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45" i="1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<sst xmlns="http://schemas.openxmlformats.org/spreadsheetml/2006/main" count="4686" uniqueCount="447">
  <si>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</si>
  <si>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</si>
  <si>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</si>
  <si>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</si>
  <si>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</si>
  <si>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</si>
  <si>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</si>
  <si>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</si>
  <si>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</si>
  <si>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</si>
  <si>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</si>
  <si>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</si>
  <si>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</si>
  <si>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</si>
  <si>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</si>
  <si>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</si>
  <si>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</si>
  <si>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</si>
  <si>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</si>
  <si>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</si>
  <si>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</si>
  <si>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</si>
  <si>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</si>
  <si>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</si>
  <si>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</si>
  <si>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</si>
  <si>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</si>
  <si>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</si>
  <si>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</si>
  <si>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</si>
  <si>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</si>
  <si>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</si>
  <si>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</si>
  <si>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</si>
  <si>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</si>
  <si>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</si>
  <si>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</si>
  <si>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</si>
  <si>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</si>
  <si>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</si>
  <si>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</si>
  <si>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</si>
  <si>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</si>
  <si>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</si>
  <si>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</si>
  <si>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</si>
  <si>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</si>
  <si>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</si>
  <si>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</si>
  <si>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</si>
  <si>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</si>
  <si>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</si>
  <si>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</si>
  <si>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</si>
  <si>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</si>
  <si>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</si>
  <si>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</si>
  <si>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</si>
  <si>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</si>
  <si>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</si>
  <si>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</si>
  <si>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</si>
  <si>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</si>
  <si>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</si>
  <si>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</si>
  <si>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</si>
  <si>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</si>
  <si>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</si>
  <si>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</si>
  <si>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</si>
  <si>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</si>
  <si>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</si>
  <si>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</si>
  <si>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</si>
  <si>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CAPET</t>
  </si>
  <si>
    <t>CAPE TOWN</t>
  </si>
  <si>
    <t xml:space="preserve">ATM SOLUTIONS                      </t>
  </si>
  <si>
    <t xml:space="preserve">                                   </t>
  </si>
  <si>
    <t>GEORG</t>
  </si>
  <si>
    <t>GEORGE</t>
  </si>
  <si>
    <t xml:space="preserve">C O SKYNET GEORGE                  </t>
  </si>
  <si>
    <t>ON1</t>
  </si>
  <si>
    <t>DAYMIAN RABIE</t>
  </si>
  <si>
    <t>RYDEEN DOUTIE</t>
  </si>
  <si>
    <t>DAYMAIN</t>
  </si>
  <si>
    <t>no</t>
  </si>
  <si>
    <t>Hold for Collection</t>
  </si>
  <si>
    <t>rum</t>
  </si>
  <si>
    <t>FLYERS</t>
  </si>
  <si>
    <t>JOHAN</t>
  </si>
  <si>
    <t>JOHANNESBURG</t>
  </si>
  <si>
    <t>HEINRICH</t>
  </si>
  <si>
    <t>DYMIAN</t>
  </si>
  <si>
    <t xml:space="preserve">GEORGE                        </t>
  </si>
  <si>
    <t>yes</t>
  </si>
  <si>
    <t xml:space="preserve">                                        </t>
  </si>
  <si>
    <t>PARCEL</t>
  </si>
  <si>
    <t>PIET1</t>
  </si>
  <si>
    <t>PIETERMARITZBURG</t>
  </si>
  <si>
    <t>RD</t>
  </si>
  <si>
    <t>MERVLEN</t>
  </si>
  <si>
    <t>mervlen</t>
  </si>
  <si>
    <t>mec</t>
  </si>
  <si>
    <t>RDX</t>
  </si>
  <si>
    <t>MMABA</t>
  </si>
  <si>
    <t>MMABATHO</t>
  </si>
  <si>
    <t>PETER</t>
  </si>
  <si>
    <t>DEBRA</t>
  </si>
  <si>
    <t>BOX</t>
  </si>
  <si>
    <t>RDY</t>
  </si>
  <si>
    <t>SANDT</t>
  </si>
  <si>
    <t>SANDTON</t>
  </si>
  <si>
    <t>VERWO</t>
  </si>
  <si>
    <t>CENTURION</t>
  </si>
  <si>
    <t xml:space="preserve">CONNECT NET                        </t>
  </si>
  <si>
    <t>ADRI</t>
  </si>
  <si>
    <t>GEORGES</t>
  </si>
  <si>
    <t>manisha</t>
  </si>
  <si>
    <t>RDR</t>
  </si>
  <si>
    <t>PORT3</t>
  </si>
  <si>
    <t>PORT ELIZABETH</t>
  </si>
  <si>
    <t xml:space="preserve">ATM SOLUTIONS - PE                 </t>
  </si>
  <si>
    <t xml:space="preserve">ATM SOLUTIONS - JHB                </t>
  </si>
  <si>
    <t>ZWELAKHE</t>
  </si>
  <si>
    <t>EUGENE</t>
  </si>
  <si>
    <t xml:space="preserve">ZANELE                        </t>
  </si>
  <si>
    <t>BOXES</t>
  </si>
  <si>
    <t>RD2</t>
  </si>
  <si>
    <t>SIGNED</t>
  </si>
  <si>
    <t>ZANELE</t>
  </si>
  <si>
    <t>PETER L</t>
  </si>
  <si>
    <t>j17989</t>
  </si>
  <si>
    <t>DURBA</t>
  </si>
  <si>
    <t>DURBAN</t>
  </si>
  <si>
    <t xml:space="preserve">ATM SOLUTIONS DURBAN               </t>
  </si>
  <si>
    <t xml:space="preserve">ATM SOLUTIONS SANDTON              </t>
  </si>
  <si>
    <t>BOITUMELO</t>
  </si>
  <si>
    <t>PRESHEN</t>
  </si>
  <si>
    <t>THABILE</t>
  </si>
  <si>
    <t>MALCOLM</t>
  </si>
  <si>
    <t>KERSHEN</t>
  </si>
  <si>
    <t>ILELG</t>
  </si>
  <si>
    <t>PIET2</t>
  </si>
  <si>
    <t>PIETERSBURG</t>
  </si>
  <si>
    <t>PRUDENCE BASSON</t>
  </si>
  <si>
    <t>ANN</t>
  </si>
  <si>
    <t>MIDD2</t>
  </si>
  <si>
    <t>MIDDELBURG (Mpumalanga)</t>
  </si>
  <si>
    <t>GYS</t>
  </si>
  <si>
    <t>JOHN</t>
  </si>
  <si>
    <t>NTHABISENG</t>
  </si>
  <si>
    <t>FLYER</t>
  </si>
  <si>
    <t>NELSP</t>
  </si>
  <si>
    <t>NELSPRUIT</t>
  </si>
  <si>
    <t xml:space="preserve">samson                        </t>
  </si>
  <si>
    <t>PCL</t>
  </si>
  <si>
    <t>RUSTE</t>
  </si>
  <si>
    <t>RUSTENBURG</t>
  </si>
  <si>
    <t xml:space="preserve">ATM SOL RUSTENBURG                 </t>
  </si>
  <si>
    <t>NICODEMUS</t>
  </si>
  <si>
    <t>PETER LETSOALO</t>
  </si>
  <si>
    <t xml:space="preserve">ATM SOL DURBAN                     </t>
  </si>
  <si>
    <t xml:space="preserve">shivosthi                     </t>
  </si>
  <si>
    <t>MAHMOOD</t>
  </si>
  <si>
    <t>CEBRA</t>
  </si>
  <si>
    <t>NATASHA</t>
  </si>
  <si>
    <t>ROSY MOOKA</t>
  </si>
  <si>
    <t>TERCIA</t>
  </si>
  <si>
    <t>WHITE</t>
  </si>
  <si>
    <t>WHITE RIVER</t>
  </si>
  <si>
    <t xml:space="preserve">ATM SOL JHB                        </t>
  </si>
  <si>
    <t>STORES</t>
  </si>
  <si>
    <t>DUMISANE</t>
  </si>
  <si>
    <t>A KRAMER</t>
  </si>
  <si>
    <t>Missed cutoff</t>
  </si>
  <si>
    <t>NLG</t>
  </si>
  <si>
    <t>ROBERT</t>
  </si>
  <si>
    <t>SIPHO</t>
  </si>
  <si>
    <t>Driver late</t>
  </si>
  <si>
    <t>pem</t>
  </si>
  <si>
    <t xml:space="preserve">ATM SOL WITBANK                    </t>
  </si>
  <si>
    <t xml:space="preserve">ATM SOL PORT ELIZABETH             </t>
  </si>
  <si>
    <t>ILLEG</t>
  </si>
  <si>
    <t>YASHEN</t>
  </si>
  <si>
    <t>evelynn</t>
  </si>
  <si>
    <t xml:space="preserve">ATM SOL PMB                        </t>
  </si>
  <si>
    <t>rav</t>
  </si>
  <si>
    <t>EVELYNN</t>
  </si>
  <si>
    <t>Late linehaul</t>
  </si>
  <si>
    <t>col</t>
  </si>
  <si>
    <t>BLOE1</t>
  </si>
  <si>
    <t>BLOEMFONTEIN</t>
  </si>
  <si>
    <t xml:space="preserve">ATM SOL BLOEMFONTEIN               </t>
  </si>
  <si>
    <t>WHITNEY</t>
  </si>
  <si>
    <t>ZWELAHKE</t>
  </si>
  <si>
    <t>PETEL</t>
  </si>
  <si>
    <t>SAMSON</t>
  </si>
  <si>
    <t>elw</t>
  </si>
  <si>
    <t>JEROME</t>
  </si>
  <si>
    <t>LIANDRA</t>
  </si>
  <si>
    <t>MARBL</t>
  </si>
  <si>
    <t>MARBLE HALL</t>
  </si>
  <si>
    <t>LINCO</t>
  </si>
  <si>
    <t>MORENA</t>
  </si>
  <si>
    <t xml:space="preserve">SKYNET GEORGE                      </t>
  </si>
  <si>
    <t>SDX</t>
  </si>
  <si>
    <t>DAYMIAN RABE</t>
  </si>
  <si>
    <t>DSD / FUE</t>
  </si>
  <si>
    <t>NICODENUS</t>
  </si>
  <si>
    <t>NICO</t>
  </si>
  <si>
    <t>EAST</t>
  </si>
  <si>
    <t>EAST LONDON</t>
  </si>
  <si>
    <t>illeg</t>
  </si>
  <si>
    <t>SIPHO MTHIMKHULU</t>
  </si>
  <si>
    <t>ANASTACIA</t>
  </si>
  <si>
    <t>WHITNEY ROSENBERG</t>
  </si>
  <si>
    <t>KLERK</t>
  </si>
  <si>
    <t>KLERKSDORP</t>
  </si>
  <si>
    <t>STEPHEN SWANEPOEL</t>
  </si>
  <si>
    <t>STEPHAN</t>
  </si>
  <si>
    <t>FLYR</t>
  </si>
  <si>
    <t xml:space="preserve">ATM SOLUTIONS BLOEMFONTEIN         </t>
  </si>
  <si>
    <t>DONOVAN</t>
  </si>
  <si>
    <t>DELIWE</t>
  </si>
  <si>
    <t>RDD</t>
  </si>
  <si>
    <t>STEPHEN</t>
  </si>
  <si>
    <t>RD1</t>
  </si>
  <si>
    <t>evelyn</t>
  </si>
  <si>
    <t>rd1</t>
  </si>
  <si>
    <t>KURUM</t>
  </si>
  <si>
    <t>KURUMAN</t>
  </si>
  <si>
    <t>jerome</t>
  </si>
  <si>
    <t>PIKET</t>
  </si>
  <si>
    <t>PIKETBERG</t>
  </si>
  <si>
    <t xml:space="preserve">PIKETBERG FISHERIES                </t>
  </si>
  <si>
    <t>THE MANAGER</t>
  </si>
  <si>
    <t>TAMARA</t>
  </si>
  <si>
    <t>NEWCA</t>
  </si>
  <si>
    <t>NEWCASTLE</t>
  </si>
  <si>
    <t>LINDO</t>
  </si>
  <si>
    <t>rdd</t>
  </si>
  <si>
    <t>PIETER LINCO</t>
  </si>
  <si>
    <t>BRAAM</t>
  </si>
  <si>
    <t>WILLIAM</t>
  </si>
  <si>
    <t xml:space="preserve">ATM SOLUTIONS RUSTENBURG           </t>
  </si>
  <si>
    <t>GERHARD</t>
  </si>
  <si>
    <t>UPING</t>
  </si>
  <si>
    <t>UPINGTON</t>
  </si>
  <si>
    <t>john</t>
  </si>
  <si>
    <t>george</t>
  </si>
  <si>
    <t>RD3</t>
  </si>
  <si>
    <t xml:space="preserve">ATM SOLUTIONS-SANDTON JHB          </t>
  </si>
  <si>
    <t>DAYMIAN</t>
  </si>
  <si>
    <t>daymain</t>
  </si>
  <si>
    <t>VANRH</t>
  </si>
  <si>
    <t>VANRHYNSDORP</t>
  </si>
  <si>
    <t xml:space="preserve">KAAP AGRI VANRHYNSDORP             </t>
  </si>
  <si>
    <t>MANAGER</t>
  </si>
  <si>
    <t>ELZETTE</t>
  </si>
  <si>
    <t xml:space="preserve">ATM SOL MAFIKENG                   </t>
  </si>
  <si>
    <t>STEPHANS</t>
  </si>
  <si>
    <t xml:space="preserve">ARM SOLUTIONS                      </t>
  </si>
  <si>
    <t>mmd</t>
  </si>
  <si>
    <t>capet</t>
  </si>
  <si>
    <t xml:space="preserve">ATM SOLUTIONS CAPE TOWN            </t>
  </si>
  <si>
    <t>RICHA</t>
  </si>
  <si>
    <t>RICHARDS BAY</t>
  </si>
  <si>
    <t xml:space="preserve">ATM SOL RICHADSBAY                 </t>
  </si>
  <si>
    <t>calvin</t>
  </si>
  <si>
    <t>rd2</t>
  </si>
  <si>
    <t>PHINCAS</t>
  </si>
  <si>
    <t>DONALD</t>
  </si>
  <si>
    <t>Consignee not available)</t>
  </si>
  <si>
    <t>let</t>
  </si>
  <si>
    <t>SOPHIE LOCKS</t>
  </si>
  <si>
    <t xml:space="preserve">ATM SLO UPINGTON                   </t>
  </si>
  <si>
    <t>ren</t>
  </si>
  <si>
    <t>broam</t>
  </si>
  <si>
    <t>PALLET</t>
  </si>
  <si>
    <t>WHITNEY ROSEBERG</t>
  </si>
  <si>
    <t>amt</t>
  </si>
  <si>
    <t xml:space="preserve">ATM SOLUTIONS PORT ELIZABETH       </t>
  </si>
  <si>
    <t>MALCOM</t>
  </si>
  <si>
    <t>nelsp</t>
  </si>
  <si>
    <t xml:space="preserve">ATM SOL NELPRUIT                   </t>
  </si>
  <si>
    <t>GEOIRGE</t>
  </si>
  <si>
    <t xml:space="preserve">ILLEG                         </t>
  </si>
  <si>
    <t>SPARES</t>
  </si>
  <si>
    <t xml:space="preserve">ATM SOLUTIONS POLOKWANE            </t>
  </si>
  <si>
    <t xml:space="preserve">ATM SOLUTION-JHB-WAREHOUSE         </t>
  </si>
  <si>
    <t>DEBA</t>
  </si>
  <si>
    <t>BOTITA</t>
  </si>
  <si>
    <t>VRYBU</t>
  </si>
  <si>
    <t>VRYBURG</t>
  </si>
  <si>
    <t>THABO</t>
  </si>
  <si>
    <t>HENRY</t>
  </si>
  <si>
    <t>PIETER</t>
  </si>
  <si>
    <t xml:space="preserve">ATM SOLUTIONS WITBANK              </t>
  </si>
  <si>
    <t xml:space="preserve">ATM SOLUTIONSJHB                   </t>
  </si>
  <si>
    <t>PAUL ACKERMAN</t>
  </si>
  <si>
    <t>MERYLEEN REDDY</t>
  </si>
  <si>
    <t>MAHOOD</t>
  </si>
  <si>
    <t>portia</t>
  </si>
  <si>
    <t>PORT4</t>
  </si>
  <si>
    <t>PORT SHEPSTONE</t>
  </si>
  <si>
    <t>hari</t>
  </si>
  <si>
    <t>BETHL</t>
  </si>
  <si>
    <t>BETHLEHEM</t>
  </si>
  <si>
    <t>MAR</t>
  </si>
  <si>
    <t xml:space="preserve">ATM SOL NEW CASTLE                 </t>
  </si>
  <si>
    <t>william</t>
  </si>
  <si>
    <t>MORATUWA DEBRA</t>
  </si>
  <si>
    <t>?</t>
  </si>
  <si>
    <t>vpa</t>
  </si>
  <si>
    <t>TERSIA</t>
  </si>
  <si>
    <t>NGF</t>
  </si>
  <si>
    <t>BROAM</t>
  </si>
  <si>
    <t>PCLS</t>
  </si>
  <si>
    <t>DEBRA RAFAPA</t>
  </si>
  <si>
    <t>WELKO</t>
  </si>
  <si>
    <t>WELKOM</t>
  </si>
  <si>
    <t>CHAROZA</t>
  </si>
  <si>
    <t>BARTEL</t>
  </si>
  <si>
    <t xml:space="preserve">ATM SOLOTIONS                      </t>
  </si>
  <si>
    <t>SWELL</t>
  </si>
  <si>
    <t>SWELLENDAM</t>
  </si>
  <si>
    <t xml:space="preserve">BP PATROL STATION                  </t>
  </si>
  <si>
    <t>EDDIE  MR STEYN</t>
  </si>
  <si>
    <t>MARAINE</t>
  </si>
  <si>
    <t>THATO</t>
  </si>
  <si>
    <t>GERHALD NICO</t>
  </si>
  <si>
    <t>NF NICDEMUS</t>
  </si>
  <si>
    <t>GAHARD</t>
  </si>
  <si>
    <t>MZWANDILE</t>
  </si>
  <si>
    <t>POD received from cell 0792503251 M</t>
  </si>
  <si>
    <t>APHELELE MANANGA</t>
  </si>
  <si>
    <t>GLADYS</t>
  </si>
  <si>
    <t>RMA</t>
  </si>
  <si>
    <t>MORATUWA</t>
  </si>
  <si>
    <t>DYMIAN RABIE</t>
  </si>
  <si>
    <t>ZQANELE</t>
  </si>
  <si>
    <t>sam</t>
  </si>
  <si>
    <t>THERASIA</t>
  </si>
  <si>
    <t>THERESIA</t>
  </si>
  <si>
    <t xml:space="preserve">ATM SOL NELSPRUIT                  </t>
  </si>
  <si>
    <t>dumisane</t>
  </si>
  <si>
    <t>box</t>
  </si>
  <si>
    <t>SECUN</t>
  </si>
  <si>
    <t>SECUNDA</t>
  </si>
  <si>
    <t>PALESA</t>
  </si>
  <si>
    <t>SIGNEDE</t>
  </si>
  <si>
    <t>DAYMIAM</t>
  </si>
  <si>
    <t>Daymiam</t>
  </si>
  <si>
    <t>POD received from cell 0848511605 M</t>
  </si>
  <si>
    <t>POD received from cell 0747681797 M</t>
  </si>
  <si>
    <t>T TSHABALALA</t>
  </si>
  <si>
    <t xml:space="preserve">ATM SOLTUIONS                      </t>
  </si>
  <si>
    <t>BEDRA</t>
  </si>
  <si>
    <t>WITBA</t>
  </si>
  <si>
    <t>WITBANK</t>
  </si>
  <si>
    <t>LOCKS</t>
  </si>
  <si>
    <t>APHALELE</t>
  </si>
  <si>
    <t>ACKERMAN</t>
  </si>
  <si>
    <t xml:space="preserve">ATM SOLUTIONS-DURBAN               </t>
  </si>
  <si>
    <t>shriosthi singh</t>
  </si>
  <si>
    <t>ssh</t>
  </si>
  <si>
    <t xml:space="preserve">ATM SOLUTIONS MARBLE HALL          </t>
  </si>
  <si>
    <t xml:space="preserve">ATM SOLUTIONS-WITBANK              </t>
  </si>
  <si>
    <t xml:space="preserve">ATM SOLUTION -JHN-WAREHOUSE        </t>
  </si>
  <si>
    <t>Dwight</t>
  </si>
  <si>
    <t>POD received from cell 0766143929 M</t>
  </si>
  <si>
    <t>anastacia</t>
  </si>
  <si>
    <t>POD received from cell 0745016150 M</t>
  </si>
  <si>
    <t xml:space="preserve">ATM SOL PIETEMARITZBERG            </t>
  </si>
  <si>
    <t xml:space="preserve">ATM SOL CAPE TOWN                  </t>
  </si>
  <si>
    <t>X BATESA</t>
  </si>
  <si>
    <t>yashen</t>
  </si>
  <si>
    <t>Outlying delivery location</t>
  </si>
  <si>
    <t>APHELE</t>
  </si>
  <si>
    <t>BITUMELO</t>
  </si>
  <si>
    <t>GEORGE MODISE</t>
  </si>
  <si>
    <t>Appointment required</t>
  </si>
  <si>
    <t>RIM</t>
  </si>
  <si>
    <t>ZWALAKHE</t>
  </si>
  <si>
    <t>ILLEGED</t>
  </si>
  <si>
    <t>ELLIS</t>
  </si>
  <si>
    <t>ELLISRAS</t>
  </si>
  <si>
    <t xml:space="preserve">TALESMAN LEPHALALE                 </t>
  </si>
  <si>
    <t>ATM SOLUTIONS</t>
  </si>
  <si>
    <t>TALESMAN</t>
  </si>
  <si>
    <t>SINGH</t>
  </si>
  <si>
    <t xml:space="preserve">NICODEMUS                     </t>
  </si>
  <si>
    <t>DUMISANE LANGA</t>
  </si>
  <si>
    <t>ATM SOL LOCKS</t>
  </si>
  <si>
    <t>MKHOBISENI</t>
  </si>
  <si>
    <t>KGAUGELO</t>
  </si>
  <si>
    <t xml:space="preserve">liandra                       </t>
  </si>
  <si>
    <t>peter</t>
  </si>
  <si>
    <t>NICODEUM</t>
  </si>
  <si>
    <t>B MELK</t>
  </si>
  <si>
    <t>TONI</t>
  </si>
  <si>
    <t>ON2</t>
  </si>
  <si>
    <t>RYDEEN SALVIN</t>
  </si>
  <si>
    <t>natasha</t>
  </si>
  <si>
    <t>KISHAI</t>
  </si>
  <si>
    <t>bris</t>
  </si>
  <si>
    <t>shivasthi</t>
  </si>
  <si>
    <t xml:space="preserve">ATM SLOUTIONS                      </t>
  </si>
  <si>
    <t>HOLD FOR COLLECTION</t>
  </si>
  <si>
    <t>Mellcom</t>
  </si>
  <si>
    <t xml:space="preserve">ELANGENI HOTEL                     </t>
  </si>
  <si>
    <t xml:space="preserve">ELAGENI HOTEL                      </t>
  </si>
  <si>
    <t>HEATHER ADAMS</t>
  </si>
  <si>
    <t>BOSCH</t>
  </si>
  <si>
    <t>BOTHA</t>
  </si>
  <si>
    <t>CONWAY</t>
  </si>
  <si>
    <t>NIKITA</t>
  </si>
  <si>
    <t>SIBUSISO</t>
  </si>
  <si>
    <t>HEIN</t>
  </si>
  <si>
    <t>LISA</t>
  </si>
  <si>
    <t>ayj</t>
  </si>
  <si>
    <t>RORBET</t>
  </si>
  <si>
    <t>SIPHO MTHI MKHULU</t>
  </si>
  <si>
    <t xml:space="preserve">ATM SOL VRYBURG                    </t>
  </si>
  <si>
    <t>LOUIS</t>
  </si>
  <si>
    <t>LOUIS TRICHARDT</t>
  </si>
  <si>
    <t xml:space="preserve">ETM SOLUTION COUISTRICHARDT        </t>
  </si>
  <si>
    <t>ABSALOME</t>
  </si>
  <si>
    <t>MO</t>
  </si>
  <si>
    <t>NICHOLAS</t>
  </si>
  <si>
    <t xml:space="preserve">ATM SOLUTIONS DRBAN                </t>
  </si>
  <si>
    <t>PORTIA</t>
  </si>
  <si>
    <t>Company Closed</t>
  </si>
  <si>
    <t>BOX DUAL OMNI FOR M$C SMCT</t>
  </si>
  <si>
    <t xml:space="preserve">ETM SOLUTIONS                      </t>
  </si>
  <si>
    <t>DEBRA EMILE</t>
  </si>
  <si>
    <t>DEBRA  EMILE</t>
  </si>
  <si>
    <t xml:space="preserve">ATLANTIC STUDIOS                   </t>
  </si>
  <si>
    <t>ESTIAN PIENAAR</t>
  </si>
  <si>
    <t>MKHOMBISENI</t>
  </si>
  <si>
    <t>YASHEEN</t>
  </si>
  <si>
    <t xml:space="preserve">ATM SOLUTIONS NEWCASTLE            </t>
  </si>
  <si>
    <t>YASEN POORAI</t>
  </si>
  <si>
    <t>Account Total</t>
  </si>
  <si>
    <t xml:space="preserve">ATM SOLUTIONS                       </t>
  </si>
  <si>
    <t xml:space="preserve">ATM SOL MARBLE HALL                   </t>
  </si>
  <si>
    <t xml:space="preserve">ATM SOL RICHARDSBAY     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</si>
</sst>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49"/>
  <sheetViews>
    <sheetView tabSelected="1" topLeftCell="J226" workbookViewId="0">
      <selection activeCell="N246" sqref="N246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5.28515625" bestFit="1" customWidth="1"/>
    <col min="15" max="15" width="4.85546875" bestFit="1" customWidth="1"/>
    <col min="16" max="16" width="22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8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0.5703125" bestFit="1" customWidth="1"/>
    <col min="70" max="70" width="19.7109375" bestFit="1" customWidth="1"/>
    <col min="71" max="71" width="10.7109375" bestFit="1" customWidth="1"/>
    <col min="72" max="72" width="9.7109375" bestFit="1" customWidth="1"/>
    <col min="73" max="73" width="21.5703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9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"019910066592"</f>
        <v>019910066592</v>
      </c>
      <c r="F2" s="3">
        <v>42828</v>
      </c>
      <c r="G2" s="2">
        <v>201710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"CPT1704200868                 "</f>
        <v xml:space="preserve">CPT1704200868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4.42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41.86</v>
      </c>
      <c r="BM2" s="2">
        <v>5.86</v>
      </c>
      <c r="BN2" s="2">
        <v>47.72</v>
      </c>
      <c r="BO2" s="2">
        <v>47.72</v>
      </c>
      <c r="BP2" s="2"/>
      <c r="BQ2" s="2" t="s">
        <v>82</v>
      </c>
      <c r="BR2" s="2" t="s">
        <v>83</v>
      </c>
      <c r="BS2" s="3">
        <v>42830</v>
      </c>
      <c r="BT2" s="4">
        <v>0.375</v>
      </c>
      <c r="BU2" s="2" t="s">
        <v>84</v>
      </c>
      <c r="BV2" s="2" t="s">
        <v>85</v>
      </c>
      <c r="BW2" s="2" t="s">
        <v>86</v>
      </c>
      <c r="BX2" s="2" t="s">
        <v>87</v>
      </c>
      <c r="BY2" s="2">
        <v>1200</v>
      </c>
      <c r="BZ2" s="2" t="s">
        <v>27</v>
      </c>
      <c r="CA2" s="2"/>
      <c r="CB2" s="2"/>
      <c r="CC2" s="2" t="s">
        <v>79</v>
      </c>
      <c r="CD2" s="2">
        <v>6530</v>
      </c>
      <c r="CE2" s="2" t="s">
        <v>88</v>
      </c>
      <c r="CF2" s="5">
        <v>42832</v>
      </c>
      <c r="CG2" s="2"/>
      <c r="CH2" s="2"/>
      <c r="CI2" s="2">
        <v>1</v>
      </c>
      <c r="CJ2" s="2">
        <v>2</v>
      </c>
      <c r="CK2" s="2">
        <v>21</v>
      </c>
      <c r="CL2" s="2" t="s">
        <v>85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"039902464702"</f>
        <v>039902464702</v>
      </c>
      <c r="F3" s="3">
        <v>42831</v>
      </c>
      <c r="G3" s="2">
        <v>201710</v>
      </c>
      <c r="H3" s="2" t="s">
        <v>78</v>
      </c>
      <c r="I3" s="2" t="s">
        <v>79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76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4.29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41.73</v>
      </c>
      <c r="BM3" s="2">
        <v>5.84</v>
      </c>
      <c r="BN3" s="2">
        <v>47.57</v>
      </c>
      <c r="BO3" s="2">
        <v>47.57</v>
      </c>
      <c r="BP3" s="2"/>
      <c r="BQ3" s="2" t="s">
        <v>91</v>
      </c>
      <c r="BR3" s="2" t="s">
        <v>92</v>
      </c>
      <c r="BS3" s="3">
        <v>42832</v>
      </c>
      <c r="BT3" s="4">
        <v>0.37638888888888888</v>
      </c>
      <c r="BU3" s="2" t="s">
        <v>93</v>
      </c>
      <c r="BV3" s="2" t="s">
        <v>94</v>
      </c>
      <c r="BW3" s="2"/>
      <c r="BX3" s="2"/>
      <c r="BY3" s="2">
        <v>1200</v>
      </c>
      <c r="BZ3" s="2" t="s">
        <v>27</v>
      </c>
      <c r="CA3" s="2" t="s">
        <v>95</v>
      </c>
      <c r="CB3" s="2"/>
      <c r="CC3" s="2" t="s">
        <v>90</v>
      </c>
      <c r="CD3" s="2">
        <v>2054</v>
      </c>
      <c r="CE3" s="2" t="s">
        <v>96</v>
      </c>
      <c r="CF3" s="5">
        <v>42835</v>
      </c>
      <c r="CG3" s="2"/>
      <c r="CH3" s="2"/>
      <c r="CI3" s="2">
        <v>1</v>
      </c>
      <c r="CJ3" s="2">
        <v>1</v>
      </c>
      <c r="CK3" s="2">
        <v>21</v>
      </c>
      <c r="CL3" s="2" t="s">
        <v>85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"009935802851"</f>
        <v>009935802851</v>
      </c>
      <c r="F4" s="3">
        <v>42850</v>
      </c>
      <c r="G4" s="2">
        <v>201710</v>
      </c>
      <c r="H4" s="2" t="s">
        <v>89</v>
      </c>
      <c r="I4" s="2" t="s">
        <v>90</v>
      </c>
      <c r="J4" s="2" t="s">
        <v>76</v>
      </c>
      <c r="K4" s="2" t="s">
        <v>77</v>
      </c>
      <c r="L4" s="2" t="s">
        <v>97</v>
      </c>
      <c r="M4" s="2" t="s">
        <v>98</v>
      </c>
      <c r="N4" s="2" t="s">
        <v>76</v>
      </c>
      <c r="O4" s="2" t="s">
        <v>99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19.149999999999999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24</v>
      </c>
      <c r="BJ4" s="2">
        <v>44.7</v>
      </c>
      <c r="BK4" s="2">
        <v>45</v>
      </c>
      <c r="BL4" s="2">
        <v>191.4</v>
      </c>
      <c r="BM4" s="2">
        <v>26.8</v>
      </c>
      <c r="BN4" s="2">
        <v>218.2</v>
      </c>
      <c r="BO4" s="2">
        <v>218.2</v>
      </c>
      <c r="BP4" s="2"/>
      <c r="BQ4" s="2" t="s">
        <v>100</v>
      </c>
      <c r="BR4" s="2"/>
      <c r="BS4" s="3">
        <v>42854</v>
      </c>
      <c r="BT4" s="4">
        <v>0.38194444444444442</v>
      </c>
      <c r="BU4" s="2" t="s">
        <v>101</v>
      </c>
      <c r="BV4" s="2" t="s">
        <v>85</v>
      </c>
      <c r="BW4" s="2" t="s">
        <v>86</v>
      </c>
      <c r="BX4" s="2" t="s">
        <v>102</v>
      </c>
      <c r="BY4" s="2">
        <v>223489.77</v>
      </c>
      <c r="BZ4" s="2"/>
      <c r="CA4" s="2"/>
      <c r="CB4" s="2"/>
      <c r="CC4" s="2" t="s">
        <v>98</v>
      </c>
      <c r="CD4" s="2">
        <v>3201</v>
      </c>
      <c r="CE4" s="2" t="s">
        <v>96</v>
      </c>
      <c r="CF4" s="2"/>
      <c r="CG4" s="2"/>
      <c r="CH4" s="2"/>
      <c r="CI4" s="2">
        <v>0</v>
      </c>
      <c r="CJ4" s="2">
        <v>0</v>
      </c>
      <c r="CK4" s="2" t="s">
        <v>103</v>
      </c>
      <c r="CL4" s="2" t="s">
        <v>85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"009935802877"</f>
        <v>009935802877</v>
      </c>
      <c r="F5" s="3">
        <v>42830</v>
      </c>
      <c r="G5" s="2">
        <v>201710</v>
      </c>
      <c r="H5" s="2" t="s">
        <v>89</v>
      </c>
      <c r="I5" s="2" t="s">
        <v>90</v>
      </c>
      <c r="J5" s="2" t="s">
        <v>76</v>
      </c>
      <c r="K5" s="2" t="s">
        <v>77</v>
      </c>
      <c r="L5" s="2" t="s">
        <v>104</v>
      </c>
      <c r="M5" s="2" t="s">
        <v>105</v>
      </c>
      <c r="N5" s="2" t="s">
        <v>76</v>
      </c>
      <c r="O5" s="2" t="s">
        <v>99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10.45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6</v>
      </c>
      <c r="BJ5" s="2">
        <v>3</v>
      </c>
      <c r="BK5" s="2">
        <v>6</v>
      </c>
      <c r="BL5" s="2">
        <v>106.71</v>
      </c>
      <c r="BM5" s="2">
        <v>14.94</v>
      </c>
      <c r="BN5" s="2">
        <v>121.65</v>
      </c>
      <c r="BO5" s="2">
        <v>121.65</v>
      </c>
      <c r="BP5" s="2"/>
      <c r="BQ5" s="2" t="s">
        <v>106</v>
      </c>
      <c r="BR5" s="2" t="s">
        <v>107</v>
      </c>
      <c r="BS5" s="3">
        <v>42835</v>
      </c>
      <c r="BT5" s="4">
        <v>0.375</v>
      </c>
      <c r="BU5" s="2" t="s">
        <v>106</v>
      </c>
      <c r="BV5" s="2" t="s">
        <v>85</v>
      </c>
      <c r="BW5" s="2"/>
      <c r="BX5" s="2"/>
      <c r="BY5" s="2">
        <v>14820</v>
      </c>
      <c r="BZ5" s="2"/>
      <c r="CA5" s="2"/>
      <c r="CB5" s="2"/>
      <c r="CC5" s="2" t="s">
        <v>105</v>
      </c>
      <c r="CD5" s="2">
        <v>2745</v>
      </c>
      <c r="CE5" s="2" t="s">
        <v>108</v>
      </c>
      <c r="CF5" s="5">
        <v>42836</v>
      </c>
      <c r="CG5" s="2"/>
      <c r="CH5" s="2"/>
      <c r="CI5" s="2">
        <v>0</v>
      </c>
      <c r="CJ5" s="2">
        <v>0</v>
      </c>
      <c r="CK5" s="2" t="s">
        <v>109</v>
      </c>
      <c r="CL5" s="2" t="s">
        <v>85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"009935802913"</f>
        <v>009935802913</v>
      </c>
      <c r="F6" s="3">
        <v>42832</v>
      </c>
      <c r="G6" s="2">
        <v>201710</v>
      </c>
      <c r="H6" s="2" t="s">
        <v>110</v>
      </c>
      <c r="I6" s="2" t="s">
        <v>111</v>
      </c>
      <c r="J6" s="2" t="s">
        <v>76</v>
      </c>
      <c r="K6" s="2" t="s">
        <v>77</v>
      </c>
      <c r="L6" s="2" t="s">
        <v>112</v>
      </c>
      <c r="M6" s="2" t="s">
        <v>113</v>
      </c>
      <c r="N6" s="2" t="s">
        <v>114</v>
      </c>
      <c r="O6" s="2" t="s">
        <v>99</v>
      </c>
      <c r="P6" s="2" t="str">
        <f>"N                             "</f>
        <v xml:space="preserve">N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7.37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2.5</v>
      </c>
      <c r="BJ6" s="2">
        <v>2.4</v>
      </c>
      <c r="BK6" s="2">
        <v>3</v>
      </c>
      <c r="BL6" s="2">
        <v>76.72</v>
      </c>
      <c r="BM6" s="2">
        <v>10.74</v>
      </c>
      <c r="BN6" s="2">
        <v>87.46</v>
      </c>
      <c r="BO6" s="2">
        <v>87.46</v>
      </c>
      <c r="BP6" s="2"/>
      <c r="BQ6" s="2" t="s">
        <v>115</v>
      </c>
      <c r="BR6" s="2" t="s">
        <v>116</v>
      </c>
      <c r="BS6" s="3">
        <v>42835</v>
      </c>
      <c r="BT6" s="4">
        <v>0.33611111111111108</v>
      </c>
      <c r="BU6" s="2" t="s">
        <v>117</v>
      </c>
      <c r="BV6" s="2" t="s">
        <v>94</v>
      </c>
      <c r="BW6" s="2"/>
      <c r="BX6" s="2"/>
      <c r="BY6" s="2">
        <v>12064</v>
      </c>
      <c r="BZ6" s="2"/>
      <c r="CA6" s="2"/>
      <c r="CB6" s="2"/>
      <c r="CC6" s="2" t="s">
        <v>113</v>
      </c>
      <c r="CD6" s="2">
        <v>157</v>
      </c>
      <c r="CE6" s="2" t="s">
        <v>108</v>
      </c>
      <c r="CF6" s="5">
        <v>42836</v>
      </c>
      <c r="CG6" s="2"/>
      <c r="CH6" s="2"/>
      <c r="CI6" s="2">
        <v>0</v>
      </c>
      <c r="CJ6" s="2">
        <v>0</v>
      </c>
      <c r="CK6" s="2" t="s">
        <v>118</v>
      </c>
      <c r="CL6" s="2" t="s">
        <v>85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"039902642734"</f>
        <v>039902642734</v>
      </c>
      <c r="F7" s="3">
        <v>42835</v>
      </c>
      <c r="G7" s="2">
        <v>201710</v>
      </c>
      <c r="H7" s="2" t="s">
        <v>119</v>
      </c>
      <c r="I7" s="2" t="s">
        <v>120</v>
      </c>
      <c r="J7" s="2" t="s">
        <v>121</v>
      </c>
      <c r="K7" s="2" t="s">
        <v>77</v>
      </c>
      <c r="L7" s="2" t="s">
        <v>89</v>
      </c>
      <c r="M7" s="2" t="s">
        <v>90</v>
      </c>
      <c r="N7" s="2" t="s">
        <v>122</v>
      </c>
      <c r="O7" s="2" t="s">
        <v>99</v>
      </c>
      <c r="P7" s="2" t="str">
        <f>"PLZ1704270427                 "</f>
        <v xml:space="preserve">PLZ1704270427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49.34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2</v>
      </c>
      <c r="BI7" s="2">
        <v>57</v>
      </c>
      <c r="BJ7" s="2">
        <v>122.8</v>
      </c>
      <c r="BK7" s="2">
        <v>123</v>
      </c>
      <c r="BL7" s="2">
        <v>485.22</v>
      </c>
      <c r="BM7" s="2">
        <v>67.930000000000007</v>
      </c>
      <c r="BN7" s="2">
        <v>553.15</v>
      </c>
      <c r="BO7" s="2">
        <v>553.15</v>
      </c>
      <c r="BP7" s="2"/>
      <c r="BQ7" s="2" t="s">
        <v>123</v>
      </c>
      <c r="BR7" s="2" t="s">
        <v>124</v>
      </c>
      <c r="BS7" s="3">
        <v>42837</v>
      </c>
      <c r="BT7" s="4">
        <v>0.66666666666666663</v>
      </c>
      <c r="BU7" s="2" t="s">
        <v>125</v>
      </c>
      <c r="BV7" s="2" t="s">
        <v>94</v>
      </c>
      <c r="BW7" s="2"/>
      <c r="BX7" s="2"/>
      <c r="BY7" s="2">
        <v>306936</v>
      </c>
      <c r="BZ7" s="2"/>
      <c r="CA7" s="2" t="s">
        <v>95</v>
      </c>
      <c r="CB7" s="2"/>
      <c r="CC7" s="2" t="s">
        <v>90</v>
      </c>
      <c r="CD7" s="2">
        <v>2090</v>
      </c>
      <c r="CE7" s="2" t="s">
        <v>126</v>
      </c>
      <c r="CF7" s="5">
        <v>42838</v>
      </c>
      <c r="CG7" s="2"/>
      <c r="CH7" s="2"/>
      <c r="CI7" s="2">
        <v>0</v>
      </c>
      <c r="CJ7" s="2">
        <v>0</v>
      </c>
      <c r="CK7" s="2" t="s">
        <v>127</v>
      </c>
      <c r="CL7" s="2" t="s">
        <v>85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"039902642732"</f>
        <v>039902642732</v>
      </c>
      <c r="F8" s="3">
        <v>42831</v>
      </c>
      <c r="G8" s="2">
        <v>201710</v>
      </c>
      <c r="H8" s="2" t="s">
        <v>119</v>
      </c>
      <c r="I8" s="2" t="s">
        <v>120</v>
      </c>
      <c r="J8" s="2" t="s">
        <v>76</v>
      </c>
      <c r="K8" s="2" t="s">
        <v>77</v>
      </c>
      <c r="L8" s="2" t="s">
        <v>89</v>
      </c>
      <c r="M8" s="2" t="s">
        <v>90</v>
      </c>
      <c r="N8" s="2" t="s">
        <v>76</v>
      </c>
      <c r="O8" s="2" t="s">
        <v>99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8.7799999999999994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90.42</v>
      </c>
      <c r="BM8" s="2">
        <v>12.66</v>
      </c>
      <c r="BN8" s="2">
        <v>103.08</v>
      </c>
      <c r="BO8" s="2">
        <v>103.08</v>
      </c>
      <c r="BP8" s="2"/>
      <c r="BQ8" s="2" t="s">
        <v>123</v>
      </c>
      <c r="BR8" s="2" t="s">
        <v>124</v>
      </c>
      <c r="BS8" s="3">
        <v>42835</v>
      </c>
      <c r="BT8" s="4">
        <v>0.6875</v>
      </c>
      <c r="BU8" s="2" t="s">
        <v>128</v>
      </c>
      <c r="BV8" s="2" t="s">
        <v>94</v>
      </c>
      <c r="BW8" s="2"/>
      <c r="BX8" s="2"/>
      <c r="BY8" s="2">
        <v>1200</v>
      </c>
      <c r="BZ8" s="2"/>
      <c r="CA8" s="2"/>
      <c r="CB8" s="2"/>
      <c r="CC8" s="2" t="s">
        <v>90</v>
      </c>
      <c r="CD8" s="2">
        <v>2090</v>
      </c>
      <c r="CE8" s="2" t="s">
        <v>96</v>
      </c>
      <c r="CF8" s="5">
        <v>42836</v>
      </c>
      <c r="CG8" s="2"/>
      <c r="CH8" s="2"/>
      <c r="CI8" s="2">
        <v>0</v>
      </c>
      <c r="CJ8" s="2">
        <v>0</v>
      </c>
      <c r="CK8" s="2" t="s">
        <v>127</v>
      </c>
      <c r="CL8" s="2" t="s">
        <v>85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"039902642733"</f>
        <v>039902642733</v>
      </c>
      <c r="F9" s="3">
        <v>42828</v>
      </c>
      <c r="G9" s="2">
        <v>201710</v>
      </c>
      <c r="H9" s="2" t="s">
        <v>119</v>
      </c>
      <c r="I9" s="2" t="s">
        <v>120</v>
      </c>
      <c r="J9" s="2" t="s">
        <v>76</v>
      </c>
      <c r="K9" s="2" t="s">
        <v>77</v>
      </c>
      <c r="L9" s="2" t="s">
        <v>89</v>
      </c>
      <c r="M9" s="2" t="s">
        <v>90</v>
      </c>
      <c r="N9" s="2" t="s">
        <v>76</v>
      </c>
      <c r="O9" s="2" t="s">
        <v>99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82.26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2</v>
      </c>
      <c r="BI9" s="2">
        <v>89</v>
      </c>
      <c r="BJ9" s="2">
        <v>204</v>
      </c>
      <c r="BK9" s="2">
        <v>204</v>
      </c>
      <c r="BL9" s="2">
        <v>783.82</v>
      </c>
      <c r="BM9" s="2">
        <v>109.73</v>
      </c>
      <c r="BN9" s="2">
        <v>893.55</v>
      </c>
      <c r="BO9" s="2">
        <v>893.55</v>
      </c>
      <c r="BP9" s="2"/>
      <c r="BQ9" s="2" t="s">
        <v>123</v>
      </c>
      <c r="BR9" s="2"/>
      <c r="BS9" s="3">
        <v>42830</v>
      </c>
      <c r="BT9" s="4">
        <v>0.52083333333333337</v>
      </c>
      <c r="BU9" s="2" t="s">
        <v>129</v>
      </c>
      <c r="BV9" s="2" t="s">
        <v>94</v>
      </c>
      <c r="BW9" s="2"/>
      <c r="BX9" s="2"/>
      <c r="BY9" s="2">
        <v>509952</v>
      </c>
      <c r="BZ9" s="2"/>
      <c r="CA9" s="2"/>
      <c r="CB9" s="2"/>
      <c r="CC9" s="2" t="s">
        <v>90</v>
      </c>
      <c r="CD9" s="2">
        <v>2090</v>
      </c>
      <c r="CE9" s="2" t="s">
        <v>126</v>
      </c>
      <c r="CF9" s="5">
        <v>42832</v>
      </c>
      <c r="CG9" s="2"/>
      <c r="CH9" s="2"/>
      <c r="CI9" s="2">
        <v>0</v>
      </c>
      <c r="CJ9" s="2">
        <v>0</v>
      </c>
      <c r="CK9" s="2" t="s">
        <v>127</v>
      </c>
      <c r="CL9" s="2" t="s">
        <v>85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"009935636107"</f>
        <v>009935636107</v>
      </c>
      <c r="F10" s="3">
        <v>42830</v>
      </c>
      <c r="G10" s="2">
        <v>201710</v>
      </c>
      <c r="H10" s="2" t="s">
        <v>89</v>
      </c>
      <c r="I10" s="2" t="s">
        <v>90</v>
      </c>
      <c r="J10" s="2" t="s">
        <v>76</v>
      </c>
      <c r="K10" s="2" t="s">
        <v>77</v>
      </c>
      <c r="L10" s="2" t="s">
        <v>104</v>
      </c>
      <c r="M10" s="2" t="s">
        <v>105</v>
      </c>
      <c r="N10" s="2" t="s">
        <v>76</v>
      </c>
      <c r="O10" s="2" t="s">
        <v>81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8.31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0.1</v>
      </c>
      <c r="BJ10" s="2">
        <v>0.7</v>
      </c>
      <c r="BK10" s="2">
        <v>1</v>
      </c>
      <c r="BL10" s="2">
        <v>80.849999999999994</v>
      </c>
      <c r="BM10" s="2">
        <v>11.32</v>
      </c>
      <c r="BN10" s="2">
        <v>92.17</v>
      </c>
      <c r="BO10" s="2">
        <v>92.17</v>
      </c>
      <c r="BP10" s="2"/>
      <c r="BQ10" s="2" t="s">
        <v>130</v>
      </c>
      <c r="BR10" s="2"/>
      <c r="BS10" s="3">
        <v>42835</v>
      </c>
      <c r="BT10" s="4">
        <v>0.375</v>
      </c>
      <c r="BU10" s="2" t="s">
        <v>106</v>
      </c>
      <c r="BV10" s="2" t="s">
        <v>85</v>
      </c>
      <c r="BW10" s="2"/>
      <c r="BX10" s="2"/>
      <c r="BY10" s="2">
        <v>3460.2</v>
      </c>
      <c r="BZ10" s="2" t="s">
        <v>27</v>
      </c>
      <c r="CA10" s="2"/>
      <c r="CB10" s="2"/>
      <c r="CC10" s="2" t="s">
        <v>105</v>
      </c>
      <c r="CD10" s="2">
        <v>2745</v>
      </c>
      <c r="CE10" s="2" t="s">
        <v>96</v>
      </c>
      <c r="CF10" s="5">
        <v>42836</v>
      </c>
      <c r="CG10" s="2"/>
      <c r="CH10" s="2"/>
      <c r="CI10" s="2">
        <v>1</v>
      </c>
      <c r="CJ10" s="2">
        <v>3</v>
      </c>
      <c r="CK10" s="2">
        <v>23</v>
      </c>
      <c r="CL10" s="2" t="s">
        <v>85</v>
      </c>
      <c r="CM10" s="2"/>
    </row>
    <row r="11" spans="1:91">
      <c r="A11" s="2" t="s">
        <v>131</v>
      </c>
      <c r="B11" s="2" t="s">
        <v>72</v>
      </c>
      <c r="C11" s="2" t="s">
        <v>73</v>
      </c>
      <c r="D11" s="2"/>
      <c r="E11" s="2" t="str">
        <f>"029907334748"</f>
        <v>029907334748</v>
      </c>
      <c r="F11" s="3">
        <v>42836</v>
      </c>
      <c r="G11" s="2">
        <v>201710</v>
      </c>
      <c r="H11" s="2" t="s">
        <v>132</v>
      </c>
      <c r="I11" s="2" t="s">
        <v>133</v>
      </c>
      <c r="J11" s="2" t="s">
        <v>134</v>
      </c>
      <c r="K11" s="2" t="s">
        <v>77</v>
      </c>
      <c r="L11" s="2" t="s">
        <v>110</v>
      </c>
      <c r="M11" s="2" t="s">
        <v>111</v>
      </c>
      <c r="N11" s="2" t="s">
        <v>135</v>
      </c>
      <c r="O11" s="2" t="s">
        <v>81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4.29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2</v>
      </c>
      <c r="BJ11" s="2">
        <v>1.2</v>
      </c>
      <c r="BK11" s="2">
        <v>2</v>
      </c>
      <c r="BL11" s="2">
        <v>41.73</v>
      </c>
      <c r="BM11" s="2">
        <v>5.84</v>
      </c>
      <c r="BN11" s="2">
        <v>47.57</v>
      </c>
      <c r="BO11" s="2">
        <v>47.57</v>
      </c>
      <c r="BP11" s="2"/>
      <c r="BQ11" s="2" t="s">
        <v>136</v>
      </c>
      <c r="BR11" s="2" t="s">
        <v>137</v>
      </c>
      <c r="BS11" s="3">
        <v>42837</v>
      </c>
      <c r="BT11" s="4">
        <v>0.39444444444444443</v>
      </c>
      <c r="BU11" s="2" t="s">
        <v>138</v>
      </c>
      <c r="BV11" s="2" t="s">
        <v>94</v>
      </c>
      <c r="BW11" s="2"/>
      <c r="BX11" s="2"/>
      <c r="BY11" s="2">
        <v>6000</v>
      </c>
      <c r="BZ11" s="2" t="s">
        <v>27</v>
      </c>
      <c r="CA11" s="2"/>
      <c r="CB11" s="2"/>
      <c r="CC11" s="2" t="s">
        <v>111</v>
      </c>
      <c r="CD11" s="2">
        <v>2146</v>
      </c>
      <c r="CE11" s="2" t="s">
        <v>96</v>
      </c>
      <c r="CF11" s="5">
        <v>42838</v>
      </c>
      <c r="CG11" s="2"/>
      <c r="CH11" s="2"/>
      <c r="CI11" s="2">
        <v>1</v>
      </c>
      <c r="CJ11" s="2">
        <v>1</v>
      </c>
      <c r="CK11" s="2">
        <v>21</v>
      </c>
      <c r="CL11" s="2" t="s">
        <v>85</v>
      </c>
      <c r="CM11" s="2"/>
    </row>
    <row r="12" spans="1:91">
      <c r="A12" s="2" t="s">
        <v>131</v>
      </c>
      <c r="B12" s="2" t="s">
        <v>72</v>
      </c>
      <c r="C12" s="2" t="s">
        <v>73</v>
      </c>
      <c r="D12" s="2"/>
      <c r="E12" s="2" t="str">
        <f>"029907627784"</f>
        <v>029907627784</v>
      </c>
      <c r="F12" s="3">
        <v>42831</v>
      </c>
      <c r="G12" s="2">
        <v>201710</v>
      </c>
      <c r="H12" s="2" t="s">
        <v>132</v>
      </c>
      <c r="I12" s="2" t="s">
        <v>133</v>
      </c>
      <c r="J12" s="2" t="s">
        <v>134</v>
      </c>
      <c r="K12" s="2" t="s">
        <v>77</v>
      </c>
      <c r="L12" s="2" t="s">
        <v>119</v>
      </c>
      <c r="M12" s="2" t="s">
        <v>120</v>
      </c>
      <c r="N12" s="2" t="s">
        <v>76</v>
      </c>
      <c r="O12" s="2" t="s">
        <v>81</v>
      </c>
      <c r="P12" s="2" t="str">
        <f>"1704230560                    "</f>
        <v xml:space="preserve">1704230560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4.29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0.2</v>
      </c>
      <c r="BJ12" s="2">
        <v>0.2</v>
      </c>
      <c r="BK12" s="2">
        <v>0.5</v>
      </c>
      <c r="BL12" s="2">
        <v>41.73</v>
      </c>
      <c r="BM12" s="2">
        <v>5.84</v>
      </c>
      <c r="BN12" s="2">
        <v>47.57</v>
      </c>
      <c r="BO12" s="2">
        <v>47.57</v>
      </c>
      <c r="BP12" s="2"/>
      <c r="BQ12" s="2" t="s">
        <v>139</v>
      </c>
      <c r="BR12" s="2" t="s">
        <v>140</v>
      </c>
      <c r="BS12" s="3">
        <v>42832</v>
      </c>
      <c r="BT12" s="4">
        <v>0.4055555555555555</v>
      </c>
      <c r="BU12" s="2" t="s">
        <v>141</v>
      </c>
      <c r="BV12" s="2" t="s">
        <v>94</v>
      </c>
      <c r="BW12" s="2"/>
      <c r="BX12" s="2"/>
      <c r="BY12" s="2">
        <v>1200</v>
      </c>
      <c r="BZ12" s="2" t="s">
        <v>27</v>
      </c>
      <c r="CA12" s="2"/>
      <c r="CB12" s="2"/>
      <c r="CC12" s="2" t="s">
        <v>120</v>
      </c>
      <c r="CD12" s="2">
        <v>6000</v>
      </c>
      <c r="CE12" s="2" t="s">
        <v>96</v>
      </c>
      <c r="CF12" s="5">
        <v>42835</v>
      </c>
      <c r="CG12" s="2"/>
      <c r="CH12" s="2"/>
      <c r="CI12" s="2">
        <v>1</v>
      </c>
      <c r="CJ12" s="2">
        <v>1</v>
      </c>
      <c r="CK12" s="2">
        <v>21</v>
      </c>
      <c r="CL12" s="2" t="s">
        <v>85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"069907886433"</f>
        <v>069907886433</v>
      </c>
      <c r="F13" s="3">
        <v>42830</v>
      </c>
      <c r="G13" s="2">
        <v>201710</v>
      </c>
      <c r="H13" s="2" t="s">
        <v>142</v>
      </c>
      <c r="I13" s="2" t="s">
        <v>143</v>
      </c>
      <c r="J13" s="2" t="s">
        <v>76</v>
      </c>
      <c r="K13" s="2" t="s">
        <v>77</v>
      </c>
      <c r="L13" s="2" t="s">
        <v>110</v>
      </c>
      <c r="M13" s="2" t="s">
        <v>111</v>
      </c>
      <c r="N13" s="2" t="s">
        <v>76</v>
      </c>
      <c r="O13" s="2" t="s">
        <v>81</v>
      </c>
      <c r="P13" s="2" t="str">
        <f t="shared" ref="P13:P21" si="0"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4.29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41.73</v>
      </c>
      <c r="BM13" s="2">
        <v>5.84</v>
      </c>
      <c r="BN13" s="2">
        <v>47.57</v>
      </c>
      <c r="BO13" s="2">
        <v>47.57</v>
      </c>
      <c r="BP13" s="2"/>
      <c r="BQ13" s="2" t="s">
        <v>144</v>
      </c>
      <c r="BR13" s="2"/>
      <c r="BS13" s="3">
        <v>42831</v>
      </c>
      <c r="BT13" s="4">
        <v>0.39166666666666666</v>
      </c>
      <c r="BU13" s="2" t="s">
        <v>145</v>
      </c>
      <c r="BV13" s="2" t="s">
        <v>94</v>
      </c>
      <c r="BW13" s="2"/>
      <c r="BX13" s="2"/>
      <c r="BY13" s="2">
        <v>1200</v>
      </c>
      <c r="BZ13" s="2" t="s">
        <v>27</v>
      </c>
      <c r="CA13" s="2"/>
      <c r="CB13" s="2"/>
      <c r="CC13" s="2" t="s">
        <v>111</v>
      </c>
      <c r="CD13" s="2">
        <v>2146</v>
      </c>
      <c r="CE13" s="2" t="s">
        <v>96</v>
      </c>
      <c r="CF13" s="5">
        <v>42832</v>
      </c>
      <c r="CG13" s="2"/>
      <c r="CH13" s="2"/>
      <c r="CI13" s="2">
        <v>1</v>
      </c>
      <c r="CJ13" s="2">
        <v>1</v>
      </c>
      <c r="CK13" s="2">
        <v>21</v>
      </c>
      <c r="CL13" s="2" t="s">
        <v>85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"009935185821"</f>
        <v>009935185821</v>
      </c>
      <c r="F14" s="3">
        <v>42831</v>
      </c>
      <c r="G14" s="2">
        <v>201710</v>
      </c>
      <c r="H14" s="2" t="s">
        <v>89</v>
      </c>
      <c r="I14" s="2" t="s">
        <v>90</v>
      </c>
      <c r="J14" s="2" t="s">
        <v>76</v>
      </c>
      <c r="K14" s="2" t="s">
        <v>77</v>
      </c>
      <c r="L14" s="2" t="s">
        <v>146</v>
      </c>
      <c r="M14" s="2" t="s">
        <v>147</v>
      </c>
      <c r="N14" s="2" t="s">
        <v>76</v>
      </c>
      <c r="O14" s="2" t="s">
        <v>81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6.02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0.3</v>
      </c>
      <c r="BK14" s="2">
        <v>1</v>
      </c>
      <c r="BL14" s="2">
        <v>58.58</v>
      </c>
      <c r="BM14" s="2">
        <v>8.1999999999999993</v>
      </c>
      <c r="BN14" s="2">
        <v>66.78</v>
      </c>
      <c r="BO14" s="2">
        <v>66.78</v>
      </c>
      <c r="BP14" s="2"/>
      <c r="BQ14" s="2" t="s">
        <v>148</v>
      </c>
      <c r="BR14" s="2" t="s">
        <v>149</v>
      </c>
      <c r="BS14" s="3">
        <v>42832</v>
      </c>
      <c r="BT14" s="4">
        <v>0.4375</v>
      </c>
      <c r="BU14" s="2" t="s">
        <v>150</v>
      </c>
      <c r="BV14" s="2" t="s">
        <v>94</v>
      </c>
      <c r="BW14" s="2"/>
      <c r="BX14" s="2"/>
      <c r="BY14" s="2">
        <v>1292</v>
      </c>
      <c r="BZ14" s="2" t="s">
        <v>27</v>
      </c>
      <c r="CA14" s="2"/>
      <c r="CB14" s="2"/>
      <c r="CC14" s="2" t="s">
        <v>147</v>
      </c>
      <c r="CD14" s="2">
        <v>1034</v>
      </c>
      <c r="CE14" s="2" t="s">
        <v>151</v>
      </c>
      <c r="CF14" s="5">
        <v>42835</v>
      </c>
      <c r="CG14" s="2"/>
      <c r="CH14" s="2"/>
      <c r="CI14" s="2">
        <v>1</v>
      </c>
      <c r="CJ14" s="2">
        <v>1</v>
      </c>
      <c r="CK14" s="2">
        <v>24</v>
      </c>
      <c r="CL14" s="2" t="s">
        <v>85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"009935636100"</f>
        <v>009935636100</v>
      </c>
      <c r="F15" s="3">
        <v>42828</v>
      </c>
      <c r="G15" s="2">
        <v>201710</v>
      </c>
      <c r="H15" s="2" t="s">
        <v>110</v>
      </c>
      <c r="I15" s="2" t="s">
        <v>111</v>
      </c>
      <c r="J15" s="2" t="s">
        <v>76</v>
      </c>
      <c r="K15" s="2" t="s">
        <v>77</v>
      </c>
      <c r="L15" s="2" t="s">
        <v>152</v>
      </c>
      <c r="M15" s="2" t="s">
        <v>153</v>
      </c>
      <c r="N15" s="2" t="s">
        <v>76</v>
      </c>
      <c r="O15" s="2" t="s">
        <v>81</v>
      </c>
      <c r="P15" s="2" t="str">
        <f t="shared" si="0"/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4.42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0.3</v>
      </c>
      <c r="BK15" s="2">
        <v>1</v>
      </c>
      <c r="BL15" s="2">
        <v>41.86</v>
      </c>
      <c r="BM15" s="2">
        <v>5.86</v>
      </c>
      <c r="BN15" s="2">
        <v>47.72</v>
      </c>
      <c r="BO15" s="2">
        <v>47.72</v>
      </c>
      <c r="BP15" s="2"/>
      <c r="BQ15" s="2"/>
      <c r="BR15" s="2"/>
      <c r="BS15" s="3">
        <v>42829</v>
      </c>
      <c r="BT15" s="4">
        <v>0.38194444444444442</v>
      </c>
      <c r="BU15" s="2" t="s">
        <v>154</v>
      </c>
      <c r="BV15" s="2" t="s">
        <v>94</v>
      </c>
      <c r="BW15" s="2"/>
      <c r="BX15" s="2"/>
      <c r="BY15" s="2">
        <v>1292</v>
      </c>
      <c r="BZ15" s="2" t="s">
        <v>27</v>
      </c>
      <c r="CA15" s="2" t="s">
        <v>95</v>
      </c>
      <c r="CB15" s="2"/>
      <c r="CC15" s="2" t="s">
        <v>153</v>
      </c>
      <c r="CD15" s="2">
        <v>1200</v>
      </c>
      <c r="CE15" s="2" t="s">
        <v>155</v>
      </c>
      <c r="CF15" s="5">
        <v>42831</v>
      </c>
      <c r="CG15" s="2"/>
      <c r="CH15" s="2"/>
      <c r="CI15" s="2">
        <v>1</v>
      </c>
      <c r="CJ15" s="2">
        <v>1</v>
      </c>
      <c r="CK15" s="2">
        <v>21</v>
      </c>
      <c r="CL15" s="2" t="s">
        <v>85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"009935614000"</f>
        <v>009935614000</v>
      </c>
      <c r="F16" s="3">
        <v>42836</v>
      </c>
      <c r="G16" s="2">
        <v>201710</v>
      </c>
      <c r="H16" s="2" t="s">
        <v>89</v>
      </c>
      <c r="I16" s="2" t="s">
        <v>90</v>
      </c>
      <c r="J16" s="2" t="s">
        <v>76</v>
      </c>
      <c r="K16" s="2" t="s">
        <v>77</v>
      </c>
      <c r="L16" s="2" t="s">
        <v>156</v>
      </c>
      <c r="M16" s="2" t="s">
        <v>157</v>
      </c>
      <c r="N16" s="2" t="s">
        <v>158</v>
      </c>
      <c r="O16" s="2" t="s">
        <v>81</v>
      </c>
      <c r="P16" s="2" t="str">
        <f t="shared" si="0"/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6.02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0.2</v>
      </c>
      <c r="BJ16" s="2">
        <v>1.1000000000000001</v>
      </c>
      <c r="BK16" s="2">
        <v>1.5</v>
      </c>
      <c r="BL16" s="2">
        <v>58.58</v>
      </c>
      <c r="BM16" s="2">
        <v>8.1999999999999993</v>
      </c>
      <c r="BN16" s="2">
        <v>66.78</v>
      </c>
      <c r="BO16" s="2">
        <v>66.78</v>
      </c>
      <c r="BP16" s="2"/>
      <c r="BQ16" s="2"/>
      <c r="BR16" s="2"/>
      <c r="BS16" s="3">
        <v>42838</v>
      </c>
      <c r="BT16" s="4">
        <v>0.32013888888888892</v>
      </c>
      <c r="BU16" s="2" t="s">
        <v>159</v>
      </c>
      <c r="BV16" s="2" t="s">
        <v>85</v>
      </c>
      <c r="BW16" s="2"/>
      <c r="BX16" s="2"/>
      <c r="BY16" s="2">
        <v>5707.38</v>
      </c>
      <c r="BZ16" s="2" t="s">
        <v>27</v>
      </c>
      <c r="CA16" s="2"/>
      <c r="CB16" s="2"/>
      <c r="CC16" s="2" t="s">
        <v>157</v>
      </c>
      <c r="CD16" s="2">
        <v>299</v>
      </c>
      <c r="CE16" s="2" t="s">
        <v>96</v>
      </c>
      <c r="CF16" s="5">
        <v>42844</v>
      </c>
      <c r="CG16" s="2"/>
      <c r="CH16" s="2"/>
      <c r="CI16" s="2">
        <v>1</v>
      </c>
      <c r="CJ16" s="2">
        <v>2</v>
      </c>
      <c r="CK16" s="2">
        <v>24</v>
      </c>
      <c r="CL16" s="2" t="s">
        <v>85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"009935613999"</f>
        <v>009935613999</v>
      </c>
      <c r="F17" s="3">
        <v>42831</v>
      </c>
      <c r="G17" s="2">
        <v>201710</v>
      </c>
      <c r="H17" s="2" t="s">
        <v>89</v>
      </c>
      <c r="I17" s="2" t="s">
        <v>90</v>
      </c>
      <c r="J17" s="2" t="s">
        <v>76</v>
      </c>
      <c r="K17" s="2" t="s">
        <v>77</v>
      </c>
      <c r="L17" s="2" t="s">
        <v>104</v>
      </c>
      <c r="M17" s="2" t="s">
        <v>105</v>
      </c>
      <c r="N17" s="2" t="s">
        <v>76</v>
      </c>
      <c r="O17" s="2" t="s">
        <v>81</v>
      </c>
      <c r="P17" s="2" t="str">
        <f t="shared" si="0"/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8.31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0.3</v>
      </c>
      <c r="BK17" s="2">
        <v>1</v>
      </c>
      <c r="BL17" s="2">
        <v>80.849999999999994</v>
      </c>
      <c r="BM17" s="2">
        <v>11.32</v>
      </c>
      <c r="BN17" s="2">
        <v>92.17</v>
      </c>
      <c r="BO17" s="2">
        <v>92.17</v>
      </c>
      <c r="BP17" s="2"/>
      <c r="BQ17" s="2" t="s">
        <v>160</v>
      </c>
      <c r="BR17" s="2"/>
      <c r="BS17" s="3">
        <v>42835</v>
      </c>
      <c r="BT17" s="4">
        <v>0.375</v>
      </c>
      <c r="BU17" s="2" t="s">
        <v>106</v>
      </c>
      <c r="BV17" s="2" t="s">
        <v>85</v>
      </c>
      <c r="BW17" s="2"/>
      <c r="BX17" s="2"/>
      <c r="BY17" s="2">
        <v>1292</v>
      </c>
      <c r="BZ17" s="2" t="s">
        <v>27</v>
      </c>
      <c r="CA17" s="2"/>
      <c r="CB17" s="2"/>
      <c r="CC17" s="2" t="s">
        <v>105</v>
      </c>
      <c r="CD17" s="2">
        <v>2745</v>
      </c>
      <c r="CE17" s="2" t="s">
        <v>151</v>
      </c>
      <c r="CF17" s="5">
        <v>42836</v>
      </c>
      <c r="CG17" s="2"/>
      <c r="CH17" s="2"/>
      <c r="CI17" s="2">
        <v>1</v>
      </c>
      <c r="CJ17" s="2">
        <v>2</v>
      </c>
      <c r="CK17" s="2">
        <v>23</v>
      </c>
      <c r="CL17" s="2" t="s">
        <v>85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"009936002719"</f>
        <v>009936002719</v>
      </c>
      <c r="F18" s="3">
        <v>42836</v>
      </c>
      <c r="G18" s="2">
        <v>201710</v>
      </c>
      <c r="H18" s="2" t="s">
        <v>89</v>
      </c>
      <c r="I18" s="2" t="s">
        <v>90</v>
      </c>
      <c r="J18" s="2" t="s">
        <v>76</v>
      </c>
      <c r="K18" s="2" t="s">
        <v>77</v>
      </c>
      <c r="L18" s="2" t="s">
        <v>132</v>
      </c>
      <c r="M18" s="2" t="s">
        <v>133</v>
      </c>
      <c r="N18" s="2" t="s">
        <v>161</v>
      </c>
      <c r="O18" s="2" t="s">
        <v>81</v>
      </c>
      <c r="P18" s="2" t="str">
        <f t="shared" si="0"/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4.29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0.7</v>
      </c>
      <c r="BJ18" s="2">
        <v>1.1000000000000001</v>
      </c>
      <c r="BK18" s="2">
        <v>1.5</v>
      </c>
      <c r="BL18" s="2">
        <v>41.73</v>
      </c>
      <c r="BM18" s="2">
        <v>5.84</v>
      </c>
      <c r="BN18" s="2">
        <v>47.57</v>
      </c>
      <c r="BO18" s="2">
        <v>47.57</v>
      </c>
      <c r="BP18" s="2"/>
      <c r="BQ18" s="2"/>
      <c r="BR18" s="2"/>
      <c r="BS18" s="3">
        <v>42837</v>
      </c>
      <c r="BT18" s="4">
        <v>0.4375</v>
      </c>
      <c r="BU18" s="2" t="s">
        <v>162</v>
      </c>
      <c r="BV18" s="2" t="s">
        <v>94</v>
      </c>
      <c r="BW18" s="2"/>
      <c r="BX18" s="2"/>
      <c r="BY18" s="2">
        <v>5449.36</v>
      </c>
      <c r="BZ18" s="2" t="s">
        <v>27</v>
      </c>
      <c r="CA18" s="2" t="s">
        <v>95</v>
      </c>
      <c r="CB18" s="2"/>
      <c r="CC18" s="2" t="s">
        <v>133</v>
      </c>
      <c r="CD18" s="2">
        <v>4091</v>
      </c>
      <c r="CE18" s="2" t="s">
        <v>96</v>
      </c>
      <c r="CF18" s="5">
        <v>42838</v>
      </c>
      <c r="CG18" s="2"/>
      <c r="CH18" s="2"/>
      <c r="CI18" s="2">
        <v>1</v>
      </c>
      <c r="CJ18" s="2">
        <v>1</v>
      </c>
      <c r="CK18" s="2">
        <v>21</v>
      </c>
      <c r="CL18" s="2" t="s">
        <v>85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"009935552904"</f>
        <v>009935552904</v>
      </c>
      <c r="F19" s="3">
        <v>42831</v>
      </c>
      <c r="G19" s="2">
        <v>201710</v>
      </c>
      <c r="H19" s="2" t="s">
        <v>89</v>
      </c>
      <c r="I19" s="2" t="s">
        <v>90</v>
      </c>
      <c r="J19" s="2" t="s">
        <v>76</v>
      </c>
      <c r="K19" s="2" t="s">
        <v>77</v>
      </c>
      <c r="L19" s="2" t="s">
        <v>74</v>
      </c>
      <c r="M19" s="2" t="s">
        <v>75</v>
      </c>
      <c r="N19" s="2" t="s">
        <v>76</v>
      </c>
      <c r="O19" s="2" t="s">
        <v>81</v>
      </c>
      <c r="P19" s="2" t="str">
        <f t="shared" si="0"/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7.5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0.3</v>
      </c>
      <c r="BJ19" s="2">
        <v>3.2</v>
      </c>
      <c r="BK19" s="2">
        <v>3.5</v>
      </c>
      <c r="BL19" s="2">
        <v>73.02</v>
      </c>
      <c r="BM19" s="2">
        <v>10.220000000000001</v>
      </c>
      <c r="BN19" s="2">
        <v>83.24</v>
      </c>
      <c r="BO19" s="2">
        <v>83.24</v>
      </c>
      <c r="BP19" s="2"/>
      <c r="BQ19" s="2" t="s">
        <v>163</v>
      </c>
      <c r="BR19" s="2" t="s">
        <v>164</v>
      </c>
      <c r="BS19" s="3">
        <v>42832</v>
      </c>
      <c r="BT19" s="4">
        <v>0.37083333333333335</v>
      </c>
      <c r="BU19" s="2" t="s">
        <v>165</v>
      </c>
      <c r="BV19" s="2" t="s">
        <v>94</v>
      </c>
      <c r="BW19" s="2"/>
      <c r="BX19" s="2"/>
      <c r="BY19" s="2">
        <v>15887.7</v>
      </c>
      <c r="BZ19" s="2" t="s">
        <v>27</v>
      </c>
      <c r="CA19" s="2"/>
      <c r="CB19" s="2"/>
      <c r="CC19" s="2" t="s">
        <v>75</v>
      </c>
      <c r="CD19" s="2">
        <v>7700</v>
      </c>
      <c r="CE19" s="2" t="s">
        <v>96</v>
      </c>
      <c r="CF19" s="5">
        <v>42835</v>
      </c>
      <c r="CG19" s="2"/>
      <c r="CH19" s="2"/>
      <c r="CI19" s="2">
        <v>1</v>
      </c>
      <c r="CJ19" s="2">
        <v>1</v>
      </c>
      <c r="CK19" s="2">
        <v>21</v>
      </c>
      <c r="CL19" s="2" t="s">
        <v>85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"009934949877"</f>
        <v>009934949877</v>
      </c>
      <c r="F20" s="3">
        <v>42828</v>
      </c>
      <c r="G20" s="2">
        <v>201710</v>
      </c>
      <c r="H20" s="2" t="s">
        <v>110</v>
      </c>
      <c r="I20" s="2" t="s">
        <v>111</v>
      </c>
      <c r="J20" s="2" t="s">
        <v>76</v>
      </c>
      <c r="K20" s="2" t="s">
        <v>77</v>
      </c>
      <c r="L20" s="2" t="s">
        <v>142</v>
      </c>
      <c r="M20" s="2" t="s">
        <v>143</v>
      </c>
      <c r="N20" s="2" t="s">
        <v>76</v>
      </c>
      <c r="O20" s="2" t="s">
        <v>81</v>
      </c>
      <c r="P20" s="2" t="str">
        <f t="shared" si="0"/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4.42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0.5</v>
      </c>
      <c r="BJ20" s="2">
        <v>0.2</v>
      </c>
      <c r="BK20" s="2">
        <v>0.5</v>
      </c>
      <c r="BL20" s="2">
        <v>41.86</v>
      </c>
      <c r="BM20" s="2">
        <v>5.86</v>
      </c>
      <c r="BN20" s="2">
        <v>47.72</v>
      </c>
      <c r="BO20" s="2">
        <v>47.72</v>
      </c>
      <c r="BP20" s="2"/>
      <c r="BQ20" s="2"/>
      <c r="BR20" s="2"/>
      <c r="BS20" s="3">
        <v>42829</v>
      </c>
      <c r="BT20" s="4">
        <v>0.36736111111111108</v>
      </c>
      <c r="BU20" s="2" t="s">
        <v>166</v>
      </c>
      <c r="BV20" s="2" t="s">
        <v>94</v>
      </c>
      <c r="BW20" s="2"/>
      <c r="BX20" s="2"/>
      <c r="BY20" s="2">
        <v>1200</v>
      </c>
      <c r="BZ20" s="2" t="s">
        <v>27</v>
      </c>
      <c r="CA20" s="2"/>
      <c r="CB20" s="2"/>
      <c r="CC20" s="2" t="s">
        <v>143</v>
      </c>
      <c r="CD20" s="2">
        <v>699</v>
      </c>
      <c r="CE20" s="2" t="s">
        <v>96</v>
      </c>
      <c r="CF20" s="5">
        <v>42831</v>
      </c>
      <c r="CG20" s="2"/>
      <c r="CH20" s="2"/>
      <c r="CI20" s="2">
        <v>1</v>
      </c>
      <c r="CJ20" s="2">
        <v>1</v>
      </c>
      <c r="CK20" s="2">
        <v>21</v>
      </c>
      <c r="CL20" s="2" t="s">
        <v>85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"009935552903"</f>
        <v>009935552903</v>
      </c>
      <c r="F21" s="3">
        <v>42836</v>
      </c>
      <c r="G21" s="2">
        <v>201710</v>
      </c>
      <c r="H21" s="2" t="s">
        <v>89</v>
      </c>
      <c r="I21" s="2" t="s">
        <v>90</v>
      </c>
      <c r="J21" s="2" t="s">
        <v>76</v>
      </c>
      <c r="K21" s="2" t="s">
        <v>77</v>
      </c>
      <c r="L21" s="2" t="s">
        <v>74</v>
      </c>
      <c r="M21" s="2" t="s">
        <v>75</v>
      </c>
      <c r="N21" s="2" t="s">
        <v>374</v>
      </c>
      <c r="O21" s="2" t="s">
        <v>81</v>
      </c>
      <c r="P21" s="2" t="str">
        <f t="shared" si="0"/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4.29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0.4</v>
      </c>
      <c r="BJ21" s="2">
        <v>0.8</v>
      </c>
      <c r="BK21" s="2">
        <v>1</v>
      </c>
      <c r="BL21" s="2">
        <v>41.73</v>
      </c>
      <c r="BM21" s="2">
        <v>5.84</v>
      </c>
      <c r="BN21" s="2">
        <v>47.57</v>
      </c>
      <c r="BO21" s="2">
        <v>47.57</v>
      </c>
      <c r="BP21" s="2"/>
      <c r="BQ21" s="2"/>
      <c r="BR21" s="2"/>
      <c r="BS21" s="3">
        <v>42837</v>
      </c>
      <c r="BT21" s="4">
        <v>0.41666666666666669</v>
      </c>
      <c r="BU21" s="2" t="s">
        <v>167</v>
      </c>
      <c r="BV21" s="2" t="s">
        <v>94</v>
      </c>
      <c r="BW21" s="2"/>
      <c r="BX21" s="2"/>
      <c r="BY21" s="2">
        <v>3868.9</v>
      </c>
      <c r="BZ21" s="2" t="s">
        <v>27</v>
      </c>
      <c r="CA21" s="2"/>
      <c r="CB21" s="2"/>
      <c r="CC21" s="2" t="s">
        <v>75</v>
      </c>
      <c r="CD21" s="2">
        <v>7700</v>
      </c>
      <c r="CE21" s="2" t="s">
        <v>96</v>
      </c>
      <c r="CF21" s="5">
        <v>42838</v>
      </c>
      <c r="CG21" s="2"/>
      <c r="CH21" s="2"/>
      <c r="CI21" s="2">
        <v>1</v>
      </c>
      <c r="CJ21" s="2">
        <v>1</v>
      </c>
      <c r="CK21" s="2">
        <v>21</v>
      </c>
      <c r="CL21" s="2" t="s">
        <v>85</v>
      </c>
      <c r="CM21" s="2"/>
    </row>
    <row r="22" spans="1:91">
      <c r="A22" s="2" t="s">
        <v>131</v>
      </c>
      <c r="B22" s="2" t="s">
        <v>72</v>
      </c>
      <c r="C22" s="2" t="s">
        <v>73</v>
      </c>
      <c r="D22" s="2"/>
      <c r="E22" s="2" t="str">
        <f>"069908328047"</f>
        <v>069908328047</v>
      </c>
      <c r="F22" s="3">
        <v>42828</v>
      </c>
      <c r="G22" s="2">
        <v>201710</v>
      </c>
      <c r="H22" s="2" t="s">
        <v>168</v>
      </c>
      <c r="I22" s="2" t="s">
        <v>169</v>
      </c>
      <c r="J22" s="2" t="s">
        <v>76</v>
      </c>
      <c r="K22" s="2" t="s">
        <v>77</v>
      </c>
      <c r="L22" s="2" t="s">
        <v>89</v>
      </c>
      <c r="M22" s="2" t="s">
        <v>90</v>
      </c>
      <c r="N22" s="2" t="s">
        <v>170</v>
      </c>
      <c r="O22" s="2" t="s">
        <v>81</v>
      </c>
      <c r="P22" s="2" t="str">
        <f>"SN01                          "</f>
        <v xml:space="preserve">SN01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18.79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7.8</v>
      </c>
      <c r="BJ22" s="2">
        <v>8.4</v>
      </c>
      <c r="BK22" s="2">
        <v>8.5</v>
      </c>
      <c r="BL22" s="2">
        <v>177.91</v>
      </c>
      <c r="BM22" s="2">
        <v>24.91</v>
      </c>
      <c r="BN22" s="2">
        <v>202.82</v>
      </c>
      <c r="BO22" s="2">
        <v>202.82</v>
      </c>
      <c r="BP22" s="2"/>
      <c r="BQ22" s="2" t="s">
        <v>171</v>
      </c>
      <c r="BR22" s="2" t="s">
        <v>172</v>
      </c>
      <c r="BS22" s="3">
        <v>42829</v>
      </c>
      <c r="BT22" s="4">
        <v>0.35625000000000001</v>
      </c>
      <c r="BU22" s="2" t="s">
        <v>93</v>
      </c>
      <c r="BV22" s="2" t="s">
        <v>94</v>
      </c>
      <c r="BW22" s="2"/>
      <c r="BX22" s="2"/>
      <c r="BY22" s="2">
        <v>41973.98</v>
      </c>
      <c r="BZ22" s="2" t="s">
        <v>27</v>
      </c>
      <c r="CA22" s="2" t="s">
        <v>95</v>
      </c>
      <c r="CB22" s="2"/>
      <c r="CC22" s="2" t="s">
        <v>90</v>
      </c>
      <c r="CD22" s="2">
        <v>2196</v>
      </c>
      <c r="CE22" s="2" t="s">
        <v>96</v>
      </c>
      <c r="CF22" s="5">
        <v>42831</v>
      </c>
      <c r="CG22" s="2"/>
      <c r="CH22" s="2"/>
      <c r="CI22" s="2">
        <v>1</v>
      </c>
      <c r="CJ22" s="2">
        <v>1</v>
      </c>
      <c r="CK22" s="2">
        <v>21</v>
      </c>
      <c r="CL22" s="2" t="s">
        <v>85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"009935185737"</f>
        <v>009935185737</v>
      </c>
      <c r="F23" s="3">
        <v>42831</v>
      </c>
      <c r="G23" s="2">
        <v>201710</v>
      </c>
      <c r="H23" s="2" t="s">
        <v>89</v>
      </c>
      <c r="I23" s="2" t="s">
        <v>90</v>
      </c>
      <c r="J23" s="2" t="s">
        <v>76</v>
      </c>
      <c r="K23" s="2" t="s">
        <v>77</v>
      </c>
      <c r="L23" s="2" t="s">
        <v>119</v>
      </c>
      <c r="M23" s="2" t="s">
        <v>120</v>
      </c>
      <c r="N23" s="2" t="s">
        <v>76</v>
      </c>
      <c r="O23" s="2" t="s">
        <v>81</v>
      </c>
      <c r="P23" s="2" t="str">
        <f t="shared" ref="P23:P30" si="1"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4.29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0.3</v>
      </c>
      <c r="BK23" s="2">
        <v>1</v>
      </c>
      <c r="BL23" s="2">
        <v>41.73</v>
      </c>
      <c r="BM23" s="2">
        <v>5.84</v>
      </c>
      <c r="BN23" s="2">
        <v>47.57</v>
      </c>
      <c r="BO23" s="2">
        <v>47.57</v>
      </c>
      <c r="BP23" s="2"/>
      <c r="BQ23" s="2" t="s">
        <v>124</v>
      </c>
      <c r="BR23" s="2" t="s">
        <v>149</v>
      </c>
      <c r="BS23" s="3">
        <v>42832</v>
      </c>
      <c r="BT23" s="4">
        <v>0.62430555555555556</v>
      </c>
      <c r="BU23" s="2" t="s">
        <v>173</v>
      </c>
      <c r="BV23" s="2" t="s">
        <v>85</v>
      </c>
      <c r="BW23" s="2" t="s">
        <v>174</v>
      </c>
      <c r="BX23" s="2" t="s">
        <v>175</v>
      </c>
      <c r="BY23" s="2">
        <v>1292</v>
      </c>
      <c r="BZ23" s="2" t="s">
        <v>27</v>
      </c>
      <c r="CA23" s="2"/>
      <c r="CB23" s="2"/>
      <c r="CC23" s="2" t="s">
        <v>120</v>
      </c>
      <c r="CD23" s="2">
        <v>6045</v>
      </c>
      <c r="CE23" s="2" t="s">
        <v>151</v>
      </c>
      <c r="CF23" s="5">
        <v>42835</v>
      </c>
      <c r="CG23" s="2"/>
      <c r="CH23" s="2"/>
      <c r="CI23" s="2">
        <v>1</v>
      </c>
      <c r="CJ23" s="2">
        <v>1</v>
      </c>
      <c r="CK23" s="2">
        <v>21</v>
      </c>
      <c r="CL23" s="2" t="s">
        <v>85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"009934949879"</f>
        <v>009934949879</v>
      </c>
      <c r="F24" s="3">
        <v>42835</v>
      </c>
      <c r="G24" s="2">
        <v>201710</v>
      </c>
      <c r="H24" s="2" t="s">
        <v>89</v>
      </c>
      <c r="I24" s="2" t="s">
        <v>90</v>
      </c>
      <c r="J24" s="2" t="s">
        <v>76</v>
      </c>
      <c r="K24" s="2" t="s">
        <v>77</v>
      </c>
      <c r="L24" s="2" t="s">
        <v>142</v>
      </c>
      <c r="M24" s="2" t="s">
        <v>143</v>
      </c>
      <c r="N24" s="2" t="s">
        <v>76</v>
      </c>
      <c r="O24" s="2" t="s">
        <v>81</v>
      </c>
      <c r="P24" s="2" t="str">
        <f t="shared" si="1"/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4.29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0.6</v>
      </c>
      <c r="BJ24" s="2">
        <v>1.3</v>
      </c>
      <c r="BK24" s="2">
        <v>1.5</v>
      </c>
      <c r="BL24" s="2">
        <v>41.73</v>
      </c>
      <c r="BM24" s="2">
        <v>5.84</v>
      </c>
      <c r="BN24" s="2">
        <v>47.57</v>
      </c>
      <c r="BO24" s="2">
        <v>47.57</v>
      </c>
      <c r="BP24" s="2"/>
      <c r="BQ24" s="2" t="s">
        <v>176</v>
      </c>
      <c r="BR24" s="2" t="s">
        <v>177</v>
      </c>
      <c r="BS24" s="3">
        <v>42836</v>
      </c>
      <c r="BT24" s="4">
        <v>0.69791666666666663</v>
      </c>
      <c r="BU24" s="2" t="s">
        <v>166</v>
      </c>
      <c r="BV24" s="2" t="s">
        <v>85</v>
      </c>
      <c r="BW24" s="2" t="s">
        <v>178</v>
      </c>
      <c r="BX24" s="2" t="s">
        <v>179</v>
      </c>
      <c r="BY24" s="2">
        <v>6437.2</v>
      </c>
      <c r="BZ24" s="2" t="s">
        <v>27</v>
      </c>
      <c r="CA24" s="2"/>
      <c r="CB24" s="2"/>
      <c r="CC24" s="2" t="s">
        <v>143</v>
      </c>
      <c r="CD24" s="2">
        <v>700</v>
      </c>
      <c r="CE24" s="2" t="s">
        <v>96</v>
      </c>
      <c r="CF24" s="5">
        <v>42838</v>
      </c>
      <c r="CG24" s="2"/>
      <c r="CH24" s="2"/>
      <c r="CI24" s="2">
        <v>1</v>
      </c>
      <c r="CJ24" s="2">
        <v>1</v>
      </c>
      <c r="CK24" s="2">
        <v>21</v>
      </c>
      <c r="CL24" s="2" t="s">
        <v>85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"009935957125"</f>
        <v>009935957125</v>
      </c>
      <c r="F25" s="3">
        <v>42836</v>
      </c>
      <c r="G25" s="2">
        <v>201710</v>
      </c>
      <c r="H25" s="2" t="s">
        <v>89</v>
      </c>
      <c r="I25" s="2" t="s">
        <v>90</v>
      </c>
      <c r="J25" s="2" t="s">
        <v>76</v>
      </c>
      <c r="K25" s="2" t="s">
        <v>77</v>
      </c>
      <c r="L25" s="2" t="s">
        <v>146</v>
      </c>
      <c r="M25" s="2" t="s">
        <v>147</v>
      </c>
      <c r="N25" s="2" t="s">
        <v>180</v>
      </c>
      <c r="O25" s="2" t="s">
        <v>81</v>
      </c>
      <c r="P25" s="2" t="str">
        <f t="shared" si="1"/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8.9700000000000006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3</v>
      </c>
      <c r="BJ25" s="2">
        <v>2.7</v>
      </c>
      <c r="BK25" s="2">
        <v>3</v>
      </c>
      <c r="BL25" s="2">
        <v>87.27</v>
      </c>
      <c r="BM25" s="2">
        <v>12.22</v>
      </c>
      <c r="BN25" s="2">
        <v>99.49</v>
      </c>
      <c r="BO25" s="2">
        <v>99.49</v>
      </c>
      <c r="BP25" s="2"/>
      <c r="BQ25" s="2"/>
      <c r="BR25" s="2"/>
      <c r="BS25" s="3">
        <v>42837</v>
      </c>
      <c r="BT25" s="4">
        <v>0.4375</v>
      </c>
      <c r="BU25" s="2" t="s">
        <v>150</v>
      </c>
      <c r="BV25" s="2" t="s">
        <v>94</v>
      </c>
      <c r="BW25" s="2"/>
      <c r="BX25" s="2"/>
      <c r="BY25" s="2">
        <v>13375.78</v>
      </c>
      <c r="BZ25" s="2" t="s">
        <v>27</v>
      </c>
      <c r="CA25" s="2"/>
      <c r="CB25" s="2"/>
      <c r="CC25" s="2" t="s">
        <v>147</v>
      </c>
      <c r="CD25" s="2">
        <v>1034</v>
      </c>
      <c r="CE25" s="2" t="s">
        <v>96</v>
      </c>
      <c r="CF25" s="5">
        <v>42838</v>
      </c>
      <c r="CG25" s="2"/>
      <c r="CH25" s="2"/>
      <c r="CI25" s="2">
        <v>1</v>
      </c>
      <c r="CJ25" s="2">
        <v>1</v>
      </c>
      <c r="CK25" s="2">
        <v>24</v>
      </c>
      <c r="CL25" s="2" t="s">
        <v>85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"009935185751"</f>
        <v>009935185751</v>
      </c>
      <c r="F26" s="3">
        <v>42828</v>
      </c>
      <c r="G26" s="2">
        <v>201710</v>
      </c>
      <c r="H26" s="2" t="s">
        <v>110</v>
      </c>
      <c r="I26" s="2" t="s">
        <v>111</v>
      </c>
      <c r="J26" s="2" t="s">
        <v>76</v>
      </c>
      <c r="K26" s="2" t="s">
        <v>77</v>
      </c>
      <c r="L26" s="2" t="s">
        <v>119</v>
      </c>
      <c r="M26" s="2" t="s">
        <v>120</v>
      </c>
      <c r="N26" s="2" t="s">
        <v>181</v>
      </c>
      <c r="O26" s="2" t="s">
        <v>81</v>
      </c>
      <c r="P26" s="2" t="str">
        <f t="shared" si="1"/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4.42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41.86</v>
      </c>
      <c r="BM26" s="2">
        <v>5.86</v>
      </c>
      <c r="BN26" s="2">
        <v>47.72</v>
      </c>
      <c r="BO26" s="2">
        <v>47.72</v>
      </c>
      <c r="BP26" s="2"/>
      <c r="BQ26" s="2"/>
      <c r="BR26" s="2"/>
      <c r="BS26" s="3">
        <v>42829</v>
      </c>
      <c r="BT26" s="4">
        <v>0.41111111111111115</v>
      </c>
      <c r="BU26" s="2" t="s">
        <v>182</v>
      </c>
      <c r="BV26" s="2" t="s">
        <v>94</v>
      </c>
      <c r="BW26" s="2"/>
      <c r="BX26" s="2"/>
      <c r="BY26" s="2">
        <v>1200</v>
      </c>
      <c r="BZ26" s="2" t="s">
        <v>27</v>
      </c>
      <c r="CA26" s="2"/>
      <c r="CB26" s="2"/>
      <c r="CC26" s="2" t="s">
        <v>120</v>
      </c>
      <c r="CD26" s="2">
        <v>6000</v>
      </c>
      <c r="CE26" s="2" t="s">
        <v>96</v>
      </c>
      <c r="CF26" s="5">
        <v>42831</v>
      </c>
      <c r="CG26" s="2"/>
      <c r="CH26" s="2"/>
      <c r="CI26" s="2">
        <v>1</v>
      </c>
      <c r="CJ26" s="2">
        <v>1</v>
      </c>
      <c r="CK26" s="2">
        <v>21</v>
      </c>
      <c r="CL26" s="2" t="s">
        <v>85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"009936002720"</f>
        <v>009936002720</v>
      </c>
      <c r="F27" s="3">
        <v>42831</v>
      </c>
      <c r="G27" s="2">
        <v>201710</v>
      </c>
      <c r="H27" s="2" t="s">
        <v>89</v>
      </c>
      <c r="I27" s="2" t="s">
        <v>90</v>
      </c>
      <c r="J27" s="2" t="s">
        <v>76</v>
      </c>
      <c r="K27" s="2" t="s">
        <v>77</v>
      </c>
      <c r="L27" s="2" t="s">
        <v>132</v>
      </c>
      <c r="M27" s="2" t="s">
        <v>133</v>
      </c>
      <c r="N27" s="2" t="s">
        <v>76</v>
      </c>
      <c r="O27" s="2" t="s">
        <v>81</v>
      </c>
      <c r="P27" s="2" t="str">
        <f t="shared" si="1"/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4.29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0.3</v>
      </c>
      <c r="BK27" s="2">
        <v>1</v>
      </c>
      <c r="BL27" s="2">
        <v>41.73</v>
      </c>
      <c r="BM27" s="2">
        <v>5.84</v>
      </c>
      <c r="BN27" s="2">
        <v>47.57</v>
      </c>
      <c r="BO27" s="2">
        <v>47.57</v>
      </c>
      <c r="BP27" s="2"/>
      <c r="BQ27" s="2" t="s">
        <v>183</v>
      </c>
      <c r="BR27" s="2" t="s">
        <v>107</v>
      </c>
      <c r="BS27" s="3">
        <v>42832</v>
      </c>
      <c r="BT27" s="4">
        <v>0.4375</v>
      </c>
      <c r="BU27" s="2" t="s">
        <v>184</v>
      </c>
      <c r="BV27" s="2" t="s">
        <v>94</v>
      </c>
      <c r="BW27" s="2"/>
      <c r="BX27" s="2"/>
      <c r="BY27" s="2">
        <v>1292</v>
      </c>
      <c r="BZ27" s="2" t="s">
        <v>27</v>
      </c>
      <c r="CA27" s="2"/>
      <c r="CB27" s="2"/>
      <c r="CC27" s="2" t="s">
        <v>133</v>
      </c>
      <c r="CD27" s="2">
        <v>4091</v>
      </c>
      <c r="CE27" s="2" t="s">
        <v>151</v>
      </c>
      <c r="CF27" s="5">
        <v>42835</v>
      </c>
      <c r="CG27" s="2"/>
      <c r="CH27" s="2"/>
      <c r="CI27" s="2">
        <v>1</v>
      </c>
      <c r="CJ27" s="2">
        <v>1</v>
      </c>
      <c r="CK27" s="2">
        <v>21</v>
      </c>
      <c r="CL27" s="2" t="s">
        <v>85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"009935635103"</f>
        <v>009935635103</v>
      </c>
      <c r="F28" s="3">
        <v>42836</v>
      </c>
      <c r="G28" s="2">
        <v>201710</v>
      </c>
      <c r="H28" s="2" t="s">
        <v>110</v>
      </c>
      <c r="I28" s="2" t="s">
        <v>111</v>
      </c>
      <c r="J28" s="2" t="s">
        <v>76</v>
      </c>
      <c r="K28" s="2" t="s">
        <v>77</v>
      </c>
      <c r="L28" s="2" t="s">
        <v>97</v>
      </c>
      <c r="M28" s="2" t="s">
        <v>98</v>
      </c>
      <c r="N28" s="2" t="s">
        <v>185</v>
      </c>
      <c r="O28" s="2" t="s">
        <v>81</v>
      </c>
      <c r="P28" s="2" t="str">
        <f t="shared" si="1"/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4.29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0.3</v>
      </c>
      <c r="BK28" s="2">
        <v>1</v>
      </c>
      <c r="BL28" s="2">
        <v>41.73</v>
      </c>
      <c r="BM28" s="2">
        <v>5.84</v>
      </c>
      <c r="BN28" s="2">
        <v>47.57</v>
      </c>
      <c r="BO28" s="2">
        <v>47.57</v>
      </c>
      <c r="BP28" s="2"/>
      <c r="BQ28" s="2"/>
      <c r="BR28" s="2"/>
      <c r="BS28" s="3">
        <v>42845</v>
      </c>
      <c r="BT28" s="4">
        <v>0.375</v>
      </c>
      <c r="BU28" s="2" t="s">
        <v>101</v>
      </c>
      <c r="BV28" s="2" t="s">
        <v>85</v>
      </c>
      <c r="BW28" s="2" t="s">
        <v>86</v>
      </c>
      <c r="BX28" s="2" t="s">
        <v>186</v>
      </c>
      <c r="BY28" s="2">
        <v>1292</v>
      </c>
      <c r="BZ28" s="2" t="s">
        <v>27</v>
      </c>
      <c r="CA28" s="2"/>
      <c r="CB28" s="2"/>
      <c r="CC28" s="2" t="s">
        <v>98</v>
      </c>
      <c r="CD28" s="2">
        <v>3201</v>
      </c>
      <c r="CE28" s="2" t="s">
        <v>151</v>
      </c>
      <c r="CF28" s="5">
        <v>42846</v>
      </c>
      <c r="CG28" s="2"/>
      <c r="CH28" s="2"/>
      <c r="CI28" s="2">
        <v>1</v>
      </c>
      <c r="CJ28" s="2">
        <v>7</v>
      </c>
      <c r="CK28" s="2">
        <v>21</v>
      </c>
      <c r="CL28" s="2" t="s">
        <v>85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"009936002721"</f>
        <v>009936002721</v>
      </c>
      <c r="F29" s="3">
        <v>42830</v>
      </c>
      <c r="G29" s="2">
        <v>201710</v>
      </c>
      <c r="H29" s="2" t="s">
        <v>89</v>
      </c>
      <c r="I29" s="2" t="s">
        <v>90</v>
      </c>
      <c r="J29" s="2" t="s">
        <v>76</v>
      </c>
      <c r="K29" s="2" t="s">
        <v>77</v>
      </c>
      <c r="L29" s="2" t="s">
        <v>132</v>
      </c>
      <c r="M29" s="2" t="s">
        <v>133</v>
      </c>
      <c r="N29" s="2" t="s">
        <v>76</v>
      </c>
      <c r="O29" s="2" t="s">
        <v>81</v>
      </c>
      <c r="P29" s="2" t="str">
        <f t="shared" si="1"/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4.29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0.3</v>
      </c>
      <c r="BK29" s="2">
        <v>1</v>
      </c>
      <c r="BL29" s="2">
        <v>41.73</v>
      </c>
      <c r="BM29" s="2">
        <v>5.84</v>
      </c>
      <c r="BN29" s="2">
        <v>47.57</v>
      </c>
      <c r="BO29" s="2">
        <v>47.57</v>
      </c>
      <c r="BP29" s="2"/>
      <c r="BQ29" s="2" t="s">
        <v>183</v>
      </c>
      <c r="BR29" s="2" t="s">
        <v>107</v>
      </c>
      <c r="BS29" s="3">
        <v>42831</v>
      </c>
      <c r="BT29" s="4">
        <v>0.54166666666666663</v>
      </c>
      <c r="BU29" s="2" t="s">
        <v>187</v>
      </c>
      <c r="BV29" s="2" t="s">
        <v>85</v>
      </c>
      <c r="BW29" s="2" t="s">
        <v>188</v>
      </c>
      <c r="BX29" s="2" t="s">
        <v>189</v>
      </c>
      <c r="BY29" s="2">
        <v>1292</v>
      </c>
      <c r="BZ29" s="2" t="s">
        <v>27</v>
      </c>
      <c r="CA29" s="2"/>
      <c r="CB29" s="2"/>
      <c r="CC29" s="2" t="s">
        <v>133</v>
      </c>
      <c r="CD29" s="2">
        <v>4091</v>
      </c>
      <c r="CE29" s="2" t="s">
        <v>151</v>
      </c>
      <c r="CF29" s="5">
        <v>42832</v>
      </c>
      <c r="CG29" s="2"/>
      <c r="CH29" s="2"/>
      <c r="CI29" s="2">
        <v>1</v>
      </c>
      <c r="CJ29" s="2">
        <v>1</v>
      </c>
      <c r="CK29" s="2">
        <v>21</v>
      </c>
      <c r="CL29" s="2" t="s">
        <v>85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"009935501362"</f>
        <v>009935501362</v>
      </c>
      <c r="F30" s="3">
        <v>42836</v>
      </c>
      <c r="G30" s="2">
        <v>201710</v>
      </c>
      <c r="H30" s="2" t="s">
        <v>110</v>
      </c>
      <c r="I30" s="2" t="s">
        <v>111</v>
      </c>
      <c r="J30" s="2" t="s">
        <v>76</v>
      </c>
      <c r="K30" s="2" t="s">
        <v>77</v>
      </c>
      <c r="L30" s="2" t="s">
        <v>190</v>
      </c>
      <c r="M30" s="2" t="s">
        <v>191</v>
      </c>
      <c r="N30" s="2" t="s">
        <v>192</v>
      </c>
      <c r="O30" s="2" t="s">
        <v>81</v>
      </c>
      <c r="P30" s="2" t="str">
        <f t="shared" si="1"/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4.29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0.8</v>
      </c>
      <c r="BJ30" s="2">
        <v>1.1000000000000001</v>
      </c>
      <c r="BK30" s="2">
        <v>1.5</v>
      </c>
      <c r="BL30" s="2">
        <v>41.73</v>
      </c>
      <c r="BM30" s="2">
        <v>5.84</v>
      </c>
      <c r="BN30" s="2">
        <v>47.57</v>
      </c>
      <c r="BO30" s="2">
        <v>47.57</v>
      </c>
      <c r="BP30" s="2"/>
      <c r="BQ30" s="2"/>
      <c r="BR30" s="2"/>
      <c r="BS30" s="3">
        <v>42837</v>
      </c>
      <c r="BT30" s="4">
        <v>0.41388888888888892</v>
      </c>
      <c r="BU30" s="2" t="s">
        <v>182</v>
      </c>
      <c r="BV30" s="2" t="s">
        <v>94</v>
      </c>
      <c r="BW30" s="2"/>
      <c r="BX30" s="2"/>
      <c r="BY30" s="2">
        <v>5678.16</v>
      </c>
      <c r="BZ30" s="2" t="s">
        <v>27</v>
      </c>
      <c r="CA30" s="2"/>
      <c r="CB30" s="2"/>
      <c r="CC30" s="2" t="s">
        <v>191</v>
      </c>
      <c r="CD30" s="2">
        <v>9301</v>
      </c>
      <c r="CE30" s="2" t="s">
        <v>96</v>
      </c>
      <c r="CF30" s="5">
        <v>42838</v>
      </c>
      <c r="CG30" s="2"/>
      <c r="CH30" s="2"/>
      <c r="CI30" s="2">
        <v>1</v>
      </c>
      <c r="CJ30" s="2">
        <v>1</v>
      </c>
      <c r="CK30" s="2">
        <v>21</v>
      </c>
      <c r="CL30" s="2" t="s">
        <v>85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"029907512141"</f>
        <v>029907512141</v>
      </c>
      <c r="F31" s="3">
        <v>42829</v>
      </c>
      <c r="G31" s="2">
        <v>201710</v>
      </c>
      <c r="H31" s="2" t="s">
        <v>132</v>
      </c>
      <c r="I31" s="2" t="s">
        <v>133</v>
      </c>
      <c r="J31" s="2" t="s">
        <v>134</v>
      </c>
      <c r="K31" s="2" t="s">
        <v>77</v>
      </c>
      <c r="L31" s="2" t="s">
        <v>89</v>
      </c>
      <c r="M31" s="2" t="s">
        <v>90</v>
      </c>
      <c r="N31" s="2" t="s">
        <v>76</v>
      </c>
      <c r="O31" s="2" t="s">
        <v>81</v>
      </c>
      <c r="P31" s="2" t="str">
        <f>"1704210740                    "</f>
        <v xml:space="preserve">1704210740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4.42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0.5</v>
      </c>
      <c r="BJ31" s="2">
        <v>0.7</v>
      </c>
      <c r="BK31" s="2">
        <v>1</v>
      </c>
      <c r="BL31" s="2">
        <v>41.86</v>
      </c>
      <c r="BM31" s="2">
        <v>5.86</v>
      </c>
      <c r="BN31" s="2">
        <v>47.72</v>
      </c>
      <c r="BO31" s="2">
        <v>47.72</v>
      </c>
      <c r="BP31" s="2"/>
      <c r="BQ31" s="2" t="s">
        <v>193</v>
      </c>
      <c r="BR31" s="2" t="s">
        <v>183</v>
      </c>
      <c r="BS31" s="3">
        <v>42830</v>
      </c>
      <c r="BT31" s="4">
        <v>0.36180555555555555</v>
      </c>
      <c r="BU31" s="2" t="s">
        <v>79</v>
      </c>
      <c r="BV31" s="2" t="s">
        <v>94</v>
      </c>
      <c r="BW31" s="2"/>
      <c r="BX31" s="2"/>
      <c r="BY31" s="2">
        <v>3600</v>
      </c>
      <c r="BZ31" s="2" t="s">
        <v>27</v>
      </c>
      <c r="CA31" s="2"/>
      <c r="CB31" s="2"/>
      <c r="CC31" s="2" t="s">
        <v>90</v>
      </c>
      <c r="CD31" s="2">
        <v>2001</v>
      </c>
      <c r="CE31" s="2" t="s">
        <v>96</v>
      </c>
      <c r="CF31" s="5">
        <v>42832</v>
      </c>
      <c r="CG31" s="2"/>
      <c r="CH31" s="2"/>
      <c r="CI31" s="2">
        <v>1</v>
      </c>
      <c r="CJ31" s="2">
        <v>1</v>
      </c>
      <c r="CK31" s="2">
        <v>21</v>
      </c>
      <c r="CL31" s="2" t="s">
        <v>85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"019910366941"</f>
        <v>019910366941</v>
      </c>
      <c r="F32" s="3">
        <v>42829</v>
      </c>
      <c r="G32" s="2">
        <v>201710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110</v>
      </c>
      <c r="M32" s="2" t="s">
        <v>111</v>
      </c>
      <c r="N32" s="2" t="s">
        <v>76</v>
      </c>
      <c r="O32" s="2" t="s">
        <v>81</v>
      </c>
      <c r="P32" s="2" t="str">
        <f>"CPT1704210511                 "</f>
        <v xml:space="preserve">CPT1704210511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4.42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41.86</v>
      </c>
      <c r="BM32" s="2">
        <v>5.86</v>
      </c>
      <c r="BN32" s="2">
        <v>47.72</v>
      </c>
      <c r="BO32" s="2">
        <v>47.72</v>
      </c>
      <c r="BP32" s="2"/>
      <c r="BQ32" s="2" t="s">
        <v>194</v>
      </c>
      <c r="BR32" s="2" t="s">
        <v>163</v>
      </c>
      <c r="BS32" s="3">
        <v>42830</v>
      </c>
      <c r="BT32" s="4">
        <v>0.40277777777777773</v>
      </c>
      <c r="BU32" s="2" t="s">
        <v>79</v>
      </c>
      <c r="BV32" s="2" t="s">
        <v>94</v>
      </c>
      <c r="BW32" s="2"/>
      <c r="BX32" s="2"/>
      <c r="BY32" s="2">
        <v>1200</v>
      </c>
      <c r="BZ32" s="2" t="s">
        <v>27</v>
      </c>
      <c r="CA32" s="2"/>
      <c r="CB32" s="2"/>
      <c r="CC32" s="2" t="s">
        <v>111</v>
      </c>
      <c r="CD32" s="2">
        <v>2146</v>
      </c>
      <c r="CE32" s="2" t="s">
        <v>151</v>
      </c>
      <c r="CF32" s="5">
        <v>42832</v>
      </c>
      <c r="CG32" s="2"/>
      <c r="CH32" s="2"/>
      <c r="CI32" s="2">
        <v>1</v>
      </c>
      <c r="CJ32" s="2">
        <v>1</v>
      </c>
      <c r="CK32" s="2">
        <v>21</v>
      </c>
      <c r="CL32" s="2" t="s">
        <v>85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"009935636110"</f>
        <v>009935636110</v>
      </c>
      <c r="F33" s="3">
        <v>42829</v>
      </c>
      <c r="G33" s="2">
        <v>201710</v>
      </c>
      <c r="H33" s="2" t="s">
        <v>89</v>
      </c>
      <c r="I33" s="2" t="s">
        <v>90</v>
      </c>
      <c r="J33" s="2" t="s">
        <v>76</v>
      </c>
      <c r="K33" s="2" t="s">
        <v>77</v>
      </c>
      <c r="L33" s="2" t="s">
        <v>104</v>
      </c>
      <c r="M33" s="2" t="s">
        <v>105</v>
      </c>
      <c r="N33" s="2" t="s">
        <v>76</v>
      </c>
      <c r="O33" s="2" t="s">
        <v>81</v>
      </c>
      <c r="P33" s="2" t="str">
        <f t="shared" ref="P33:P38" si="2"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10.5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0.9</v>
      </c>
      <c r="BJ33" s="2">
        <v>2.5</v>
      </c>
      <c r="BK33" s="2">
        <v>2.5</v>
      </c>
      <c r="BL33" s="2">
        <v>99.42</v>
      </c>
      <c r="BM33" s="2">
        <v>13.92</v>
      </c>
      <c r="BN33" s="2">
        <v>113.34</v>
      </c>
      <c r="BO33" s="2">
        <v>113.34</v>
      </c>
      <c r="BP33" s="2"/>
      <c r="BQ33" s="2" t="s">
        <v>195</v>
      </c>
      <c r="BR33" s="2"/>
      <c r="BS33" s="3">
        <v>42830</v>
      </c>
      <c r="BT33" s="4">
        <v>0.41041666666666665</v>
      </c>
      <c r="BU33" s="2" t="s">
        <v>106</v>
      </c>
      <c r="BV33" s="2" t="s">
        <v>94</v>
      </c>
      <c r="BW33" s="2"/>
      <c r="BX33" s="2"/>
      <c r="BY33" s="2">
        <v>12543.99</v>
      </c>
      <c r="BZ33" s="2" t="s">
        <v>27</v>
      </c>
      <c r="CA33" s="2"/>
      <c r="CB33" s="2"/>
      <c r="CC33" s="2" t="s">
        <v>105</v>
      </c>
      <c r="CD33" s="2">
        <v>2745</v>
      </c>
      <c r="CE33" s="2" t="s">
        <v>96</v>
      </c>
      <c r="CF33" s="5">
        <v>42833</v>
      </c>
      <c r="CG33" s="2"/>
      <c r="CH33" s="2"/>
      <c r="CI33" s="2">
        <v>1</v>
      </c>
      <c r="CJ33" s="2">
        <v>1</v>
      </c>
      <c r="CK33" s="2">
        <v>23</v>
      </c>
      <c r="CL33" s="2" t="s">
        <v>85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"009935636099"</f>
        <v>009935636099</v>
      </c>
      <c r="F34" s="3">
        <v>42831</v>
      </c>
      <c r="G34" s="2">
        <v>201710</v>
      </c>
      <c r="H34" s="2" t="s">
        <v>89</v>
      </c>
      <c r="I34" s="2" t="s">
        <v>90</v>
      </c>
      <c r="J34" s="2" t="s">
        <v>76</v>
      </c>
      <c r="K34" s="2" t="s">
        <v>77</v>
      </c>
      <c r="L34" s="2" t="s">
        <v>152</v>
      </c>
      <c r="M34" s="2" t="s">
        <v>153</v>
      </c>
      <c r="N34" s="2" t="s">
        <v>76</v>
      </c>
      <c r="O34" s="2" t="s">
        <v>81</v>
      </c>
      <c r="P34" s="2" t="str">
        <f t="shared" si="2"/>
        <v xml:space="preserve"> 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6.43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2.8</v>
      </c>
      <c r="BK34" s="2">
        <v>3</v>
      </c>
      <c r="BL34" s="2">
        <v>62.59</v>
      </c>
      <c r="BM34" s="2">
        <v>8.76</v>
      </c>
      <c r="BN34" s="2">
        <v>71.349999999999994</v>
      </c>
      <c r="BO34" s="2">
        <v>71.349999999999994</v>
      </c>
      <c r="BP34" s="2"/>
      <c r="BQ34" s="2" t="s">
        <v>196</v>
      </c>
      <c r="BR34" s="2"/>
      <c r="BS34" s="3">
        <v>42836</v>
      </c>
      <c r="BT34" s="4">
        <v>0.41805555555555557</v>
      </c>
      <c r="BU34" s="2" t="s">
        <v>196</v>
      </c>
      <c r="BV34" s="2" t="s">
        <v>85</v>
      </c>
      <c r="BW34" s="2"/>
      <c r="BX34" s="2"/>
      <c r="BY34" s="2">
        <v>13828.36</v>
      </c>
      <c r="BZ34" s="2" t="s">
        <v>27</v>
      </c>
      <c r="CA34" s="2"/>
      <c r="CB34" s="2"/>
      <c r="CC34" s="2" t="s">
        <v>153</v>
      </c>
      <c r="CD34" s="2">
        <v>1200</v>
      </c>
      <c r="CE34" s="2" t="s">
        <v>96</v>
      </c>
      <c r="CF34" s="5">
        <v>42837</v>
      </c>
      <c r="CG34" s="2"/>
      <c r="CH34" s="2"/>
      <c r="CI34" s="2">
        <v>1</v>
      </c>
      <c r="CJ34" s="2">
        <v>3</v>
      </c>
      <c r="CK34" s="2">
        <v>21</v>
      </c>
      <c r="CL34" s="2" t="s">
        <v>85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"009935552847"</f>
        <v>009935552847</v>
      </c>
      <c r="F35" s="3">
        <v>42829</v>
      </c>
      <c r="G35" s="2">
        <v>201710</v>
      </c>
      <c r="H35" s="2" t="s">
        <v>89</v>
      </c>
      <c r="I35" s="2" t="s">
        <v>90</v>
      </c>
      <c r="J35" s="2" t="s">
        <v>76</v>
      </c>
      <c r="K35" s="2" t="s">
        <v>77</v>
      </c>
      <c r="L35" s="2" t="s">
        <v>74</v>
      </c>
      <c r="M35" s="2" t="s">
        <v>75</v>
      </c>
      <c r="N35" s="2" t="s">
        <v>76</v>
      </c>
      <c r="O35" s="2" t="s">
        <v>81</v>
      </c>
      <c r="P35" s="2" t="str">
        <f t="shared" si="2"/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4.42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1.4</v>
      </c>
      <c r="BJ35" s="2">
        <v>1.6</v>
      </c>
      <c r="BK35" s="2">
        <v>2</v>
      </c>
      <c r="BL35" s="2">
        <v>41.86</v>
      </c>
      <c r="BM35" s="2">
        <v>5.86</v>
      </c>
      <c r="BN35" s="2">
        <v>47.72</v>
      </c>
      <c r="BO35" s="2">
        <v>47.72</v>
      </c>
      <c r="BP35" s="2"/>
      <c r="BQ35" s="2" t="s">
        <v>163</v>
      </c>
      <c r="BR35" s="2" t="s">
        <v>164</v>
      </c>
      <c r="BS35" s="3">
        <v>42831</v>
      </c>
      <c r="BT35" s="4">
        <v>0.41666666666666669</v>
      </c>
      <c r="BU35" s="2" t="s">
        <v>165</v>
      </c>
      <c r="BV35" s="2" t="s">
        <v>85</v>
      </c>
      <c r="BW35" s="2" t="s">
        <v>178</v>
      </c>
      <c r="BX35" s="2" t="s">
        <v>197</v>
      </c>
      <c r="BY35" s="2">
        <v>7767.68</v>
      </c>
      <c r="BZ35" s="2" t="s">
        <v>27</v>
      </c>
      <c r="CA35" s="2"/>
      <c r="CB35" s="2"/>
      <c r="CC35" s="2" t="s">
        <v>75</v>
      </c>
      <c r="CD35" s="2">
        <v>7705</v>
      </c>
      <c r="CE35" s="2" t="s">
        <v>96</v>
      </c>
      <c r="CF35" s="5">
        <v>42832</v>
      </c>
      <c r="CG35" s="2"/>
      <c r="CH35" s="2"/>
      <c r="CI35" s="2">
        <v>1</v>
      </c>
      <c r="CJ35" s="2">
        <v>2</v>
      </c>
      <c r="CK35" s="2">
        <v>21</v>
      </c>
      <c r="CL35" s="2" t="s">
        <v>85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"009935501347"</f>
        <v>009935501347</v>
      </c>
      <c r="F36" s="3">
        <v>42829</v>
      </c>
      <c r="G36" s="2">
        <v>201710</v>
      </c>
      <c r="H36" s="2" t="s">
        <v>89</v>
      </c>
      <c r="I36" s="2" t="s">
        <v>90</v>
      </c>
      <c r="J36" s="2" t="s">
        <v>76</v>
      </c>
      <c r="K36" s="2" t="s">
        <v>77</v>
      </c>
      <c r="L36" s="2" t="s">
        <v>190</v>
      </c>
      <c r="M36" s="2" t="s">
        <v>191</v>
      </c>
      <c r="N36" s="2" t="s">
        <v>76</v>
      </c>
      <c r="O36" s="2" t="s">
        <v>81</v>
      </c>
      <c r="P36" s="2" t="str">
        <f t="shared" si="2"/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4.42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0.5</v>
      </c>
      <c r="BJ36" s="2">
        <v>0.2</v>
      </c>
      <c r="BK36" s="2">
        <v>0.5</v>
      </c>
      <c r="BL36" s="2">
        <v>41.86</v>
      </c>
      <c r="BM36" s="2">
        <v>5.86</v>
      </c>
      <c r="BN36" s="2">
        <v>47.72</v>
      </c>
      <c r="BO36" s="2">
        <v>47.72</v>
      </c>
      <c r="BP36" s="2"/>
      <c r="BQ36" s="2" t="s">
        <v>198</v>
      </c>
      <c r="BR36" s="2" t="s">
        <v>107</v>
      </c>
      <c r="BS36" s="3">
        <v>42830</v>
      </c>
      <c r="BT36" s="4">
        <v>0.40972222222222227</v>
      </c>
      <c r="BU36" s="2" t="s">
        <v>199</v>
      </c>
      <c r="BV36" s="2" t="s">
        <v>94</v>
      </c>
      <c r="BW36" s="2"/>
      <c r="BX36" s="2"/>
      <c r="BY36" s="2">
        <v>1200</v>
      </c>
      <c r="BZ36" s="2" t="s">
        <v>27</v>
      </c>
      <c r="CA36" s="2"/>
      <c r="CB36" s="2"/>
      <c r="CC36" s="2" t="s">
        <v>191</v>
      </c>
      <c r="CD36" s="2">
        <v>9301</v>
      </c>
      <c r="CE36" s="2" t="s">
        <v>96</v>
      </c>
      <c r="CF36" s="5">
        <v>42832</v>
      </c>
      <c r="CG36" s="2"/>
      <c r="CH36" s="2"/>
      <c r="CI36" s="2">
        <v>1</v>
      </c>
      <c r="CJ36" s="2">
        <v>1</v>
      </c>
      <c r="CK36" s="2">
        <v>21</v>
      </c>
      <c r="CL36" s="2" t="s">
        <v>85</v>
      </c>
      <c r="CM36" s="2"/>
    </row>
    <row r="37" spans="1:91">
      <c r="A37" s="2" t="s">
        <v>131</v>
      </c>
      <c r="B37" s="2" t="s">
        <v>72</v>
      </c>
      <c r="C37" s="2" t="s">
        <v>73</v>
      </c>
      <c r="D37" s="2"/>
      <c r="E37" s="2" t="str">
        <f>"069908328048"</f>
        <v>069908328048</v>
      </c>
      <c r="F37" s="3">
        <v>42835</v>
      </c>
      <c r="G37" s="2">
        <v>201710</v>
      </c>
      <c r="H37" s="2" t="s">
        <v>168</v>
      </c>
      <c r="I37" s="2" t="s">
        <v>169</v>
      </c>
      <c r="J37" s="2" t="s">
        <v>76</v>
      </c>
      <c r="K37" s="2" t="s">
        <v>77</v>
      </c>
      <c r="L37" s="2" t="s">
        <v>110</v>
      </c>
      <c r="M37" s="2" t="s">
        <v>111</v>
      </c>
      <c r="N37" s="2" t="s">
        <v>76</v>
      </c>
      <c r="O37" s="2" t="s">
        <v>81</v>
      </c>
      <c r="P37" s="2" t="str">
        <f t="shared" si="2"/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16.079999999999998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7.5</v>
      </c>
      <c r="BJ37" s="2">
        <v>5.7</v>
      </c>
      <c r="BK37" s="2">
        <v>7.5</v>
      </c>
      <c r="BL37" s="2">
        <v>156.47999999999999</v>
      </c>
      <c r="BM37" s="2">
        <v>21.91</v>
      </c>
      <c r="BN37" s="2">
        <v>178.39</v>
      </c>
      <c r="BO37" s="2">
        <v>178.39</v>
      </c>
      <c r="BP37" s="2"/>
      <c r="BQ37" s="2" t="s">
        <v>171</v>
      </c>
      <c r="BR37" s="2" t="s">
        <v>172</v>
      </c>
      <c r="BS37" s="3">
        <v>42836</v>
      </c>
      <c r="BT37" s="4">
        <v>0.3659722222222222</v>
      </c>
      <c r="BU37" s="2" t="s">
        <v>129</v>
      </c>
      <c r="BV37" s="2" t="s">
        <v>94</v>
      </c>
      <c r="BW37" s="2"/>
      <c r="BX37" s="2"/>
      <c r="BY37" s="2">
        <v>28726.43</v>
      </c>
      <c r="BZ37" s="2" t="s">
        <v>27</v>
      </c>
      <c r="CA37" s="2"/>
      <c r="CB37" s="2"/>
      <c r="CC37" s="2" t="s">
        <v>111</v>
      </c>
      <c r="CD37" s="2">
        <v>2146</v>
      </c>
      <c r="CE37" s="2" t="s">
        <v>96</v>
      </c>
      <c r="CF37" s="5">
        <v>42838</v>
      </c>
      <c r="CG37" s="2"/>
      <c r="CH37" s="2"/>
      <c r="CI37" s="2">
        <v>1</v>
      </c>
      <c r="CJ37" s="2">
        <v>1</v>
      </c>
      <c r="CK37" s="2">
        <v>21</v>
      </c>
      <c r="CL37" s="2" t="s">
        <v>85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"009935474153"</f>
        <v>009935474153</v>
      </c>
      <c r="F38" s="3">
        <v>42830</v>
      </c>
      <c r="G38" s="2">
        <v>201710</v>
      </c>
      <c r="H38" s="2" t="s">
        <v>89</v>
      </c>
      <c r="I38" s="2" t="s">
        <v>90</v>
      </c>
      <c r="J38" s="2" t="s">
        <v>76</v>
      </c>
      <c r="K38" s="2" t="s">
        <v>77</v>
      </c>
      <c r="L38" s="2" t="s">
        <v>200</v>
      </c>
      <c r="M38" s="2" t="s">
        <v>201</v>
      </c>
      <c r="N38" s="2" t="s">
        <v>76</v>
      </c>
      <c r="O38" s="2" t="s">
        <v>81</v>
      </c>
      <c r="P38" s="2" t="str">
        <f t="shared" si="2"/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6.02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1.1000000000000001</v>
      </c>
      <c r="BJ38" s="2">
        <v>1.5</v>
      </c>
      <c r="BK38" s="2">
        <v>1.5</v>
      </c>
      <c r="BL38" s="2">
        <v>58.58</v>
      </c>
      <c r="BM38" s="2">
        <v>8.1999999999999993</v>
      </c>
      <c r="BN38" s="2">
        <v>66.78</v>
      </c>
      <c r="BO38" s="2">
        <v>66.78</v>
      </c>
      <c r="BP38" s="2"/>
      <c r="BQ38" s="2" t="s">
        <v>202</v>
      </c>
      <c r="BR38" s="2" t="s">
        <v>107</v>
      </c>
      <c r="BS38" s="3">
        <v>42831</v>
      </c>
      <c r="BT38" s="4">
        <v>0.70833333333333337</v>
      </c>
      <c r="BU38" s="2" t="s">
        <v>203</v>
      </c>
      <c r="BV38" s="2" t="s">
        <v>94</v>
      </c>
      <c r="BW38" s="2"/>
      <c r="BX38" s="2"/>
      <c r="BY38" s="2">
        <v>7636</v>
      </c>
      <c r="BZ38" s="2" t="s">
        <v>27</v>
      </c>
      <c r="CA38" s="2"/>
      <c r="CB38" s="2"/>
      <c r="CC38" s="2" t="s">
        <v>201</v>
      </c>
      <c r="CD38" s="2">
        <v>450</v>
      </c>
      <c r="CE38" s="2" t="s">
        <v>96</v>
      </c>
      <c r="CF38" s="5">
        <v>42835</v>
      </c>
      <c r="CG38" s="2"/>
      <c r="CH38" s="2"/>
      <c r="CI38" s="2">
        <v>1</v>
      </c>
      <c r="CJ38" s="2">
        <v>1</v>
      </c>
      <c r="CK38" s="2">
        <v>24</v>
      </c>
      <c r="CL38" s="2" t="s">
        <v>85</v>
      </c>
      <c r="CM38" s="2"/>
    </row>
    <row r="39" spans="1:91">
      <c r="A39" s="2" t="s">
        <v>131</v>
      </c>
      <c r="B39" s="2" t="s">
        <v>72</v>
      </c>
      <c r="C39" s="2" t="s">
        <v>73</v>
      </c>
      <c r="D39" s="2"/>
      <c r="E39" s="2" t="str">
        <f>"019910066594"</f>
        <v>019910066594</v>
      </c>
      <c r="F39" s="3">
        <v>42835</v>
      </c>
      <c r="G39" s="2">
        <v>201710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78</v>
      </c>
      <c r="M39" s="2" t="s">
        <v>79</v>
      </c>
      <c r="N39" s="2" t="s">
        <v>204</v>
      </c>
      <c r="O39" s="2" t="s">
        <v>205</v>
      </c>
      <c r="P39" s="2" t="str">
        <f>"CPT642688                     "</f>
        <v xml:space="preserve">CPT642688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351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44.48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432.92</v>
      </c>
      <c r="BM39" s="2">
        <v>60.61</v>
      </c>
      <c r="BN39" s="2">
        <v>493.53</v>
      </c>
      <c r="BO39" s="2">
        <v>493.53</v>
      </c>
      <c r="BP39" s="2"/>
      <c r="BQ39" s="2" t="s">
        <v>206</v>
      </c>
      <c r="BR39" s="2" t="s">
        <v>165</v>
      </c>
      <c r="BS39" s="3">
        <v>42832</v>
      </c>
      <c r="BT39" s="4">
        <v>0.67361111111111116</v>
      </c>
      <c r="BU39" s="2" t="s">
        <v>84</v>
      </c>
      <c r="BV39" s="2" t="s">
        <v>94</v>
      </c>
      <c r="BW39" s="2"/>
      <c r="BX39" s="2"/>
      <c r="BY39" s="2">
        <v>1200</v>
      </c>
      <c r="BZ39" s="2" t="s">
        <v>207</v>
      </c>
      <c r="CA39" s="2"/>
      <c r="CB39" s="2"/>
      <c r="CC39" s="2" t="s">
        <v>79</v>
      </c>
      <c r="CD39" s="2">
        <v>6530</v>
      </c>
      <c r="CE39" s="2" t="s">
        <v>96</v>
      </c>
      <c r="CF39" s="5">
        <v>42836</v>
      </c>
      <c r="CG39" s="2"/>
      <c r="CH39" s="2"/>
      <c r="CI39" s="2">
        <v>0</v>
      </c>
      <c r="CJ39" s="2">
        <v>-3</v>
      </c>
      <c r="CK39" s="2">
        <v>21</v>
      </c>
      <c r="CL39" s="2" t="s">
        <v>85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"009935636109"</f>
        <v>009935636109</v>
      </c>
      <c r="F40" s="3">
        <v>42829</v>
      </c>
      <c r="G40" s="2">
        <v>201710</v>
      </c>
      <c r="H40" s="2" t="s">
        <v>89</v>
      </c>
      <c r="I40" s="2" t="s">
        <v>90</v>
      </c>
      <c r="J40" s="2" t="s">
        <v>76</v>
      </c>
      <c r="K40" s="2" t="s">
        <v>77</v>
      </c>
      <c r="L40" s="2" t="s">
        <v>156</v>
      </c>
      <c r="M40" s="2" t="s">
        <v>157</v>
      </c>
      <c r="N40" s="2" t="s">
        <v>76</v>
      </c>
      <c r="O40" s="2" t="s">
        <v>81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6.21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0.3</v>
      </c>
      <c r="BK40" s="2">
        <v>1</v>
      </c>
      <c r="BL40" s="2">
        <v>58.77</v>
      </c>
      <c r="BM40" s="2">
        <v>8.23</v>
      </c>
      <c r="BN40" s="2">
        <v>67</v>
      </c>
      <c r="BO40" s="2">
        <v>67</v>
      </c>
      <c r="BP40" s="2"/>
      <c r="BQ40" s="2" t="s">
        <v>208</v>
      </c>
      <c r="BR40" s="2"/>
      <c r="BS40" s="3">
        <v>42836</v>
      </c>
      <c r="BT40" s="4">
        <v>0.41666666666666669</v>
      </c>
      <c r="BU40" s="2" t="s">
        <v>209</v>
      </c>
      <c r="BV40" s="2" t="s">
        <v>85</v>
      </c>
      <c r="BW40" s="2"/>
      <c r="BX40" s="2"/>
      <c r="BY40" s="2">
        <v>1292</v>
      </c>
      <c r="BZ40" s="2" t="s">
        <v>27</v>
      </c>
      <c r="CA40" s="2"/>
      <c r="CB40" s="2"/>
      <c r="CC40" s="2" t="s">
        <v>157</v>
      </c>
      <c r="CD40" s="2">
        <v>300</v>
      </c>
      <c r="CE40" s="2" t="s">
        <v>151</v>
      </c>
      <c r="CF40" s="5">
        <v>42836</v>
      </c>
      <c r="CG40" s="2"/>
      <c r="CH40" s="2"/>
      <c r="CI40" s="2">
        <v>1</v>
      </c>
      <c r="CJ40" s="2">
        <v>5</v>
      </c>
      <c r="CK40" s="2">
        <v>24</v>
      </c>
      <c r="CL40" s="2" t="s">
        <v>85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"039902263293"</f>
        <v>039902263293</v>
      </c>
      <c r="F41" s="3">
        <v>42830</v>
      </c>
      <c r="G41" s="2">
        <v>201710</v>
      </c>
      <c r="H41" s="2" t="s">
        <v>119</v>
      </c>
      <c r="I41" s="2" t="s">
        <v>120</v>
      </c>
      <c r="J41" s="2" t="s">
        <v>76</v>
      </c>
      <c r="K41" s="2" t="s">
        <v>77</v>
      </c>
      <c r="L41" s="2" t="s">
        <v>210</v>
      </c>
      <c r="M41" s="2" t="s">
        <v>211</v>
      </c>
      <c r="N41" s="2" t="s">
        <v>76</v>
      </c>
      <c r="O41" s="2" t="s">
        <v>81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4.29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41.73</v>
      </c>
      <c r="BM41" s="2">
        <v>5.84</v>
      </c>
      <c r="BN41" s="2">
        <v>47.57</v>
      </c>
      <c r="BO41" s="2">
        <v>47.57</v>
      </c>
      <c r="BP41" s="2"/>
      <c r="BQ41" s="2" t="s">
        <v>124</v>
      </c>
      <c r="BR41" s="2" t="s">
        <v>139</v>
      </c>
      <c r="BS41" s="3">
        <v>42831</v>
      </c>
      <c r="BT41" s="4">
        <v>0.41666666666666669</v>
      </c>
      <c r="BU41" s="2" t="s">
        <v>124</v>
      </c>
      <c r="BV41" s="2" t="s">
        <v>94</v>
      </c>
      <c r="BW41" s="2"/>
      <c r="BX41" s="2"/>
      <c r="BY41" s="2">
        <v>1200</v>
      </c>
      <c r="BZ41" s="2" t="s">
        <v>27</v>
      </c>
      <c r="CA41" s="2"/>
      <c r="CB41" s="2"/>
      <c r="CC41" s="2" t="s">
        <v>211</v>
      </c>
      <c r="CD41" s="2">
        <v>5200</v>
      </c>
      <c r="CE41" s="2" t="s">
        <v>96</v>
      </c>
      <c r="CF41" s="5">
        <v>42832</v>
      </c>
      <c r="CG41" s="2"/>
      <c r="CH41" s="2"/>
      <c r="CI41" s="2">
        <v>1</v>
      </c>
      <c r="CJ41" s="2">
        <v>1</v>
      </c>
      <c r="CK41" s="2">
        <v>21</v>
      </c>
      <c r="CL41" s="2" t="s">
        <v>85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"009935473507"</f>
        <v>009935473507</v>
      </c>
      <c r="F42" s="3">
        <v>42829</v>
      </c>
      <c r="G42" s="2">
        <v>201710</v>
      </c>
      <c r="H42" s="2" t="s">
        <v>89</v>
      </c>
      <c r="I42" s="2" t="s">
        <v>90</v>
      </c>
      <c r="J42" s="2" t="s">
        <v>76</v>
      </c>
      <c r="K42" s="2" t="s">
        <v>77</v>
      </c>
      <c r="L42" s="2" t="s">
        <v>132</v>
      </c>
      <c r="M42" s="2" t="s">
        <v>133</v>
      </c>
      <c r="N42" s="2" t="s">
        <v>76</v>
      </c>
      <c r="O42" s="2" t="s">
        <v>81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4.42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0.3</v>
      </c>
      <c r="BK42" s="2">
        <v>1</v>
      </c>
      <c r="BL42" s="2">
        <v>41.86</v>
      </c>
      <c r="BM42" s="2">
        <v>5.86</v>
      </c>
      <c r="BN42" s="2">
        <v>47.72</v>
      </c>
      <c r="BO42" s="2">
        <v>47.72</v>
      </c>
      <c r="BP42" s="2"/>
      <c r="BQ42" s="2" t="s">
        <v>183</v>
      </c>
      <c r="BR42" s="2" t="s">
        <v>107</v>
      </c>
      <c r="BS42" s="3">
        <v>42830</v>
      </c>
      <c r="BT42" s="4">
        <v>0.4375</v>
      </c>
      <c r="BU42" s="2" t="s">
        <v>212</v>
      </c>
      <c r="BV42" s="2" t="s">
        <v>94</v>
      </c>
      <c r="BW42" s="2"/>
      <c r="BX42" s="2"/>
      <c r="BY42" s="2">
        <v>1292</v>
      </c>
      <c r="BZ42" s="2" t="s">
        <v>27</v>
      </c>
      <c r="CA42" s="2"/>
      <c r="CB42" s="2"/>
      <c r="CC42" s="2" t="s">
        <v>133</v>
      </c>
      <c r="CD42" s="2">
        <v>4091</v>
      </c>
      <c r="CE42" s="2" t="s">
        <v>151</v>
      </c>
      <c r="CF42" s="5">
        <v>42831</v>
      </c>
      <c r="CG42" s="2"/>
      <c r="CH42" s="2"/>
      <c r="CI42" s="2">
        <v>1</v>
      </c>
      <c r="CJ42" s="2">
        <v>1</v>
      </c>
      <c r="CK42" s="2">
        <v>21</v>
      </c>
      <c r="CL42" s="2" t="s">
        <v>85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"009934949878"</f>
        <v>009934949878</v>
      </c>
      <c r="F43" s="3">
        <v>42832</v>
      </c>
      <c r="G43" s="2">
        <v>201710</v>
      </c>
      <c r="H43" s="2" t="s">
        <v>110</v>
      </c>
      <c r="I43" s="2" t="s">
        <v>111</v>
      </c>
      <c r="J43" s="2" t="s">
        <v>76</v>
      </c>
      <c r="K43" s="2" t="s">
        <v>77</v>
      </c>
      <c r="L43" s="2" t="s">
        <v>142</v>
      </c>
      <c r="M43" s="2" t="s">
        <v>143</v>
      </c>
      <c r="N43" s="2" t="s">
        <v>76</v>
      </c>
      <c r="O43" s="2" t="s">
        <v>81</v>
      </c>
      <c r="P43" s="2" t="str">
        <f>"N                             "</f>
        <v xml:space="preserve">N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4.29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0.4</v>
      </c>
      <c r="BK43" s="2">
        <v>1</v>
      </c>
      <c r="BL43" s="2">
        <v>41.73</v>
      </c>
      <c r="BM43" s="2">
        <v>5.84</v>
      </c>
      <c r="BN43" s="2">
        <v>47.57</v>
      </c>
      <c r="BO43" s="2">
        <v>47.57</v>
      </c>
      <c r="BP43" s="2"/>
      <c r="BQ43" s="2" t="s">
        <v>176</v>
      </c>
      <c r="BR43" s="2" t="s">
        <v>213</v>
      </c>
      <c r="BS43" s="3">
        <v>42835</v>
      </c>
      <c r="BT43" s="4">
        <v>0.37847222222222227</v>
      </c>
      <c r="BU43" s="2" t="s">
        <v>166</v>
      </c>
      <c r="BV43" s="2" t="s">
        <v>94</v>
      </c>
      <c r="BW43" s="2"/>
      <c r="BX43" s="2"/>
      <c r="BY43" s="2">
        <v>1890</v>
      </c>
      <c r="BZ43" s="2" t="s">
        <v>27</v>
      </c>
      <c r="CA43" s="2"/>
      <c r="CB43" s="2"/>
      <c r="CC43" s="2" t="s">
        <v>143</v>
      </c>
      <c r="CD43" s="2">
        <v>699</v>
      </c>
      <c r="CE43" s="2" t="s">
        <v>151</v>
      </c>
      <c r="CF43" s="5">
        <v>42836</v>
      </c>
      <c r="CG43" s="2"/>
      <c r="CH43" s="2"/>
      <c r="CI43" s="2">
        <v>1</v>
      </c>
      <c r="CJ43" s="2">
        <v>1</v>
      </c>
      <c r="CK43" s="2">
        <v>21</v>
      </c>
      <c r="CL43" s="2" t="s">
        <v>85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"009935096072"</f>
        <v>009935096072</v>
      </c>
      <c r="F44" s="3">
        <v>42829</v>
      </c>
      <c r="G44" s="2">
        <v>201710</v>
      </c>
      <c r="H44" s="2" t="s">
        <v>89</v>
      </c>
      <c r="I44" s="2" t="s">
        <v>90</v>
      </c>
      <c r="J44" s="2" t="s">
        <v>76</v>
      </c>
      <c r="K44" s="2" t="s">
        <v>77</v>
      </c>
      <c r="L44" s="2" t="s">
        <v>119</v>
      </c>
      <c r="M44" s="2" t="s">
        <v>120</v>
      </c>
      <c r="N44" s="2" t="s">
        <v>76</v>
      </c>
      <c r="O44" s="2" t="s">
        <v>81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4.42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0.3</v>
      </c>
      <c r="BK44" s="2">
        <v>1</v>
      </c>
      <c r="BL44" s="2">
        <v>41.86</v>
      </c>
      <c r="BM44" s="2">
        <v>5.86</v>
      </c>
      <c r="BN44" s="2">
        <v>47.72</v>
      </c>
      <c r="BO44" s="2">
        <v>47.72</v>
      </c>
      <c r="BP44" s="2"/>
      <c r="BQ44" s="2" t="s">
        <v>139</v>
      </c>
      <c r="BR44" s="2" t="s">
        <v>149</v>
      </c>
      <c r="BS44" s="3">
        <v>42831</v>
      </c>
      <c r="BT44" s="4">
        <v>0.4152777777777778</v>
      </c>
      <c r="BU44" s="2" t="s">
        <v>214</v>
      </c>
      <c r="BV44" s="2" t="s">
        <v>85</v>
      </c>
      <c r="BW44" s="2" t="s">
        <v>174</v>
      </c>
      <c r="BX44" s="2" t="s">
        <v>175</v>
      </c>
      <c r="BY44" s="2">
        <v>1292</v>
      </c>
      <c r="BZ44" s="2" t="s">
        <v>27</v>
      </c>
      <c r="CA44" s="2"/>
      <c r="CB44" s="2"/>
      <c r="CC44" s="2" t="s">
        <v>120</v>
      </c>
      <c r="CD44" s="2">
        <v>6045</v>
      </c>
      <c r="CE44" s="2" t="s">
        <v>151</v>
      </c>
      <c r="CF44" s="5">
        <v>42832</v>
      </c>
      <c r="CG44" s="2"/>
      <c r="CH44" s="2"/>
      <c r="CI44" s="2">
        <v>1</v>
      </c>
      <c r="CJ44" s="2">
        <v>2</v>
      </c>
      <c r="CK44" s="2">
        <v>21</v>
      </c>
      <c r="CL44" s="2" t="s">
        <v>85</v>
      </c>
      <c r="CM44" s="2"/>
    </row>
    <row r="45" spans="1:91">
      <c r="A45" s="2" t="s">
        <v>131</v>
      </c>
      <c r="B45" s="2" t="s">
        <v>72</v>
      </c>
      <c r="C45" s="2" t="s">
        <v>73</v>
      </c>
      <c r="D45" s="2"/>
      <c r="E45" s="2" t="str">
        <f>"029907627789"</f>
        <v>029907627789</v>
      </c>
      <c r="F45" s="3">
        <v>42830</v>
      </c>
      <c r="G45" s="2">
        <v>201710</v>
      </c>
      <c r="H45" s="2" t="s">
        <v>132</v>
      </c>
      <c r="I45" s="2" t="s">
        <v>133</v>
      </c>
      <c r="J45" s="2" t="s">
        <v>134</v>
      </c>
      <c r="K45" s="2" t="s">
        <v>77</v>
      </c>
      <c r="L45" s="2" t="s">
        <v>89</v>
      </c>
      <c r="M45" s="2" t="s">
        <v>90</v>
      </c>
      <c r="N45" s="2" t="s">
        <v>76</v>
      </c>
      <c r="O45" s="2" t="s">
        <v>81</v>
      </c>
      <c r="P45" s="2" t="str">
        <f>"170 422 0460                  "</f>
        <v xml:space="preserve">170 422 0460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4.29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0.5</v>
      </c>
      <c r="BK45" s="2">
        <v>0.5</v>
      </c>
      <c r="BL45" s="2">
        <v>41.73</v>
      </c>
      <c r="BM45" s="2">
        <v>5.84</v>
      </c>
      <c r="BN45" s="2">
        <v>47.57</v>
      </c>
      <c r="BO45" s="2">
        <v>47.57</v>
      </c>
      <c r="BP45" s="2"/>
      <c r="BQ45" s="2" t="s">
        <v>215</v>
      </c>
      <c r="BR45" s="2" t="s">
        <v>137</v>
      </c>
      <c r="BS45" s="3">
        <v>42831</v>
      </c>
      <c r="BT45" s="4">
        <v>0.35972222222222222</v>
      </c>
      <c r="BU45" s="2" t="s">
        <v>79</v>
      </c>
      <c r="BV45" s="2" t="s">
        <v>94</v>
      </c>
      <c r="BW45" s="2"/>
      <c r="BX45" s="2"/>
      <c r="BY45" s="2">
        <v>2400</v>
      </c>
      <c r="BZ45" s="2" t="s">
        <v>27</v>
      </c>
      <c r="CA45" s="2"/>
      <c r="CB45" s="2"/>
      <c r="CC45" s="2" t="s">
        <v>90</v>
      </c>
      <c r="CD45" s="2">
        <v>2001</v>
      </c>
      <c r="CE45" s="2" t="s">
        <v>96</v>
      </c>
      <c r="CF45" s="5">
        <v>42832</v>
      </c>
      <c r="CG45" s="2"/>
      <c r="CH45" s="2"/>
      <c r="CI45" s="2">
        <v>1</v>
      </c>
      <c r="CJ45" s="2">
        <v>1</v>
      </c>
      <c r="CK45" s="2">
        <v>21</v>
      </c>
      <c r="CL45" s="2" t="s">
        <v>85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"009935636108"</f>
        <v>009935636108</v>
      </c>
      <c r="F46" s="3">
        <v>42830</v>
      </c>
      <c r="G46" s="2">
        <v>201710</v>
      </c>
      <c r="H46" s="2" t="s">
        <v>89</v>
      </c>
      <c r="I46" s="2" t="s">
        <v>90</v>
      </c>
      <c r="J46" s="2" t="s">
        <v>76</v>
      </c>
      <c r="K46" s="2" t="s">
        <v>77</v>
      </c>
      <c r="L46" s="2" t="s">
        <v>216</v>
      </c>
      <c r="M46" s="2" t="s">
        <v>217</v>
      </c>
      <c r="N46" s="2" t="s">
        <v>76</v>
      </c>
      <c r="O46" s="2" t="s">
        <v>81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8.31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0.3</v>
      </c>
      <c r="BK46" s="2">
        <v>1</v>
      </c>
      <c r="BL46" s="2">
        <v>80.849999999999994</v>
      </c>
      <c r="BM46" s="2">
        <v>11.32</v>
      </c>
      <c r="BN46" s="2">
        <v>92.17</v>
      </c>
      <c r="BO46" s="2">
        <v>92.17</v>
      </c>
      <c r="BP46" s="2"/>
      <c r="BQ46" s="2" t="s">
        <v>218</v>
      </c>
      <c r="BR46" s="2"/>
      <c r="BS46" s="3">
        <v>42831</v>
      </c>
      <c r="BT46" s="4">
        <v>0.34375</v>
      </c>
      <c r="BU46" s="2" t="s">
        <v>219</v>
      </c>
      <c r="BV46" s="2" t="s">
        <v>94</v>
      </c>
      <c r="BW46" s="2"/>
      <c r="BX46" s="2"/>
      <c r="BY46" s="2">
        <v>1292</v>
      </c>
      <c r="BZ46" s="2" t="s">
        <v>27</v>
      </c>
      <c r="CA46" s="2"/>
      <c r="CB46" s="2"/>
      <c r="CC46" s="2" t="s">
        <v>217</v>
      </c>
      <c r="CD46" s="2">
        <v>2570</v>
      </c>
      <c r="CE46" s="2" t="s">
        <v>220</v>
      </c>
      <c r="CF46" s="5">
        <v>42835</v>
      </c>
      <c r="CG46" s="2"/>
      <c r="CH46" s="2"/>
      <c r="CI46" s="2">
        <v>1</v>
      </c>
      <c r="CJ46" s="2">
        <v>1</v>
      </c>
      <c r="CK46" s="2">
        <v>23</v>
      </c>
      <c r="CL46" s="2" t="s">
        <v>85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"009935501348"</f>
        <v>009935501348</v>
      </c>
      <c r="F47" s="3">
        <v>42832</v>
      </c>
      <c r="G47" s="2">
        <v>201710</v>
      </c>
      <c r="H47" s="2" t="s">
        <v>110</v>
      </c>
      <c r="I47" s="2" t="s">
        <v>111</v>
      </c>
      <c r="J47" s="2" t="s">
        <v>76</v>
      </c>
      <c r="K47" s="2" t="s">
        <v>77</v>
      </c>
      <c r="L47" s="2" t="s">
        <v>190</v>
      </c>
      <c r="M47" s="2" t="s">
        <v>191</v>
      </c>
      <c r="N47" s="2" t="s">
        <v>221</v>
      </c>
      <c r="O47" s="2" t="s">
        <v>81</v>
      </c>
      <c r="P47" s="2" t="str">
        <f>"N                             "</f>
        <v xml:space="preserve">N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4.29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0.4</v>
      </c>
      <c r="BK47" s="2">
        <v>1</v>
      </c>
      <c r="BL47" s="2">
        <v>41.73</v>
      </c>
      <c r="BM47" s="2">
        <v>5.84</v>
      </c>
      <c r="BN47" s="2">
        <v>47.57</v>
      </c>
      <c r="BO47" s="2">
        <v>47.57</v>
      </c>
      <c r="BP47" s="2"/>
      <c r="BQ47" s="2" t="s">
        <v>198</v>
      </c>
      <c r="BR47" s="2" t="s">
        <v>107</v>
      </c>
      <c r="BS47" s="3">
        <v>42835</v>
      </c>
      <c r="BT47" s="4">
        <v>0.39583333333333331</v>
      </c>
      <c r="BU47" s="2" t="s">
        <v>199</v>
      </c>
      <c r="BV47" s="2" t="s">
        <v>94</v>
      </c>
      <c r="BW47" s="2"/>
      <c r="BX47" s="2"/>
      <c r="BY47" s="2">
        <v>1890</v>
      </c>
      <c r="BZ47" s="2" t="s">
        <v>27</v>
      </c>
      <c r="CA47" s="2"/>
      <c r="CB47" s="2"/>
      <c r="CC47" s="2" t="s">
        <v>191</v>
      </c>
      <c r="CD47" s="2">
        <v>9300</v>
      </c>
      <c r="CE47" s="2" t="s">
        <v>151</v>
      </c>
      <c r="CF47" s="5">
        <v>42836</v>
      </c>
      <c r="CG47" s="2"/>
      <c r="CH47" s="2"/>
      <c r="CI47" s="2">
        <v>1</v>
      </c>
      <c r="CJ47" s="2">
        <v>1</v>
      </c>
      <c r="CK47" s="2">
        <v>21</v>
      </c>
      <c r="CL47" s="2" t="s">
        <v>85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"009935613997"</f>
        <v>009935613997</v>
      </c>
      <c r="F48" s="3">
        <v>42837</v>
      </c>
      <c r="G48" s="2">
        <v>201710</v>
      </c>
      <c r="H48" s="2" t="s">
        <v>89</v>
      </c>
      <c r="I48" s="2" t="s">
        <v>90</v>
      </c>
      <c r="J48" s="2" t="s">
        <v>76</v>
      </c>
      <c r="K48" s="2" t="s">
        <v>77</v>
      </c>
      <c r="L48" s="2" t="s">
        <v>156</v>
      </c>
      <c r="M48" s="2" t="s">
        <v>157</v>
      </c>
      <c r="N48" s="2" t="s">
        <v>76</v>
      </c>
      <c r="O48" s="2" t="s">
        <v>81</v>
      </c>
      <c r="P48" s="2" t="str">
        <f t="shared" ref="P48:P54" si="3"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6.02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0.1</v>
      </c>
      <c r="BJ48" s="2">
        <v>0.9</v>
      </c>
      <c r="BK48" s="2">
        <v>1</v>
      </c>
      <c r="BL48" s="2">
        <v>58.58</v>
      </c>
      <c r="BM48" s="2">
        <v>8.1999999999999993</v>
      </c>
      <c r="BN48" s="2">
        <v>66.78</v>
      </c>
      <c r="BO48" s="2">
        <v>66.78</v>
      </c>
      <c r="BP48" s="2"/>
      <c r="BQ48" s="2" t="s">
        <v>222</v>
      </c>
      <c r="BR48" s="2"/>
      <c r="BS48" s="3">
        <v>42838</v>
      </c>
      <c r="BT48" s="4">
        <v>0.32013888888888892</v>
      </c>
      <c r="BU48" s="2" t="s">
        <v>159</v>
      </c>
      <c r="BV48" s="2" t="s">
        <v>94</v>
      </c>
      <c r="BW48" s="2"/>
      <c r="BX48" s="2"/>
      <c r="BY48" s="2">
        <v>4391.78</v>
      </c>
      <c r="BZ48" s="2" t="s">
        <v>27</v>
      </c>
      <c r="CA48" s="2"/>
      <c r="CB48" s="2"/>
      <c r="CC48" s="2" t="s">
        <v>157</v>
      </c>
      <c r="CD48" s="2">
        <v>300</v>
      </c>
      <c r="CE48" s="2" t="s">
        <v>96</v>
      </c>
      <c r="CF48" s="5">
        <v>42844</v>
      </c>
      <c r="CG48" s="2"/>
      <c r="CH48" s="2"/>
      <c r="CI48" s="2">
        <v>1</v>
      </c>
      <c r="CJ48" s="2">
        <v>1</v>
      </c>
      <c r="CK48" s="2">
        <v>24</v>
      </c>
      <c r="CL48" s="2" t="s">
        <v>85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"009936002718"</f>
        <v>009936002718</v>
      </c>
      <c r="F49" s="3">
        <v>42837</v>
      </c>
      <c r="G49" s="2">
        <v>201710</v>
      </c>
      <c r="H49" s="2" t="s">
        <v>89</v>
      </c>
      <c r="I49" s="2" t="s">
        <v>90</v>
      </c>
      <c r="J49" s="2" t="s">
        <v>76</v>
      </c>
      <c r="K49" s="2" t="s">
        <v>77</v>
      </c>
      <c r="L49" s="2" t="s">
        <v>132</v>
      </c>
      <c r="M49" s="2" t="s">
        <v>133</v>
      </c>
      <c r="N49" s="2" t="s">
        <v>76</v>
      </c>
      <c r="O49" s="2" t="s">
        <v>81</v>
      </c>
      <c r="P49" s="2" t="str">
        <f t="shared" si="3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4.29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0.5</v>
      </c>
      <c r="BL49" s="2">
        <v>41.73</v>
      </c>
      <c r="BM49" s="2">
        <v>5.84</v>
      </c>
      <c r="BN49" s="2">
        <v>47.57</v>
      </c>
      <c r="BO49" s="2">
        <v>47.57</v>
      </c>
      <c r="BP49" s="2"/>
      <c r="BQ49" s="2" t="s">
        <v>183</v>
      </c>
      <c r="BR49" s="2" t="s">
        <v>107</v>
      </c>
      <c r="BS49" s="3">
        <v>42838</v>
      </c>
      <c r="BT49" s="4">
        <v>0.60625000000000007</v>
      </c>
      <c r="BU49" s="2" t="s">
        <v>212</v>
      </c>
      <c r="BV49" s="2" t="s">
        <v>85</v>
      </c>
      <c r="BW49" s="2" t="s">
        <v>188</v>
      </c>
      <c r="BX49" s="2" t="s">
        <v>189</v>
      </c>
      <c r="BY49" s="2">
        <v>1200</v>
      </c>
      <c r="BZ49" s="2" t="s">
        <v>27</v>
      </c>
      <c r="CA49" s="2"/>
      <c r="CB49" s="2"/>
      <c r="CC49" s="2" t="s">
        <v>133</v>
      </c>
      <c r="CD49" s="2">
        <v>4091</v>
      </c>
      <c r="CE49" s="2" t="s">
        <v>96</v>
      </c>
      <c r="CF49" s="5">
        <v>42843</v>
      </c>
      <c r="CG49" s="2"/>
      <c r="CH49" s="2"/>
      <c r="CI49" s="2">
        <v>1</v>
      </c>
      <c r="CJ49" s="2">
        <v>1</v>
      </c>
      <c r="CK49" s="2">
        <v>21</v>
      </c>
      <c r="CL49" s="2" t="s">
        <v>85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"009935957124"</f>
        <v>009935957124</v>
      </c>
      <c r="F50" s="3">
        <v>42830</v>
      </c>
      <c r="G50" s="2">
        <v>201710</v>
      </c>
      <c r="H50" s="2" t="s">
        <v>89</v>
      </c>
      <c r="I50" s="2" t="s">
        <v>90</v>
      </c>
      <c r="J50" s="2" t="s">
        <v>76</v>
      </c>
      <c r="K50" s="2" t="s">
        <v>77</v>
      </c>
      <c r="L50" s="2" t="s">
        <v>146</v>
      </c>
      <c r="M50" s="2" t="s">
        <v>147</v>
      </c>
      <c r="N50" s="2" t="s">
        <v>76</v>
      </c>
      <c r="O50" s="2" t="s">
        <v>99</v>
      </c>
      <c r="P50" s="2" t="str">
        <f t="shared" si="3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92.79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7</v>
      </c>
      <c r="BI50" s="2">
        <v>216.6</v>
      </c>
      <c r="BJ50" s="2">
        <v>303</v>
      </c>
      <c r="BK50" s="2">
        <v>303</v>
      </c>
      <c r="BL50" s="2">
        <v>908.15</v>
      </c>
      <c r="BM50" s="2">
        <v>127.14</v>
      </c>
      <c r="BN50" s="2">
        <v>1035.29</v>
      </c>
      <c r="BO50" s="2">
        <v>1035.29</v>
      </c>
      <c r="BP50" s="2"/>
      <c r="BQ50" s="2" t="s">
        <v>148</v>
      </c>
      <c r="BR50" s="2" t="s">
        <v>107</v>
      </c>
      <c r="BS50" s="3">
        <v>42831</v>
      </c>
      <c r="BT50" s="4">
        <v>0.43333333333333335</v>
      </c>
      <c r="BU50" s="2" t="s">
        <v>223</v>
      </c>
      <c r="BV50" s="2" t="s">
        <v>94</v>
      </c>
      <c r="BW50" s="2"/>
      <c r="BX50" s="2"/>
      <c r="BY50" s="2">
        <v>1514750.5</v>
      </c>
      <c r="BZ50" s="2"/>
      <c r="CA50" s="2"/>
      <c r="CB50" s="2"/>
      <c r="CC50" s="2" t="s">
        <v>147</v>
      </c>
      <c r="CD50" s="2">
        <v>1034</v>
      </c>
      <c r="CE50" s="2" t="s">
        <v>96</v>
      </c>
      <c r="CF50" s="5">
        <v>42833</v>
      </c>
      <c r="CG50" s="2"/>
      <c r="CH50" s="2"/>
      <c r="CI50" s="2">
        <v>0</v>
      </c>
      <c r="CJ50" s="2">
        <v>0</v>
      </c>
      <c r="CK50" s="2" t="s">
        <v>224</v>
      </c>
      <c r="CL50" s="2" t="s">
        <v>85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"009935802872"</f>
        <v>009935802872</v>
      </c>
      <c r="F51" s="3">
        <v>42835</v>
      </c>
      <c r="G51" s="2">
        <v>201710</v>
      </c>
      <c r="H51" s="2" t="s">
        <v>89</v>
      </c>
      <c r="I51" s="2" t="s">
        <v>90</v>
      </c>
      <c r="J51" s="2" t="s">
        <v>76</v>
      </c>
      <c r="K51" s="2" t="s">
        <v>77</v>
      </c>
      <c r="L51" s="2" t="s">
        <v>216</v>
      </c>
      <c r="M51" s="2" t="s">
        <v>217</v>
      </c>
      <c r="N51" s="2" t="s">
        <v>76</v>
      </c>
      <c r="O51" s="2" t="s">
        <v>99</v>
      </c>
      <c r="P51" s="2" t="str">
        <f t="shared" si="3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13.65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32.5</v>
      </c>
      <c r="BJ51" s="2">
        <v>44.5</v>
      </c>
      <c r="BK51" s="2">
        <v>45</v>
      </c>
      <c r="BL51" s="2">
        <v>137.9</v>
      </c>
      <c r="BM51" s="2">
        <v>19.309999999999999</v>
      </c>
      <c r="BN51" s="2">
        <v>157.21</v>
      </c>
      <c r="BO51" s="2">
        <v>157.21</v>
      </c>
      <c r="BP51" s="2"/>
      <c r="BQ51" s="2" t="s">
        <v>225</v>
      </c>
      <c r="BR51" s="2" t="s">
        <v>107</v>
      </c>
      <c r="BS51" s="3">
        <v>42836</v>
      </c>
      <c r="BT51" s="4">
        <v>0.34722222222222227</v>
      </c>
      <c r="BU51" s="2" t="s">
        <v>219</v>
      </c>
      <c r="BV51" s="2" t="s">
        <v>94</v>
      </c>
      <c r="BW51" s="2"/>
      <c r="BX51" s="2"/>
      <c r="BY51" s="2">
        <v>222647.7</v>
      </c>
      <c r="BZ51" s="2"/>
      <c r="CA51" s="2"/>
      <c r="CB51" s="2"/>
      <c r="CC51" s="2" t="s">
        <v>217</v>
      </c>
      <c r="CD51" s="2">
        <v>2570</v>
      </c>
      <c r="CE51" s="2" t="s">
        <v>96</v>
      </c>
      <c r="CF51" s="5">
        <v>42838</v>
      </c>
      <c r="CG51" s="2"/>
      <c r="CH51" s="2"/>
      <c r="CI51" s="2">
        <v>0</v>
      </c>
      <c r="CJ51" s="2">
        <v>0</v>
      </c>
      <c r="CK51" s="2" t="s">
        <v>226</v>
      </c>
      <c r="CL51" s="2" t="s">
        <v>85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"009935501474"</f>
        <v>009935501474</v>
      </c>
      <c r="F52" s="3">
        <v>42829</v>
      </c>
      <c r="G52" s="2">
        <v>201710</v>
      </c>
      <c r="H52" s="2" t="s">
        <v>89</v>
      </c>
      <c r="I52" s="2" t="s">
        <v>90</v>
      </c>
      <c r="J52" s="2" t="s">
        <v>76</v>
      </c>
      <c r="K52" s="2" t="s">
        <v>77</v>
      </c>
      <c r="L52" s="2" t="s">
        <v>132</v>
      </c>
      <c r="M52" s="2" t="s">
        <v>133</v>
      </c>
      <c r="N52" s="2" t="s">
        <v>76</v>
      </c>
      <c r="O52" s="2" t="s">
        <v>99</v>
      </c>
      <c r="P52" s="2" t="str">
        <f t="shared" si="3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38.200000000000003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3</v>
      </c>
      <c r="BI52" s="2">
        <v>75</v>
      </c>
      <c r="BJ52" s="2">
        <v>136.80000000000001</v>
      </c>
      <c r="BK52" s="2">
        <v>137</v>
      </c>
      <c r="BL52" s="2">
        <v>366.69</v>
      </c>
      <c r="BM52" s="2">
        <v>51.34</v>
      </c>
      <c r="BN52" s="2">
        <v>418.03</v>
      </c>
      <c r="BO52" s="2">
        <v>418.03</v>
      </c>
      <c r="BP52" s="2"/>
      <c r="BQ52" s="2" t="s">
        <v>183</v>
      </c>
      <c r="BR52" s="2" t="s">
        <v>107</v>
      </c>
      <c r="BS52" s="3">
        <v>42830</v>
      </c>
      <c r="BT52" s="4">
        <v>0.54166666666666663</v>
      </c>
      <c r="BU52" s="2" t="s">
        <v>227</v>
      </c>
      <c r="BV52" s="2" t="s">
        <v>94</v>
      </c>
      <c r="BW52" s="2"/>
      <c r="BX52" s="2"/>
      <c r="BY52" s="2">
        <v>683992</v>
      </c>
      <c r="BZ52" s="2"/>
      <c r="CA52" s="2"/>
      <c r="CB52" s="2"/>
      <c r="CC52" s="2" t="s">
        <v>133</v>
      </c>
      <c r="CD52" s="2">
        <v>4091</v>
      </c>
      <c r="CE52" s="2" t="s">
        <v>108</v>
      </c>
      <c r="CF52" s="5">
        <v>42832</v>
      </c>
      <c r="CG52" s="2"/>
      <c r="CH52" s="2"/>
      <c r="CI52" s="2">
        <v>0</v>
      </c>
      <c r="CJ52" s="2">
        <v>0</v>
      </c>
      <c r="CK52" s="2" t="s">
        <v>228</v>
      </c>
      <c r="CL52" s="2" t="s">
        <v>85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"009935501475"</f>
        <v>009935501475</v>
      </c>
      <c r="F53" s="3">
        <v>42830</v>
      </c>
      <c r="G53" s="2">
        <v>201710</v>
      </c>
      <c r="H53" s="2" t="s">
        <v>89</v>
      </c>
      <c r="I53" s="2" t="s">
        <v>90</v>
      </c>
      <c r="J53" s="2" t="s">
        <v>76</v>
      </c>
      <c r="K53" s="2" t="s">
        <v>77</v>
      </c>
      <c r="L53" s="2" t="s">
        <v>132</v>
      </c>
      <c r="M53" s="2" t="s">
        <v>133</v>
      </c>
      <c r="N53" s="2" t="s">
        <v>76</v>
      </c>
      <c r="O53" s="2" t="s">
        <v>99</v>
      </c>
      <c r="P53" s="2" t="str">
        <f t="shared" si="3"/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6.03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15</v>
      </c>
      <c r="BJ53" s="2">
        <v>9.1</v>
      </c>
      <c r="BK53" s="2">
        <v>15</v>
      </c>
      <c r="BL53" s="2">
        <v>63.68</v>
      </c>
      <c r="BM53" s="2">
        <v>8.92</v>
      </c>
      <c r="BN53" s="2">
        <v>72.599999999999994</v>
      </c>
      <c r="BO53" s="2">
        <v>72.599999999999994</v>
      </c>
      <c r="BP53" s="2"/>
      <c r="BQ53" s="2" t="s">
        <v>183</v>
      </c>
      <c r="BR53" s="2" t="s">
        <v>107</v>
      </c>
      <c r="BS53" s="3">
        <v>42831</v>
      </c>
      <c r="BT53" s="4">
        <v>0.62847222222222221</v>
      </c>
      <c r="BU53" s="2" t="s">
        <v>184</v>
      </c>
      <c r="BV53" s="2" t="s">
        <v>94</v>
      </c>
      <c r="BW53" s="2"/>
      <c r="BX53" s="2"/>
      <c r="BY53" s="2">
        <v>45408</v>
      </c>
      <c r="BZ53" s="2"/>
      <c r="CA53" s="2"/>
      <c r="CB53" s="2"/>
      <c r="CC53" s="2" t="s">
        <v>133</v>
      </c>
      <c r="CD53" s="2">
        <v>4091</v>
      </c>
      <c r="CE53" s="2" t="s">
        <v>108</v>
      </c>
      <c r="CF53" s="5">
        <v>42833</v>
      </c>
      <c r="CG53" s="2"/>
      <c r="CH53" s="2"/>
      <c r="CI53" s="2">
        <v>0</v>
      </c>
      <c r="CJ53" s="2">
        <v>0</v>
      </c>
      <c r="CK53" s="2" t="s">
        <v>228</v>
      </c>
      <c r="CL53" s="2" t="s">
        <v>85</v>
      </c>
      <c r="CM53" s="2"/>
    </row>
    <row r="54" spans="1:91">
      <c r="A54" s="2" t="s">
        <v>131</v>
      </c>
      <c r="B54" s="2" t="s">
        <v>72</v>
      </c>
      <c r="C54" s="2" t="s">
        <v>73</v>
      </c>
      <c r="D54" s="2"/>
      <c r="E54" s="2" t="str">
        <f>"009935829864"</f>
        <v>009935829864</v>
      </c>
      <c r="F54" s="3">
        <v>42836</v>
      </c>
      <c r="G54" s="2">
        <v>201710</v>
      </c>
      <c r="H54" s="2" t="s">
        <v>229</v>
      </c>
      <c r="I54" s="2" t="s">
        <v>230</v>
      </c>
      <c r="J54" s="2" t="s">
        <v>76</v>
      </c>
      <c r="K54" s="2" t="s">
        <v>77</v>
      </c>
      <c r="L54" s="2" t="s">
        <v>190</v>
      </c>
      <c r="M54" s="2" t="s">
        <v>191</v>
      </c>
      <c r="N54" s="2" t="s">
        <v>76</v>
      </c>
      <c r="O54" s="2" t="s">
        <v>99</v>
      </c>
      <c r="P54" s="2" t="str">
        <f t="shared" si="3"/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8.0399999999999991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5</v>
      </c>
      <c r="BJ54" s="2">
        <v>4.9000000000000004</v>
      </c>
      <c r="BK54" s="2">
        <v>5</v>
      </c>
      <c r="BL54" s="2">
        <v>83.24</v>
      </c>
      <c r="BM54" s="2">
        <v>11.65</v>
      </c>
      <c r="BN54" s="2">
        <v>94.89</v>
      </c>
      <c r="BO54" s="2">
        <v>94.89</v>
      </c>
      <c r="BP54" s="2"/>
      <c r="BQ54" s="2" t="s">
        <v>231</v>
      </c>
      <c r="BR54" s="2"/>
      <c r="BS54" s="3">
        <v>42837</v>
      </c>
      <c r="BT54" s="4">
        <v>0.41388888888888892</v>
      </c>
      <c r="BU54" s="2" t="s">
        <v>199</v>
      </c>
      <c r="BV54" s="2" t="s">
        <v>94</v>
      </c>
      <c r="BW54" s="2"/>
      <c r="BX54" s="2"/>
      <c r="BY54" s="2">
        <v>24600</v>
      </c>
      <c r="BZ54" s="2"/>
      <c r="CA54" s="2"/>
      <c r="CB54" s="2"/>
      <c r="CC54" s="2" t="s">
        <v>191</v>
      </c>
      <c r="CD54" s="2">
        <v>9300</v>
      </c>
      <c r="CE54" s="2" t="s">
        <v>96</v>
      </c>
      <c r="CF54" s="5">
        <v>42838</v>
      </c>
      <c r="CG54" s="2"/>
      <c r="CH54" s="2"/>
      <c r="CI54" s="2">
        <v>0</v>
      </c>
      <c r="CJ54" s="2">
        <v>0</v>
      </c>
      <c r="CK54" s="2" t="s">
        <v>224</v>
      </c>
      <c r="CL54" s="2" t="s">
        <v>85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"019910066591"</f>
        <v>019910066591</v>
      </c>
      <c r="F55" s="3">
        <v>42828</v>
      </c>
      <c r="G55" s="2">
        <v>201710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232</v>
      </c>
      <c r="M55" s="2" t="s">
        <v>233</v>
      </c>
      <c r="N55" s="2" t="s">
        <v>234</v>
      </c>
      <c r="O55" s="2" t="s">
        <v>99</v>
      </c>
      <c r="P55" s="2" t="str">
        <f>"CPT1704200620                 "</f>
        <v xml:space="preserve">CPT1704200620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7.6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9.1999999999999993</v>
      </c>
      <c r="BJ55" s="2">
        <v>2.4</v>
      </c>
      <c r="BK55" s="2">
        <v>10</v>
      </c>
      <c r="BL55" s="2">
        <v>76.95</v>
      </c>
      <c r="BM55" s="2">
        <v>10.77</v>
      </c>
      <c r="BN55" s="2">
        <v>87.72</v>
      </c>
      <c r="BO55" s="2">
        <v>87.72</v>
      </c>
      <c r="BP55" s="2"/>
      <c r="BQ55" s="2" t="s">
        <v>235</v>
      </c>
      <c r="BR55" s="2" t="s">
        <v>236</v>
      </c>
      <c r="BS55" s="3">
        <v>42830</v>
      </c>
      <c r="BT55" s="4">
        <v>0.31597222222222221</v>
      </c>
      <c r="BU55" s="2" t="s">
        <v>193</v>
      </c>
      <c r="BV55" s="2" t="s">
        <v>94</v>
      </c>
      <c r="BW55" s="2"/>
      <c r="BX55" s="2"/>
      <c r="BY55" s="2">
        <v>12020.4</v>
      </c>
      <c r="BZ55" s="2"/>
      <c r="CA55" s="2"/>
      <c r="CB55" s="2"/>
      <c r="CC55" s="2" t="s">
        <v>233</v>
      </c>
      <c r="CD55" s="2">
        <v>7320</v>
      </c>
      <c r="CE55" s="2" t="s">
        <v>151</v>
      </c>
      <c r="CF55" s="5">
        <v>42837</v>
      </c>
      <c r="CG55" s="2"/>
      <c r="CH55" s="2"/>
      <c r="CI55" s="2">
        <v>0</v>
      </c>
      <c r="CJ55" s="2">
        <v>0</v>
      </c>
      <c r="CK55" s="2" t="s">
        <v>118</v>
      </c>
      <c r="CL55" s="2" t="s">
        <v>85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"009936323099"</f>
        <v>009936323099</v>
      </c>
      <c r="F56" s="3">
        <v>42830</v>
      </c>
      <c r="G56" s="2">
        <v>201710</v>
      </c>
      <c r="H56" s="2" t="s">
        <v>237</v>
      </c>
      <c r="I56" s="2" t="s">
        <v>238</v>
      </c>
      <c r="J56" s="2" t="s">
        <v>76</v>
      </c>
      <c r="K56" s="2" t="s">
        <v>77</v>
      </c>
      <c r="L56" s="2" t="s">
        <v>110</v>
      </c>
      <c r="M56" s="2" t="s">
        <v>111</v>
      </c>
      <c r="N56" s="2" t="s">
        <v>76</v>
      </c>
      <c r="O56" s="2" t="s">
        <v>99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14.81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29</v>
      </c>
      <c r="BJ56" s="2">
        <v>37.4</v>
      </c>
      <c r="BK56" s="2">
        <v>38</v>
      </c>
      <c r="BL56" s="2">
        <v>149.12</v>
      </c>
      <c r="BM56" s="2">
        <v>20.88</v>
      </c>
      <c r="BN56" s="2">
        <v>170</v>
      </c>
      <c r="BO56" s="2">
        <v>170</v>
      </c>
      <c r="BP56" s="2"/>
      <c r="BQ56" s="2"/>
      <c r="BR56" s="2" t="s">
        <v>239</v>
      </c>
      <c r="BS56" s="3">
        <v>42831</v>
      </c>
      <c r="BT56" s="4">
        <v>0.65833333333333333</v>
      </c>
      <c r="BU56" s="2" t="s">
        <v>79</v>
      </c>
      <c r="BV56" s="2" t="s">
        <v>94</v>
      </c>
      <c r="BW56" s="2"/>
      <c r="BX56" s="2"/>
      <c r="BY56" s="2">
        <v>187072</v>
      </c>
      <c r="BZ56" s="2"/>
      <c r="CA56" s="2"/>
      <c r="CB56" s="2"/>
      <c r="CC56" s="2" t="s">
        <v>111</v>
      </c>
      <c r="CD56" s="2">
        <v>2146</v>
      </c>
      <c r="CE56" s="2" t="s">
        <v>96</v>
      </c>
      <c r="CF56" s="5">
        <v>42833</v>
      </c>
      <c r="CG56" s="2"/>
      <c r="CH56" s="2"/>
      <c r="CI56" s="2">
        <v>0</v>
      </c>
      <c r="CJ56" s="2">
        <v>0</v>
      </c>
      <c r="CK56" s="2" t="s">
        <v>240</v>
      </c>
      <c r="CL56" s="2" t="s">
        <v>85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"009935627135"</f>
        <v>009935627135</v>
      </c>
      <c r="F57" s="3">
        <v>42829</v>
      </c>
      <c r="G57" s="2">
        <v>201710</v>
      </c>
      <c r="H57" s="2" t="s">
        <v>200</v>
      </c>
      <c r="I57" s="2" t="s">
        <v>201</v>
      </c>
      <c r="J57" s="2" t="s">
        <v>76</v>
      </c>
      <c r="K57" s="2" t="s">
        <v>77</v>
      </c>
      <c r="L57" s="2" t="s">
        <v>89</v>
      </c>
      <c r="M57" s="2" t="s">
        <v>90</v>
      </c>
      <c r="N57" s="2" t="s">
        <v>76</v>
      </c>
      <c r="O57" s="2" t="s">
        <v>99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23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17</v>
      </c>
      <c r="BJ57" s="2">
        <v>50.4</v>
      </c>
      <c r="BK57" s="2">
        <v>51</v>
      </c>
      <c r="BL57" s="2">
        <v>222.72</v>
      </c>
      <c r="BM57" s="2">
        <v>31.18</v>
      </c>
      <c r="BN57" s="2">
        <v>253.9</v>
      </c>
      <c r="BO57" s="2">
        <v>253.9</v>
      </c>
      <c r="BP57" s="2"/>
      <c r="BQ57" s="2" t="s">
        <v>171</v>
      </c>
      <c r="BR57" s="2" t="s">
        <v>241</v>
      </c>
      <c r="BS57" s="3">
        <v>42830</v>
      </c>
      <c r="BT57" s="4">
        <v>0.52083333333333337</v>
      </c>
      <c r="BU57" s="2" t="s">
        <v>129</v>
      </c>
      <c r="BV57" s="2"/>
      <c r="BW57" s="2"/>
      <c r="BX57" s="2"/>
      <c r="BY57" s="2">
        <v>252000</v>
      </c>
      <c r="BZ57" s="2"/>
      <c r="CA57" s="2"/>
      <c r="CB57" s="2"/>
      <c r="CC57" s="2" t="s">
        <v>90</v>
      </c>
      <c r="CD57" s="2">
        <v>2000</v>
      </c>
      <c r="CE57" s="2" t="s">
        <v>96</v>
      </c>
      <c r="CF57" s="5">
        <v>42832</v>
      </c>
      <c r="CG57" s="2"/>
      <c r="CH57" s="2"/>
      <c r="CI57" s="2">
        <v>0</v>
      </c>
      <c r="CJ57" s="2">
        <v>0</v>
      </c>
      <c r="CK57" s="2" t="s">
        <v>127</v>
      </c>
      <c r="CL57" s="2" t="s">
        <v>85</v>
      </c>
      <c r="CM57" s="2"/>
    </row>
    <row r="58" spans="1:91">
      <c r="A58" s="2" t="s">
        <v>131</v>
      </c>
      <c r="B58" s="2" t="s">
        <v>72</v>
      </c>
      <c r="C58" s="2" t="s">
        <v>73</v>
      </c>
      <c r="D58" s="2"/>
      <c r="E58" s="2" t="str">
        <f>"069907498226"</f>
        <v>069907498226</v>
      </c>
      <c r="F58" s="3">
        <v>42830</v>
      </c>
      <c r="G58" s="2">
        <v>201710</v>
      </c>
      <c r="H58" s="2" t="s">
        <v>142</v>
      </c>
      <c r="I58" s="2" t="s">
        <v>143</v>
      </c>
      <c r="J58" s="2" t="s">
        <v>76</v>
      </c>
      <c r="K58" s="2" t="s">
        <v>77</v>
      </c>
      <c r="L58" s="2" t="s">
        <v>89</v>
      </c>
      <c r="M58" s="2" t="s">
        <v>90</v>
      </c>
      <c r="N58" s="2" t="s">
        <v>76</v>
      </c>
      <c r="O58" s="2" t="s">
        <v>99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62.48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200</v>
      </c>
      <c r="BJ58" s="2">
        <v>154.80000000000001</v>
      </c>
      <c r="BK58" s="2">
        <v>200</v>
      </c>
      <c r="BL58" s="2">
        <v>613.13</v>
      </c>
      <c r="BM58" s="2">
        <v>85.84</v>
      </c>
      <c r="BN58" s="2">
        <v>698.97</v>
      </c>
      <c r="BO58" s="2">
        <v>698.97</v>
      </c>
      <c r="BP58" s="2"/>
      <c r="BQ58" s="2"/>
      <c r="BR58" s="2" t="s">
        <v>242</v>
      </c>
      <c r="BS58" s="3">
        <v>42831</v>
      </c>
      <c r="BT58" s="4">
        <v>0.52430555555555558</v>
      </c>
      <c r="BU58" s="2" t="s">
        <v>243</v>
      </c>
      <c r="BV58" s="2" t="s">
        <v>94</v>
      </c>
      <c r="BW58" s="2"/>
      <c r="BX58" s="2"/>
      <c r="BY58" s="2">
        <v>774080</v>
      </c>
      <c r="BZ58" s="2"/>
      <c r="CA58" s="2"/>
      <c r="CB58" s="2"/>
      <c r="CC58" s="2" t="s">
        <v>90</v>
      </c>
      <c r="CD58" s="2">
        <v>2000</v>
      </c>
      <c r="CE58" s="2" t="s">
        <v>96</v>
      </c>
      <c r="CF58" s="5">
        <v>42833</v>
      </c>
      <c r="CG58" s="2"/>
      <c r="CH58" s="2"/>
      <c r="CI58" s="2">
        <v>0</v>
      </c>
      <c r="CJ58" s="2">
        <v>0</v>
      </c>
      <c r="CK58" s="2" t="s">
        <v>224</v>
      </c>
      <c r="CL58" s="2" t="s">
        <v>85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"009936263217"</f>
        <v>009936263217</v>
      </c>
      <c r="F59" s="3">
        <v>42836</v>
      </c>
      <c r="G59" s="2">
        <v>201710</v>
      </c>
      <c r="H59" s="2" t="s">
        <v>156</v>
      </c>
      <c r="I59" s="2" t="s">
        <v>157</v>
      </c>
      <c r="J59" s="2" t="s">
        <v>244</v>
      </c>
      <c r="K59" s="2" t="s">
        <v>77</v>
      </c>
      <c r="L59" s="2" t="s">
        <v>89</v>
      </c>
      <c r="M59" s="2" t="s">
        <v>90</v>
      </c>
      <c r="N59" s="2" t="s">
        <v>76</v>
      </c>
      <c r="O59" s="2" t="s">
        <v>99</v>
      </c>
      <c r="P59" s="2" t="str">
        <f>"PARTS                         "</f>
        <v xml:space="preserve">PARTS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8.74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20</v>
      </c>
      <c r="BJ59" s="2">
        <v>20.3</v>
      </c>
      <c r="BK59" s="2">
        <v>21</v>
      </c>
      <c r="BL59" s="2">
        <v>90.03</v>
      </c>
      <c r="BM59" s="2">
        <v>12.6</v>
      </c>
      <c r="BN59" s="2">
        <v>102.63</v>
      </c>
      <c r="BO59" s="2">
        <v>102.63</v>
      </c>
      <c r="BP59" s="2"/>
      <c r="BQ59" s="2" t="s">
        <v>116</v>
      </c>
      <c r="BR59" s="2" t="s">
        <v>245</v>
      </c>
      <c r="BS59" s="3">
        <v>42837</v>
      </c>
      <c r="BT59" s="4">
        <v>0.66666666666666663</v>
      </c>
      <c r="BU59" s="2" t="s">
        <v>129</v>
      </c>
      <c r="BV59" s="2" t="s">
        <v>94</v>
      </c>
      <c r="BW59" s="2"/>
      <c r="BX59" s="2"/>
      <c r="BY59" s="2">
        <v>101250</v>
      </c>
      <c r="BZ59" s="2"/>
      <c r="CA59" s="2"/>
      <c r="CB59" s="2"/>
      <c r="CC59" s="2" t="s">
        <v>90</v>
      </c>
      <c r="CD59" s="2">
        <v>2054</v>
      </c>
      <c r="CE59" s="2" t="s">
        <v>96</v>
      </c>
      <c r="CF59" s="5">
        <v>42838</v>
      </c>
      <c r="CG59" s="2"/>
      <c r="CH59" s="2"/>
      <c r="CI59" s="2">
        <v>0</v>
      </c>
      <c r="CJ59" s="2">
        <v>0</v>
      </c>
      <c r="CK59" s="2" t="s">
        <v>118</v>
      </c>
      <c r="CL59" s="2" t="s">
        <v>85</v>
      </c>
      <c r="CM59" s="2"/>
    </row>
    <row r="60" spans="1:91">
      <c r="A60" s="2" t="s">
        <v>131</v>
      </c>
      <c r="B60" s="2" t="s">
        <v>72</v>
      </c>
      <c r="C60" s="2" t="s">
        <v>73</v>
      </c>
      <c r="D60" s="2"/>
      <c r="E60" s="2" t="str">
        <f>"009936122117"</f>
        <v>009936122117</v>
      </c>
      <c r="F60" s="3">
        <v>42829</v>
      </c>
      <c r="G60" s="2">
        <v>201710</v>
      </c>
      <c r="H60" s="2" t="s">
        <v>246</v>
      </c>
      <c r="I60" s="2" t="s">
        <v>247</v>
      </c>
      <c r="J60" s="2" t="s">
        <v>76</v>
      </c>
      <c r="K60" s="2" t="s">
        <v>77</v>
      </c>
      <c r="L60" s="2" t="s">
        <v>89</v>
      </c>
      <c r="M60" s="2" t="s">
        <v>90</v>
      </c>
      <c r="N60" s="2" t="s">
        <v>76</v>
      </c>
      <c r="O60" s="2" t="s">
        <v>99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45.72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7</v>
      </c>
      <c r="BI60" s="2">
        <v>23</v>
      </c>
      <c r="BJ60" s="2">
        <v>69.5</v>
      </c>
      <c r="BK60" s="2">
        <v>70</v>
      </c>
      <c r="BL60" s="2">
        <v>437.88</v>
      </c>
      <c r="BM60" s="2">
        <v>61.3</v>
      </c>
      <c r="BN60" s="2">
        <v>499.18</v>
      </c>
      <c r="BO60" s="2">
        <v>499.18</v>
      </c>
      <c r="BP60" s="2"/>
      <c r="BQ60" s="2" t="s">
        <v>248</v>
      </c>
      <c r="BR60" s="2" t="s">
        <v>249</v>
      </c>
      <c r="BS60" s="3">
        <v>42830</v>
      </c>
      <c r="BT60" s="4">
        <v>0.52083333333333337</v>
      </c>
      <c r="BU60" s="2" t="s">
        <v>129</v>
      </c>
      <c r="BV60" s="2" t="s">
        <v>94</v>
      </c>
      <c r="BW60" s="2"/>
      <c r="BX60" s="2"/>
      <c r="BY60" s="2">
        <v>347500</v>
      </c>
      <c r="BZ60" s="2"/>
      <c r="CA60" s="2"/>
      <c r="CB60" s="2"/>
      <c r="CC60" s="2" t="s">
        <v>90</v>
      </c>
      <c r="CD60" s="2">
        <v>2054</v>
      </c>
      <c r="CE60" s="2" t="s">
        <v>96</v>
      </c>
      <c r="CF60" s="5">
        <v>42832</v>
      </c>
      <c r="CG60" s="2"/>
      <c r="CH60" s="2"/>
      <c r="CI60" s="2">
        <v>0</v>
      </c>
      <c r="CJ60" s="2">
        <v>0</v>
      </c>
      <c r="CK60" s="2" t="s">
        <v>250</v>
      </c>
      <c r="CL60" s="2" t="s">
        <v>85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"029907512082"</f>
        <v>029907512082</v>
      </c>
      <c r="F61" s="3">
        <v>42831</v>
      </c>
      <c r="G61" s="2">
        <v>201710</v>
      </c>
      <c r="H61" s="2" t="s">
        <v>132</v>
      </c>
      <c r="I61" s="2" t="s">
        <v>133</v>
      </c>
      <c r="J61" s="2" t="s">
        <v>134</v>
      </c>
      <c r="K61" s="2" t="s">
        <v>77</v>
      </c>
      <c r="L61" s="2" t="s">
        <v>89</v>
      </c>
      <c r="M61" s="2" t="s">
        <v>90</v>
      </c>
      <c r="N61" s="2" t="s">
        <v>251</v>
      </c>
      <c r="O61" s="2" t="s">
        <v>99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81.02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6</v>
      </c>
      <c r="BI61" s="2">
        <v>185.9</v>
      </c>
      <c r="BJ61" s="2">
        <v>263</v>
      </c>
      <c r="BK61" s="2">
        <v>263</v>
      </c>
      <c r="BL61" s="2">
        <v>793.58</v>
      </c>
      <c r="BM61" s="2">
        <v>111.1</v>
      </c>
      <c r="BN61" s="2">
        <v>904.68</v>
      </c>
      <c r="BO61" s="2">
        <v>904.68</v>
      </c>
      <c r="BP61" s="2"/>
      <c r="BQ61" s="2"/>
      <c r="BR61" s="2" t="s">
        <v>137</v>
      </c>
      <c r="BS61" s="3">
        <v>42832</v>
      </c>
      <c r="BT61" s="4">
        <v>0.55555555555555558</v>
      </c>
      <c r="BU61" s="2" t="s">
        <v>116</v>
      </c>
      <c r="BV61" s="2" t="s">
        <v>94</v>
      </c>
      <c r="BW61" s="2"/>
      <c r="BX61" s="2"/>
      <c r="BY61" s="2">
        <v>1315116</v>
      </c>
      <c r="BZ61" s="2"/>
      <c r="CA61" s="2"/>
      <c r="CB61" s="2"/>
      <c r="CC61" s="2" t="s">
        <v>90</v>
      </c>
      <c r="CD61" s="2">
        <v>2000</v>
      </c>
      <c r="CE61" s="2" t="s">
        <v>96</v>
      </c>
      <c r="CF61" s="5">
        <v>42835</v>
      </c>
      <c r="CG61" s="2"/>
      <c r="CH61" s="2"/>
      <c r="CI61" s="2">
        <v>0</v>
      </c>
      <c r="CJ61" s="2">
        <v>0</v>
      </c>
      <c r="CK61" s="2" t="s">
        <v>240</v>
      </c>
      <c r="CL61" s="2" t="s">
        <v>85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"009935802870"</f>
        <v>009935802870</v>
      </c>
      <c r="F62" s="3">
        <v>42835</v>
      </c>
      <c r="G62" s="2">
        <v>201710</v>
      </c>
      <c r="H62" s="2" t="s">
        <v>89</v>
      </c>
      <c r="I62" s="2" t="s">
        <v>90</v>
      </c>
      <c r="J62" s="2" t="s">
        <v>76</v>
      </c>
      <c r="K62" s="2" t="s">
        <v>77</v>
      </c>
      <c r="L62" s="2" t="s">
        <v>78</v>
      </c>
      <c r="M62" s="2" t="s">
        <v>79</v>
      </c>
      <c r="N62" s="2" t="s">
        <v>76</v>
      </c>
      <c r="O62" s="2" t="s">
        <v>99</v>
      </c>
      <c r="P62" s="2" t="str">
        <f>"                              "</f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33.86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35.700000000000003</v>
      </c>
      <c r="BJ62" s="2">
        <v>52.6</v>
      </c>
      <c r="BK62" s="2">
        <v>53</v>
      </c>
      <c r="BL62" s="2">
        <v>334.56</v>
      </c>
      <c r="BM62" s="2">
        <v>46.84</v>
      </c>
      <c r="BN62" s="2">
        <v>381.4</v>
      </c>
      <c r="BO62" s="2">
        <v>381.4</v>
      </c>
      <c r="BP62" s="2"/>
      <c r="BQ62" s="2" t="s">
        <v>252</v>
      </c>
      <c r="BR62" s="2"/>
      <c r="BS62" s="3">
        <v>42837</v>
      </c>
      <c r="BT62" s="4">
        <v>0.68055555555555547</v>
      </c>
      <c r="BU62" s="2" t="s">
        <v>253</v>
      </c>
      <c r="BV62" s="2"/>
      <c r="BW62" s="2"/>
      <c r="BX62" s="2"/>
      <c r="BY62" s="2">
        <v>263073.13</v>
      </c>
      <c r="BZ62" s="2"/>
      <c r="CA62" s="2"/>
      <c r="CB62" s="2"/>
      <c r="CC62" s="2" t="s">
        <v>79</v>
      </c>
      <c r="CD62" s="2">
        <v>6530</v>
      </c>
      <c r="CE62" s="2" t="s">
        <v>96</v>
      </c>
      <c r="CF62" s="5">
        <v>42843</v>
      </c>
      <c r="CG62" s="2"/>
      <c r="CH62" s="2"/>
      <c r="CI62" s="2">
        <v>0</v>
      </c>
      <c r="CJ62" s="2">
        <v>0</v>
      </c>
      <c r="CK62" s="2" t="s">
        <v>250</v>
      </c>
      <c r="CL62" s="2" t="s">
        <v>85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"009935969002"</f>
        <v>009935969002</v>
      </c>
      <c r="F63" s="3">
        <v>42828</v>
      </c>
      <c r="G63" s="2">
        <v>201710</v>
      </c>
      <c r="H63" s="2" t="s">
        <v>156</v>
      </c>
      <c r="I63" s="2" t="s">
        <v>157</v>
      </c>
      <c r="J63" s="2" t="s">
        <v>244</v>
      </c>
      <c r="K63" s="2" t="s">
        <v>77</v>
      </c>
      <c r="L63" s="2" t="s">
        <v>110</v>
      </c>
      <c r="M63" s="2" t="s">
        <v>111</v>
      </c>
      <c r="N63" s="2" t="s">
        <v>76</v>
      </c>
      <c r="O63" s="2" t="s">
        <v>99</v>
      </c>
      <c r="P63" s="2" t="str">
        <f>"PARTS                         "</f>
        <v xml:space="preserve">PARTS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7.6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3</v>
      </c>
      <c r="BI63" s="2">
        <v>3</v>
      </c>
      <c r="BJ63" s="2">
        <v>0.7</v>
      </c>
      <c r="BK63" s="2">
        <v>3</v>
      </c>
      <c r="BL63" s="2">
        <v>76.95</v>
      </c>
      <c r="BM63" s="2">
        <v>10.77</v>
      </c>
      <c r="BN63" s="2">
        <v>87.72</v>
      </c>
      <c r="BO63" s="2">
        <v>87.72</v>
      </c>
      <c r="BP63" s="2"/>
      <c r="BQ63" s="2" t="s">
        <v>79</v>
      </c>
      <c r="BR63" s="2" t="s">
        <v>245</v>
      </c>
      <c r="BS63" s="3">
        <v>42829</v>
      </c>
      <c r="BT63" s="4">
        <v>0.58333333333333337</v>
      </c>
      <c r="BU63" s="2" t="s">
        <v>128</v>
      </c>
      <c r="BV63" s="2" t="s">
        <v>94</v>
      </c>
      <c r="BW63" s="2"/>
      <c r="BX63" s="2"/>
      <c r="BY63" s="2">
        <v>3600</v>
      </c>
      <c r="BZ63" s="2"/>
      <c r="CA63" s="2"/>
      <c r="CB63" s="2"/>
      <c r="CC63" s="2" t="s">
        <v>111</v>
      </c>
      <c r="CD63" s="2">
        <v>2146</v>
      </c>
      <c r="CE63" s="2" t="s">
        <v>96</v>
      </c>
      <c r="CF63" s="5">
        <v>42831</v>
      </c>
      <c r="CG63" s="2"/>
      <c r="CH63" s="2"/>
      <c r="CI63" s="2">
        <v>0</v>
      </c>
      <c r="CJ63" s="2">
        <v>0</v>
      </c>
      <c r="CK63" s="2" t="s">
        <v>118</v>
      </c>
      <c r="CL63" s="2" t="s">
        <v>85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"009935802881"</f>
        <v>009935802881</v>
      </c>
      <c r="F64" s="3">
        <v>42830</v>
      </c>
      <c r="G64" s="2">
        <v>201710</v>
      </c>
      <c r="H64" s="2" t="s">
        <v>89</v>
      </c>
      <c r="I64" s="2" t="s">
        <v>90</v>
      </c>
      <c r="J64" s="2" t="s">
        <v>76</v>
      </c>
      <c r="K64" s="2" t="s">
        <v>77</v>
      </c>
      <c r="L64" s="2" t="s">
        <v>97</v>
      </c>
      <c r="M64" s="2" t="s">
        <v>98</v>
      </c>
      <c r="N64" s="2" t="s">
        <v>76</v>
      </c>
      <c r="O64" s="2" t="s">
        <v>99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16.71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2</v>
      </c>
      <c r="BI64" s="2">
        <v>38</v>
      </c>
      <c r="BJ64" s="2">
        <v>33.6</v>
      </c>
      <c r="BK64" s="2">
        <v>38</v>
      </c>
      <c r="BL64" s="2">
        <v>167.68</v>
      </c>
      <c r="BM64" s="2">
        <v>23.48</v>
      </c>
      <c r="BN64" s="2">
        <v>191.16</v>
      </c>
      <c r="BO64" s="2">
        <v>191.16</v>
      </c>
      <c r="BP64" s="2"/>
      <c r="BQ64" s="2" t="s">
        <v>100</v>
      </c>
      <c r="BR64" s="2"/>
      <c r="BS64" s="3">
        <v>42832</v>
      </c>
      <c r="BT64" s="4">
        <v>0.41666666666666669</v>
      </c>
      <c r="BU64" s="2" t="s">
        <v>101</v>
      </c>
      <c r="BV64" s="2" t="s">
        <v>85</v>
      </c>
      <c r="BW64" s="2" t="s">
        <v>86</v>
      </c>
      <c r="BX64" s="2" t="s">
        <v>186</v>
      </c>
      <c r="BY64" s="2">
        <v>168022</v>
      </c>
      <c r="BZ64" s="2"/>
      <c r="CA64" s="2"/>
      <c r="CB64" s="2"/>
      <c r="CC64" s="2" t="s">
        <v>98</v>
      </c>
      <c r="CD64" s="2">
        <v>3201</v>
      </c>
      <c r="CE64" s="2" t="s">
        <v>108</v>
      </c>
      <c r="CF64" s="5">
        <v>42836</v>
      </c>
      <c r="CG64" s="2"/>
      <c r="CH64" s="2"/>
      <c r="CI64" s="2">
        <v>0</v>
      </c>
      <c r="CJ64" s="2">
        <v>0</v>
      </c>
      <c r="CK64" s="2" t="s">
        <v>103</v>
      </c>
      <c r="CL64" s="2" t="s">
        <v>85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"019910066593"</f>
        <v>019910066593</v>
      </c>
      <c r="F65" s="3">
        <v>42832</v>
      </c>
      <c r="G65" s="2">
        <v>201710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254</v>
      </c>
      <c r="M65" s="2" t="s">
        <v>255</v>
      </c>
      <c r="N65" s="2" t="s">
        <v>256</v>
      </c>
      <c r="O65" s="2" t="s">
        <v>99</v>
      </c>
      <c r="P65" s="2" t="str">
        <f>"1704240527                    "</f>
        <v xml:space="preserve">1704240527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8.0399999999999991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4.5999999999999996</v>
      </c>
      <c r="BJ65" s="2">
        <v>3.4</v>
      </c>
      <c r="BK65" s="2">
        <v>5</v>
      </c>
      <c r="BL65" s="2">
        <v>83.24</v>
      </c>
      <c r="BM65" s="2">
        <v>11.65</v>
      </c>
      <c r="BN65" s="2">
        <v>94.89</v>
      </c>
      <c r="BO65" s="2">
        <v>94.89</v>
      </c>
      <c r="BP65" s="2"/>
      <c r="BQ65" s="2" t="s">
        <v>257</v>
      </c>
      <c r="BR65" s="2" t="s">
        <v>165</v>
      </c>
      <c r="BS65" s="3">
        <v>42835</v>
      </c>
      <c r="BT65" s="4">
        <v>0.4291666666666667</v>
      </c>
      <c r="BU65" s="2" t="s">
        <v>258</v>
      </c>
      <c r="BV65" s="2" t="s">
        <v>94</v>
      </c>
      <c r="BW65" s="2"/>
      <c r="BX65" s="2"/>
      <c r="BY65" s="2">
        <v>17114.580000000002</v>
      </c>
      <c r="BZ65" s="2"/>
      <c r="CA65" s="2"/>
      <c r="CB65" s="2"/>
      <c r="CC65" s="2" t="s">
        <v>255</v>
      </c>
      <c r="CD65" s="2">
        <v>8170</v>
      </c>
      <c r="CE65" s="2" t="s">
        <v>151</v>
      </c>
      <c r="CF65" s="5">
        <v>42837</v>
      </c>
      <c r="CG65" s="2"/>
      <c r="CH65" s="2"/>
      <c r="CI65" s="2">
        <v>0</v>
      </c>
      <c r="CJ65" s="2">
        <v>0</v>
      </c>
      <c r="CK65" s="2" t="s">
        <v>224</v>
      </c>
      <c r="CL65" s="2" t="s">
        <v>85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"009936240039"</f>
        <v>009936240039</v>
      </c>
      <c r="F66" s="3">
        <v>42828</v>
      </c>
      <c r="G66" s="2">
        <v>201710</v>
      </c>
      <c r="H66" s="2" t="s">
        <v>216</v>
      </c>
      <c r="I66" s="2" t="s">
        <v>217</v>
      </c>
      <c r="J66" s="2" t="s">
        <v>76</v>
      </c>
      <c r="K66" s="2" t="s">
        <v>77</v>
      </c>
      <c r="L66" s="2" t="s">
        <v>104</v>
      </c>
      <c r="M66" s="2" t="s">
        <v>105</v>
      </c>
      <c r="N66" s="2" t="s">
        <v>259</v>
      </c>
      <c r="O66" s="2" t="s">
        <v>99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7.6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0.3</v>
      </c>
      <c r="BK66" s="2">
        <v>1</v>
      </c>
      <c r="BL66" s="2">
        <v>76.95</v>
      </c>
      <c r="BM66" s="2">
        <v>10.77</v>
      </c>
      <c r="BN66" s="2">
        <v>87.72</v>
      </c>
      <c r="BO66" s="2">
        <v>87.72</v>
      </c>
      <c r="BP66" s="2"/>
      <c r="BQ66" s="2" t="s">
        <v>130</v>
      </c>
      <c r="BR66" s="2" t="s">
        <v>260</v>
      </c>
      <c r="BS66" s="3">
        <v>42829</v>
      </c>
      <c r="BT66" s="4">
        <v>0.43611111111111112</v>
      </c>
      <c r="BU66" s="2" t="s">
        <v>106</v>
      </c>
      <c r="BV66" s="2" t="s">
        <v>94</v>
      </c>
      <c r="BW66" s="2"/>
      <c r="BX66" s="2"/>
      <c r="BY66" s="2">
        <v>1400</v>
      </c>
      <c r="BZ66" s="2"/>
      <c r="CA66" s="2"/>
      <c r="CB66" s="2"/>
      <c r="CC66" s="2" t="s">
        <v>105</v>
      </c>
      <c r="CD66" s="2">
        <v>2745</v>
      </c>
      <c r="CE66" s="2" t="s">
        <v>96</v>
      </c>
      <c r="CF66" s="5">
        <v>42831</v>
      </c>
      <c r="CG66" s="2"/>
      <c r="CH66" s="2"/>
      <c r="CI66" s="2">
        <v>0</v>
      </c>
      <c r="CJ66" s="2">
        <v>0</v>
      </c>
      <c r="CK66" s="2" t="s">
        <v>118</v>
      </c>
      <c r="CL66" s="2" t="s">
        <v>85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"069907752276"</f>
        <v>069907752276</v>
      </c>
      <c r="F67" s="3">
        <v>42830</v>
      </c>
      <c r="G67" s="2">
        <v>201710</v>
      </c>
      <c r="H67" s="2" t="s">
        <v>142</v>
      </c>
      <c r="I67" s="2" t="s">
        <v>143</v>
      </c>
      <c r="J67" s="2" t="s">
        <v>76</v>
      </c>
      <c r="K67" s="2" t="s">
        <v>77</v>
      </c>
      <c r="L67" s="2" t="s">
        <v>89</v>
      </c>
      <c r="M67" s="2" t="s">
        <v>90</v>
      </c>
      <c r="N67" s="2" t="s">
        <v>76</v>
      </c>
      <c r="O67" s="2" t="s">
        <v>99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8.0399999999999991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83.24</v>
      </c>
      <c r="BM67" s="2">
        <v>11.65</v>
      </c>
      <c r="BN67" s="2">
        <v>94.89</v>
      </c>
      <c r="BO67" s="2">
        <v>94.89</v>
      </c>
      <c r="BP67" s="2"/>
      <c r="BQ67" s="2" t="s">
        <v>215</v>
      </c>
      <c r="BR67" s="2"/>
      <c r="BS67" s="3">
        <v>42831</v>
      </c>
      <c r="BT67" s="4">
        <v>0.65833333333333333</v>
      </c>
      <c r="BU67" s="2" t="s">
        <v>79</v>
      </c>
      <c r="BV67" s="2" t="s">
        <v>94</v>
      </c>
      <c r="BW67" s="2"/>
      <c r="BX67" s="2"/>
      <c r="BY67" s="2">
        <v>1200</v>
      </c>
      <c r="BZ67" s="2"/>
      <c r="CA67" s="2"/>
      <c r="CB67" s="2"/>
      <c r="CC67" s="2" t="s">
        <v>90</v>
      </c>
      <c r="CD67" s="2">
        <v>2054</v>
      </c>
      <c r="CE67" s="2" t="s">
        <v>151</v>
      </c>
      <c r="CF67" s="5">
        <v>42833</v>
      </c>
      <c r="CG67" s="2"/>
      <c r="CH67" s="2"/>
      <c r="CI67" s="2">
        <v>0</v>
      </c>
      <c r="CJ67" s="2">
        <v>0</v>
      </c>
      <c r="CK67" s="2" t="s">
        <v>224</v>
      </c>
      <c r="CL67" s="2" t="s">
        <v>85</v>
      </c>
      <c r="CM67" s="2"/>
    </row>
    <row r="68" spans="1:91">
      <c r="A68" s="2" t="s">
        <v>131</v>
      </c>
      <c r="B68" s="2" t="s">
        <v>72</v>
      </c>
      <c r="C68" s="2" t="s">
        <v>73</v>
      </c>
      <c r="D68" s="2"/>
      <c r="E68" s="2" t="str">
        <f>"029907627783"</f>
        <v>029907627783</v>
      </c>
      <c r="F68" s="3">
        <v>42828</v>
      </c>
      <c r="G68" s="2">
        <v>201710</v>
      </c>
      <c r="H68" s="2" t="s">
        <v>132</v>
      </c>
      <c r="I68" s="2" t="s">
        <v>133</v>
      </c>
      <c r="J68" s="2" t="s">
        <v>134</v>
      </c>
      <c r="K68" s="2" t="s">
        <v>77</v>
      </c>
      <c r="L68" s="2" t="s">
        <v>89</v>
      </c>
      <c r="M68" s="2" t="s">
        <v>90</v>
      </c>
      <c r="N68" s="2" t="s">
        <v>261</v>
      </c>
      <c r="O68" s="2" t="s">
        <v>99</v>
      </c>
      <c r="P68" s="2" t="str">
        <f>"170 403 0031                  "</f>
        <v xml:space="preserve">170 403 0031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10.72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22.4</v>
      </c>
      <c r="BJ68" s="2">
        <v>21</v>
      </c>
      <c r="BK68" s="2">
        <v>23</v>
      </c>
      <c r="BL68" s="2">
        <v>106.48</v>
      </c>
      <c r="BM68" s="2">
        <v>14.91</v>
      </c>
      <c r="BN68" s="2">
        <v>121.39</v>
      </c>
      <c r="BO68" s="2">
        <v>121.39</v>
      </c>
      <c r="BP68" s="2"/>
      <c r="BQ68" s="2"/>
      <c r="BR68" s="2" t="s">
        <v>137</v>
      </c>
      <c r="BS68" s="3">
        <v>42830</v>
      </c>
      <c r="BT68" s="4">
        <v>0.52083333333333337</v>
      </c>
      <c r="BU68" s="2" t="s">
        <v>129</v>
      </c>
      <c r="BV68" s="2" t="s">
        <v>85</v>
      </c>
      <c r="BW68" s="2" t="s">
        <v>178</v>
      </c>
      <c r="BX68" s="2" t="s">
        <v>262</v>
      </c>
      <c r="BY68" s="2">
        <v>105000</v>
      </c>
      <c r="BZ68" s="2"/>
      <c r="CA68" s="2"/>
      <c r="CB68" s="2"/>
      <c r="CC68" s="2" t="s">
        <v>90</v>
      </c>
      <c r="CD68" s="2">
        <v>2054</v>
      </c>
      <c r="CE68" s="2" t="s">
        <v>96</v>
      </c>
      <c r="CF68" s="5">
        <v>42832</v>
      </c>
      <c r="CG68" s="2"/>
      <c r="CH68" s="2"/>
      <c r="CI68" s="2">
        <v>0</v>
      </c>
      <c r="CJ68" s="2">
        <v>0</v>
      </c>
      <c r="CK68" s="2" t="s">
        <v>240</v>
      </c>
      <c r="CL68" s="2" t="s">
        <v>85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"009935957028"</f>
        <v>009935957028</v>
      </c>
      <c r="F69" s="3">
        <v>42830</v>
      </c>
      <c r="G69" s="2">
        <v>201710</v>
      </c>
      <c r="H69" s="2" t="s">
        <v>89</v>
      </c>
      <c r="I69" s="2" t="s">
        <v>90</v>
      </c>
      <c r="J69" s="2" t="s">
        <v>76</v>
      </c>
      <c r="K69" s="2" t="s">
        <v>77</v>
      </c>
      <c r="L69" s="2" t="s">
        <v>200</v>
      </c>
      <c r="M69" s="2" t="s">
        <v>201</v>
      </c>
      <c r="N69" s="2" t="s">
        <v>76</v>
      </c>
      <c r="O69" s="2" t="s">
        <v>99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41.25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2</v>
      </c>
      <c r="BI69" s="2">
        <v>41.2</v>
      </c>
      <c r="BJ69" s="2">
        <v>64.5</v>
      </c>
      <c r="BK69" s="2">
        <v>65</v>
      </c>
      <c r="BL69" s="2">
        <v>406.51</v>
      </c>
      <c r="BM69" s="2">
        <v>56.91</v>
      </c>
      <c r="BN69" s="2">
        <v>463.42</v>
      </c>
      <c r="BO69" s="2">
        <v>463.42</v>
      </c>
      <c r="BP69" s="2"/>
      <c r="BQ69" s="2" t="s">
        <v>202</v>
      </c>
      <c r="BR69" s="2" t="s">
        <v>107</v>
      </c>
      <c r="BS69" s="3">
        <v>42831</v>
      </c>
      <c r="BT69" s="4">
        <v>0.70833333333333337</v>
      </c>
      <c r="BU69" s="2" t="s">
        <v>203</v>
      </c>
      <c r="BV69" s="2"/>
      <c r="BW69" s="2"/>
      <c r="BX69" s="2"/>
      <c r="BY69" s="2">
        <v>322383.18</v>
      </c>
      <c r="BZ69" s="2"/>
      <c r="CA69" s="2"/>
      <c r="CB69" s="2"/>
      <c r="CC69" s="2" t="s">
        <v>201</v>
      </c>
      <c r="CD69" s="2">
        <v>450</v>
      </c>
      <c r="CE69" s="2" t="s">
        <v>96</v>
      </c>
      <c r="CF69" s="2"/>
      <c r="CG69" s="2"/>
      <c r="CH69" s="2"/>
      <c r="CI69" s="2">
        <v>0</v>
      </c>
      <c r="CJ69" s="2">
        <v>0</v>
      </c>
      <c r="CK69" s="2" t="s">
        <v>109</v>
      </c>
      <c r="CL69" s="2" t="s">
        <v>85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"009935552749"</f>
        <v>009935552749</v>
      </c>
      <c r="F70" s="3">
        <v>42832</v>
      </c>
      <c r="G70" s="2">
        <v>201710</v>
      </c>
      <c r="H70" s="2" t="s">
        <v>110</v>
      </c>
      <c r="I70" s="2" t="s">
        <v>111</v>
      </c>
      <c r="J70" s="2" t="s">
        <v>76</v>
      </c>
      <c r="K70" s="2" t="s">
        <v>77</v>
      </c>
      <c r="L70" s="2" t="s">
        <v>263</v>
      </c>
      <c r="M70" s="2" t="s">
        <v>75</v>
      </c>
      <c r="N70" s="2" t="s">
        <v>264</v>
      </c>
      <c r="O70" s="2" t="s">
        <v>99</v>
      </c>
      <c r="P70" s="2" t="str">
        <f>"N                             "</f>
        <v xml:space="preserve">N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113.18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6</v>
      </c>
      <c r="BI70" s="2">
        <v>228</v>
      </c>
      <c r="BJ70" s="2">
        <v>292.5</v>
      </c>
      <c r="BK70" s="2">
        <v>293</v>
      </c>
      <c r="BL70" s="2">
        <v>1106.6600000000001</v>
      </c>
      <c r="BM70" s="2">
        <v>154.93</v>
      </c>
      <c r="BN70" s="2">
        <v>1261.5899999999999</v>
      </c>
      <c r="BO70" s="2">
        <v>1261.5899999999999</v>
      </c>
      <c r="BP70" s="2"/>
      <c r="BQ70" s="2" t="s">
        <v>163</v>
      </c>
      <c r="BR70" s="2" t="s">
        <v>107</v>
      </c>
      <c r="BS70" s="3">
        <v>42835</v>
      </c>
      <c r="BT70" s="4">
        <v>0.40625</v>
      </c>
      <c r="BU70" s="2" t="s">
        <v>163</v>
      </c>
      <c r="BV70" s="2" t="s">
        <v>94</v>
      </c>
      <c r="BW70" s="2"/>
      <c r="BX70" s="2"/>
      <c r="BY70" s="2">
        <v>731280</v>
      </c>
      <c r="BZ70" s="2"/>
      <c r="CA70" s="2"/>
      <c r="CB70" s="2"/>
      <c r="CC70" s="2" t="s">
        <v>75</v>
      </c>
      <c r="CD70" s="2">
        <v>7700</v>
      </c>
      <c r="CE70" s="2" t="s">
        <v>126</v>
      </c>
      <c r="CF70" s="5">
        <v>42836</v>
      </c>
      <c r="CG70" s="2"/>
      <c r="CH70" s="2"/>
      <c r="CI70" s="2">
        <v>0</v>
      </c>
      <c r="CJ70" s="2">
        <v>0</v>
      </c>
      <c r="CK70" s="2" t="s">
        <v>127</v>
      </c>
      <c r="CL70" s="2" t="s">
        <v>85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"009935802882"</f>
        <v>009935802882</v>
      </c>
      <c r="F71" s="3">
        <v>42828</v>
      </c>
      <c r="G71" s="2">
        <v>201710</v>
      </c>
      <c r="H71" s="2" t="s">
        <v>110</v>
      </c>
      <c r="I71" s="2" t="s">
        <v>111</v>
      </c>
      <c r="J71" s="2" t="s">
        <v>76</v>
      </c>
      <c r="K71" s="2" t="s">
        <v>77</v>
      </c>
      <c r="L71" s="2" t="s">
        <v>265</v>
      </c>
      <c r="M71" s="2" t="s">
        <v>266</v>
      </c>
      <c r="N71" s="2" t="s">
        <v>267</v>
      </c>
      <c r="O71" s="2" t="s">
        <v>99</v>
      </c>
      <c r="P71" s="2" t="str">
        <f>"                              "</f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9.0500000000000007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14</v>
      </c>
      <c r="BJ71" s="2">
        <v>14.1</v>
      </c>
      <c r="BK71" s="2">
        <v>14</v>
      </c>
      <c r="BL71" s="2">
        <v>90.69</v>
      </c>
      <c r="BM71" s="2">
        <v>12.7</v>
      </c>
      <c r="BN71" s="2">
        <v>103.39</v>
      </c>
      <c r="BO71" s="2">
        <v>103.39</v>
      </c>
      <c r="BP71" s="2"/>
      <c r="BQ71" s="2"/>
      <c r="BR71" s="2"/>
      <c r="BS71" s="3">
        <v>42831</v>
      </c>
      <c r="BT71" s="4">
        <v>0.3888888888888889</v>
      </c>
      <c r="BU71" s="2" t="s">
        <v>268</v>
      </c>
      <c r="BV71" s="2" t="s">
        <v>85</v>
      </c>
      <c r="BW71" s="2"/>
      <c r="BX71" s="2"/>
      <c r="BY71" s="2">
        <v>70380</v>
      </c>
      <c r="BZ71" s="2"/>
      <c r="CA71" s="2"/>
      <c r="CB71" s="2"/>
      <c r="CC71" s="2" t="s">
        <v>266</v>
      </c>
      <c r="CD71" s="2">
        <v>3900</v>
      </c>
      <c r="CE71" s="2" t="s">
        <v>155</v>
      </c>
      <c r="CF71" s="5">
        <v>42835</v>
      </c>
      <c r="CG71" s="2"/>
      <c r="CH71" s="2"/>
      <c r="CI71" s="2">
        <v>0</v>
      </c>
      <c r="CJ71" s="2">
        <v>0</v>
      </c>
      <c r="CK71" s="2" t="s">
        <v>269</v>
      </c>
      <c r="CL71" s="2" t="s">
        <v>85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"009935802874"</f>
        <v>009935802874</v>
      </c>
      <c r="F72" s="3">
        <v>42831</v>
      </c>
      <c r="G72" s="2">
        <v>201710</v>
      </c>
      <c r="H72" s="2" t="s">
        <v>89</v>
      </c>
      <c r="I72" s="2" t="s">
        <v>90</v>
      </c>
      <c r="J72" s="2" t="s">
        <v>76</v>
      </c>
      <c r="K72" s="2" t="s">
        <v>77</v>
      </c>
      <c r="L72" s="2" t="s">
        <v>156</v>
      </c>
      <c r="M72" s="2" t="s">
        <v>157</v>
      </c>
      <c r="N72" s="2" t="s">
        <v>76</v>
      </c>
      <c r="O72" s="2" t="s">
        <v>99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30.7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54.3</v>
      </c>
      <c r="BJ72" s="2">
        <v>91.5</v>
      </c>
      <c r="BK72" s="2">
        <v>92</v>
      </c>
      <c r="BL72" s="2">
        <v>303.79000000000002</v>
      </c>
      <c r="BM72" s="2">
        <v>42.53</v>
      </c>
      <c r="BN72" s="2">
        <v>346.32</v>
      </c>
      <c r="BO72" s="2">
        <v>346.32</v>
      </c>
      <c r="BP72" s="2"/>
      <c r="BQ72" s="2" t="s">
        <v>245</v>
      </c>
      <c r="BR72" s="2"/>
      <c r="BS72" s="3">
        <v>42835</v>
      </c>
      <c r="BT72" s="4">
        <v>0.3611111111111111</v>
      </c>
      <c r="BU72" s="2" t="s">
        <v>270</v>
      </c>
      <c r="BV72" s="2" t="s">
        <v>85</v>
      </c>
      <c r="BW72" s="2"/>
      <c r="BX72" s="2"/>
      <c r="BY72" s="2">
        <v>457471.08</v>
      </c>
      <c r="BZ72" s="2"/>
      <c r="CA72" s="2"/>
      <c r="CB72" s="2"/>
      <c r="CC72" s="2" t="s">
        <v>157</v>
      </c>
      <c r="CD72" s="2">
        <v>300</v>
      </c>
      <c r="CE72" s="2" t="s">
        <v>96</v>
      </c>
      <c r="CF72" s="5">
        <v>42837</v>
      </c>
      <c r="CG72" s="2"/>
      <c r="CH72" s="2"/>
      <c r="CI72" s="2">
        <v>0</v>
      </c>
      <c r="CJ72" s="2">
        <v>0</v>
      </c>
      <c r="CK72" s="2" t="s">
        <v>224</v>
      </c>
      <c r="CL72" s="2" t="s">
        <v>85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"069907886431"</f>
        <v>069907886431</v>
      </c>
      <c r="F73" s="3">
        <v>42835</v>
      </c>
      <c r="G73" s="2">
        <v>201710</v>
      </c>
      <c r="H73" s="2" t="s">
        <v>142</v>
      </c>
      <c r="I73" s="2" t="s">
        <v>143</v>
      </c>
      <c r="J73" s="2" t="s">
        <v>76</v>
      </c>
      <c r="K73" s="2" t="s">
        <v>77</v>
      </c>
      <c r="L73" s="2" t="s">
        <v>110</v>
      </c>
      <c r="M73" s="2" t="s">
        <v>111</v>
      </c>
      <c r="N73" s="2" t="s">
        <v>76</v>
      </c>
      <c r="O73" s="2" t="s">
        <v>99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8.0399999999999991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83.24</v>
      </c>
      <c r="BM73" s="2">
        <v>11.65</v>
      </c>
      <c r="BN73" s="2">
        <v>94.89</v>
      </c>
      <c r="BO73" s="2">
        <v>94.89</v>
      </c>
      <c r="BP73" s="2"/>
      <c r="BQ73" s="2" t="s">
        <v>271</v>
      </c>
      <c r="BR73" s="2"/>
      <c r="BS73" s="3">
        <v>42837</v>
      </c>
      <c r="BT73" s="4">
        <v>0.4069444444444445</v>
      </c>
      <c r="BU73" s="2" t="s">
        <v>138</v>
      </c>
      <c r="BV73" s="2" t="s">
        <v>85</v>
      </c>
      <c r="BW73" s="2" t="s">
        <v>272</v>
      </c>
      <c r="BX73" s="2" t="s">
        <v>273</v>
      </c>
      <c r="BY73" s="2">
        <v>1200</v>
      </c>
      <c r="BZ73" s="2"/>
      <c r="CA73" s="2"/>
      <c r="CB73" s="2"/>
      <c r="CC73" s="2" t="s">
        <v>111</v>
      </c>
      <c r="CD73" s="2">
        <v>2146</v>
      </c>
      <c r="CE73" s="2" t="s">
        <v>96</v>
      </c>
      <c r="CF73" s="5">
        <v>42838</v>
      </c>
      <c r="CG73" s="2"/>
      <c r="CH73" s="2"/>
      <c r="CI73" s="2">
        <v>0</v>
      </c>
      <c r="CJ73" s="2">
        <v>0</v>
      </c>
      <c r="CK73" s="2" t="s">
        <v>224</v>
      </c>
      <c r="CL73" s="2" t="s">
        <v>85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"009935969003"</f>
        <v>009935969003</v>
      </c>
      <c r="F74" s="3">
        <v>42828</v>
      </c>
      <c r="G74" s="2">
        <v>201710</v>
      </c>
      <c r="H74" s="2" t="s">
        <v>156</v>
      </c>
      <c r="I74" s="2" t="s">
        <v>157</v>
      </c>
      <c r="J74" s="2" t="s">
        <v>244</v>
      </c>
      <c r="K74" s="2" t="s">
        <v>77</v>
      </c>
      <c r="L74" s="2" t="s">
        <v>110</v>
      </c>
      <c r="M74" s="2" t="s">
        <v>111</v>
      </c>
      <c r="N74" s="2" t="s">
        <v>76</v>
      </c>
      <c r="O74" s="2" t="s">
        <v>99</v>
      </c>
      <c r="P74" s="2" t="str">
        <f>"PARTS                         "</f>
        <v xml:space="preserve">PARTS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7.6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</v>
      </c>
      <c r="BJ74" s="2">
        <v>0.2</v>
      </c>
      <c r="BK74" s="2">
        <v>1</v>
      </c>
      <c r="BL74" s="2">
        <v>76.95</v>
      </c>
      <c r="BM74" s="2">
        <v>10.77</v>
      </c>
      <c r="BN74" s="2">
        <v>87.72</v>
      </c>
      <c r="BO74" s="2">
        <v>87.72</v>
      </c>
      <c r="BP74" s="2"/>
      <c r="BQ74" s="2" t="s">
        <v>274</v>
      </c>
      <c r="BR74" s="2" t="s">
        <v>245</v>
      </c>
      <c r="BS74" s="3">
        <v>42829</v>
      </c>
      <c r="BT74" s="4">
        <v>0.58333333333333337</v>
      </c>
      <c r="BU74" s="2" t="s">
        <v>128</v>
      </c>
      <c r="BV74" s="2" t="s">
        <v>94</v>
      </c>
      <c r="BW74" s="2"/>
      <c r="BX74" s="2"/>
      <c r="BY74" s="2">
        <v>1200</v>
      </c>
      <c r="BZ74" s="2"/>
      <c r="CA74" s="2"/>
      <c r="CB74" s="2"/>
      <c r="CC74" s="2" t="s">
        <v>111</v>
      </c>
      <c r="CD74" s="2">
        <v>2146</v>
      </c>
      <c r="CE74" s="2" t="s">
        <v>96</v>
      </c>
      <c r="CF74" s="5">
        <v>42831</v>
      </c>
      <c r="CG74" s="2"/>
      <c r="CH74" s="2"/>
      <c r="CI74" s="2">
        <v>0</v>
      </c>
      <c r="CJ74" s="2">
        <v>0</v>
      </c>
      <c r="CK74" s="2" t="s">
        <v>118</v>
      </c>
      <c r="CL74" s="2" t="s">
        <v>85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"009935802880"</f>
        <v>009935802880</v>
      </c>
      <c r="F75" s="3">
        <v>42830</v>
      </c>
      <c r="G75" s="2">
        <v>201710</v>
      </c>
      <c r="H75" s="2" t="s">
        <v>89</v>
      </c>
      <c r="I75" s="2" t="s">
        <v>90</v>
      </c>
      <c r="J75" s="2" t="s">
        <v>76</v>
      </c>
      <c r="K75" s="2" t="s">
        <v>77</v>
      </c>
      <c r="L75" s="2" t="s">
        <v>156</v>
      </c>
      <c r="M75" s="2" t="s">
        <v>157</v>
      </c>
      <c r="N75" s="2" t="s">
        <v>76</v>
      </c>
      <c r="O75" s="2" t="s">
        <v>99</v>
      </c>
      <c r="P75" s="2" t="str">
        <f t="shared" ref="P75:P80" si="4">"                              "</f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37.76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4</v>
      </c>
      <c r="BI75" s="2">
        <v>89</v>
      </c>
      <c r="BJ75" s="2">
        <v>115.2</v>
      </c>
      <c r="BK75" s="2">
        <v>116</v>
      </c>
      <c r="BL75" s="2">
        <v>372.53</v>
      </c>
      <c r="BM75" s="2">
        <v>52.15</v>
      </c>
      <c r="BN75" s="2">
        <v>424.68</v>
      </c>
      <c r="BO75" s="2">
        <v>424.68</v>
      </c>
      <c r="BP75" s="2"/>
      <c r="BQ75" s="2" t="s">
        <v>245</v>
      </c>
      <c r="BR75" s="2"/>
      <c r="BS75" s="3">
        <v>42831</v>
      </c>
      <c r="BT75" s="4">
        <v>0.3263888888888889</v>
      </c>
      <c r="BU75" s="2" t="s">
        <v>159</v>
      </c>
      <c r="BV75" s="2" t="s">
        <v>94</v>
      </c>
      <c r="BW75" s="2"/>
      <c r="BX75" s="2"/>
      <c r="BY75" s="2">
        <v>362272</v>
      </c>
      <c r="BZ75" s="2"/>
      <c r="CA75" s="2"/>
      <c r="CB75" s="2"/>
      <c r="CC75" s="2" t="s">
        <v>157</v>
      </c>
      <c r="CD75" s="2">
        <v>300</v>
      </c>
      <c r="CE75" s="2" t="s">
        <v>126</v>
      </c>
      <c r="CF75" s="5">
        <v>42835</v>
      </c>
      <c r="CG75" s="2"/>
      <c r="CH75" s="2"/>
      <c r="CI75" s="2">
        <v>0</v>
      </c>
      <c r="CJ75" s="2">
        <v>0</v>
      </c>
      <c r="CK75" s="2" t="s">
        <v>224</v>
      </c>
      <c r="CL75" s="2" t="s">
        <v>85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"009936322771"</f>
        <v>009936322771</v>
      </c>
      <c r="F76" s="3">
        <v>42832</v>
      </c>
      <c r="G76" s="2">
        <v>201710</v>
      </c>
      <c r="H76" s="2" t="s">
        <v>200</v>
      </c>
      <c r="I76" s="2" t="s">
        <v>201</v>
      </c>
      <c r="J76" s="2" t="s">
        <v>76</v>
      </c>
      <c r="K76" s="2" t="s">
        <v>77</v>
      </c>
      <c r="L76" s="2" t="s">
        <v>110</v>
      </c>
      <c r="M76" s="2" t="s">
        <v>111</v>
      </c>
      <c r="N76" s="2" t="s">
        <v>76</v>
      </c>
      <c r="O76" s="2" t="s">
        <v>99</v>
      </c>
      <c r="P76" s="2" t="str">
        <f t="shared" si="4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13.66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2</v>
      </c>
      <c r="BI76" s="2">
        <v>28</v>
      </c>
      <c r="BJ76" s="2">
        <v>6.4</v>
      </c>
      <c r="BK76" s="2">
        <v>28</v>
      </c>
      <c r="BL76" s="2">
        <v>137.94</v>
      </c>
      <c r="BM76" s="2">
        <v>19.309999999999999</v>
      </c>
      <c r="BN76" s="2">
        <v>157.25</v>
      </c>
      <c r="BO76" s="2">
        <v>157.25</v>
      </c>
      <c r="BP76" s="2"/>
      <c r="BQ76" s="2"/>
      <c r="BR76" s="2" t="s">
        <v>241</v>
      </c>
      <c r="BS76" s="3">
        <v>42835</v>
      </c>
      <c r="BT76" s="4">
        <v>0.6875</v>
      </c>
      <c r="BU76" s="2" t="s">
        <v>128</v>
      </c>
      <c r="BV76" s="2"/>
      <c r="BW76" s="2"/>
      <c r="BX76" s="2"/>
      <c r="BY76" s="2">
        <v>32000</v>
      </c>
      <c r="BZ76" s="2"/>
      <c r="CA76" s="2"/>
      <c r="CB76" s="2"/>
      <c r="CC76" s="2" t="s">
        <v>111</v>
      </c>
      <c r="CD76" s="2">
        <v>2146</v>
      </c>
      <c r="CE76" s="2" t="s">
        <v>96</v>
      </c>
      <c r="CF76" s="5">
        <v>42836</v>
      </c>
      <c r="CG76" s="2"/>
      <c r="CH76" s="2"/>
      <c r="CI76" s="2">
        <v>0</v>
      </c>
      <c r="CJ76" s="2">
        <v>0</v>
      </c>
      <c r="CK76" s="2" t="s">
        <v>127</v>
      </c>
      <c r="CL76" s="2" t="s">
        <v>85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"009935802883"</f>
        <v>009935802883</v>
      </c>
      <c r="F77" s="3">
        <v>42828</v>
      </c>
      <c r="G77" s="2">
        <v>201710</v>
      </c>
      <c r="H77" s="2" t="s">
        <v>110</v>
      </c>
      <c r="I77" s="2" t="s">
        <v>111</v>
      </c>
      <c r="J77" s="2" t="s">
        <v>76</v>
      </c>
      <c r="K77" s="2" t="s">
        <v>77</v>
      </c>
      <c r="L77" s="2" t="s">
        <v>246</v>
      </c>
      <c r="M77" s="2" t="s">
        <v>247</v>
      </c>
      <c r="N77" s="2" t="s">
        <v>275</v>
      </c>
      <c r="O77" s="2" t="s">
        <v>99</v>
      </c>
      <c r="P77" s="2" t="str">
        <f t="shared" si="4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10.78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4</v>
      </c>
      <c r="BJ77" s="2">
        <v>5.0999999999999996</v>
      </c>
      <c r="BK77" s="2">
        <v>5</v>
      </c>
      <c r="BL77" s="2">
        <v>107.04</v>
      </c>
      <c r="BM77" s="2">
        <v>14.99</v>
      </c>
      <c r="BN77" s="2">
        <v>122.03</v>
      </c>
      <c r="BO77" s="2">
        <v>122.03</v>
      </c>
      <c r="BP77" s="2"/>
      <c r="BQ77" s="2"/>
      <c r="BR77" s="2"/>
      <c r="BS77" s="3">
        <v>42831</v>
      </c>
      <c r="BT77" s="4">
        <v>0.4375</v>
      </c>
      <c r="BU77" s="2" t="s">
        <v>79</v>
      </c>
      <c r="BV77" s="2" t="s">
        <v>85</v>
      </c>
      <c r="BW77" s="2" t="s">
        <v>188</v>
      </c>
      <c r="BX77" s="2" t="s">
        <v>276</v>
      </c>
      <c r="BY77" s="2">
        <v>25375</v>
      </c>
      <c r="BZ77" s="2"/>
      <c r="CA77" s="2"/>
      <c r="CB77" s="2"/>
      <c r="CC77" s="2" t="s">
        <v>247</v>
      </c>
      <c r="CD77" s="2">
        <v>8800</v>
      </c>
      <c r="CE77" s="2" t="s">
        <v>155</v>
      </c>
      <c r="CF77" s="5">
        <v>42835</v>
      </c>
      <c r="CG77" s="2"/>
      <c r="CH77" s="2"/>
      <c r="CI77" s="2">
        <v>0</v>
      </c>
      <c r="CJ77" s="2">
        <v>0</v>
      </c>
      <c r="CK77" s="2" t="s">
        <v>109</v>
      </c>
      <c r="CL77" s="2" t="s">
        <v>85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"009935473719"</f>
        <v>009935473719</v>
      </c>
      <c r="F78" s="3">
        <v>42831</v>
      </c>
      <c r="G78" s="2">
        <v>201710</v>
      </c>
      <c r="H78" s="2" t="s">
        <v>89</v>
      </c>
      <c r="I78" s="2" t="s">
        <v>90</v>
      </c>
      <c r="J78" s="2" t="s">
        <v>76</v>
      </c>
      <c r="K78" s="2" t="s">
        <v>77</v>
      </c>
      <c r="L78" s="2" t="s">
        <v>142</v>
      </c>
      <c r="M78" s="2" t="s">
        <v>143</v>
      </c>
      <c r="N78" s="2" t="s">
        <v>76</v>
      </c>
      <c r="O78" s="2" t="s">
        <v>99</v>
      </c>
      <c r="P78" s="2" t="str">
        <f t="shared" si="4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37.549999999999997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3</v>
      </c>
      <c r="BI78" s="2">
        <v>50</v>
      </c>
      <c r="BJ78" s="2">
        <v>138.69999999999999</v>
      </c>
      <c r="BK78" s="2">
        <v>139</v>
      </c>
      <c r="BL78" s="2">
        <v>370.48</v>
      </c>
      <c r="BM78" s="2">
        <v>51.87</v>
      </c>
      <c r="BN78" s="2">
        <v>422.35</v>
      </c>
      <c r="BO78" s="2">
        <v>422.35</v>
      </c>
      <c r="BP78" s="2"/>
      <c r="BQ78" s="2" t="s">
        <v>176</v>
      </c>
      <c r="BR78" s="2" t="s">
        <v>107</v>
      </c>
      <c r="BS78" s="3">
        <v>42832</v>
      </c>
      <c r="BT78" s="4">
        <v>0.34375</v>
      </c>
      <c r="BU78" s="2" t="s">
        <v>277</v>
      </c>
      <c r="BV78" s="2" t="s">
        <v>94</v>
      </c>
      <c r="BW78" s="2"/>
      <c r="BX78" s="2"/>
      <c r="BY78" s="2">
        <v>628800</v>
      </c>
      <c r="BZ78" s="2"/>
      <c r="CA78" s="2"/>
      <c r="CB78" s="2"/>
      <c r="CC78" s="2" t="s">
        <v>143</v>
      </c>
      <c r="CD78" s="2">
        <v>700</v>
      </c>
      <c r="CE78" s="2" t="s">
        <v>278</v>
      </c>
      <c r="CF78" s="5">
        <v>42837</v>
      </c>
      <c r="CG78" s="2"/>
      <c r="CH78" s="2"/>
      <c r="CI78" s="2">
        <v>0</v>
      </c>
      <c r="CJ78" s="2">
        <v>0</v>
      </c>
      <c r="CK78" s="2" t="s">
        <v>226</v>
      </c>
      <c r="CL78" s="2" t="s">
        <v>85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"069907886432"</f>
        <v>069907886432</v>
      </c>
      <c r="F79" s="3">
        <v>42835</v>
      </c>
      <c r="G79" s="2">
        <v>201710</v>
      </c>
      <c r="H79" s="2" t="s">
        <v>142</v>
      </c>
      <c r="I79" s="2" t="s">
        <v>143</v>
      </c>
      <c r="J79" s="2" t="s">
        <v>76</v>
      </c>
      <c r="K79" s="2" t="s">
        <v>77</v>
      </c>
      <c r="L79" s="2" t="s">
        <v>110</v>
      </c>
      <c r="M79" s="2" t="s">
        <v>111</v>
      </c>
      <c r="N79" s="2" t="s">
        <v>76</v>
      </c>
      <c r="O79" s="2" t="s">
        <v>99</v>
      </c>
      <c r="P79" s="2" t="str">
        <f t="shared" si="4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8.0399999999999991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2.6</v>
      </c>
      <c r="BJ79" s="2">
        <v>2.1</v>
      </c>
      <c r="BK79" s="2">
        <v>3</v>
      </c>
      <c r="BL79" s="2">
        <v>83.24</v>
      </c>
      <c r="BM79" s="2">
        <v>11.65</v>
      </c>
      <c r="BN79" s="2">
        <v>94.89</v>
      </c>
      <c r="BO79" s="2">
        <v>94.89</v>
      </c>
      <c r="BP79" s="2"/>
      <c r="BQ79" s="2" t="s">
        <v>279</v>
      </c>
      <c r="BR79" s="2"/>
      <c r="BS79" s="3">
        <v>42837</v>
      </c>
      <c r="BT79" s="4">
        <v>0.66666666666666663</v>
      </c>
      <c r="BU79" s="2" t="s">
        <v>125</v>
      </c>
      <c r="BV79" s="2" t="s">
        <v>85</v>
      </c>
      <c r="BW79" s="2" t="s">
        <v>188</v>
      </c>
      <c r="BX79" s="2" t="s">
        <v>280</v>
      </c>
      <c r="BY79" s="2">
        <v>10600.14</v>
      </c>
      <c r="BZ79" s="2"/>
      <c r="CA79" s="2" t="s">
        <v>95</v>
      </c>
      <c r="CB79" s="2"/>
      <c r="CC79" s="2" t="s">
        <v>111</v>
      </c>
      <c r="CD79" s="2">
        <v>2146</v>
      </c>
      <c r="CE79" s="2" t="s">
        <v>96</v>
      </c>
      <c r="CF79" s="5">
        <v>42838</v>
      </c>
      <c r="CG79" s="2"/>
      <c r="CH79" s="2"/>
      <c r="CI79" s="2">
        <v>0</v>
      </c>
      <c r="CJ79" s="2">
        <v>0</v>
      </c>
      <c r="CK79" s="2" t="s">
        <v>224</v>
      </c>
      <c r="CL79" s="2" t="s">
        <v>85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"069907886434"</f>
        <v>069907886434</v>
      </c>
      <c r="F80" s="3">
        <v>42828</v>
      </c>
      <c r="G80" s="2">
        <v>201710</v>
      </c>
      <c r="H80" s="2" t="s">
        <v>142</v>
      </c>
      <c r="I80" s="2" t="s">
        <v>143</v>
      </c>
      <c r="J80" s="2" t="s">
        <v>76</v>
      </c>
      <c r="K80" s="2" t="s">
        <v>77</v>
      </c>
      <c r="L80" s="2" t="s">
        <v>89</v>
      </c>
      <c r="M80" s="2" t="s">
        <v>90</v>
      </c>
      <c r="N80" s="2" t="s">
        <v>76</v>
      </c>
      <c r="O80" s="2" t="s">
        <v>99</v>
      </c>
      <c r="P80" s="2" t="str">
        <f t="shared" si="4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62.01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6</v>
      </c>
      <c r="BI80" s="2">
        <v>192</v>
      </c>
      <c r="BJ80" s="2">
        <v>62.2</v>
      </c>
      <c r="BK80" s="2">
        <v>192</v>
      </c>
      <c r="BL80" s="2">
        <v>592.1</v>
      </c>
      <c r="BM80" s="2">
        <v>82.89</v>
      </c>
      <c r="BN80" s="2">
        <v>674.99</v>
      </c>
      <c r="BO80" s="2">
        <v>674.99</v>
      </c>
      <c r="BP80" s="2"/>
      <c r="BQ80" s="2" t="s">
        <v>107</v>
      </c>
      <c r="BR80" s="2"/>
      <c r="BS80" s="3">
        <v>42829</v>
      </c>
      <c r="BT80" s="4">
        <v>0.58333333333333337</v>
      </c>
      <c r="BU80" s="2" t="s">
        <v>128</v>
      </c>
      <c r="BV80" s="2" t="s">
        <v>94</v>
      </c>
      <c r="BW80" s="2"/>
      <c r="BX80" s="2"/>
      <c r="BY80" s="2">
        <v>311220</v>
      </c>
      <c r="BZ80" s="2"/>
      <c r="CA80" s="2"/>
      <c r="CB80" s="2"/>
      <c r="CC80" s="2" t="s">
        <v>90</v>
      </c>
      <c r="CD80" s="2">
        <v>2054</v>
      </c>
      <c r="CE80" s="2" t="s">
        <v>96</v>
      </c>
      <c r="CF80" s="5">
        <v>42831</v>
      </c>
      <c r="CG80" s="2"/>
      <c r="CH80" s="2"/>
      <c r="CI80" s="2">
        <v>0</v>
      </c>
      <c r="CJ80" s="2">
        <v>0</v>
      </c>
      <c r="CK80" s="2" t="s">
        <v>224</v>
      </c>
      <c r="CL80" s="2" t="s">
        <v>85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"009935501211"</f>
        <v>009935501211</v>
      </c>
      <c r="F81" s="3">
        <v>42832</v>
      </c>
      <c r="G81" s="2">
        <v>201710</v>
      </c>
      <c r="H81" s="2" t="s">
        <v>110</v>
      </c>
      <c r="I81" s="2" t="s">
        <v>111</v>
      </c>
      <c r="J81" s="2" t="s">
        <v>76</v>
      </c>
      <c r="K81" s="2" t="s">
        <v>77</v>
      </c>
      <c r="L81" s="2" t="s">
        <v>119</v>
      </c>
      <c r="M81" s="2" t="s">
        <v>120</v>
      </c>
      <c r="N81" s="2" t="s">
        <v>281</v>
      </c>
      <c r="O81" s="2" t="s">
        <v>99</v>
      </c>
      <c r="P81" s="2" t="str">
        <f>"N                             "</f>
        <v xml:space="preserve">N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48.58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3</v>
      </c>
      <c r="BI81" s="2">
        <v>58</v>
      </c>
      <c r="BJ81" s="2">
        <v>120.6</v>
      </c>
      <c r="BK81" s="2">
        <v>121</v>
      </c>
      <c r="BL81" s="2">
        <v>477.9</v>
      </c>
      <c r="BM81" s="2">
        <v>66.91</v>
      </c>
      <c r="BN81" s="2">
        <v>544.80999999999995</v>
      </c>
      <c r="BO81" s="2">
        <v>544.80999999999995</v>
      </c>
      <c r="BP81" s="2"/>
      <c r="BQ81" s="2" t="s">
        <v>282</v>
      </c>
      <c r="BR81" s="2" t="s">
        <v>107</v>
      </c>
      <c r="BS81" s="3">
        <v>42835</v>
      </c>
      <c r="BT81" s="4">
        <v>0.39583333333333331</v>
      </c>
      <c r="BU81" s="2" t="s">
        <v>214</v>
      </c>
      <c r="BV81" s="2" t="s">
        <v>94</v>
      </c>
      <c r="BW81" s="2"/>
      <c r="BX81" s="2"/>
      <c r="BY81" s="2">
        <v>367875</v>
      </c>
      <c r="BZ81" s="2"/>
      <c r="CA81" s="2"/>
      <c r="CB81" s="2"/>
      <c r="CC81" s="2" t="s">
        <v>120</v>
      </c>
      <c r="CD81" s="2">
        <v>6000</v>
      </c>
      <c r="CE81" s="2" t="s">
        <v>126</v>
      </c>
      <c r="CF81" s="5">
        <v>42836</v>
      </c>
      <c r="CG81" s="2"/>
      <c r="CH81" s="2"/>
      <c r="CI81" s="2">
        <v>0</v>
      </c>
      <c r="CJ81" s="2">
        <v>0</v>
      </c>
      <c r="CK81" s="2" t="s">
        <v>127</v>
      </c>
      <c r="CL81" s="2" t="s">
        <v>85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"009935802885"</f>
        <v>009935802885</v>
      </c>
      <c r="F82" s="3">
        <v>42828</v>
      </c>
      <c r="G82" s="2">
        <v>201710</v>
      </c>
      <c r="H82" s="2" t="s">
        <v>110</v>
      </c>
      <c r="I82" s="2" t="s">
        <v>111</v>
      </c>
      <c r="J82" s="2" t="s">
        <v>76</v>
      </c>
      <c r="K82" s="2" t="s">
        <v>77</v>
      </c>
      <c r="L82" s="2" t="s">
        <v>283</v>
      </c>
      <c r="M82" s="2" t="s">
        <v>153</v>
      </c>
      <c r="N82" s="2" t="s">
        <v>284</v>
      </c>
      <c r="O82" s="2" t="s">
        <v>99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8.32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10</v>
      </c>
      <c r="BJ82" s="2">
        <v>23.1</v>
      </c>
      <c r="BK82" s="2">
        <v>23</v>
      </c>
      <c r="BL82" s="2">
        <v>83.73</v>
      </c>
      <c r="BM82" s="2">
        <v>11.72</v>
      </c>
      <c r="BN82" s="2">
        <v>95.45</v>
      </c>
      <c r="BO82" s="2">
        <v>95.45</v>
      </c>
      <c r="BP82" s="2"/>
      <c r="BQ82" s="2"/>
      <c r="BR82" s="2"/>
      <c r="BS82" s="3">
        <v>42829</v>
      </c>
      <c r="BT82" s="4">
        <v>0.38194444444444442</v>
      </c>
      <c r="BU82" s="2" t="s">
        <v>154</v>
      </c>
      <c r="BV82" s="2" t="s">
        <v>94</v>
      </c>
      <c r="BW82" s="2"/>
      <c r="BX82" s="2"/>
      <c r="BY82" s="2">
        <v>115290</v>
      </c>
      <c r="BZ82" s="2"/>
      <c r="CA82" s="2" t="s">
        <v>95</v>
      </c>
      <c r="CB82" s="2"/>
      <c r="CC82" s="2" t="s">
        <v>153</v>
      </c>
      <c r="CD82" s="2">
        <v>1200</v>
      </c>
      <c r="CE82" s="2" t="s">
        <v>155</v>
      </c>
      <c r="CF82" s="5">
        <v>42831</v>
      </c>
      <c r="CG82" s="2"/>
      <c r="CH82" s="2"/>
      <c r="CI82" s="2">
        <v>0</v>
      </c>
      <c r="CJ82" s="2">
        <v>0</v>
      </c>
      <c r="CK82" s="2" t="s">
        <v>226</v>
      </c>
      <c r="CL82" s="2" t="s">
        <v>85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"009935802875"</f>
        <v>009935802875</v>
      </c>
      <c r="F83" s="3">
        <v>42831</v>
      </c>
      <c r="G83" s="2">
        <v>201710</v>
      </c>
      <c r="H83" s="2" t="s">
        <v>89</v>
      </c>
      <c r="I83" s="2" t="s">
        <v>90</v>
      </c>
      <c r="J83" s="2" t="s">
        <v>76</v>
      </c>
      <c r="K83" s="2" t="s">
        <v>77</v>
      </c>
      <c r="L83" s="2" t="s">
        <v>246</v>
      </c>
      <c r="M83" s="2" t="s">
        <v>247</v>
      </c>
      <c r="N83" s="2" t="s">
        <v>76</v>
      </c>
      <c r="O83" s="2" t="s">
        <v>99</v>
      </c>
      <c r="P83" s="2" t="str">
        <f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66.510000000000005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3</v>
      </c>
      <c r="BI83" s="2">
        <v>72</v>
      </c>
      <c r="BJ83" s="2">
        <v>105.9</v>
      </c>
      <c r="BK83" s="2">
        <v>106</v>
      </c>
      <c r="BL83" s="2">
        <v>652.35</v>
      </c>
      <c r="BM83" s="2">
        <v>91.33</v>
      </c>
      <c r="BN83" s="2">
        <v>743.68</v>
      </c>
      <c r="BO83" s="2">
        <v>743.68</v>
      </c>
      <c r="BP83" s="2"/>
      <c r="BQ83" s="2" t="s">
        <v>285</v>
      </c>
      <c r="BR83" s="2"/>
      <c r="BS83" s="3">
        <v>42835</v>
      </c>
      <c r="BT83" s="4">
        <v>0.33333333333333331</v>
      </c>
      <c r="BU83" s="2" t="s">
        <v>286</v>
      </c>
      <c r="BV83" s="2" t="s">
        <v>94</v>
      </c>
      <c r="BW83" s="2"/>
      <c r="BX83" s="2"/>
      <c r="BY83" s="2">
        <v>529606.1</v>
      </c>
      <c r="BZ83" s="2"/>
      <c r="CA83" s="2" t="s">
        <v>95</v>
      </c>
      <c r="CB83" s="2"/>
      <c r="CC83" s="2" t="s">
        <v>247</v>
      </c>
      <c r="CD83" s="2">
        <v>8801</v>
      </c>
      <c r="CE83" s="2" t="s">
        <v>96</v>
      </c>
      <c r="CF83" s="5">
        <v>42843</v>
      </c>
      <c r="CG83" s="2"/>
      <c r="CH83" s="2"/>
      <c r="CI83" s="2">
        <v>0</v>
      </c>
      <c r="CJ83" s="2">
        <v>0</v>
      </c>
      <c r="CK83" s="2" t="s">
        <v>109</v>
      </c>
      <c r="CL83" s="2" t="s">
        <v>85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"019910366943"</f>
        <v>019910366943</v>
      </c>
      <c r="F84" s="3">
        <v>42835</v>
      </c>
      <c r="G84" s="2">
        <v>201710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110</v>
      </c>
      <c r="M84" s="2" t="s">
        <v>111</v>
      </c>
      <c r="N84" s="2" t="s">
        <v>76</v>
      </c>
      <c r="O84" s="2" t="s">
        <v>99</v>
      </c>
      <c r="P84" s="2" t="str">
        <f>"CPT1704270677                 "</f>
        <v xml:space="preserve">CPT1704270677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101.91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7</v>
      </c>
      <c r="BI84" s="2">
        <v>192.7</v>
      </c>
      <c r="BJ84" s="2">
        <v>263.10000000000002</v>
      </c>
      <c r="BK84" s="2">
        <v>263</v>
      </c>
      <c r="BL84" s="2">
        <v>996.99</v>
      </c>
      <c r="BM84" s="2">
        <v>139.58000000000001</v>
      </c>
      <c r="BN84" s="2">
        <v>1136.57</v>
      </c>
      <c r="BO84" s="2">
        <v>1136.57</v>
      </c>
      <c r="BP84" s="2"/>
      <c r="BQ84" s="2" t="s">
        <v>123</v>
      </c>
      <c r="BR84" s="2" t="s">
        <v>163</v>
      </c>
      <c r="BS84" s="3">
        <v>42837</v>
      </c>
      <c r="BT84" s="4">
        <v>0.66666666666666663</v>
      </c>
      <c r="BU84" s="2" t="s">
        <v>129</v>
      </c>
      <c r="BV84" s="2" t="s">
        <v>94</v>
      </c>
      <c r="BW84" s="2"/>
      <c r="BX84" s="2"/>
      <c r="BY84" s="2">
        <v>1315393.96</v>
      </c>
      <c r="BZ84" s="2"/>
      <c r="CA84" s="2"/>
      <c r="CB84" s="2"/>
      <c r="CC84" s="2" t="s">
        <v>111</v>
      </c>
      <c r="CD84" s="2">
        <v>2146</v>
      </c>
      <c r="CE84" s="2" t="s">
        <v>287</v>
      </c>
      <c r="CF84" s="5">
        <v>42838</v>
      </c>
      <c r="CG84" s="2"/>
      <c r="CH84" s="2"/>
      <c r="CI84" s="2">
        <v>0</v>
      </c>
      <c r="CJ84" s="2">
        <v>0</v>
      </c>
      <c r="CK84" s="2" t="s">
        <v>127</v>
      </c>
      <c r="CL84" s="2" t="s">
        <v>85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"019910366942"</f>
        <v>019910366942</v>
      </c>
      <c r="F85" s="3">
        <v>42828</v>
      </c>
      <c r="G85" s="2">
        <v>201710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110</v>
      </c>
      <c r="M85" s="2" t="s">
        <v>111</v>
      </c>
      <c r="N85" s="2" t="s">
        <v>76</v>
      </c>
      <c r="O85" s="2" t="s">
        <v>99</v>
      </c>
      <c r="P85" s="2" t="str">
        <f>"CPT 1704200813                "</f>
        <v xml:space="preserve">CPT 1704200813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109.77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6</v>
      </c>
      <c r="BI85" s="2">
        <v>241.6</v>
      </c>
      <c r="BJ85" s="2">
        <v>274.7</v>
      </c>
      <c r="BK85" s="2">
        <v>275</v>
      </c>
      <c r="BL85" s="2">
        <v>1044.21</v>
      </c>
      <c r="BM85" s="2">
        <v>146.19</v>
      </c>
      <c r="BN85" s="2">
        <v>1190.4000000000001</v>
      </c>
      <c r="BO85" s="2">
        <v>1190.4000000000001</v>
      </c>
      <c r="BP85" s="2"/>
      <c r="BQ85" s="2" t="s">
        <v>123</v>
      </c>
      <c r="BR85" s="2" t="s">
        <v>163</v>
      </c>
      <c r="BS85" s="3">
        <v>42830</v>
      </c>
      <c r="BT85" s="4">
        <v>0.41666666666666669</v>
      </c>
      <c r="BU85" s="2" t="s">
        <v>129</v>
      </c>
      <c r="BV85" s="2" t="s">
        <v>94</v>
      </c>
      <c r="BW85" s="2"/>
      <c r="BX85" s="2"/>
      <c r="BY85" s="2">
        <v>1373708.3</v>
      </c>
      <c r="BZ85" s="2"/>
      <c r="CA85" s="2"/>
      <c r="CB85" s="2"/>
      <c r="CC85" s="2" t="s">
        <v>111</v>
      </c>
      <c r="CD85" s="2">
        <v>2146</v>
      </c>
      <c r="CE85" s="2" t="s">
        <v>287</v>
      </c>
      <c r="CF85" s="5">
        <v>42832</v>
      </c>
      <c r="CG85" s="2"/>
      <c r="CH85" s="2"/>
      <c r="CI85" s="2">
        <v>0</v>
      </c>
      <c r="CJ85" s="2">
        <v>0</v>
      </c>
      <c r="CK85" s="2" t="s">
        <v>127</v>
      </c>
      <c r="CL85" s="2" t="s">
        <v>85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"009935802878"</f>
        <v>009935802878</v>
      </c>
      <c r="F86" s="3">
        <v>42830</v>
      </c>
      <c r="G86" s="2">
        <v>201710</v>
      </c>
      <c r="H86" s="2" t="s">
        <v>89</v>
      </c>
      <c r="I86" s="2" t="s">
        <v>90</v>
      </c>
      <c r="J86" s="2" t="s">
        <v>76</v>
      </c>
      <c r="K86" s="2" t="s">
        <v>77</v>
      </c>
      <c r="L86" s="2" t="s">
        <v>216</v>
      </c>
      <c r="M86" s="2" t="s">
        <v>217</v>
      </c>
      <c r="N86" s="2" t="s">
        <v>76</v>
      </c>
      <c r="O86" s="2" t="s">
        <v>99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6.03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6</v>
      </c>
      <c r="BJ86" s="2">
        <v>3.5</v>
      </c>
      <c r="BK86" s="2">
        <v>6</v>
      </c>
      <c r="BL86" s="2">
        <v>63.68</v>
      </c>
      <c r="BM86" s="2">
        <v>8.92</v>
      </c>
      <c r="BN86" s="2">
        <v>72.599999999999994</v>
      </c>
      <c r="BO86" s="2">
        <v>72.599999999999994</v>
      </c>
      <c r="BP86" s="2"/>
      <c r="BQ86" s="2" t="s">
        <v>219</v>
      </c>
      <c r="BR86" s="2" t="s">
        <v>107</v>
      </c>
      <c r="BS86" s="3">
        <v>42831</v>
      </c>
      <c r="BT86" s="4">
        <v>0.34166666666666662</v>
      </c>
      <c r="BU86" s="2" t="s">
        <v>219</v>
      </c>
      <c r="BV86" s="2" t="s">
        <v>94</v>
      </c>
      <c r="BW86" s="2"/>
      <c r="BX86" s="2"/>
      <c r="BY86" s="2">
        <v>17400</v>
      </c>
      <c r="BZ86" s="2"/>
      <c r="CA86" s="2"/>
      <c r="CB86" s="2"/>
      <c r="CC86" s="2" t="s">
        <v>217</v>
      </c>
      <c r="CD86" s="2">
        <v>2570</v>
      </c>
      <c r="CE86" s="2" t="s">
        <v>108</v>
      </c>
      <c r="CF86" s="5">
        <v>42835</v>
      </c>
      <c r="CG86" s="2"/>
      <c r="CH86" s="2"/>
      <c r="CI86" s="2">
        <v>0</v>
      </c>
      <c r="CJ86" s="2">
        <v>0</v>
      </c>
      <c r="CK86" s="2" t="s">
        <v>226</v>
      </c>
      <c r="CL86" s="2" t="s">
        <v>85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"009935473718"</f>
        <v>009935473718</v>
      </c>
      <c r="F87" s="3">
        <v>42832</v>
      </c>
      <c r="G87" s="2">
        <v>201710</v>
      </c>
      <c r="H87" s="2" t="s">
        <v>110</v>
      </c>
      <c r="I87" s="2" t="s">
        <v>111</v>
      </c>
      <c r="J87" s="2" t="s">
        <v>76</v>
      </c>
      <c r="K87" s="2" t="s">
        <v>77</v>
      </c>
      <c r="L87" s="2" t="s">
        <v>142</v>
      </c>
      <c r="M87" s="2" t="s">
        <v>143</v>
      </c>
      <c r="N87" s="2" t="s">
        <v>288</v>
      </c>
      <c r="O87" s="2" t="s">
        <v>99</v>
      </c>
      <c r="P87" s="2" t="str">
        <f>"N                             "</f>
        <v xml:space="preserve">N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6.03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10</v>
      </c>
      <c r="BJ87" s="2">
        <v>7.6</v>
      </c>
      <c r="BK87" s="2">
        <v>10</v>
      </c>
      <c r="BL87" s="2">
        <v>63.68</v>
      </c>
      <c r="BM87" s="2">
        <v>8.92</v>
      </c>
      <c r="BN87" s="2">
        <v>72.599999999999994</v>
      </c>
      <c r="BO87" s="2">
        <v>72.599999999999994</v>
      </c>
      <c r="BP87" s="2"/>
      <c r="BQ87" s="2" t="s">
        <v>176</v>
      </c>
      <c r="BR87" s="2" t="s">
        <v>107</v>
      </c>
      <c r="BS87" s="3">
        <v>42835</v>
      </c>
      <c r="BT87" s="4">
        <v>0.37916666666666665</v>
      </c>
      <c r="BU87" s="2" t="s">
        <v>166</v>
      </c>
      <c r="BV87" s="2" t="s">
        <v>94</v>
      </c>
      <c r="BW87" s="2"/>
      <c r="BX87" s="2"/>
      <c r="BY87" s="2">
        <v>37800</v>
      </c>
      <c r="BZ87" s="2"/>
      <c r="CA87" s="2"/>
      <c r="CB87" s="2"/>
      <c r="CC87" s="2" t="s">
        <v>143</v>
      </c>
      <c r="CD87" s="2">
        <v>699</v>
      </c>
      <c r="CE87" s="2" t="s">
        <v>108</v>
      </c>
      <c r="CF87" s="5">
        <v>42836</v>
      </c>
      <c r="CG87" s="2"/>
      <c r="CH87" s="2"/>
      <c r="CI87" s="2">
        <v>0</v>
      </c>
      <c r="CJ87" s="2">
        <v>0</v>
      </c>
      <c r="CK87" s="2" t="s">
        <v>226</v>
      </c>
      <c r="CL87" s="2" t="s">
        <v>85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"009935802873"</f>
        <v>009935802873</v>
      </c>
      <c r="F88" s="3">
        <v>42831</v>
      </c>
      <c r="G88" s="2">
        <v>201710</v>
      </c>
      <c r="H88" s="2" t="s">
        <v>89</v>
      </c>
      <c r="I88" s="2" t="s">
        <v>90</v>
      </c>
      <c r="J88" s="2" t="s">
        <v>76</v>
      </c>
      <c r="K88" s="2" t="s">
        <v>77</v>
      </c>
      <c r="L88" s="2" t="s">
        <v>97</v>
      </c>
      <c r="M88" s="2" t="s">
        <v>98</v>
      </c>
      <c r="N88" s="2" t="s">
        <v>76</v>
      </c>
      <c r="O88" s="2" t="s">
        <v>99</v>
      </c>
      <c r="P88" s="2" t="str">
        <f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8.7100000000000009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0.1</v>
      </c>
      <c r="BJ88" s="2">
        <v>1.8</v>
      </c>
      <c r="BK88" s="2">
        <v>2</v>
      </c>
      <c r="BL88" s="2">
        <v>89.76</v>
      </c>
      <c r="BM88" s="2">
        <v>12.57</v>
      </c>
      <c r="BN88" s="2">
        <v>102.33</v>
      </c>
      <c r="BO88" s="2">
        <v>102.33</v>
      </c>
      <c r="BP88" s="2"/>
      <c r="BQ88" s="2" t="s">
        <v>100</v>
      </c>
      <c r="BR88" s="2" t="s">
        <v>107</v>
      </c>
      <c r="BS88" s="3">
        <v>42832</v>
      </c>
      <c r="BT88" s="4">
        <v>0.4236111111111111</v>
      </c>
      <c r="BU88" s="2" t="s">
        <v>101</v>
      </c>
      <c r="BV88" s="2" t="s">
        <v>94</v>
      </c>
      <c r="BW88" s="2"/>
      <c r="BX88" s="2"/>
      <c r="BY88" s="2">
        <v>9044.7000000000007</v>
      </c>
      <c r="BZ88" s="2"/>
      <c r="CA88" s="2"/>
      <c r="CB88" s="2"/>
      <c r="CC88" s="2" t="s">
        <v>98</v>
      </c>
      <c r="CD88" s="2">
        <v>3201</v>
      </c>
      <c r="CE88" s="2" t="s">
        <v>96</v>
      </c>
      <c r="CF88" s="5">
        <v>42836</v>
      </c>
      <c r="CG88" s="2"/>
      <c r="CH88" s="2"/>
      <c r="CI88" s="2">
        <v>0</v>
      </c>
      <c r="CJ88" s="2">
        <v>0</v>
      </c>
      <c r="CK88" s="2" t="s">
        <v>103</v>
      </c>
      <c r="CL88" s="2" t="s">
        <v>85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"009936322772"</f>
        <v>009936322772</v>
      </c>
      <c r="F89" s="3">
        <v>42832</v>
      </c>
      <c r="G89" s="2">
        <v>201710</v>
      </c>
      <c r="H89" s="2" t="s">
        <v>200</v>
      </c>
      <c r="I89" s="2" t="s">
        <v>201</v>
      </c>
      <c r="J89" s="2" t="s">
        <v>76</v>
      </c>
      <c r="K89" s="2" t="s">
        <v>77</v>
      </c>
      <c r="L89" s="2" t="s">
        <v>110</v>
      </c>
      <c r="M89" s="2" t="s">
        <v>111</v>
      </c>
      <c r="N89" s="2" t="s">
        <v>76</v>
      </c>
      <c r="O89" s="2" t="s">
        <v>99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25.3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25</v>
      </c>
      <c r="BJ89" s="2">
        <v>58.8</v>
      </c>
      <c r="BK89" s="2">
        <v>59</v>
      </c>
      <c r="BL89" s="2">
        <v>251.26</v>
      </c>
      <c r="BM89" s="2">
        <v>35.18</v>
      </c>
      <c r="BN89" s="2">
        <v>286.44</v>
      </c>
      <c r="BO89" s="2">
        <v>286.44</v>
      </c>
      <c r="BP89" s="2"/>
      <c r="BQ89" s="2"/>
      <c r="BR89" s="2" t="s">
        <v>241</v>
      </c>
      <c r="BS89" s="3">
        <v>42835</v>
      </c>
      <c r="BT89" s="4">
        <v>0.6875</v>
      </c>
      <c r="BU89" s="2" t="s">
        <v>128</v>
      </c>
      <c r="BV89" s="2"/>
      <c r="BW89" s="2"/>
      <c r="BX89" s="2"/>
      <c r="BY89" s="2">
        <v>294000</v>
      </c>
      <c r="BZ89" s="2"/>
      <c r="CA89" s="2"/>
      <c r="CB89" s="2"/>
      <c r="CC89" s="2" t="s">
        <v>111</v>
      </c>
      <c r="CD89" s="2">
        <v>2146</v>
      </c>
      <c r="CE89" s="2" t="s">
        <v>96</v>
      </c>
      <c r="CF89" s="5">
        <v>42836</v>
      </c>
      <c r="CG89" s="2"/>
      <c r="CH89" s="2"/>
      <c r="CI89" s="2">
        <v>0</v>
      </c>
      <c r="CJ89" s="2">
        <v>0</v>
      </c>
      <c r="CK89" s="2" t="s">
        <v>127</v>
      </c>
      <c r="CL89" s="2" t="s">
        <v>85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"009935802884"</f>
        <v>009935802884</v>
      </c>
      <c r="F90" s="3">
        <v>42828</v>
      </c>
      <c r="G90" s="2">
        <v>201710</v>
      </c>
      <c r="H90" s="2" t="s">
        <v>110</v>
      </c>
      <c r="I90" s="2" t="s">
        <v>111</v>
      </c>
      <c r="J90" s="2" t="s">
        <v>76</v>
      </c>
      <c r="K90" s="2" t="s">
        <v>77</v>
      </c>
      <c r="L90" s="2" t="s">
        <v>104</v>
      </c>
      <c r="M90" s="2" t="s">
        <v>105</v>
      </c>
      <c r="N90" s="2" t="s">
        <v>259</v>
      </c>
      <c r="O90" s="2" t="s">
        <v>99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24.12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2</v>
      </c>
      <c r="BI90" s="2">
        <v>36</v>
      </c>
      <c r="BJ90" s="2">
        <v>32.1</v>
      </c>
      <c r="BK90" s="2">
        <v>36</v>
      </c>
      <c r="BL90" s="2">
        <v>233.36</v>
      </c>
      <c r="BM90" s="2">
        <v>32.67</v>
      </c>
      <c r="BN90" s="2">
        <v>266.02999999999997</v>
      </c>
      <c r="BO90" s="2">
        <v>266.02999999999997</v>
      </c>
      <c r="BP90" s="2"/>
      <c r="BQ90" s="2"/>
      <c r="BR90" s="2"/>
      <c r="BS90" s="3">
        <v>42829</v>
      </c>
      <c r="BT90" s="4">
        <v>0.43611111111111112</v>
      </c>
      <c r="BU90" s="2" t="s">
        <v>106</v>
      </c>
      <c r="BV90" s="2" t="s">
        <v>94</v>
      </c>
      <c r="BW90" s="2"/>
      <c r="BX90" s="2"/>
      <c r="BY90" s="2">
        <v>160288</v>
      </c>
      <c r="BZ90" s="2"/>
      <c r="CA90" s="2"/>
      <c r="CB90" s="2"/>
      <c r="CC90" s="2" t="s">
        <v>105</v>
      </c>
      <c r="CD90" s="2">
        <v>2745</v>
      </c>
      <c r="CE90" s="2" t="s">
        <v>155</v>
      </c>
      <c r="CF90" s="5">
        <v>42831</v>
      </c>
      <c r="CG90" s="2"/>
      <c r="CH90" s="2"/>
      <c r="CI90" s="2">
        <v>0</v>
      </c>
      <c r="CJ90" s="2">
        <v>0</v>
      </c>
      <c r="CK90" s="2" t="s">
        <v>109</v>
      </c>
      <c r="CL90" s="2" t="s">
        <v>85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"029907512142"</f>
        <v>029907512142</v>
      </c>
      <c r="F91" s="3">
        <v>42835</v>
      </c>
      <c r="G91" s="2">
        <v>201710</v>
      </c>
      <c r="H91" s="2" t="s">
        <v>132</v>
      </c>
      <c r="I91" s="2" t="s">
        <v>133</v>
      </c>
      <c r="J91" s="2" t="s">
        <v>134</v>
      </c>
      <c r="K91" s="2" t="s">
        <v>77</v>
      </c>
      <c r="L91" s="2" t="s">
        <v>89</v>
      </c>
      <c r="M91" s="2" t="s">
        <v>90</v>
      </c>
      <c r="N91" s="2" t="s">
        <v>289</v>
      </c>
      <c r="O91" s="2" t="s">
        <v>99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42.47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3</v>
      </c>
      <c r="BI91" s="2">
        <v>119.1</v>
      </c>
      <c r="BJ91" s="2">
        <v>131.5</v>
      </c>
      <c r="BK91" s="2">
        <v>132</v>
      </c>
      <c r="BL91" s="2">
        <v>418.36</v>
      </c>
      <c r="BM91" s="2">
        <v>58.57</v>
      </c>
      <c r="BN91" s="2">
        <v>476.93</v>
      </c>
      <c r="BO91" s="2">
        <v>476.93</v>
      </c>
      <c r="BP91" s="2"/>
      <c r="BQ91" s="2" t="s">
        <v>290</v>
      </c>
      <c r="BR91" s="2" t="s">
        <v>137</v>
      </c>
      <c r="BS91" s="3">
        <v>42836</v>
      </c>
      <c r="BT91" s="4">
        <v>0.47569444444444442</v>
      </c>
      <c r="BU91" s="2" t="s">
        <v>129</v>
      </c>
      <c r="BV91" s="2" t="s">
        <v>94</v>
      </c>
      <c r="BW91" s="2"/>
      <c r="BX91" s="2"/>
      <c r="BY91" s="2">
        <v>657558</v>
      </c>
      <c r="BZ91" s="2"/>
      <c r="CA91" s="2"/>
      <c r="CB91" s="2"/>
      <c r="CC91" s="2" t="s">
        <v>90</v>
      </c>
      <c r="CD91" s="2">
        <v>2000</v>
      </c>
      <c r="CE91" s="2" t="s">
        <v>96</v>
      </c>
      <c r="CF91" s="5">
        <v>42837</v>
      </c>
      <c r="CG91" s="2"/>
      <c r="CH91" s="2"/>
      <c r="CI91" s="2">
        <v>0</v>
      </c>
      <c r="CJ91" s="2">
        <v>0</v>
      </c>
      <c r="CK91" s="2" t="s">
        <v>240</v>
      </c>
      <c r="CL91" s="2" t="s">
        <v>85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"009935969008"</f>
        <v>009935969008</v>
      </c>
      <c r="F92" s="3">
        <v>42829</v>
      </c>
      <c r="G92" s="2">
        <v>201710</v>
      </c>
      <c r="H92" s="2" t="s">
        <v>156</v>
      </c>
      <c r="I92" s="2" t="s">
        <v>157</v>
      </c>
      <c r="J92" s="2" t="s">
        <v>244</v>
      </c>
      <c r="K92" s="2" t="s">
        <v>77</v>
      </c>
      <c r="L92" s="2" t="s">
        <v>89</v>
      </c>
      <c r="M92" s="2" t="s">
        <v>90</v>
      </c>
      <c r="N92" s="2" t="s">
        <v>76</v>
      </c>
      <c r="O92" s="2" t="s">
        <v>99</v>
      </c>
      <c r="P92" s="2" t="str">
        <f>"PARTS                         "</f>
        <v xml:space="preserve">PARTS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15.59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3</v>
      </c>
      <c r="BI92" s="2">
        <v>35</v>
      </c>
      <c r="BJ92" s="2">
        <v>49</v>
      </c>
      <c r="BK92" s="2">
        <v>49</v>
      </c>
      <c r="BL92" s="2">
        <v>152.6</v>
      </c>
      <c r="BM92" s="2">
        <v>21.36</v>
      </c>
      <c r="BN92" s="2">
        <v>173.96</v>
      </c>
      <c r="BO92" s="2">
        <v>173.96</v>
      </c>
      <c r="BP92" s="2"/>
      <c r="BQ92" s="2" t="s">
        <v>171</v>
      </c>
      <c r="BR92" s="2" t="s">
        <v>209</v>
      </c>
      <c r="BS92" s="3">
        <v>42830</v>
      </c>
      <c r="BT92" s="4">
        <v>0.52083333333333337</v>
      </c>
      <c r="BU92" s="2" t="s">
        <v>129</v>
      </c>
      <c r="BV92" s="2" t="s">
        <v>94</v>
      </c>
      <c r="BW92" s="2"/>
      <c r="BX92" s="2"/>
      <c r="BY92" s="2">
        <v>244831</v>
      </c>
      <c r="BZ92" s="2"/>
      <c r="CA92" s="2"/>
      <c r="CB92" s="2"/>
      <c r="CC92" s="2" t="s">
        <v>90</v>
      </c>
      <c r="CD92" s="2">
        <v>2054</v>
      </c>
      <c r="CE92" s="2" t="s">
        <v>96</v>
      </c>
      <c r="CF92" s="5">
        <v>42832</v>
      </c>
      <c r="CG92" s="2"/>
      <c r="CH92" s="2"/>
      <c r="CI92" s="2">
        <v>0</v>
      </c>
      <c r="CJ92" s="2">
        <v>0</v>
      </c>
      <c r="CK92" s="2" t="s">
        <v>118</v>
      </c>
      <c r="CL92" s="2" t="s">
        <v>85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"009936115934"</f>
        <v>009936115934</v>
      </c>
      <c r="F93" s="3">
        <v>42830</v>
      </c>
      <c r="G93" s="2">
        <v>201710</v>
      </c>
      <c r="H93" s="2" t="s">
        <v>89</v>
      </c>
      <c r="I93" s="2" t="s">
        <v>90</v>
      </c>
      <c r="J93" s="2" t="s">
        <v>76</v>
      </c>
      <c r="K93" s="2" t="s">
        <v>77</v>
      </c>
      <c r="L93" s="2" t="s">
        <v>190</v>
      </c>
      <c r="M93" s="2" t="s">
        <v>191</v>
      </c>
      <c r="N93" s="2" t="s">
        <v>76</v>
      </c>
      <c r="O93" s="2" t="s">
        <v>99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41.87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4</v>
      </c>
      <c r="BI93" s="2">
        <v>118</v>
      </c>
      <c r="BJ93" s="2">
        <v>156</v>
      </c>
      <c r="BK93" s="2">
        <v>156</v>
      </c>
      <c r="BL93" s="2">
        <v>412.54</v>
      </c>
      <c r="BM93" s="2">
        <v>57.76</v>
      </c>
      <c r="BN93" s="2">
        <v>470.3</v>
      </c>
      <c r="BO93" s="2">
        <v>470.3</v>
      </c>
      <c r="BP93" s="2"/>
      <c r="BQ93" s="2" t="s">
        <v>198</v>
      </c>
      <c r="BR93" s="2" t="s">
        <v>107</v>
      </c>
      <c r="BS93" s="3">
        <v>42831</v>
      </c>
      <c r="BT93" s="4">
        <v>0.45694444444444443</v>
      </c>
      <c r="BU93" s="2" t="s">
        <v>291</v>
      </c>
      <c r="BV93" s="2" t="s">
        <v>94</v>
      </c>
      <c r="BW93" s="2"/>
      <c r="BX93" s="2"/>
      <c r="BY93" s="2">
        <v>341698</v>
      </c>
      <c r="BZ93" s="2"/>
      <c r="CA93" s="2"/>
      <c r="CB93" s="2"/>
      <c r="CC93" s="2" t="s">
        <v>191</v>
      </c>
      <c r="CD93" s="2">
        <v>9301</v>
      </c>
      <c r="CE93" s="2" t="s">
        <v>108</v>
      </c>
      <c r="CF93" s="5">
        <v>42833</v>
      </c>
      <c r="CG93" s="2"/>
      <c r="CH93" s="2"/>
      <c r="CI93" s="2">
        <v>0</v>
      </c>
      <c r="CJ93" s="2">
        <v>0</v>
      </c>
      <c r="CK93" s="2" t="s">
        <v>226</v>
      </c>
      <c r="CL93" s="2" t="s">
        <v>85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"009934799030"</f>
        <v>009934799030</v>
      </c>
      <c r="F94" s="3">
        <v>42830</v>
      </c>
      <c r="G94" s="2">
        <v>201710</v>
      </c>
      <c r="H94" s="2" t="s">
        <v>104</v>
      </c>
      <c r="I94" s="2" t="s">
        <v>105</v>
      </c>
      <c r="J94" s="2" t="s">
        <v>76</v>
      </c>
      <c r="K94" s="2" t="s">
        <v>77</v>
      </c>
      <c r="L94" s="2" t="s">
        <v>110</v>
      </c>
      <c r="M94" s="2" t="s">
        <v>111</v>
      </c>
      <c r="N94" s="2" t="s">
        <v>76</v>
      </c>
      <c r="O94" s="2" t="s">
        <v>99</v>
      </c>
      <c r="P94" s="2" t="str">
        <f>"                              "</f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18.11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26.5</v>
      </c>
      <c r="BJ94" s="2">
        <v>41.6</v>
      </c>
      <c r="BK94" s="2">
        <v>42</v>
      </c>
      <c r="BL94" s="2">
        <v>181.24</v>
      </c>
      <c r="BM94" s="2">
        <v>25.37</v>
      </c>
      <c r="BN94" s="2">
        <v>206.61</v>
      </c>
      <c r="BO94" s="2">
        <v>206.61</v>
      </c>
      <c r="BP94" s="2"/>
      <c r="BQ94" s="2" t="s">
        <v>123</v>
      </c>
      <c r="BR94" s="2" t="s">
        <v>106</v>
      </c>
      <c r="BS94" s="3">
        <v>42831</v>
      </c>
      <c r="BT94" s="4">
        <v>0.65833333333333333</v>
      </c>
      <c r="BU94" s="2" t="s">
        <v>79</v>
      </c>
      <c r="BV94" s="2" t="s">
        <v>94</v>
      </c>
      <c r="BW94" s="2"/>
      <c r="BX94" s="2"/>
      <c r="BY94" s="2">
        <v>208000</v>
      </c>
      <c r="BZ94" s="2"/>
      <c r="CA94" s="2"/>
      <c r="CB94" s="2"/>
      <c r="CC94" s="2" t="s">
        <v>111</v>
      </c>
      <c r="CD94" s="2">
        <v>2146</v>
      </c>
      <c r="CE94" s="2" t="s">
        <v>108</v>
      </c>
      <c r="CF94" s="5">
        <v>42833</v>
      </c>
      <c r="CG94" s="2"/>
      <c r="CH94" s="2"/>
      <c r="CI94" s="2">
        <v>0</v>
      </c>
      <c r="CJ94" s="2">
        <v>0</v>
      </c>
      <c r="CK94" s="2" t="s">
        <v>103</v>
      </c>
      <c r="CL94" s="2" t="s">
        <v>85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"009935802876"</f>
        <v>009935802876</v>
      </c>
      <c r="F95" s="3">
        <v>42830</v>
      </c>
      <c r="G95" s="2">
        <v>201710</v>
      </c>
      <c r="H95" s="2" t="s">
        <v>89</v>
      </c>
      <c r="I95" s="2" t="s">
        <v>90</v>
      </c>
      <c r="J95" s="2" t="s">
        <v>76</v>
      </c>
      <c r="K95" s="2" t="s">
        <v>77</v>
      </c>
      <c r="L95" s="2" t="s">
        <v>292</v>
      </c>
      <c r="M95" s="2" t="s">
        <v>293</v>
      </c>
      <c r="N95" s="2" t="s">
        <v>76</v>
      </c>
      <c r="O95" s="2" t="s">
        <v>99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10.45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6</v>
      </c>
      <c r="BJ95" s="2">
        <v>2.7</v>
      </c>
      <c r="BK95" s="2">
        <v>6</v>
      </c>
      <c r="BL95" s="2">
        <v>106.71</v>
      </c>
      <c r="BM95" s="2">
        <v>14.94</v>
      </c>
      <c r="BN95" s="2">
        <v>121.65</v>
      </c>
      <c r="BO95" s="2">
        <v>121.65</v>
      </c>
      <c r="BP95" s="2"/>
      <c r="BQ95" s="2" t="s">
        <v>294</v>
      </c>
      <c r="BR95" s="2" t="s">
        <v>107</v>
      </c>
      <c r="BS95" s="3">
        <v>42832</v>
      </c>
      <c r="BT95" s="4">
        <v>0.53819444444444442</v>
      </c>
      <c r="BU95" s="2" t="s">
        <v>295</v>
      </c>
      <c r="BV95" s="2" t="s">
        <v>94</v>
      </c>
      <c r="BW95" s="2"/>
      <c r="BX95" s="2"/>
      <c r="BY95" s="2">
        <v>13338</v>
      </c>
      <c r="BZ95" s="2"/>
      <c r="CA95" s="2"/>
      <c r="CB95" s="2"/>
      <c r="CC95" s="2" t="s">
        <v>293</v>
      </c>
      <c r="CD95" s="2">
        <v>8600</v>
      </c>
      <c r="CE95" s="2" t="s">
        <v>108</v>
      </c>
      <c r="CF95" s="5">
        <v>42836</v>
      </c>
      <c r="CG95" s="2"/>
      <c r="CH95" s="2"/>
      <c r="CI95" s="2">
        <v>0</v>
      </c>
      <c r="CJ95" s="2">
        <v>0</v>
      </c>
      <c r="CK95" s="2" t="s">
        <v>109</v>
      </c>
      <c r="CL95" s="2" t="s">
        <v>85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"009935474386"</f>
        <v>009935474386</v>
      </c>
      <c r="F96" s="3">
        <v>42830</v>
      </c>
      <c r="G96" s="2">
        <v>201710</v>
      </c>
      <c r="H96" s="2" t="s">
        <v>110</v>
      </c>
      <c r="I96" s="2" t="s">
        <v>111</v>
      </c>
      <c r="J96" s="2" t="s">
        <v>76</v>
      </c>
      <c r="K96" s="2" t="s">
        <v>77</v>
      </c>
      <c r="L96" s="2" t="s">
        <v>200</v>
      </c>
      <c r="M96" s="2" t="s">
        <v>201</v>
      </c>
      <c r="N96" s="2" t="s">
        <v>76</v>
      </c>
      <c r="O96" s="2" t="s">
        <v>99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31.39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2</v>
      </c>
      <c r="BI96" s="2">
        <v>48.8</v>
      </c>
      <c r="BJ96" s="2">
        <v>40.9</v>
      </c>
      <c r="BK96" s="2">
        <v>49</v>
      </c>
      <c r="BL96" s="2">
        <v>310.57</v>
      </c>
      <c r="BM96" s="2">
        <v>43.48</v>
      </c>
      <c r="BN96" s="2">
        <v>354.05</v>
      </c>
      <c r="BO96" s="2">
        <v>354.05</v>
      </c>
      <c r="BP96" s="2"/>
      <c r="BQ96" s="2" t="s">
        <v>296</v>
      </c>
      <c r="BR96" s="2" t="s">
        <v>107</v>
      </c>
      <c r="BS96" s="3">
        <v>42831</v>
      </c>
      <c r="BT96" s="4">
        <v>0.71527777777777779</v>
      </c>
      <c r="BU96" s="2" t="s">
        <v>296</v>
      </c>
      <c r="BV96" s="2"/>
      <c r="BW96" s="2"/>
      <c r="BX96" s="2"/>
      <c r="BY96" s="2">
        <v>204412.24</v>
      </c>
      <c r="BZ96" s="2"/>
      <c r="CA96" s="2"/>
      <c r="CB96" s="2"/>
      <c r="CC96" s="2" t="s">
        <v>201</v>
      </c>
      <c r="CD96" s="2">
        <v>450</v>
      </c>
      <c r="CE96" s="2" t="s">
        <v>96</v>
      </c>
      <c r="CF96" s="5">
        <v>42835</v>
      </c>
      <c r="CG96" s="2"/>
      <c r="CH96" s="2"/>
      <c r="CI96" s="2">
        <v>0</v>
      </c>
      <c r="CJ96" s="2">
        <v>0</v>
      </c>
      <c r="CK96" s="2" t="s">
        <v>109</v>
      </c>
      <c r="CL96" s="2" t="s">
        <v>85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"009935903617"</f>
        <v>009935903617</v>
      </c>
      <c r="F97" s="3">
        <v>42831</v>
      </c>
      <c r="G97" s="2">
        <v>201710</v>
      </c>
      <c r="H97" s="2" t="s">
        <v>146</v>
      </c>
      <c r="I97" s="2" t="s">
        <v>147</v>
      </c>
      <c r="J97" s="2" t="s">
        <v>297</v>
      </c>
      <c r="K97" s="2" t="s">
        <v>77</v>
      </c>
      <c r="L97" s="2" t="s">
        <v>89</v>
      </c>
      <c r="M97" s="2" t="s">
        <v>90</v>
      </c>
      <c r="N97" s="2" t="s">
        <v>298</v>
      </c>
      <c r="O97" s="2" t="s">
        <v>99</v>
      </c>
      <c r="P97" s="2" t="str">
        <f>"JNB 1704200487                "</f>
        <v xml:space="preserve">JNB 1704200487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25.82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2</v>
      </c>
      <c r="BI97" s="2">
        <v>45</v>
      </c>
      <c r="BJ97" s="2">
        <v>96</v>
      </c>
      <c r="BK97" s="2">
        <v>96</v>
      </c>
      <c r="BL97" s="2">
        <v>256.36</v>
      </c>
      <c r="BM97" s="2">
        <v>35.89</v>
      </c>
      <c r="BN97" s="2">
        <v>292.25</v>
      </c>
      <c r="BO97" s="2">
        <v>292.25</v>
      </c>
      <c r="BP97" s="2"/>
      <c r="BQ97" s="2" t="s">
        <v>116</v>
      </c>
      <c r="BR97" s="2" t="s">
        <v>299</v>
      </c>
      <c r="BS97" s="3">
        <v>42832</v>
      </c>
      <c r="BT97" s="4">
        <v>0.55555555555555558</v>
      </c>
      <c r="BU97" s="2" t="s">
        <v>116</v>
      </c>
      <c r="BV97" s="2" t="s">
        <v>94</v>
      </c>
      <c r="BW97" s="2"/>
      <c r="BX97" s="2"/>
      <c r="BY97" s="2">
        <v>480000</v>
      </c>
      <c r="BZ97" s="2"/>
      <c r="CA97" s="2"/>
      <c r="CB97" s="2"/>
      <c r="CC97" s="2" t="s">
        <v>90</v>
      </c>
      <c r="CD97" s="2">
        <v>2000</v>
      </c>
      <c r="CE97" s="2" t="s">
        <v>96</v>
      </c>
      <c r="CF97" s="5">
        <v>42835</v>
      </c>
      <c r="CG97" s="2"/>
      <c r="CH97" s="2"/>
      <c r="CI97" s="2">
        <v>0</v>
      </c>
      <c r="CJ97" s="2">
        <v>0</v>
      </c>
      <c r="CK97" s="2" t="s">
        <v>118</v>
      </c>
      <c r="CL97" s="2" t="s">
        <v>85</v>
      </c>
      <c r="CM97" s="2"/>
    </row>
    <row r="98" spans="1:91">
      <c r="A98" s="2" t="s">
        <v>131</v>
      </c>
      <c r="B98" s="2" t="s">
        <v>72</v>
      </c>
      <c r="C98" s="2" t="s">
        <v>73</v>
      </c>
      <c r="D98" s="2"/>
      <c r="E98" s="2" t="str">
        <f>"009935902314"</f>
        <v>009935902314</v>
      </c>
      <c r="F98" s="3">
        <v>42831</v>
      </c>
      <c r="G98" s="2">
        <v>201710</v>
      </c>
      <c r="H98" s="2" t="s">
        <v>97</v>
      </c>
      <c r="I98" s="2" t="s">
        <v>98</v>
      </c>
      <c r="J98" s="2" t="s">
        <v>134</v>
      </c>
      <c r="K98" s="2" t="s">
        <v>77</v>
      </c>
      <c r="L98" s="2" t="s">
        <v>89</v>
      </c>
      <c r="M98" s="2" t="s">
        <v>90</v>
      </c>
      <c r="N98" s="2" t="s">
        <v>76</v>
      </c>
      <c r="O98" s="2" t="s">
        <v>99</v>
      </c>
      <c r="P98" s="2" t="str">
        <f t="shared" ref="P98:P108" si="5">"                              "</f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14.51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21</v>
      </c>
      <c r="BJ98" s="2">
        <v>37</v>
      </c>
      <c r="BK98" s="2">
        <v>37</v>
      </c>
      <c r="BL98" s="2">
        <v>146.25</v>
      </c>
      <c r="BM98" s="2">
        <v>20.48</v>
      </c>
      <c r="BN98" s="2">
        <v>166.73</v>
      </c>
      <c r="BO98" s="2">
        <v>166.73</v>
      </c>
      <c r="BP98" s="2"/>
      <c r="BQ98" s="2" t="s">
        <v>171</v>
      </c>
      <c r="BR98" s="2" t="s">
        <v>300</v>
      </c>
      <c r="BS98" s="3">
        <v>42835</v>
      </c>
      <c r="BT98" s="4">
        <v>0.6875</v>
      </c>
      <c r="BU98" s="2" t="s">
        <v>128</v>
      </c>
      <c r="BV98" s="2" t="s">
        <v>85</v>
      </c>
      <c r="BW98" s="2"/>
      <c r="BX98" s="2"/>
      <c r="BY98" s="2">
        <v>185196</v>
      </c>
      <c r="BZ98" s="2"/>
      <c r="CA98" s="2"/>
      <c r="CB98" s="2"/>
      <c r="CC98" s="2" t="s">
        <v>90</v>
      </c>
      <c r="CD98" s="2">
        <v>2000</v>
      </c>
      <c r="CE98" s="2" t="s">
        <v>96</v>
      </c>
      <c r="CF98" s="5">
        <v>42836</v>
      </c>
      <c r="CG98" s="2"/>
      <c r="CH98" s="2"/>
      <c r="CI98" s="2">
        <v>0</v>
      </c>
      <c r="CJ98" s="2">
        <v>0</v>
      </c>
      <c r="CK98" s="2" t="s">
        <v>224</v>
      </c>
      <c r="CL98" s="2" t="s">
        <v>85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"009935941511"</f>
        <v>009935941511</v>
      </c>
      <c r="F99" s="3">
        <v>42831</v>
      </c>
      <c r="G99" s="2">
        <v>201710</v>
      </c>
      <c r="H99" s="2" t="s">
        <v>216</v>
      </c>
      <c r="I99" s="2" t="s">
        <v>217</v>
      </c>
      <c r="J99" s="2" t="s">
        <v>76</v>
      </c>
      <c r="K99" s="2" t="s">
        <v>77</v>
      </c>
      <c r="L99" s="2" t="s">
        <v>89</v>
      </c>
      <c r="M99" s="2" t="s">
        <v>90</v>
      </c>
      <c r="N99" s="2" t="s">
        <v>76</v>
      </c>
      <c r="O99" s="2" t="s">
        <v>99</v>
      </c>
      <c r="P99" s="2" t="str">
        <f t="shared" si="5"/>
        <v xml:space="preserve"> 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15.69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28</v>
      </c>
      <c r="BJ99" s="2">
        <v>41.1</v>
      </c>
      <c r="BK99" s="2">
        <v>41</v>
      </c>
      <c r="BL99" s="2">
        <v>157.71</v>
      </c>
      <c r="BM99" s="2">
        <v>22.08</v>
      </c>
      <c r="BN99" s="2">
        <v>179.79</v>
      </c>
      <c r="BO99" s="2">
        <v>179.79</v>
      </c>
      <c r="BP99" s="2"/>
      <c r="BQ99" s="2" t="s">
        <v>123</v>
      </c>
      <c r="BR99" s="2" t="s">
        <v>225</v>
      </c>
      <c r="BS99" s="3">
        <v>42832</v>
      </c>
      <c r="BT99" s="4">
        <v>0.55555555555555558</v>
      </c>
      <c r="BU99" s="2" t="s">
        <v>116</v>
      </c>
      <c r="BV99" s="2" t="s">
        <v>94</v>
      </c>
      <c r="BW99" s="2"/>
      <c r="BX99" s="2"/>
      <c r="BY99" s="2">
        <v>205400</v>
      </c>
      <c r="BZ99" s="2"/>
      <c r="CA99" s="2"/>
      <c r="CB99" s="2"/>
      <c r="CC99" s="2" t="s">
        <v>90</v>
      </c>
      <c r="CD99" s="2">
        <v>2000</v>
      </c>
      <c r="CE99" s="2" t="s">
        <v>96</v>
      </c>
      <c r="CF99" s="5">
        <v>42835</v>
      </c>
      <c r="CG99" s="2"/>
      <c r="CH99" s="2"/>
      <c r="CI99" s="2">
        <v>0</v>
      </c>
      <c r="CJ99" s="2">
        <v>0</v>
      </c>
      <c r="CK99" s="2" t="s">
        <v>224</v>
      </c>
      <c r="CL99" s="2" t="s">
        <v>85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"009935552748"</f>
        <v>009935552748</v>
      </c>
      <c r="F100" s="3">
        <v>42837</v>
      </c>
      <c r="G100" s="2">
        <v>201710</v>
      </c>
      <c r="H100" s="2" t="s">
        <v>89</v>
      </c>
      <c r="I100" s="2" t="s">
        <v>90</v>
      </c>
      <c r="J100" s="2" t="s">
        <v>76</v>
      </c>
      <c r="K100" s="2" t="s">
        <v>77</v>
      </c>
      <c r="L100" s="2" t="s">
        <v>263</v>
      </c>
      <c r="M100" s="2" t="s">
        <v>75</v>
      </c>
      <c r="N100" s="2" t="s">
        <v>76</v>
      </c>
      <c r="O100" s="2" t="s">
        <v>99</v>
      </c>
      <c r="P100" s="2" t="str">
        <f t="shared" si="5"/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17.41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</v>
      </c>
      <c r="BI100" s="2">
        <v>22.9</v>
      </c>
      <c r="BJ100" s="2">
        <v>38</v>
      </c>
      <c r="BK100" s="2">
        <v>38</v>
      </c>
      <c r="BL100" s="2">
        <v>174.49</v>
      </c>
      <c r="BM100" s="2">
        <v>24.43</v>
      </c>
      <c r="BN100" s="2">
        <v>198.92</v>
      </c>
      <c r="BO100" s="2">
        <v>198.92</v>
      </c>
      <c r="BP100" s="2"/>
      <c r="BQ100" s="2" t="s">
        <v>163</v>
      </c>
      <c r="BR100" s="2" t="s">
        <v>107</v>
      </c>
      <c r="BS100" s="3">
        <v>42843</v>
      </c>
      <c r="BT100" s="4">
        <v>0.375</v>
      </c>
      <c r="BU100" s="2" t="s">
        <v>301</v>
      </c>
      <c r="BV100" s="2" t="s">
        <v>85</v>
      </c>
      <c r="BW100" s="2" t="s">
        <v>178</v>
      </c>
      <c r="BX100" s="2" t="s">
        <v>197</v>
      </c>
      <c r="BY100" s="2">
        <v>189916.79999999999</v>
      </c>
      <c r="BZ100" s="2"/>
      <c r="CA100" s="2"/>
      <c r="CB100" s="2"/>
      <c r="CC100" s="2" t="s">
        <v>75</v>
      </c>
      <c r="CD100" s="2">
        <v>7700</v>
      </c>
      <c r="CE100" s="2" t="s">
        <v>96</v>
      </c>
      <c r="CF100" s="5">
        <v>42844</v>
      </c>
      <c r="CG100" s="2"/>
      <c r="CH100" s="2"/>
      <c r="CI100" s="2">
        <v>0</v>
      </c>
      <c r="CJ100" s="2">
        <v>0</v>
      </c>
      <c r="CK100" s="2" t="s">
        <v>127</v>
      </c>
      <c r="CL100" s="2" t="s">
        <v>85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"009935501476"</f>
        <v>009935501476</v>
      </c>
      <c r="F101" s="3">
        <v>42836</v>
      </c>
      <c r="G101" s="2">
        <v>201710</v>
      </c>
      <c r="H101" s="2" t="s">
        <v>110</v>
      </c>
      <c r="I101" s="2" t="s">
        <v>111</v>
      </c>
      <c r="J101" s="2" t="s">
        <v>76</v>
      </c>
      <c r="K101" s="2" t="s">
        <v>77</v>
      </c>
      <c r="L101" s="2" t="s">
        <v>132</v>
      </c>
      <c r="M101" s="2" t="s">
        <v>133</v>
      </c>
      <c r="N101" s="2" t="s">
        <v>161</v>
      </c>
      <c r="O101" s="2" t="s">
        <v>99</v>
      </c>
      <c r="P101" s="2" t="str">
        <f t="shared" si="5"/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58.65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6</v>
      </c>
      <c r="BI101" s="2">
        <v>170.8</v>
      </c>
      <c r="BJ101" s="2">
        <v>221.3</v>
      </c>
      <c r="BK101" s="2">
        <v>222</v>
      </c>
      <c r="BL101" s="2">
        <v>575.84</v>
      </c>
      <c r="BM101" s="2">
        <v>80.62</v>
      </c>
      <c r="BN101" s="2">
        <v>656.46</v>
      </c>
      <c r="BO101" s="2">
        <v>656.46</v>
      </c>
      <c r="BP101" s="2"/>
      <c r="BQ101" s="2"/>
      <c r="BR101" s="2"/>
      <c r="BS101" s="3">
        <v>42837</v>
      </c>
      <c r="BT101" s="4">
        <v>0.4909722222222222</v>
      </c>
      <c r="BU101" s="2" t="s">
        <v>302</v>
      </c>
      <c r="BV101" s="2" t="s">
        <v>94</v>
      </c>
      <c r="BW101" s="2"/>
      <c r="BX101" s="2"/>
      <c r="BY101" s="2">
        <v>1106379.1100000001</v>
      </c>
      <c r="BZ101" s="2"/>
      <c r="CA101" s="2"/>
      <c r="CB101" s="2"/>
      <c r="CC101" s="2" t="s">
        <v>133</v>
      </c>
      <c r="CD101" s="2">
        <v>4091</v>
      </c>
      <c r="CE101" s="2" t="s">
        <v>96</v>
      </c>
      <c r="CF101" s="5">
        <v>42838</v>
      </c>
      <c r="CG101" s="2"/>
      <c r="CH101" s="2"/>
      <c r="CI101" s="2">
        <v>0</v>
      </c>
      <c r="CJ101" s="2">
        <v>0</v>
      </c>
      <c r="CK101" s="2" t="s">
        <v>228</v>
      </c>
      <c r="CL101" s="2" t="s">
        <v>85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"009935552747"</f>
        <v>009935552747</v>
      </c>
      <c r="F102" s="3">
        <v>42837</v>
      </c>
      <c r="G102" s="2">
        <v>201710</v>
      </c>
      <c r="H102" s="2" t="s">
        <v>89</v>
      </c>
      <c r="I102" s="2" t="s">
        <v>90</v>
      </c>
      <c r="J102" s="2" t="s">
        <v>76</v>
      </c>
      <c r="K102" s="2" t="s">
        <v>77</v>
      </c>
      <c r="L102" s="2" t="s">
        <v>263</v>
      </c>
      <c r="M102" s="2" t="s">
        <v>75</v>
      </c>
      <c r="N102" s="2" t="s">
        <v>76</v>
      </c>
      <c r="O102" s="2" t="s">
        <v>99</v>
      </c>
      <c r="P102" s="2" t="str">
        <f t="shared" si="5"/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8.7799999999999994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8.3000000000000007</v>
      </c>
      <c r="BJ102" s="2">
        <v>10.1</v>
      </c>
      <c r="BK102" s="2">
        <v>11</v>
      </c>
      <c r="BL102" s="2">
        <v>90.42</v>
      </c>
      <c r="BM102" s="2">
        <v>12.66</v>
      </c>
      <c r="BN102" s="2">
        <v>103.08</v>
      </c>
      <c r="BO102" s="2">
        <v>103.08</v>
      </c>
      <c r="BP102" s="2"/>
      <c r="BQ102" s="2" t="s">
        <v>163</v>
      </c>
      <c r="BR102" s="2" t="s">
        <v>164</v>
      </c>
      <c r="BS102" s="3">
        <v>42843</v>
      </c>
      <c r="BT102" s="4">
        <v>0.375</v>
      </c>
      <c r="BU102" s="2" t="s">
        <v>301</v>
      </c>
      <c r="BV102" s="2" t="s">
        <v>85</v>
      </c>
      <c r="BW102" s="2" t="s">
        <v>178</v>
      </c>
      <c r="BX102" s="2" t="s">
        <v>197</v>
      </c>
      <c r="BY102" s="2">
        <v>50619.45</v>
      </c>
      <c r="BZ102" s="2"/>
      <c r="CA102" s="2"/>
      <c r="CB102" s="2"/>
      <c r="CC102" s="2" t="s">
        <v>75</v>
      </c>
      <c r="CD102" s="2">
        <v>7700</v>
      </c>
      <c r="CE102" s="2" t="s">
        <v>96</v>
      </c>
      <c r="CF102" s="5">
        <v>42844</v>
      </c>
      <c r="CG102" s="2"/>
      <c r="CH102" s="2"/>
      <c r="CI102" s="2">
        <v>0</v>
      </c>
      <c r="CJ102" s="2">
        <v>0</v>
      </c>
      <c r="CK102" s="2" t="s">
        <v>127</v>
      </c>
      <c r="CL102" s="2" t="s">
        <v>85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"009935473717"</f>
        <v>009935473717</v>
      </c>
      <c r="F103" s="3">
        <v>42836</v>
      </c>
      <c r="G103" s="2">
        <v>201710</v>
      </c>
      <c r="H103" s="2" t="s">
        <v>89</v>
      </c>
      <c r="I103" s="2" t="s">
        <v>90</v>
      </c>
      <c r="J103" s="2" t="s">
        <v>76</v>
      </c>
      <c r="K103" s="2" t="s">
        <v>77</v>
      </c>
      <c r="L103" s="2" t="s">
        <v>142</v>
      </c>
      <c r="M103" s="2" t="s">
        <v>143</v>
      </c>
      <c r="N103" s="2" t="s">
        <v>288</v>
      </c>
      <c r="O103" s="2" t="s">
        <v>99</v>
      </c>
      <c r="P103" s="2" t="str">
        <f t="shared" si="5"/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59.66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5</v>
      </c>
      <c r="BI103" s="2">
        <v>165.6</v>
      </c>
      <c r="BJ103" s="2">
        <v>226</v>
      </c>
      <c r="BK103" s="2">
        <v>226</v>
      </c>
      <c r="BL103" s="2">
        <v>585.73</v>
      </c>
      <c r="BM103" s="2">
        <v>82</v>
      </c>
      <c r="BN103" s="2">
        <v>667.73</v>
      </c>
      <c r="BO103" s="2">
        <v>667.73</v>
      </c>
      <c r="BP103" s="2"/>
      <c r="BQ103" s="2"/>
      <c r="BR103" s="2"/>
      <c r="BS103" s="3">
        <v>42837</v>
      </c>
      <c r="BT103" s="4">
        <v>0.3972222222222222</v>
      </c>
      <c r="BU103" s="2" t="s">
        <v>176</v>
      </c>
      <c r="BV103" s="2" t="s">
        <v>94</v>
      </c>
      <c r="BW103" s="2"/>
      <c r="BX103" s="2"/>
      <c r="BY103" s="2">
        <v>1130214.79</v>
      </c>
      <c r="BZ103" s="2"/>
      <c r="CA103" s="2"/>
      <c r="CB103" s="2"/>
      <c r="CC103" s="2" t="s">
        <v>143</v>
      </c>
      <c r="CD103" s="2">
        <v>699</v>
      </c>
      <c r="CE103" s="2" t="s">
        <v>96</v>
      </c>
      <c r="CF103" s="5">
        <v>42838</v>
      </c>
      <c r="CG103" s="2"/>
      <c r="CH103" s="2"/>
      <c r="CI103" s="2">
        <v>0</v>
      </c>
      <c r="CJ103" s="2">
        <v>0</v>
      </c>
      <c r="CK103" s="2" t="s">
        <v>226</v>
      </c>
      <c r="CL103" s="2" t="s">
        <v>85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"009935989493"</f>
        <v>009935989493</v>
      </c>
      <c r="F104" s="3">
        <v>42836</v>
      </c>
      <c r="G104" s="2">
        <v>201710</v>
      </c>
      <c r="H104" s="2" t="s">
        <v>89</v>
      </c>
      <c r="I104" s="2" t="s">
        <v>90</v>
      </c>
      <c r="J104" s="2" t="s">
        <v>76</v>
      </c>
      <c r="K104" s="2" t="s">
        <v>77</v>
      </c>
      <c r="L104" s="2" t="s">
        <v>303</v>
      </c>
      <c r="M104" s="2" t="s">
        <v>304</v>
      </c>
      <c r="N104" s="2" t="s">
        <v>76</v>
      </c>
      <c r="O104" s="2" t="s">
        <v>99</v>
      </c>
      <c r="P104" s="2" t="str">
        <f t="shared" si="5"/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24.92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2</v>
      </c>
      <c r="BI104" s="2">
        <v>36.6</v>
      </c>
      <c r="BJ104" s="2">
        <v>58</v>
      </c>
      <c r="BK104" s="2">
        <v>58</v>
      </c>
      <c r="BL104" s="2">
        <v>247.6</v>
      </c>
      <c r="BM104" s="2">
        <v>34.659999999999997</v>
      </c>
      <c r="BN104" s="2">
        <v>282.26</v>
      </c>
      <c r="BO104" s="2">
        <v>282.26</v>
      </c>
      <c r="BP104" s="2"/>
      <c r="BQ104" s="2"/>
      <c r="BR104" s="2"/>
      <c r="BS104" s="3">
        <v>42838</v>
      </c>
      <c r="BT104" s="4">
        <v>0.5</v>
      </c>
      <c r="BU104" s="2" t="s">
        <v>305</v>
      </c>
      <c r="BV104" s="2" t="s">
        <v>85</v>
      </c>
      <c r="BW104" s="2"/>
      <c r="BX104" s="2"/>
      <c r="BY104" s="2">
        <v>289892.26</v>
      </c>
      <c r="BZ104" s="2"/>
      <c r="CA104" s="2"/>
      <c r="CB104" s="2"/>
      <c r="CC104" s="2" t="s">
        <v>304</v>
      </c>
      <c r="CD104" s="2">
        <v>4252</v>
      </c>
      <c r="CE104" s="2" t="s">
        <v>96</v>
      </c>
      <c r="CF104" s="5">
        <v>42849</v>
      </c>
      <c r="CG104" s="2"/>
      <c r="CH104" s="2"/>
      <c r="CI104" s="2">
        <v>0</v>
      </c>
      <c r="CJ104" s="2">
        <v>0</v>
      </c>
      <c r="CK104" s="2" t="s">
        <v>269</v>
      </c>
      <c r="CL104" s="2" t="s">
        <v>85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"009935802868"</f>
        <v>009935802868</v>
      </c>
      <c r="F105" s="3">
        <v>42837</v>
      </c>
      <c r="G105" s="2">
        <v>201710</v>
      </c>
      <c r="H105" s="2" t="s">
        <v>89</v>
      </c>
      <c r="I105" s="2" t="s">
        <v>90</v>
      </c>
      <c r="J105" s="2" t="s">
        <v>76</v>
      </c>
      <c r="K105" s="2" t="s">
        <v>77</v>
      </c>
      <c r="L105" s="2" t="s">
        <v>306</v>
      </c>
      <c r="M105" s="2" t="s">
        <v>307</v>
      </c>
      <c r="N105" s="2" t="s">
        <v>76</v>
      </c>
      <c r="O105" s="2" t="s">
        <v>99</v>
      </c>
      <c r="P105" s="2" t="str">
        <f t="shared" si="5"/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25.42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2</v>
      </c>
      <c r="BI105" s="2">
        <v>43.1</v>
      </c>
      <c r="BJ105" s="2">
        <v>62.5</v>
      </c>
      <c r="BK105" s="2">
        <v>63</v>
      </c>
      <c r="BL105" s="2">
        <v>252.39</v>
      </c>
      <c r="BM105" s="2">
        <v>35.33</v>
      </c>
      <c r="BN105" s="2">
        <v>287.72000000000003</v>
      </c>
      <c r="BO105" s="2">
        <v>287.72000000000003</v>
      </c>
      <c r="BP105" s="2"/>
      <c r="BQ105" s="2" t="s">
        <v>294</v>
      </c>
      <c r="BR105" s="2"/>
      <c r="BS105" s="3">
        <v>42843</v>
      </c>
      <c r="BT105" s="4">
        <v>0.39583333333333331</v>
      </c>
      <c r="BU105" s="2" t="s">
        <v>294</v>
      </c>
      <c r="BV105" s="2" t="s">
        <v>85</v>
      </c>
      <c r="BW105" s="2" t="s">
        <v>272</v>
      </c>
      <c r="BX105" s="2" t="s">
        <v>308</v>
      </c>
      <c r="BY105" s="2">
        <v>312653.15999999997</v>
      </c>
      <c r="BZ105" s="2"/>
      <c r="CA105" s="2"/>
      <c r="CB105" s="2"/>
      <c r="CC105" s="2" t="s">
        <v>307</v>
      </c>
      <c r="CD105" s="2">
        <v>9700</v>
      </c>
      <c r="CE105" s="2" t="s">
        <v>96</v>
      </c>
      <c r="CF105" s="5">
        <v>42844</v>
      </c>
      <c r="CG105" s="2"/>
      <c r="CH105" s="2"/>
      <c r="CI105" s="2">
        <v>0</v>
      </c>
      <c r="CJ105" s="2">
        <v>0</v>
      </c>
      <c r="CK105" s="2" t="s">
        <v>103</v>
      </c>
      <c r="CL105" s="2" t="s">
        <v>85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"009935802869"</f>
        <v>009935802869</v>
      </c>
      <c r="F106" s="3">
        <v>42836</v>
      </c>
      <c r="G106" s="2">
        <v>201710</v>
      </c>
      <c r="H106" s="2" t="s">
        <v>89</v>
      </c>
      <c r="I106" s="2" t="s">
        <v>90</v>
      </c>
      <c r="J106" s="2" t="s">
        <v>76</v>
      </c>
      <c r="K106" s="2" t="s">
        <v>77</v>
      </c>
      <c r="L106" s="2" t="s">
        <v>237</v>
      </c>
      <c r="M106" s="2" t="s">
        <v>238</v>
      </c>
      <c r="N106" s="2" t="s">
        <v>309</v>
      </c>
      <c r="O106" s="2" t="s">
        <v>99</v>
      </c>
      <c r="P106" s="2" t="str">
        <f t="shared" si="5"/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10.35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25</v>
      </c>
      <c r="BJ106" s="2">
        <v>31.7</v>
      </c>
      <c r="BK106" s="2">
        <v>32</v>
      </c>
      <c r="BL106" s="2">
        <v>105.74</v>
      </c>
      <c r="BM106" s="2">
        <v>14.8</v>
      </c>
      <c r="BN106" s="2">
        <v>120.54</v>
      </c>
      <c r="BO106" s="2">
        <v>120.54</v>
      </c>
      <c r="BP106" s="2"/>
      <c r="BQ106" s="2"/>
      <c r="BR106" s="2"/>
      <c r="BS106" s="3">
        <v>42837</v>
      </c>
      <c r="BT106" s="4">
        <v>0.68055555555555547</v>
      </c>
      <c r="BU106" s="2" t="s">
        <v>239</v>
      </c>
      <c r="BV106" s="2" t="s">
        <v>94</v>
      </c>
      <c r="BW106" s="2"/>
      <c r="BX106" s="2"/>
      <c r="BY106" s="2">
        <v>158633.29999999999</v>
      </c>
      <c r="BZ106" s="2"/>
      <c r="CA106" s="2"/>
      <c r="CB106" s="2"/>
      <c r="CC106" s="2" t="s">
        <v>238</v>
      </c>
      <c r="CD106" s="2">
        <v>2940</v>
      </c>
      <c r="CE106" s="2" t="s">
        <v>96</v>
      </c>
      <c r="CF106" s="5">
        <v>42843</v>
      </c>
      <c r="CG106" s="2"/>
      <c r="CH106" s="2"/>
      <c r="CI106" s="2">
        <v>0</v>
      </c>
      <c r="CJ106" s="2">
        <v>0</v>
      </c>
      <c r="CK106" s="2" t="s">
        <v>228</v>
      </c>
      <c r="CL106" s="2" t="s">
        <v>85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"009935802867"</f>
        <v>009935802867</v>
      </c>
      <c r="F107" s="3">
        <v>42836</v>
      </c>
      <c r="G107" s="2">
        <v>201710</v>
      </c>
      <c r="H107" s="2" t="s">
        <v>110</v>
      </c>
      <c r="I107" s="2" t="s">
        <v>111</v>
      </c>
      <c r="J107" s="2" t="s">
        <v>76</v>
      </c>
      <c r="K107" s="2" t="s">
        <v>77</v>
      </c>
      <c r="L107" s="2" t="s">
        <v>156</v>
      </c>
      <c r="M107" s="2" t="s">
        <v>157</v>
      </c>
      <c r="N107" s="2" t="s">
        <v>244</v>
      </c>
      <c r="O107" s="2" t="s">
        <v>99</v>
      </c>
      <c r="P107" s="2" t="str">
        <f t="shared" si="5"/>
        <v xml:space="preserve"> 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10.69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11.9</v>
      </c>
      <c r="BJ107" s="2">
        <v>23.7</v>
      </c>
      <c r="BK107" s="2">
        <v>24</v>
      </c>
      <c r="BL107" s="2">
        <v>109.02</v>
      </c>
      <c r="BM107" s="2">
        <v>15.26</v>
      </c>
      <c r="BN107" s="2">
        <v>124.28</v>
      </c>
      <c r="BO107" s="2">
        <v>124.28</v>
      </c>
      <c r="BP107" s="2"/>
      <c r="BQ107" s="2"/>
      <c r="BR107" s="2"/>
      <c r="BS107" s="3">
        <v>42837</v>
      </c>
      <c r="BT107" s="4">
        <v>0.48958333333333331</v>
      </c>
      <c r="BU107" s="2" t="s">
        <v>128</v>
      </c>
      <c r="BV107" s="2" t="s">
        <v>94</v>
      </c>
      <c r="BW107" s="2"/>
      <c r="BX107" s="2"/>
      <c r="BY107" s="2">
        <v>118351.8</v>
      </c>
      <c r="BZ107" s="2"/>
      <c r="CA107" s="2"/>
      <c r="CB107" s="2"/>
      <c r="CC107" s="2" t="s">
        <v>157</v>
      </c>
      <c r="CD107" s="2">
        <v>299</v>
      </c>
      <c r="CE107" s="2" t="s">
        <v>96</v>
      </c>
      <c r="CF107" s="5">
        <v>42843</v>
      </c>
      <c r="CG107" s="2"/>
      <c r="CH107" s="2"/>
      <c r="CI107" s="2">
        <v>0</v>
      </c>
      <c r="CJ107" s="2">
        <v>0</v>
      </c>
      <c r="CK107" s="2" t="s">
        <v>224</v>
      </c>
      <c r="CL107" s="2" t="s">
        <v>85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"069907498238"</f>
        <v>069907498238</v>
      </c>
      <c r="F108" s="3">
        <v>42836</v>
      </c>
      <c r="G108" s="2">
        <v>201710</v>
      </c>
      <c r="H108" s="2" t="s">
        <v>142</v>
      </c>
      <c r="I108" s="2" t="s">
        <v>143</v>
      </c>
      <c r="J108" s="2" t="s">
        <v>76</v>
      </c>
      <c r="K108" s="2" t="s">
        <v>77</v>
      </c>
      <c r="L108" s="2" t="s">
        <v>89</v>
      </c>
      <c r="M108" s="2" t="s">
        <v>90</v>
      </c>
      <c r="N108" s="2" t="s">
        <v>76</v>
      </c>
      <c r="O108" s="2" t="s">
        <v>99</v>
      </c>
      <c r="P108" s="2" t="str">
        <f t="shared" si="5"/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63.95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2</v>
      </c>
      <c r="BI108" s="2">
        <v>205</v>
      </c>
      <c r="BJ108" s="2">
        <v>92.6</v>
      </c>
      <c r="BK108" s="2">
        <v>205</v>
      </c>
      <c r="BL108" s="2">
        <v>627.45000000000005</v>
      </c>
      <c r="BM108" s="2">
        <v>87.84</v>
      </c>
      <c r="BN108" s="2">
        <v>715.29</v>
      </c>
      <c r="BO108" s="2">
        <v>715.29</v>
      </c>
      <c r="BP108" s="2"/>
      <c r="BQ108" s="2"/>
      <c r="BR108" s="2"/>
      <c r="BS108" s="3">
        <v>42837</v>
      </c>
      <c r="BT108" s="4">
        <v>0.52222222222222225</v>
      </c>
      <c r="BU108" s="2" t="s">
        <v>310</v>
      </c>
      <c r="BV108" s="2" t="s">
        <v>94</v>
      </c>
      <c r="BW108" s="2"/>
      <c r="BX108" s="2"/>
      <c r="BY108" s="2">
        <v>462800</v>
      </c>
      <c r="BZ108" s="2"/>
      <c r="CA108" s="2"/>
      <c r="CB108" s="2"/>
      <c r="CC108" s="2" t="s">
        <v>90</v>
      </c>
      <c r="CD108" s="2">
        <v>2000</v>
      </c>
      <c r="CE108" s="2" t="s">
        <v>96</v>
      </c>
      <c r="CF108" s="5">
        <v>42838</v>
      </c>
      <c r="CG108" s="2"/>
      <c r="CH108" s="2"/>
      <c r="CI108" s="2">
        <v>0</v>
      </c>
      <c r="CJ108" s="2">
        <v>0</v>
      </c>
      <c r="CK108" s="2" t="s">
        <v>224</v>
      </c>
      <c r="CL108" s="2" t="s">
        <v>85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"009936115718"</f>
        <v>009936115718</v>
      </c>
      <c r="F109" s="3">
        <v>42853</v>
      </c>
      <c r="G109" s="2">
        <v>201710</v>
      </c>
      <c r="H109" s="2" t="s">
        <v>110</v>
      </c>
      <c r="I109" s="2" t="s">
        <v>111</v>
      </c>
      <c r="J109" s="2" t="s">
        <v>76</v>
      </c>
      <c r="K109" s="2" t="s">
        <v>77</v>
      </c>
      <c r="L109" s="2" t="s">
        <v>119</v>
      </c>
      <c r="M109" s="2" t="s">
        <v>120</v>
      </c>
      <c r="N109" s="2" t="s">
        <v>281</v>
      </c>
      <c r="O109" s="2" t="s">
        <v>99</v>
      </c>
      <c r="P109" s="2" t="str">
        <f>"N                             "</f>
        <v xml:space="preserve">N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11.78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2</v>
      </c>
      <c r="BI109" s="2">
        <v>37.5</v>
      </c>
      <c r="BJ109" s="2">
        <v>22.9</v>
      </c>
      <c r="BK109" s="2">
        <v>23</v>
      </c>
      <c r="BL109" s="2">
        <v>119.66</v>
      </c>
      <c r="BM109" s="2">
        <v>16.75</v>
      </c>
      <c r="BN109" s="2">
        <v>136.41</v>
      </c>
      <c r="BO109" s="2">
        <v>136.41</v>
      </c>
      <c r="BP109" s="2"/>
      <c r="BQ109" s="2" t="s">
        <v>139</v>
      </c>
      <c r="BR109" s="2" t="s">
        <v>311</v>
      </c>
      <c r="BS109" s="1" t="s">
        <v>312</v>
      </c>
      <c r="BT109" s="2"/>
      <c r="BU109" s="2"/>
      <c r="BV109" s="2"/>
      <c r="BW109" s="2"/>
      <c r="BX109" s="2"/>
      <c r="BY109" s="2">
        <v>320005.82</v>
      </c>
      <c r="BZ109" s="2"/>
      <c r="CA109" s="2"/>
      <c r="CB109" s="2"/>
      <c r="CC109" s="2" t="s">
        <v>120</v>
      </c>
      <c r="CD109" s="2">
        <v>6045</v>
      </c>
      <c r="CE109" s="2" t="s">
        <v>96</v>
      </c>
      <c r="CF109" s="2"/>
      <c r="CG109" s="2"/>
      <c r="CH109" s="2"/>
      <c r="CI109" s="2">
        <v>2</v>
      </c>
      <c r="CJ109" s="2" t="s">
        <v>312</v>
      </c>
      <c r="CK109" s="2" t="s">
        <v>127</v>
      </c>
      <c r="CL109" s="2" t="s">
        <v>85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"009935802844"</f>
        <v>009935802844</v>
      </c>
      <c r="F110" s="3">
        <v>42853</v>
      </c>
      <c r="G110" s="2">
        <v>201710</v>
      </c>
      <c r="H110" s="2" t="s">
        <v>110</v>
      </c>
      <c r="I110" s="2" t="s">
        <v>111</v>
      </c>
      <c r="J110" s="2" t="s">
        <v>76</v>
      </c>
      <c r="K110" s="2" t="s">
        <v>77</v>
      </c>
      <c r="L110" s="2" t="s">
        <v>112</v>
      </c>
      <c r="M110" s="2" t="s">
        <v>113</v>
      </c>
      <c r="N110" s="2" t="s">
        <v>114</v>
      </c>
      <c r="O110" s="2" t="s">
        <v>99</v>
      </c>
      <c r="P110" s="2" t="str">
        <f>"N                             "</f>
        <v xml:space="preserve">N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7.37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2.7</v>
      </c>
      <c r="BJ110" s="2">
        <v>2.5</v>
      </c>
      <c r="BK110" s="2">
        <v>3</v>
      </c>
      <c r="BL110" s="2">
        <v>76.72</v>
      </c>
      <c r="BM110" s="2">
        <v>10.74</v>
      </c>
      <c r="BN110" s="2">
        <v>87.46</v>
      </c>
      <c r="BO110" s="2">
        <v>87.46</v>
      </c>
      <c r="BP110" s="2"/>
      <c r="BQ110" s="2" t="s">
        <v>115</v>
      </c>
      <c r="BR110" s="2" t="s">
        <v>79</v>
      </c>
      <c r="BS110" s="1" t="s">
        <v>312</v>
      </c>
      <c r="BT110" s="2"/>
      <c r="BU110" s="2"/>
      <c r="BV110" s="2"/>
      <c r="BW110" s="2"/>
      <c r="BX110" s="2"/>
      <c r="BY110" s="2">
        <v>12502.8</v>
      </c>
      <c r="BZ110" s="2"/>
      <c r="CA110" s="2"/>
      <c r="CB110" s="2"/>
      <c r="CC110" s="2" t="s">
        <v>113</v>
      </c>
      <c r="CD110" s="2">
        <v>157</v>
      </c>
      <c r="CE110" s="2" t="s">
        <v>96</v>
      </c>
      <c r="CF110" s="2"/>
      <c r="CG110" s="2"/>
      <c r="CH110" s="2"/>
      <c r="CI110" s="2">
        <v>0</v>
      </c>
      <c r="CJ110" s="2">
        <v>0</v>
      </c>
      <c r="CK110" s="2" t="s">
        <v>118</v>
      </c>
      <c r="CL110" s="2" t="s">
        <v>85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"009936078469"</f>
        <v>009936078469</v>
      </c>
      <c r="F111" s="3">
        <v>42853</v>
      </c>
      <c r="G111" s="2">
        <v>201710</v>
      </c>
      <c r="H111" s="2" t="s">
        <v>110</v>
      </c>
      <c r="I111" s="2" t="s">
        <v>111</v>
      </c>
      <c r="J111" s="2" t="s">
        <v>76</v>
      </c>
      <c r="K111" s="2" t="s">
        <v>77</v>
      </c>
      <c r="L111" s="2" t="s">
        <v>263</v>
      </c>
      <c r="M111" s="2" t="s">
        <v>75</v>
      </c>
      <c r="N111" s="2" t="s">
        <v>264</v>
      </c>
      <c r="O111" s="2" t="s">
        <v>99</v>
      </c>
      <c r="P111" s="2" t="str">
        <f>"N                             "</f>
        <v xml:space="preserve">N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11.4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3</v>
      </c>
      <c r="BI111" s="2">
        <v>41.4</v>
      </c>
      <c r="BJ111" s="2">
        <v>21.3</v>
      </c>
      <c r="BK111" s="2">
        <v>22</v>
      </c>
      <c r="BL111" s="2">
        <v>116</v>
      </c>
      <c r="BM111" s="2">
        <v>16.239999999999998</v>
      </c>
      <c r="BN111" s="2">
        <v>132.24</v>
      </c>
      <c r="BO111" s="2">
        <v>132.24</v>
      </c>
      <c r="BP111" s="2"/>
      <c r="BQ111" s="2" t="s">
        <v>163</v>
      </c>
      <c r="BR111" s="2" t="s">
        <v>311</v>
      </c>
      <c r="BS111" s="1" t="s">
        <v>312</v>
      </c>
      <c r="BT111" s="2"/>
      <c r="BU111" s="2"/>
      <c r="BV111" s="2"/>
      <c r="BW111" s="2"/>
      <c r="BX111" s="2"/>
      <c r="BY111" s="2">
        <v>309461</v>
      </c>
      <c r="BZ111" s="2"/>
      <c r="CA111" s="2"/>
      <c r="CB111" s="2"/>
      <c r="CC111" s="2" t="s">
        <v>75</v>
      </c>
      <c r="CD111" s="2">
        <v>7700</v>
      </c>
      <c r="CE111" s="2" t="s">
        <v>96</v>
      </c>
      <c r="CF111" s="2"/>
      <c r="CG111" s="2"/>
      <c r="CH111" s="2"/>
      <c r="CI111" s="2">
        <v>0</v>
      </c>
      <c r="CJ111" s="2">
        <v>0</v>
      </c>
      <c r="CK111" s="2" t="s">
        <v>127</v>
      </c>
      <c r="CL111" s="2" t="s">
        <v>85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"009936078470"</f>
        <v>009936078470</v>
      </c>
      <c r="F112" s="3">
        <v>42853</v>
      </c>
      <c r="G112" s="2">
        <v>201710</v>
      </c>
      <c r="H112" s="2" t="s">
        <v>110</v>
      </c>
      <c r="I112" s="2" t="s">
        <v>111</v>
      </c>
      <c r="J112" s="2" t="s">
        <v>76</v>
      </c>
      <c r="K112" s="2" t="s">
        <v>77</v>
      </c>
      <c r="L112" s="2" t="s">
        <v>263</v>
      </c>
      <c r="M112" s="2" t="s">
        <v>75</v>
      </c>
      <c r="N112" s="2" t="s">
        <v>264</v>
      </c>
      <c r="O112" s="2" t="s">
        <v>99</v>
      </c>
      <c r="P112" s="2" t="str">
        <f>"N                             "</f>
        <v xml:space="preserve">N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71.87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8</v>
      </c>
      <c r="BI112" s="2">
        <v>147.6</v>
      </c>
      <c r="BJ112" s="2">
        <v>182.9</v>
      </c>
      <c r="BK112" s="2">
        <v>183</v>
      </c>
      <c r="BL112" s="2">
        <v>704.55</v>
      </c>
      <c r="BM112" s="2">
        <v>98.64</v>
      </c>
      <c r="BN112" s="2">
        <v>803.19</v>
      </c>
      <c r="BO112" s="2">
        <v>803.19</v>
      </c>
      <c r="BP112" s="2"/>
      <c r="BQ112" s="2" t="s">
        <v>163</v>
      </c>
      <c r="BR112" s="2" t="s">
        <v>311</v>
      </c>
      <c r="BS112" s="1" t="s">
        <v>312</v>
      </c>
      <c r="BT112" s="2"/>
      <c r="BU112" s="2"/>
      <c r="BV112" s="2"/>
      <c r="BW112" s="2"/>
      <c r="BX112" s="2"/>
      <c r="BY112" s="2">
        <v>914701.74</v>
      </c>
      <c r="BZ112" s="2"/>
      <c r="CA112" s="2"/>
      <c r="CB112" s="2"/>
      <c r="CC112" s="2" t="s">
        <v>75</v>
      </c>
      <c r="CD112" s="2">
        <v>7700</v>
      </c>
      <c r="CE112" s="2" t="s">
        <v>96</v>
      </c>
      <c r="CF112" s="2"/>
      <c r="CG112" s="2"/>
      <c r="CH112" s="2"/>
      <c r="CI112" s="2">
        <v>0</v>
      </c>
      <c r="CJ112" s="2">
        <v>0</v>
      </c>
      <c r="CK112" s="2" t="s">
        <v>127</v>
      </c>
      <c r="CL112" s="2" t="s">
        <v>85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"009935957126"</f>
        <v>009935957126</v>
      </c>
      <c r="F113" s="3">
        <v>42838</v>
      </c>
      <c r="G113" s="2">
        <v>201710</v>
      </c>
      <c r="H113" s="2" t="s">
        <v>89</v>
      </c>
      <c r="I113" s="2" t="s">
        <v>90</v>
      </c>
      <c r="J113" s="2" t="s">
        <v>76</v>
      </c>
      <c r="K113" s="2" t="s">
        <v>77</v>
      </c>
      <c r="L113" s="2" t="s">
        <v>146</v>
      </c>
      <c r="M113" s="2" t="s">
        <v>147</v>
      </c>
      <c r="N113" s="2" t="s">
        <v>76</v>
      </c>
      <c r="O113" s="2" t="s">
        <v>81</v>
      </c>
      <c r="P113" s="2" t="str">
        <f t="shared" ref="P113:P125" si="6">"                              "</f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8.9700000000000006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0.8</v>
      </c>
      <c r="BJ113" s="2">
        <v>3</v>
      </c>
      <c r="BK113" s="2">
        <v>3</v>
      </c>
      <c r="BL113" s="2">
        <v>87.27</v>
      </c>
      <c r="BM113" s="2">
        <v>12.22</v>
      </c>
      <c r="BN113" s="2">
        <v>99.49</v>
      </c>
      <c r="BO113" s="2">
        <v>99.49</v>
      </c>
      <c r="BP113" s="2"/>
      <c r="BQ113" s="2" t="s">
        <v>148</v>
      </c>
      <c r="BR113" s="2" t="s">
        <v>107</v>
      </c>
      <c r="BS113" s="3">
        <v>42843</v>
      </c>
      <c r="BT113" s="4">
        <v>0.4375</v>
      </c>
      <c r="BU113" s="2" t="s">
        <v>223</v>
      </c>
      <c r="BV113" s="2" t="s">
        <v>85</v>
      </c>
      <c r="BW113" s="2"/>
      <c r="BX113" s="2"/>
      <c r="BY113" s="2">
        <v>14974.5</v>
      </c>
      <c r="BZ113" s="2" t="s">
        <v>27</v>
      </c>
      <c r="CA113" s="2"/>
      <c r="CB113" s="2"/>
      <c r="CC113" s="2" t="s">
        <v>147</v>
      </c>
      <c r="CD113" s="2">
        <v>1034</v>
      </c>
      <c r="CE113" s="2" t="s">
        <v>96</v>
      </c>
      <c r="CF113" s="5">
        <v>42845</v>
      </c>
      <c r="CG113" s="2"/>
      <c r="CH113" s="2"/>
      <c r="CI113" s="2">
        <v>1</v>
      </c>
      <c r="CJ113" s="2">
        <v>3</v>
      </c>
      <c r="CK113" s="2">
        <v>24</v>
      </c>
      <c r="CL113" s="2" t="s">
        <v>85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"009936002717"</f>
        <v>009936002717</v>
      </c>
      <c r="F114" s="3">
        <v>42838</v>
      </c>
      <c r="G114" s="2">
        <v>201710</v>
      </c>
      <c r="H114" s="2" t="s">
        <v>89</v>
      </c>
      <c r="I114" s="2" t="s">
        <v>90</v>
      </c>
      <c r="J114" s="2" t="s">
        <v>76</v>
      </c>
      <c r="K114" s="2" t="s">
        <v>77</v>
      </c>
      <c r="L114" s="2" t="s">
        <v>132</v>
      </c>
      <c r="M114" s="2" t="s">
        <v>133</v>
      </c>
      <c r="N114" s="2" t="s">
        <v>76</v>
      </c>
      <c r="O114" s="2" t="s">
        <v>81</v>
      </c>
      <c r="P114" s="2" t="str">
        <f t="shared" si="6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4.29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0.3</v>
      </c>
      <c r="BK114" s="2">
        <v>1</v>
      </c>
      <c r="BL114" s="2">
        <v>41.73</v>
      </c>
      <c r="BM114" s="2">
        <v>5.84</v>
      </c>
      <c r="BN114" s="2">
        <v>47.57</v>
      </c>
      <c r="BO114" s="2">
        <v>47.57</v>
      </c>
      <c r="BP114" s="2"/>
      <c r="BQ114" s="2" t="s">
        <v>183</v>
      </c>
      <c r="BR114" s="2" t="s">
        <v>107</v>
      </c>
      <c r="BS114" s="3">
        <v>42843</v>
      </c>
      <c r="BT114" s="4">
        <v>0.39583333333333331</v>
      </c>
      <c r="BU114" s="2" t="s">
        <v>182</v>
      </c>
      <c r="BV114" s="2" t="s">
        <v>85</v>
      </c>
      <c r="BW114" s="2" t="s">
        <v>188</v>
      </c>
      <c r="BX114" s="2" t="s">
        <v>313</v>
      </c>
      <c r="BY114" s="2">
        <v>1292</v>
      </c>
      <c r="BZ114" s="2" t="s">
        <v>27</v>
      </c>
      <c r="CA114" s="2"/>
      <c r="CB114" s="2"/>
      <c r="CC114" s="2" t="s">
        <v>133</v>
      </c>
      <c r="CD114" s="2">
        <v>4091</v>
      </c>
      <c r="CE114" s="2" t="s">
        <v>151</v>
      </c>
      <c r="CF114" s="5">
        <v>42844</v>
      </c>
      <c r="CG114" s="2"/>
      <c r="CH114" s="2"/>
      <c r="CI114" s="2">
        <v>1</v>
      </c>
      <c r="CJ114" s="2">
        <v>3</v>
      </c>
      <c r="CK114" s="2">
        <v>21</v>
      </c>
      <c r="CL114" s="2" t="s">
        <v>85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"009935552902"</f>
        <v>009935552902</v>
      </c>
      <c r="F115" s="3">
        <v>42838</v>
      </c>
      <c r="G115" s="2">
        <v>201710</v>
      </c>
      <c r="H115" s="2" t="s">
        <v>89</v>
      </c>
      <c r="I115" s="2" t="s">
        <v>90</v>
      </c>
      <c r="J115" s="2" t="s">
        <v>76</v>
      </c>
      <c r="K115" s="2" t="s">
        <v>77</v>
      </c>
      <c r="L115" s="2" t="s">
        <v>74</v>
      </c>
      <c r="M115" s="2" t="s">
        <v>75</v>
      </c>
      <c r="N115" s="2" t="s">
        <v>76</v>
      </c>
      <c r="O115" s="2" t="s">
        <v>81</v>
      </c>
      <c r="P115" s="2" t="str">
        <f t="shared" si="6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4.29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0.3</v>
      </c>
      <c r="BK115" s="2">
        <v>1</v>
      </c>
      <c r="BL115" s="2">
        <v>41.73</v>
      </c>
      <c r="BM115" s="2">
        <v>5.84</v>
      </c>
      <c r="BN115" s="2">
        <v>47.57</v>
      </c>
      <c r="BO115" s="2">
        <v>47.57</v>
      </c>
      <c r="BP115" s="2"/>
      <c r="BQ115" s="2" t="s">
        <v>163</v>
      </c>
      <c r="BR115" s="2" t="s">
        <v>164</v>
      </c>
      <c r="BS115" s="3">
        <v>42843</v>
      </c>
      <c r="BT115" s="4">
        <v>0.35069444444444442</v>
      </c>
      <c r="BU115" s="2" t="s">
        <v>314</v>
      </c>
      <c r="BV115" s="2" t="s">
        <v>85</v>
      </c>
      <c r="BW115" s="2" t="s">
        <v>174</v>
      </c>
      <c r="BX115" s="2" t="s">
        <v>315</v>
      </c>
      <c r="BY115" s="2">
        <v>1292</v>
      </c>
      <c r="BZ115" s="2" t="s">
        <v>27</v>
      </c>
      <c r="CA115" s="2"/>
      <c r="CB115" s="2"/>
      <c r="CC115" s="2" t="s">
        <v>75</v>
      </c>
      <c r="CD115" s="2">
        <v>7700</v>
      </c>
      <c r="CE115" s="2" t="s">
        <v>151</v>
      </c>
      <c r="CF115" s="5">
        <v>42844</v>
      </c>
      <c r="CG115" s="2"/>
      <c r="CH115" s="2"/>
      <c r="CI115" s="2">
        <v>1</v>
      </c>
      <c r="CJ115" s="2">
        <v>3</v>
      </c>
      <c r="CK115" s="2">
        <v>21</v>
      </c>
      <c r="CL115" s="2" t="s">
        <v>85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"009935802871"</f>
        <v>009935802871</v>
      </c>
      <c r="F116" s="3">
        <v>42835</v>
      </c>
      <c r="G116" s="2">
        <v>201710</v>
      </c>
      <c r="H116" s="2" t="s">
        <v>89</v>
      </c>
      <c r="I116" s="2" t="s">
        <v>90</v>
      </c>
      <c r="J116" s="2" t="s">
        <v>76</v>
      </c>
      <c r="K116" s="2" t="s">
        <v>77</v>
      </c>
      <c r="L116" s="2" t="s">
        <v>104</v>
      </c>
      <c r="M116" s="2" t="s">
        <v>105</v>
      </c>
      <c r="N116" s="2" t="s">
        <v>76</v>
      </c>
      <c r="O116" s="2" t="s">
        <v>99</v>
      </c>
      <c r="P116" s="2" t="str">
        <f t="shared" si="6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30.16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33.299999999999997</v>
      </c>
      <c r="BJ116" s="2">
        <v>46.8</v>
      </c>
      <c r="BK116" s="2">
        <v>47</v>
      </c>
      <c r="BL116" s="2">
        <v>298.58</v>
      </c>
      <c r="BM116" s="2">
        <v>41.8</v>
      </c>
      <c r="BN116" s="2">
        <v>340.38</v>
      </c>
      <c r="BO116" s="2">
        <v>340.38</v>
      </c>
      <c r="BP116" s="2"/>
      <c r="BQ116" s="2" t="s">
        <v>106</v>
      </c>
      <c r="BR116" s="2" t="s">
        <v>107</v>
      </c>
      <c r="BS116" s="3">
        <v>42838</v>
      </c>
      <c r="BT116" s="4">
        <v>0.42222222222222222</v>
      </c>
      <c r="BU116" s="2" t="s">
        <v>106</v>
      </c>
      <c r="BV116" s="2" t="s">
        <v>85</v>
      </c>
      <c r="BW116" s="2"/>
      <c r="BX116" s="2"/>
      <c r="BY116" s="2">
        <v>233825.4</v>
      </c>
      <c r="BZ116" s="2"/>
      <c r="CA116" s="2"/>
      <c r="CB116" s="2"/>
      <c r="CC116" s="2" t="s">
        <v>105</v>
      </c>
      <c r="CD116" s="2">
        <v>2745</v>
      </c>
      <c r="CE116" s="2" t="s">
        <v>96</v>
      </c>
      <c r="CF116" s="5">
        <v>42843</v>
      </c>
      <c r="CG116" s="2"/>
      <c r="CH116" s="2"/>
      <c r="CI116" s="2">
        <v>0</v>
      </c>
      <c r="CJ116" s="2">
        <v>0</v>
      </c>
      <c r="CK116" s="2" t="s">
        <v>109</v>
      </c>
      <c r="CL116" s="2" t="s">
        <v>85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"009935473716"</f>
        <v>009935473716</v>
      </c>
      <c r="F117" s="3">
        <v>42836</v>
      </c>
      <c r="G117" s="2">
        <v>201710</v>
      </c>
      <c r="H117" s="2" t="s">
        <v>89</v>
      </c>
      <c r="I117" s="2" t="s">
        <v>90</v>
      </c>
      <c r="J117" s="2" t="s">
        <v>76</v>
      </c>
      <c r="K117" s="2" t="s">
        <v>77</v>
      </c>
      <c r="L117" s="2" t="s">
        <v>142</v>
      </c>
      <c r="M117" s="2" t="s">
        <v>143</v>
      </c>
      <c r="N117" s="2" t="s">
        <v>76</v>
      </c>
      <c r="O117" s="2" t="s">
        <v>99</v>
      </c>
      <c r="P117" s="2" t="str">
        <f t="shared" si="6"/>
        <v xml:space="preserve"> 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121.43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7</v>
      </c>
      <c r="BI117" s="2">
        <v>298</v>
      </c>
      <c r="BJ117" s="2">
        <v>468.2</v>
      </c>
      <c r="BK117" s="2">
        <v>469</v>
      </c>
      <c r="BL117" s="2">
        <v>1186.96</v>
      </c>
      <c r="BM117" s="2">
        <v>166.17</v>
      </c>
      <c r="BN117" s="2">
        <v>1353.13</v>
      </c>
      <c r="BO117" s="2">
        <v>1353.13</v>
      </c>
      <c r="BP117" s="2"/>
      <c r="BQ117" s="2" t="s">
        <v>176</v>
      </c>
      <c r="BR117" s="2" t="s">
        <v>107</v>
      </c>
      <c r="BS117" s="3">
        <v>42837</v>
      </c>
      <c r="BT117" s="4">
        <v>0.34722222222222227</v>
      </c>
      <c r="BU117" s="2" t="s">
        <v>316</v>
      </c>
      <c r="BV117" s="2" t="s">
        <v>94</v>
      </c>
      <c r="BW117" s="2"/>
      <c r="BX117" s="2"/>
      <c r="BY117" s="2">
        <v>681984</v>
      </c>
      <c r="BZ117" s="2"/>
      <c r="CA117" s="2"/>
      <c r="CB117" s="2"/>
      <c r="CC117" s="2" t="s">
        <v>143</v>
      </c>
      <c r="CD117" s="2">
        <v>700</v>
      </c>
      <c r="CE117" s="2" t="s">
        <v>317</v>
      </c>
      <c r="CF117" s="5">
        <v>42843</v>
      </c>
      <c r="CG117" s="2"/>
      <c r="CH117" s="2"/>
      <c r="CI117" s="2">
        <v>0</v>
      </c>
      <c r="CJ117" s="2">
        <v>0</v>
      </c>
      <c r="CK117" s="2" t="s">
        <v>226</v>
      </c>
      <c r="CL117" s="2" t="s">
        <v>85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"069907752277"</f>
        <v>069907752277</v>
      </c>
      <c r="F118" s="3">
        <v>42835</v>
      </c>
      <c r="G118" s="2">
        <v>201710</v>
      </c>
      <c r="H118" s="2" t="s">
        <v>142</v>
      </c>
      <c r="I118" s="2" t="s">
        <v>143</v>
      </c>
      <c r="J118" s="2" t="s">
        <v>76</v>
      </c>
      <c r="K118" s="2" t="s">
        <v>77</v>
      </c>
      <c r="L118" s="2" t="s">
        <v>89</v>
      </c>
      <c r="M118" s="2" t="s">
        <v>90</v>
      </c>
      <c r="N118" s="2" t="s">
        <v>76</v>
      </c>
      <c r="O118" s="2" t="s">
        <v>99</v>
      </c>
      <c r="P118" s="2" t="str">
        <f t="shared" si="6"/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67.19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6</v>
      </c>
      <c r="BI118" s="2">
        <v>165</v>
      </c>
      <c r="BJ118" s="2">
        <v>215.7</v>
      </c>
      <c r="BK118" s="2">
        <v>216</v>
      </c>
      <c r="BL118" s="2">
        <v>658.96</v>
      </c>
      <c r="BM118" s="2">
        <v>92.25</v>
      </c>
      <c r="BN118" s="2">
        <v>751.21</v>
      </c>
      <c r="BO118" s="2">
        <v>751.21</v>
      </c>
      <c r="BP118" s="2"/>
      <c r="BQ118" s="2" t="s">
        <v>318</v>
      </c>
      <c r="BR118" s="2"/>
      <c r="BS118" s="3">
        <v>42836</v>
      </c>
      <c r="BT118" s="4">
        <v>0.47569444444444442</v>
      </c>
      <c r="BU118" s="2" t="s">
        <v>129</v>
      </c>
      <c r="BV118" s="2" t="s">
        <v>94</v>
      </c>
      <c r="BW118" s="2"/>
      <c r="BX118" s="2"/>
      <c r="BY118" s="2">
        <v>1078272</v>
      </c>
      <c r="BZ118" s="2"/>
      <c r="CA118" s="2"/>
      <c r="CB118" s="2"/>
      <c r="CC118" s="2" t="s">
        <v>90</v>
      </c>
      <c r="CD118" s="2">
        <v>2054</v>
      </c>
      <c r="CE118" s="2" t="s">
        <v>96</v>
      </c>
      <c r="CF118" s="5">
        <v>42837</v>
      </c>
      <c r="CG118" s="2"/>
      <c r="CH118" s="2"/>
      <c r="CI118" s="2">
        <v>0</v>
      </c>
      <c r="CJ118" s="2">
        <v>0</v>
      </c>
      <c r="CK118" s="2" t="s">
        <v>224</v>
      </c>
      <c r="CL118" s="2" t="s">
        <v>85</v>
      </c>
      <c r="CM118" s="2"/>
    </row>
    <row r="119" spans="1:91">
      <c r="A119" s="2" t="s">
        <v>131</v>
      </c>
      <c r="B119" s="2" t="s">
        <v>72</v>
      </c>
      <c r="C119" s="2" t="s">
        <v>73</v>
      </c>
      <c r="D119" s="2"/>
      <c r="E119" s="2" t="str">
        <f>"089901259080"</f>
        <v>089901259080</v>
      </c>
      <c r="F119" s="3">
        <v>42837</v>
      </c>
      <c r="G119" s="2">
        <v>201710</v>
      </c>
      <c r="H119" s="2" t="s">
        <v>190</v>
      </c>
      <c r="I119" s="2" t="s">
        <v>191</v>
      </c>
      <c r="J119" s="2" t="s">
        <v>76</v>
      </c>
      <c r="K119" s="2" t="s">
        <v>77</v>
      </c>
      <c r="L119" s="2" t="s">
        <v>319</v>
      </c>
      <c r="M119" s="2" t="s">
        <v>320</v>
      </c>
      <c r="N119" s="2" t="s">
        <v>76</v>
      </c>
      <c r="O119" s="2" t="s">
        <v>99</v>
      </c>
      <c r="P119" s="2" t="str">
        <f t="shared" si="6"/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7.37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0.2</v>
      </c>
      <c r="BK119" s="2">
        <v>1</v>
      </c>
      <c r="BL119" s="2">
        <v>76.72</v>
      </c>
      <c r="BM119" s="2">
        <v>10.74</v>
      </c>
      <c r="BN119" s="2">
        <v>87.46</v>
      </c>
      <c r="BO119" s="2">
        <v>87.46</v>
      </c>
      <c r="BP119" s="2"/>
      <c r="BQ119" s="2"/>
      <c r="BR119" s="2" t="s">
        <v>321</v>
      </c>
      <c r="BS119" s="3">
        <v>42843</v>
      </c>
      <c r="BT119" s="4">
        <v>0.375</v>
      </c>
      <c r="BU119" s="2" t="s">
        <v>322</v>
      </c>
      <c r="BV119" s="2" t="s">
        <v>85</v>
      </c>
      <c r="BW119" s="2"/>
      <c r="BX119" s="2"/>
      <c r="BY119" s="2">
        <v>1200</v>
      </c>
      <c r="BZ119" s="2"/>
      <c r="CA119" s="2"/>
      <c r="CB119" s="2"/>
      <c r="CC119" s="2" t="s">
        <v>320</v>
      </c>
      <c r="CD119" s="2">
        <v>9460</v>
      </c>
      <c r="CE119" s="2" t="s">
        <v>96</v>
      </c>
      <c r="CF119" s="5">
        <v>42846</v>
      </c>
      <c r="CG119" s="2"/>
      <c r="CH119" s="2"/>
      <c r="CI119" s="2">
        <v>0</v>
      </c>
      <c r="CJ119" s="2">
        <v>0</v>
      </c>
      <c r="CK119" s="2" t="s">
        <v>118</v>
      </c>
      <c r="CL119" s="2" t="s">
        <v>85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"039902602356"</f>
        <v>039902602356</v>
      </c>
      <c r="F120" s="3">
        <v>42837</v>
      </c>
      <c r="G120" s="2">
        <v>201710</v>
      </c>
      <c r="H120" s="2" t="s">
        <v>78</v>
      </c>
      <c r="I120" s="2" t="s">
        <v>79</v>
      </c>
      <c r="J120" s="2" t="s">
        <v>323</v>
      </c>
      <c r="K120" s="2" t="s">
        <v>77</v>
      </c>
      <c r="L120" s="2" t="s">
        <v>324</v>
      </c>
      <c r="M120" s="2" t="s">
        <v>325</v>
      </c>
      <c r="N120" s="2" t="s">
        <v>326</v>
      </c>
      <c r="O120" s="2" t="s">
        <v>99</v>
      </c>
      <c r="P120" s="2" t="str">
        <f t="shared" si="6"/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10.45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12.8</v>
      </c>
      <c r="BJ120" s="2">
        <v>5.2</v>
      </c>
      <c r="BK120" s="2">
        <v>13</v>
      </c>
      <c r="BL120" s="2">
        <v>106.71</v>
      </c>
      <c r="BM120" s="2">
        <v>14.94</v>
      </c>
      <c r="BN120" s="2">
        <v>121.65</v>
      </c>
      <c r="BO120" s="2">
        <v>121.65</v>
      </c>
      <c r="BP120" s="2"/>
      <c r="BQ120" s="2" t="s">
        <v>327</v>
      </c>
      <c r="BR120" s="2" t="s">
        <v>252</v>
      </c>
      <c r="BS120" s="3">
        <v>42838</v>
      </c>
      <c r="BT120" s="4">
        <v>0.45833333333333331</v>
      </c>
      <c r="BU120" s="2" t="s">
        <v>328</v>
      </c>
      <c r="BV120" s="2"/>
      <c r="BW120" s="2"/>
      <c r="BX120" s="2"/>
      <c r="BY120" s="2">
        <v>25857</v>
      </c>
      <c r="BZ120" s="2"/>
      <c r="CA120" s="2"/>
      <c r="CB120" s="2"/>
      <c r="CC120" s="2" t="s">
        <v>325</v>
      </c>
      <c r="CD120" s="2">
        <v>6742</v>
      </c>
      <c r="CE120" s="2" t="s">
        <v>96</v>
      </c>
      <c r="CF120" s="5">
        <v>42844</v>
      </c>
      <c r="CG120" s="2"/>
      <c r="CH120" s="2"/>
      <c r="CI120" s="2">
        <v>0</v>
      </c>
      <c r="CJ120" s="2">
        <v>0</v>
      </c>
      <c r="CK120" s="2" t="s">
        <v>109</v>
      </c>
      <c r="CL120" s="2" t="s">
        <v>85</v>
      </c>
      <c r="CM120" s="2"/>
    </row>
    <row r="121" spans="1:91">
      <c r="A121" s="2" t="s">
        <v>131</v>
      </c>
      <c r="B121" s="2" t="s">
        <v>72</v>
      </c>
      <c r="C121" s="2" t="s">
        <v>73</v>
      </c>
      <c r="D121" s="2"/>
      <c r="E121" s="2" t="str">
        <f>"089901259081"</f>
        <v>089901259081</v>
      </c>
      <c r="F121" s="3">
        <v>42837</v>
      </c>
      <c r="G121" s="2">
        <v>201710</v>
      </c>
      <c r="H121" s="2" t="s">
        <v>190</v>
      </c>
      <c r="I121" s="2" t="s">
        <v>191</v>
      </c>
      <c r="J121" s="2" t="s">
        <v>76</v>
      </c>
      <c r="K121" s="2" t="s">
        <v>77</v>
      </c>
      <c r="L121" s="2" t="s">
        <v>306</v>
      </c>
      <c r="M121" s="2" t="s">
        <v>307</v>
      </c>
      <c r="N121" s="2" t="s">
        <v>76</v>
      </c>
      <c r="O121" s="2" t="s">
        <v>99</v>
      </c>
      <c r="P121" s="2" t="str">
        <f t="shared" si="6"/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7.37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76.72</v>
      </c>
      <c r="BM121" s="2">
        <v>10.74</v>
      </c>
      <c r="BN121" s="2">
        <v>87.46</v>
      </c>
      <c r="BO121" s="2">
        <v>87.46</v>
      </c>
      <c r="BP121" s="2"/>
      <c r="BQ121" s="2" t="s">
        <v>329</v>
      </c>
      <c r="BR121" s="2" t="s">
        <v>321</v>
      </c>
      <c r="BS121" s="3">
        <v>42843</v>
      </c>
      <c r="BT121" s="4">
        <v>0.39583333333333331</v>
      </c>
      <c r="BU121" s="2" t="s">
        <v>294</v>
      </c>
      <c r="BV121" s="2" t="s">
        <v>85</v>
      </c>
      <c r="BW121" s="2" t="s">
        <v>272</v>
      </c>
      <c r="BX121" s="2" t="s">
        <v>308</v>
      </c>
      <c r="BY121" s="2">
        <v>1200</v>
      </c>
      <c r="BZ121" s="2"/>
      <c r="CA121" s="2"/>
      <c r="CB121" s="2"/>
      <c r="CC121" s="2" t="s">
        <v>307</v>
      </c>
      <c r="CD121" s="2">
        <v>9700</v>
      </c>
      <c r="CE121" s="2" t="s">
        <v>96</v>
      </c>
      <c r="CF121" s="5">
        <v>42844</v>
      </c>
      <c r="CG121" s="2"/>
      <c r="CH121" s="2"/>
      <c r="CI121" s="2">
        <v>0</v>
      </c>
      <c r="CJ121" s="2">
        <v>0</v>
      </c>
      <c r="CK121" s="2" t="s">
        <v>118</v>
      </c>
      <c r="CL121" s="2" t="s">
        <v>85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"009935957102"</f>
        <v>009935957102</v>
      </c>
      <c r="F122" s="3">
        <v>42837</v>
      </c>
      <c r="G122" s="2">
        <v>201710</v>
      </c>
      <c r="H122" s="2" t="s">
        <v>89</v>
      </c>
      <c r="I122" s="2" t="s">
        <v>90</v>
      </c>
      <c r="J122" s="2" t="s">
        <v>76</v>
      </c>
      <c r="K122" s="2" t="s">
        <v>77</v>
      </c>
      <c r="L122" s="2" t="s">
        <v>146</v>
      </c>
      <c r="M122" s="2" t="s">
        <v>147</v>
      </c>
      <c r="N122" s="2" t="s">
        <v>76</v>
      </c>
      <c r="O122" s="2" t="s">
        <v>99</v>
      </c>
      <c r="P122" s="2" t="str">
        <f t="shared" si="6"/>
        <v xml:space="preserve">  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16.57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27.9</v>
      </c>
      <c r="BJ122" s="2">
        <v>43.2</v>
      </c>
      <c r="BK122" s="2">
        <v>44</v>
      </c>
      <c r="BL122" s="2">
        <v>166.3</v>
      </c>
      <c r="BM122" s="2">
        <v>23.28</v>
      </c>
      <c r="BN122" s="2">
        <v>189.58</v>
      </c>
      <c r="BO122" s="2">
        <v>189.58</v>
      </c>
      <c r="BP122" s="2"/>
      <c r="BQ122" s="2" t="s">
        <v>148</v>
      </c>
      <c r="BR122" s="2" t="s">
        <v>107</v>
      </c>
      <c r="BS122" s="3">
        <v>42838</v>
      </c>
      <c r="BT122" s="4">
        <v>0.4375</v>
      </c>
      <c r="BU122" s="2" t="s">
        <v>150</v>
      </c>
      <c r="BV122" s="2" t="s">
        <v>94</v>
      </c>
      <c r="BW122" s="2"/>
      <c r="BX122" s="2"/>
      <c r="BY122" s="2">
        <v>216149.56</v>
      </c>
      <c r="BZ122" s="2"/>
      <c r="CA122" s="2"/>
      <c r="CB122" s="2"/>
      <c r="CC122" s="2" t="s">
        <v>147</v>
      </c>
      <c r="CD122" s="2">
        <v>1034</v>
      </c>
      <c r="CE122" s="2" t="s">
        <v>96</v>
      </c>
      <c r="CF122" s="5">
        <v>42843</v>
      </c>
      <c r="CG122" s="2"/>
      <c r="CH122" s="2"/>
      <c r="CI122" s="2">
        <v>0</v>
      </c>
      <c r="CJ122" s="2">
        <v>0</v>
      </c>
      <c r="CK122" s="2" t="s">
        <v>224</v>
      </c>
      <c r="CL122" s="2" t="s">
        <v>85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"009935552746"</f>
        <v>009935552746</v>
      </c>
      <c r="F123" s="3">
        <v>42838</v>
      </c>
      <c r="G123" s="2">
        <v>201710</v>
      </c>
      <c r="H123" s="2" t="s">
        <v>89</v>
      </c>
      <c r="I123" s="2" t="s">
        <v>90</v>
      </c>
      <c r="J123" s="2" t="s">
        <v>76</v>
      </c>
      <c r="K123" s="2" t="s">
        <v>77</v>
      </c>
      <c r="L123" s="2" t="s">
        <v>263</v>
      </c>
      <c r="M123" s="2" t="s">
        <v>75</v>
      </c>
      <c r="N123" s="2" t="s">
        <v>76</v>
      </c>
      <c r="O123" s="2" t="s">
        <v>99</v>
      </c>
      <c r="P123" s="2" t="str">
        <f t="shared" si="6"/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21.17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2</v>
      </c>
      <c r="BI123" s="2">
        <v>30.4</v>
      </c>
      <c r="BJ123" s="2">
        <v>47.4</v>
      </c>
      <c r="BK123" s="2">
        <v>48</v>
      </c>
      <c r="BL123" s="2">
        <v>211.05</v>
      </c>
      <c r="BM123" s="2">
        <v>29.55</v>
      </c>
      <c r="BN123" s="2">
        <v>240.6</v>
      </c>
      <c r="BO123" s="2">
        <v>240.6</v>
      </c>
      <c r="BP123" s="2"/>
      <c r="BQ123" s="2" t="s">
        <v>163</v>
      </c>
      <c r="BR123" s="2" t="s">
        <v>164</v>
      </c>
      <c r="BS123" s="3">
        <v>42843</v>
      </c>
      <c r="BT123" s="4">
        <v>0.375</v>
      </c>
      <c r="BU123" s="2" t="s">
        <v>301</v>
      </c>
      <c r="BV123" s="2" t="s">
        <v>85</v>
      </c>
      <c r="BW123" s="2" t="s">
        <v>178</v>
      </c>
      <c r="BX123" s="2" t="s">
        <v>197</v>
      </c>
      <c r="BY123" s="2">
        <v>237108.38</v>
      </c>
      <c r="BZ123" s="2"/>
      <c r="CA123" s="2"/>
      <c r="CB123" s="2"/>
      <c r="CC123" s="2" t="s">
        <v>75</v>
      </c>
      <c r="CD123" s="2">
        <v>7700</v>
      </c>
      <c r="CE123" s="2" t="s">
        <v>96</v>
      </c>
      <c r="CF123" s="5">
        <v>42844</v>
      </c>
      <c r="CG123" s="2"/>
      <c r="CH123" s="2"/>
      <c r="CI123" s="2">
        <v>0</v>
      </c>
      <c r="CJ123" s="2">
        <v>0</v>
      </c>
      <c r="CK123" s="2" t="s">
        <v>127</v>
      </c>
      <c r="CL123" s="2" t="s">
        <v>85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"009935802865"</f>
        <v>009935802865</v>
      </c>
      <c r="F124" s="3">
        <v>42837</v>
      </c>
      <c r="G124" s="2">
        <v>201710</v>
      </c>
      <c r="H124" s="2" t="s">
        <v>89</v>
      </c>
      <c r="I124" s="2" t="s">
        <v>90</v>
      </c>
      <c r="J124" s="2" t="s">
        <v>76</v>
      </c>
      <c r="K124" s="2" t="s">
        <v>77</v>
      </c>
      <c r="L124" s="2" t="s">
        <v>156</v>
      </c>
      <c r="M124" s="2" t="s">
        <v>157</v>
      </c>
      <c r="N124" s="2" t="s">
        <v>76</v>
      </c>
      <c r="O124" s="2" t="s">
        <v>99</v>
      </c>
      <c r="P124" s="2" t="str">
        <f t="shared" si="6"/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39.82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3</v>
      </c>
      <c r="BI124" s="2">
        <v>90.1</v>
      </c>
      <c r="BJ124" s="2">
        <v>122.9</v>
      </c>
      <c r="BK124" s="2">
        <v>123</v>
      </c>
      <c r="BL124" s="2">
        <v>392.58</v>
      </c>
      <c r="BM124" s="2">
        <v>54.96</v>
      </c>
      <c r="BN124" s="2">
        <v>447.54</v>
      </c>
      <c r="BO124" s="2">
        <v>447.54</v>
      </c>
      <c r="BP124" s="2"/>
      <c r="BQ124" s="2" t="s">
        <v>330</v>
      </c>
      <c r="BR124" s="2"/>
      <c r="BS124" s="3">
        <v>42838</v>
      </c>
      <c r="BT124" s="4">
        <v>0.32013888888888892</v>
      </c>
      <c r="BU124" s="2" t="s">
        <v>331</v>
      </c>
      <c r="BV124" s="2" t="s">
        <v>94</v>
      </c>
      <c r="BW124" s="2"/>
      <c r="BX124" s="2"/>
      <c r="BY124" s="2">
        <v>614712.18000000005</v>
      </c>
      <c r="BZ124" s="2"/>
      <c r="CA124" s="2"/>
      <c r="CB124" s="2"/>
      <c r="CC124" s="2" t="s">
        <v>157</v>
      </c>
      <c r="CD124" s="2">
        <v>300</v>
      </c>
      <c r="CE124" s="2" t="s">
        <v>96</v>
      </c>
      <c r="CF124" s="5">
        <v>42844</v>
      </c>
      <c r="CG124" s="2"/>
      <c r="CH124" s="2"/>
      <c r="CI124" s="2">
        <v>0</v>
      </c>
      <c r="CJ124" s="2">
        <v>0</v>
      </c>
      <c r="CK124" s="2" t="s">
        <v>224</v>
      </c>
      <c r="CL124" s="2" t="s">
        <v>85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"009935802864"</f>
        <v>009935802864</v>
      </c>
      <c r="F125" s="3">
        <v>42838</v>
      </c>
      <c r="G125" s="2">
        <v>201710</v>
      </c>
      <c r="H125" s="2" t="s">
        <v>89</v>
      </c>
      <c r="I125" s="2" t="s">
        <v>90</v>
      </c>
      <c r="J125" s="2" t="s">
        <v>76</v>
      </c>
      <c r="K125" s="2" t="s">
        <v>77</v>
      </c>
      <c r="L125" s="2" t="s">
        <v>156</v>
      </c>
      <c r="M125" s="2" t="s">
        <v>157</v>
      </c>
      <c r="N125" s="2" t="s">
        <v>76</v>
      </c>
      <c r="O125" s="2" t="s">
        <v>99</v>
      </c>
      <c r="P125" s="2" t="str">
        <f t="shared" si="6"/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26.28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2</v>
      </c>
      <c r="BI125" s="2">
        <v>62.5</v>
      </c>
      <c r="BJ125" s="2">
        <v>76.900000000000006</v>
      </c>
      <c r="BK125" s="2">
        <v>77</v>
      </c>
      <c r="BL125" s="2">
        <v>260.82</v>
      </c>
      <c r="BM125" s="2">
        <v>36.51</v>
      </c>
      <c r="BN125" s="2">
        <v>297.33</v>
      </c>
      <c r="BO125" s="2">
        <v>297.33</v>
      </c>
      <c r="BP125" s="2"/>
      <c r="BQ125" s="2" t="s">
        <v>245</v>
      </c>
      <c r="BR125" s="2" t="s">
        <v>107</v>
      </c>
      <c r="BS125" s="3">
        <v>42843</v>
      </c>
      <c r="BT125" s="4">
        <v>0.33333333333333331</v>
      </c>
      <c r="BU125" s="2" t="s">
        <v>332</v>
      </c>
      <c r="BV125" s="2" t="s">
        <v>85</v>
      </c>
      <c r="BW125" s="2"/>
      <c r="BX125" s="2"/>
      <c r="BY125" s="2">
        <v>384510.45</v>
      </c>
      <c r="BZ125" s="2"/>
      <c r="CA125" s="2"/>
      <c r="CB125" s="2"/>
      <c r="CC125" s="2" t="s">
        <v>157</v>
      </c>
      <c r="CD125" s="2">
        <v>300</v>
      </c>
      <c r="CE125" s="2" t="s">
        <v>96</v>
      </c>
      <c r="CF125" s="5">
        <v>42845</v>
      </c>
      <c r="CG125" s="2"/>
      <c r="CH125" s="2"/>
      <c r="CI125" s="2">
        <v>0</v>
      </c>
      <c r="CJ125" s="2">
        <v>0</v>
      </c>
      <c r="CK125" s="2" t="s">
        <v>224</v>
      </c>
      <c r="CL125" s="2" t="s">
        <v>85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"009935627134"</f>
        <v>009935627134</v>
      </c>
      <c r="F126" s="3">
        <v>42837</v>
      </c>
      <c r="G126" s="2">
        <v>201710</v>
      </c>
      <c r="H126" s="2" t="s">
        <v>200</v>
      </c>
      <c r="I126" s="2" t="s">
        <v>201</v>
      </c>
      <c r="J126" s="2" t="s">
        <v>76</v>
      </c>
      <c r="K126" s="2" t="s">
        <v>77</v>
      </c>
      <c r="L126" s="2" t="s">
        <v>110</v>
      </c>
      <c r="M126" s="2" t="s">
        <v>111</v>
      </c>
      <c r="N126" s="2" t="s">
        <v>76</v>
      </c>
      <c r="O126" s="2" t="s">
        <v>99</v>
      </c>
      <c r="P126" s="2" t="str">
        <f>"JNB 1704280691                "</f>
        <v xml:space="preserve">JNB 1704280691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11.03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21</v>
      </c>
      <c r="BJ126" s="2">
        <v>8.4</v>
      </c>
      <c r="BK126" s="2">
        <v>21</v>
      </c>
      <c r="BL126" s="2">
        <v>112.35</v>
      </c>
      <c r="BM126" s="2">
        <v>15.73</v>
      </c>
      <c r="BN126" s="2">
        <v>128.08000000000001</v>
      </c>
      <c r="BO126" s="2">
        <v>128.08000000000001</v>
      </c>
      <c r="BP126" s="2"/>
      <c r="BQ126" s="2" t="s">
        <v>171</v>
      </c>
      <c r="BR126" s="2" t="s">
        <v>241</v>
      </c>
      <c r="BS126" s="3">
        <v>42838</v>
      </c>
      <c r="BT126" s="4">
        <v>0.60347222222222219</v>
      </c>
      <c r="BU126" s="2" t="s">
        <v>333</v>
      </c>
      <c r="BV126" s="2"/>
      <c r="BW126" s="2"/>
      <c r="BX126" s="2"/>
      <c r="BY126" s="2">
        <v>42000</v>
      </c>
      <c r="BZ126" s="2"/>
      <c r="CA126" s="2"/>
      <c r="CB126" s="2"/>
      <c r="CC126" s="2" t="s">
        <v>111</v>
      </c>
      <c r="CD126" s="2">
        <v>2146</v>
      </c>
      <c r="CE126" s="2" t="s">
        <v>96</v>
      </c>
      <c r="CF126" s="5">
        <v>42843</v>
      </c>
      <c r="CG126" s="2"/>
      <c r="CH126" s="2"/>
      <c r="CI126" s="2">
        <v>0</v>
      </c>
      <c r="CJ126" s="2">
        <v>0</v>
      </c>
      <c r="CK126" s="2" t="s">
        <v>127</v>
      </c>
      <c r="CL126" s="2" t="s">
        <v>85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"009935474385"</f>
        <v>009935474385</v>
      </c>
      <c r="F127" s="3">
        <v>42837</v>
      </c>
      <c r="G127" s="2">
        <v>201710</v>
      </c>
      <c r="H127" s="2" t="s">
        <v>89</v>
      </c>
      <c r="I127" s="2" t="s">
        <v>90</v>
      </c>
      <c r="J127" s="2" t="s">
        <v>76</v>
      </c>
      <c r="K127" s="2" t="s">
        <v>77</v>
      </c>
      <c r="L127" s="2" t="s">
        <v>200</v>
      </c>
      <c r="M127" s="2" t="s">
        <v>201</v>
      </c>
      <c r="N127" s="2" t="s">
        <v>76</v>
      </c>
      <c r="O127" s="2" t="s">
        <v>99</v>
      </c>
      <c r="P127" s="2" t="str">
        <f t="shared" ref="P127:P134" si="7">"                              "</f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28.93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23.5</v>
      </c>
      <c r="BJ127" s="2">
        <v>44.1</v>
      </c>
      <c r="BK127" s="2">
        <v>45</v>
      </c>
      <c r="BL127" s="2">
        <v>286.58999999999997</v>
      </c>
      <c r="BM127" s="2">
        <v>40.119999999999997</v>
      </c>
      <c r="BN127" s="2">
        <v>326.70999999999998</v>
      </c>
      <c r="BO127" s="2">
        <v>326.70999999999998</v>
      </c>
      <c r="BP127" s="2"/>
      <c r="BQ127" s="2" t="s">
        <v>296</v>
      </c>
      <c r="BR127" s="2" t="s">
        <v>107</v>
      </c>
      <c r="BS127" s="3">
        <v>42838</v>
      </c>
      <c r="BT127" s="4">
        <v>0.41666666666666669</v>
      </c>
      <c r="BU127" s="2" t="s">
        <v>296</v>
      </c>
      <c r="BV127" s="2"/>
      <c r="BW127" s="2"/>
      <c r="BX127" s="2"/>
      <c r="BY127" s="2">
        <v>220523.31</v>
      </c>
      <c r="BZ127" s="2"/>
      <c r="CA127" s="2"/>
      <c r="CB127" s="2"/>
      <c r="CC127" s="2" t="s">
        <v>201</v>
      </c>
      <c r="CD127" s="2">
        <v>450</v>
      </c>
      <c r="CE127" s="2" t="s">
        <v>96</v>
      </c>
      <c r="CF127" s="5">
        <v>42845</v>
      </c>
      <c r="CG127" s="2"/>
      <c r="CH127" s="2"/>
      <c r="CI127" s="2">
        <v>0</v>
      </c>
      <c r="CJ127" s="2">
        <v>0</v>
      </c>
      <c r="CK127" s="2" t="s">
        <v>109</v>
      </c>
      <c r="CL127" s="2" t="s">
        <v>85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"009936323138"</f>
        <v>009936323138</v>
      </c>
      <c r="F128" s="3">
        <v>42838</v>
      </c>
      <c r="G128" s="2">
        <v>201710</v>
      </c>
      <c r="H128" s="2" t="s">
        <v>237</v>
      </c>
      <c r="I128" s="2" t="s">
        <v>238</v>
      </c>
      <c r="J128" s="2" t="s">
        <v>76</v>
      </c>
      <c r="K128" s="2" t="s">
        <v>77</v>
      </c>
      <c r="L128" s="2" t="s">
        <v>110</v>
      </c>
      <c r="M128" s="2" t="s">
        <v>111</v>
      </c>
      <c r="N128" s="2" t="s">
        <v>76</v>
      </c>
      <c r="O128" s="2" t="s">
        <v>99</v>
      </c>
      <c r="P128" s="2" t="str">
        <f t="shared" si="7"/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12.75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25</v>
      </c>
      <c r="BJ128" s="2">
        <v>30.4</v>
      </c>
      <c r="BK128" s="2">
        <v>31</v>
      </c>
      <c r="BL128" s="2">
        <v>129.07</v>
      </c>
      <c r="BM128" s="2">
        <v>18.07</v>
      </c>
      <c r="BN128" s="2">
        <v>147.13999999999999</v>
      </c>
      <c r="BO128" s="2">
        <v>147.13999999999999</v>
      </c>
      <c r="BP128" s="2"/>
      <c r="BQ128" s="2"/>
      <c r="BR128" s="2" t="s">
        <v>239</v>
      </c>
      <c r="BS128" s="3">
        <v>42843</v>
      </c>
      <c r="BT128" s="4">
        <v>0.7006944444444444</v>
      </c>
      <c r="BU128" s="2" t="s">
        <v>116</v>
      </c>
      <c r="BV128" s="2" t="s">
        <v>85</v>
      </c>
      <c r="BW128" s="2" t="s">
        <v>272</v>
      </c>
      <c r="BX128" s="2" t="s">
        <v>273</v>
      </c>
      <c r="BY128" s="2">
        <v>152076</v>
      </c>
      <c r="BZ128" s="2"/>
      <c r="CA128" s="2" t="s">
        <v>334</v>
      </c>
      <c r="CB128" s="2"/>
      <c r="CC128" s="2" t="s">
        <v>111</v>
      </c>
      <c r="CD128" s="2">
        <v>2146</v>
      </c>
      <c r="CE128" s="2" t="s">
        <v>96</v>
      </c>
      <c r="CF128" s="5">
        <v>42843</v>
      </c>
      <c r="CG128" s="2"/>
      <c r="CH128" s="2"/>
      <c r="CI128" s="2">
        <v>0</v>
      </c>
      <c r="CJ128" s="2">
        <v>0</v>
      </c>
      <c r="CK128" s="2" t="s">
        <v>240</v>
      </c>
      <c r="CL128" s="2" t="s">
        <v>85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"069907886429"</f>
        <v>069907886429</v>
      </c>
      <c r="F129" s="3">
        <v>42838</v>
      </c>
      <c r="G129" s="2">
        <v>201710</v>
      </c>
      <c r="H129" s="2" t="s">
        <v>142</v>
      </c>
      <c r="I129" s="2" t="s">
        <v>143</v>
      </c>
      <c r="J129" s="2" t="s">
        <v>76</v>
      </c>
      <c r="K129" s="2" t="s">
        <v>77</v>
      </c>
      <c r="L129" s="2" t="s">
        <v>89</v>
      </c>
      <c r="M129" s="2" t="s">
        <v>90</v>
      </c>
      <c r="N129" s="2" t="s">
        <v>76</v>
      </c>
      <c r="O129" s="2" t="s">
        <v>99</v>
      </c>
      <c r="P129" s="2" t="str">
        <f t="shared" si="7"/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8.0399999999999991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1</v>
      </c>
      <c r="BJ129" s="2">
        <v>0.2</v>
      </c>
      <c r="BK129" s="2">
        <v>1</v>
      </c>
      <c r="BL129" s="2">
        <v>83.24</v>
      </c>
      <c r="BM129" s="2">
        <v>11.65</v>
      </c>
      <c r="BN129" s="2">
        <v>94.89</v>
      </c>
      <c r="BO129" s="2">
        <v>94.89</v>
      </c>
      <c r="BP129" s="2"/>
      <c r="BQ129" s="2"/>
      <c r="BR129" s="2"/>
      <c r="BS129" s="3">
        <v>42843</v>
      </c>
      <c r="BT129" s="4">
        <v>0.6381944444444444</v>
      </c>
      <c r="BU129" s="2" t="s">
        <v>79</v>
      </c>
      <c r="BV129" s="2" t="s">
        <v>85</v>
      </c>
      <c r="BW129" s="2" t="s">
        <v>272</v>
      </c>
      <c r="BX129" s="2" t="s">
        <v>273</v>
      </c>
      <c r="BY129" s="2">
        <v>1200</v>
      </c>
      <c r="BZ129" s="2"/>
      <c r="CA129" s="2"/>
      <c r="CB129" s="2"/>
      <c r="CC129" s="2" t="s">
        <v>90</v>
      </c>
      <c r="CD129" s="2">
        <v>2054</v>
      </c>
      <c r="CE129" s="2" t="s">
        <v>96</v>
      </c>
      <c r="CF129" s="5">
        <v>42843</v>
      </c>
      <c r="CG129" s="2"/>
      <c r="CH129" s="2"/>
      <c r="CI129" s="2">
        <v>0</v>
      </c>
      <c r="CJ129" s="2">
        <v>0</v>
      </c>
      <c r="CK129" s="2" t="s">
        <v>224</v>
      </c>
      <c r="CL129" s="2" t="s">
        <v>85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"069907886430"</f>
        <v>069907886430</v>
      </c>
      <c r="F130" s="3">
        <v>42838</v>
      </c>
      <c r="G130" s="2">
        <v>201710</v>
      </c>
      <c r="H130" s="2" t="s">
        <v>142</v>
      </c>
      <c r="I130" s="2" t="s">
        <v>143</v>
      </c>
      <c r="J130" s="2" t="s">
        <v>76</v>
      </c>
      <c r="K130" s="2" t="s">
        <v>77</v>
      </c>
      <c r="L130" s="2" t="s">
        <v>89</v>
      </c>
      <c r="M130" s="2" t="s">
        <v>90</v>
      </c>
      <c r="N130" s="2" t="s">
        <v>76</v>
      </c>
      <c r="O130" s="2" t="s">
        <v>99</v>
      </c>
      <c r="P130" s="2" t="str">
        <f t="shared" si="7"/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8.0399999999999991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</v>
      </c>
      <c r="BJ130" s="2">
        <v>0.2</v>
      </c>
      <c r="BK130" s="2">
        <v>1</v>
      </c>
      <c r="BL130" s="2">
        <v>83.24</v>
      </c>
      <c r="BM130" s="2">
        <v>11.65</v>
      </c>
      <c r="BN130" s="2">
        <v>94.89</v>
      </c>
      <c r="BO130" s="2">
        <v>94.89</v>
      </c>
      <c r="BP130" s="2"/>
      <c r="BQ130" s="2" t="s">
        <v>335</v>
      </c>
      <c r="BR130" s="2"/>
      <c r="BS130" s="3">
        <v>42843</v>
      </c>
      <c r="BT130" s="4">
        <v>0.35069444444444442</v>
      </c>
      <c r="BU130" s="2" t="s">
        <v>336</v>
      </c>
      <c r="BV130" s="2" t="s">
        <v>85</v>
      </c>
      <c r="BW130" s="2" t="s">
        <v>272</v>
      </c>
      <c r="BX130" s="2" t="s">
        <v>337</v>
      </c>
      <c r="BY130" s="2">
        <v>1200</v>
      </c>
      <c r="BZ130" s="2"/>
      <c r="CA130" s="2"/>
      <c r="CB130" s="2"/>
      <c r="CC130" s="2" t="s">
        <v>90</v>
      </c>
      <c r="CD130" s="2">
        <v>2054</v>
      </c>
      <c r="CE130" s="2" t="s">
        <v>96</v>
      </c>
      <c r="CF130" s="5">
        <v>42844</v>
      </c>
      <c r="CG130" s="2"/>
      <c r="CH130" s="2"/>
      <c r="CI130" s="2">
        <v>0</v>
      </c>
      <c r="CJ130" s="2">
        <v>0</v>
      </c>
      <c r="CK130" s="2" t="s">
        <v>224</v>
      </c>
      <c r="CL130" s="2" t="s">
        <v>85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"039902464706"</f>
        <v>039902464706</v>
      </c>
      <c r="F131" s="3">
        <v>42838</v>
      </c>
      <c r="G131" s="2">
        <v>201710</v>
      </c>
      <c r="H131" s="2" t="s">
        <v>78</v>
      </c>
      <c r="I131" s="2" t="s">
        <v>79</v>
      </c>
      <c r="J131" s="2" t="s">
        <v>76</v>
      </c>
      <c r="K131" s="2" t="s">
        <v>77</v>
      </c>
      <c r="L131" s="2" t="s">
        <v>89</v>
      </c>
      <c r="M131" s="2" t="s">
        <v>90</v>
      </c>
      <c r="N131" s="2" t="s">
        <v>76</v>
      </c>
      <c r="O131" s="2" t="s">
        <v>99</v>
      </c>
      <c r="P131" s="2" t="str">
        <f t="shared" si="7"/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35.71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2</v>
      </c>
      <c r="BI131" s="2">
        <v>30.2</v>
      </c>
      <c r="BJ131" s="2">
        <v>55.4</v>
      </c>
      <c r="BK131" s="2">
        <v>56</v>
      </c>
      <c r="BL131" s="2">
        <v>352.55</v>
      </c>
      <c r="BM131" s="2">
        <v>49.36</v>
      </c>
      <c r="BN131" s="2">
        <v>401.91</v>
      </c>
      <c r="BO131" s="2">
        <v>401.91</v>
      </c>
      <c r="BP131" s="2"/>
      <c r="BQ131" s="2" t="s">
        <v>338</v>
      </c>
      <c r="BR131" s="2" t="s">
        <v>339</v>
      </c>
      <c r="BS131" s="3">
        <v>42845</v>
      </c>
      <c r="BT131" s="4">
        <v>0.72916666666666663</v>
      </c>
      <c r="BU131" s="2" t="s">
        <v>340</v>
      </c>
      <c r="BV131" s="2"/>
      <c r="BW131" s="2" t="s">
        <v>272</v>
      </c>
      <c r="BX131" s="2" t="s">
        <v>273</v>
      </c>
      <c r="BY131" s="2">
        <v>276750</v>
      </c>
      <c r="BZ131" s="2"/>
      <c r="CA131" s="2" t="s">
        <v>334</v>
      </c>
      <c r="CB131" s="2"/>
      <c r="CC131" s="2" t="s">
        <v>90</v>
      </c>
      <c r="CD131" s="2">
        <v>2090</v>
      </c>
      <c r="CE131" s="2" t="s">
        <v>108</v>
      </c>
      <c r="CF131" s="5">
        <v>42845</v>
      </c>
      <c r="CG131" s="2"/>
      <c r="CH131" s="2"/>
      <c r="CI131" s="2">
        <v>0</v>
      </c>
      <c r="CJ131" s="2">
        <v>0</v>
      </c>
      <c r="CK131" s="2" t="s">
        <v>109</v>
      </c>
      <c r="CL131" s="2" t="s">
        <v>85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"069907498227"</f>
        <v>069907498227</v>
      </c>
      <c r="F132" s="3">
        <v>42838</v>
      </c>
      <c r="G132" s="2">
        <v>201710</v>
      </c>
      <c r="H132" s="2" t="s">
        <v>142</v>
      </c>
      <c r="I132" s="2" t="s">
        <v>143</v>
      </c>
      <c r="J132" s="2" t="s">
        <v>76</v>
      </c>
      <c r="K132" s="2" t="s">
        <v>77</v>
      </c>
      <c r="L132" s="2" t="s">
        <v>89</v>
      </c>
      <c r="M132" s="2" t="s">
        <v>90</v>
      </c>
      <c r="N132" s="2" t="s">
        <v>76</v>
      </c>
      <c r="O132" s="2" t="s">
        <v>99</v>
      </c>
      <c r="P132" s="2" t="str">
        <f t="shared" si="7"/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172.83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575</v>
      </c>
      <c r="BJ132" s="2">
        <v>190.4</v>
      </c>
      <c r="BK132" s="2">
        <v>575</v>
      </c>
      <c r="BL132" s="2">
        <v>1687.23</v>
      </c>
      <c r="BM132" s="2">
        <v>236.21</v>
      </c>
      <c r="BN132" s="2">
        <v>1923.44</v>
      </c>
      <c r="BO132" s="2">
        <v>1923.44</v>
      </c>
      <c r="BP132" s="2"/>
      <c r="BQ132" s="2"/>
      <c r="BR132" s="2"/>
      <c r="BS132" s="3">
        <v>42843</v>
      </c>
      <c r="BT132" s="4">
        <v>0.41666666666666669</v>
      </c>
      <c r="BU132" s="2" t="s">
        <v>243</v>
      </c>
      <c r="BV132" s="2" t="s">
        <v>85</v>
      </c>
      <c r="BW132" s="2" t="s">
        <v>272</v>
      </c>
      <c r="BX132" s="2" t="s">
        <v>341</v>
      </c>
      <c r="BY132" s="2">
        <v>952000</v>
      </c>
      <c r="BZ132" s="2"/>
      <c r="CA132" s="2"/>
      <c r="CB132" s="2"/>
      <c r="CC132" s="2" t="s">
        <v>90</v>
      </c>
      <c r="CD132" s="2">
        <v>2000</v>
      </c>
      <c r="CE132" s="2" t="s">
        <v>96</v>
      </c>
      <c r="CF132" s="5">
        <v>42844</v>
      </c>
      <c r="CG132" s="2"/>
      <c r="CH132" s="2"/>
      <c r="CI132" s="2">
        <v>0</v>
      </c>
      <c r="CJ132" s="2">
        <v>0</v>
      </c>
      <c r="CK132" s="2" t="s">
        <v>224</v>
      </c>
      <c r="CL132" s="2" t="s">
        <v>85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"009935802866"</f>
        <v>009935802866</v>
      </c>
      <c r="F133" s="3">
        <v>42837</v>
      </c>
      <c r="G133" s="2">
        <v>201710</v>
      </c>
      <c r="H133" s="2" t="s">
        <v>89</v>
      </c>
      <c r="I133" s="2" t="s">
        <v>90</v>
      </c>
      <c r="J133" s="2" t="s">
        <v>76</v>
      </c>
      <c r="K133" s="2" t="s">
        <v>77</v>
      </c>
      <c r="L133" s="2" t="s">
        <v>292</v>
      </c>
      <c r="M133" s="2" t="s">
        <v>293</v>
      </c>
      <c r="N133" s="2" t="s">
        <v>76</v>
      </c>
      <c r="O133" s="2" t="s">
        <v>99</v>
      </c>
      <c r="P133" s="2" t="str">
        <f t="shared" si="7"/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10.45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2</v>
      </c>
      <c r="BI133" s="2">
        <v>11.9</v>
      </c>
      <c r="BJ133" s="2">
        <v>13.7</v>
      </c>
      <c r="BK133" s="2">
        <v>14</v>
      </c>
      <c r="BL133" s="2">
        <v>106.71</v>
      </c>
      <c r="BM133" s="2">
        <v>14.94</v>
      </c>
      <c r="BN133" s="2">
        <v>121.65</v>
      </c>
      <c r="BO133" s="2">
        <v>121.65</v>
      </c>
      <c r="BP133" s="2"/>
      <c r="BQ133" s="2" t="s">
        <v>294</v>
      </c>
      <c r="BR133" s="2"/>
      <c r="BS133" s="3">
        <v>42843</v>
      </c>
      <c r="BT133" s="4">
        <v>0.46458333333333335</v>
      </c>
      <c r="BU133" s="2" t="s">
        <v>342</v>
      </c>
      <c r="BV133" s="2" t="s">
        <v>85</v>
      </c>
      <c r="BW133" s="2"/>
      <c r="BX133" s="2"/>
      <c r="BY133" s="2">
        <v>68682.25</v>
      </c>
      <c r="BZ133" s="2"/>
      <c r="CA133" s="2"/>
      <c r="CB133" s="2"/>
      <c r="CC133" s="2" t="s">
        <v>293</v>
      </c>
      <c r="CD133" s="2">
        <v>8600</v>
      </c>
      <c r="CE133" s="2" t="s">
        <v>96</v>
      </c>
      <c r="CF133" s="5">
        <v>42845</v>
      </c>
      <c r="CG133" s="2"/>
      <c r="CH133" s="2"/>
      <c r="CI133" s="2">
        <v>0</v>
      </c>
      <c r="CJ133" s="2">
        <v>0</v>
      </c>
      <c r="CK133" s="2" t="s">
        <v>109</v>
      </c>
      <c r="CL133" s="2" t="s">
        <v>85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"009935613998"</f>
        <v>009935613998</v>
      </c>
      <c r="F134" s="3">
        <v>42837</v>
      </c>
      <c r="G134" s="2">
        <v>201710</v>
      </c>
      <c r="H134" s="2" t="s">
        <v>89</v>
      </c>
      <c r="I134" s="2" t="s">
        <v>90</v>
      </c>
      <c r="J134" s="2" t="s">
        <v>76</v>
      </c>
      <c r="K134" s="2" t="s">
        <v>77</v>
      </c>
      <c r="L134" s="2" t="s">
        <v>292</v>
      </c>
      <c r="M134" s="2" t="s">
        <v>293</v>
      </c>
      <c r="N134" s="2" t="s">
        <v>76</v>
      </c>
      <c r="O134" s="2" t="s">
        <v>81</v>
      </c>
      <c r="P134" s="2" t="str">
        <f t="shared" si="7"/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8.31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0.1</v>
      </c>
      <c r="BJ134" s="2">
        <v>1.1000000000000001</v>
      </c>
      <c r="BK134" s="2">
        <v>1.5</v>
      </c>
      <c r="BL134" s="2">
        <v>80.849999999999994</v>
      </c>
      <c r="BM134" s="2">
        <v>11.32</v>
      </c>
      <c r="BN134" s="2">
        <v>92.17</v>
      </c>
      <c r="BO134" s="2">
        <v>92.17</v>
      </c>
      <c r="BP134" s="2"/>
      <c r="BQ134" s="2" t="s">
        <v>294</v>
      </c>
      <c r="BR134" s="2"/>
      <c r="BS134" s="3">
        <v>42843</v>
      </c>
      <c r="BT134" s="4">
        <v>0.4236111111111111</v>
      </c>
      <c r="BU134" s="2" t="s">
        <v>343</v>
      </c>
      <c r="BV134" s="2" t="s">
        <v>85</v>
      </c>
      <c r="BW134" s="2"/>
      <c r="BX134" s="2"/>
      <c r="BY134" s="2">
        <v>5694.57</v>
      </c>
      <c r="BZ134" s="2"/>
      <c r="CA134" s="2"/>
      <c r="CB134" s="2"/>
      <c r="CC134" s="2" t="s">
        <v>293</v>
      </c>
      <c r="CD134" s="2">
        <v>8600</v>
      </c>
      <c r="CE134" s="2" t="s">
        <v>96</v>
      </c>
      <c r="CF134" s="5">
        <v>42845</v>
      </c>
      <c r="CG134" s="2"/>
      <c r="CH134" s="2"/>
      <c r="CI134" s="2">
        <v>3</v>
      </c>
      <c r="CJ134" s="2">
        <v>4</v>
      </c>
      <c r="CK134" s="2">
        <v>23</v>
      </c>
      <c r="CL134" s="2" t="s">
        <v>85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"009936263204"</f>
        <v>009936263204</v>
      </c>
      <c r="F135" s="3">
        <v>42835</v>
      </c>
      <c r="G135" s="2">
        <v>201710</v>
      </c>
      <c r="H135" s="2" t="s">
        <v>156</v>
      </c>
      <c r="I135" s="2" t="s">
        <v>157</v>
      </c>
      <c r="J135" s="2" t="s">
        <v>244</v>
      </c>
      <c r="K135" s="2" t="s">
        <v>77</v>
      </c>
      <c r="L135" s="2" t="s">
        <v>110</v>
      </c>
      <c r="M135" s="2" t="s">
        <v>111</v>
      </c>
      <c r="N135" s="2" t="s">
        <v>76</v>
      </c>
      <c r="O135" s="2" t="s">
        <v>81</v>
      </c>
      <c r="P135" s="2" t="str">
        <f>"PARTS                         "</f>
        <v xml:space="preserve">PARTS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147.49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50</v>
      </c>
      <c r="BJ135" s="2">
        <v>47.8</v>
      </c>
      <c r="BK135" s="2">
        <v>50</v>
      </c>
      <c r="BL135" s="2">
        <v>1435.57</v>
      </c>
      <c r="BM135" s="2">
        <v>200.98</v>
      </c>
      <c r="BN135" s="2">
        <v>1636.55</v>
      </c>
      <c r="BO135" s="2">
        <v>1636.55</v>
      </c>
      <c r="BP135" s="2"/>
      <c r="BQ135" s="2" t="s">
        <v>171</v>
      </c>
      <c r="BR135" s="2" t="s">
        <v>245</v>
      </c>
      <c r="BS135" s="3">
        <v>42836</v>
      </c>
      <c r="BT135" s="4">
        <v>0.47569444444444442</v>
      </c>
      <c r="BU135" s="2" t="s">
        <v>129</v>
      </c>
      <c r="BV135" s="2" t="s">
        <v>85</v>
      </c>
      <c r="BW135" s="2" t="s">
        <v>188</v>
      </c>
      <c r="BX135" s="2" t="s">
        <v>280</v>
      </c>
      <c r="BY135" s="2">
        <v>239200</v>
      </c>
      <c r="BZ135" s="2" t="s">
        <v>27</v>
      </c>
      <c r="CA135" s="2"/>
      <c r="CB135" s="2"/>
      <c r="CC135" s="2" t="s">
        <v>111</v>
      </c>
      <c r="CD135" s="2">
        <v>2146</v>
      </c>
      <c r="CE135" s="2" t="s">
        <v>96</v>
      </c>
      <c r="CF135" s="5">
        <v>42837</v>
      </c>
      <c r="CG135" s="2"/>
      <c r="CH135" s="2"/>
      <c r="CI135" s="2">
        <v>1</v>
      </c>
      <c r="CJ135" s="2">
        <v>1</v>
      </c>
      <c r="CK135" s="2">
        <v>24</v>
      </c>
      <c r="CL135" s="2" t="s">
        <v>85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"009935802886"</f>
        <v>009935802886</v>
      </c>
      <c r="F136" s="3">
        <v>42828</v>
      </c>
      <c r="G136" s="2">
        <v>201710</v>
      </c>
      <c r="H136" s="2" t="s">
        <v>110</v>
      </c>
      <c r="I136" s="2" t="s">
        <v>111</v>
      </c>
      <c r="J136" s="2" t="s">
        <v>76</v>
      </c>
      <c r="K136" s="2" t="s">
        <v>77</v>
      </c>
      <c r="L136" s="2" t="s">
        <v>283</v>
      </c>
      <c r="M136" s="2" t="s">
        <v>153</v>
      </c>
      <c r="N136" s="2" t="s">
        <v>344</v>
      </c>
      <c r="O136" s="2" t="s">
        <v>99</v>
      </c>
      <c r="P136" s="2" t="str">
        <f>"                              "</f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13.03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3</v>
      </c>
      <c r="BI136" s="2">
        <v>41</v>
      </c>
      <c r="BJ136" s="2">
        <v>12.7</v>
      </c>
      <c r="BK136" s="2">
        <v>41</v>
      </c>
      <c r="BL136" s="2">
        <v>128.4</v>
      </c>
      <c r="BM136" s="2">
        <v>17.98</v>
      </c>
      <c r="BN136" s="2">
        <v>146.38</v>
      </c>
      <c r="BO136" s="2">
        <v>146.38</v>
      </c>
      <c r="BP136" s="2"/>
      <c r="BQ136" s="2"/>
      <c r="BR136" s="2"/>
      <c r="BS136" s="3">
        <v>42830</v>
      </c>
      <c r="BT136" s="4">
        <v>0.33124999999999999</v>
      </c>
      <c r="BU136" s="2" t="s">
        <v>345</v>
      </c>
      <c r="BV136" s="2" t="s">
        <v>85</v>
      </c>
      <c r="BW136" s="2"/>
      <c r="BX136" s="2"/>
      <c r="BY136" s="2">
        <v>63480</v>
      </c>
      <c r="BZ136" s="2"/>
      <c r="CA136" s="2"/>
      <c r="CB136" s="2"/>
      <c r="CC136" s="2" t="s">
        <v>153</v>
      </c>
      <c r="CD136" s="2">
        <v>1200</v>
      </c>
      <c r="CE136" s="2" t="s">
        <v>96</v>
      </c>
      <c r="CF136" s="5">
        <v>42832</v>
      </c>
      <c r="CG136" s="2"/>
      <c r="CH136" s="2"/>
      <c r="CI136" s="2">
        <v>0</v>
      </c>
      <c r="CJ136" s="2">
        <v>0</v>
      </c>
      <c r="CK136" s="2" t="s">
        <v>226</v>
      </c>
      <c r="CL136" s="2" t="s">
        <v>85</v>
      </c>
      <c r="CM136" s="2"/>
    </row>
    <row r="137" spans="1:91">
      <c r="A137" s="2" t="s">
        <v>131</v>
      </c>
      <c r="B137" s="2" t="s">
        <v>72</v>
      </c>
      <c r="C137" s="2" t="s">
        <v>73</v>
      </c>
      <c r="D137" s="2"/>
      <c r="E137" s="2" t="str">
        <f>"029907821471"</f>
        <v>029907821471</v>
      </c>
      <c r="F137" s="3">
        <v>42843</v>
      </c>
      <c r="G137" s="2">
        <v>201710</v>
      </c>
      <c r="H137" s="2" t="s">
        <v>265</v>
      </c>
      <c r="I137" s="2" t="s">
        <v>266</v>
      </c>
      <c r="J137" s="2" t="s">
        <v>76</v>
      </c>
      <c r="K137" s="2" t="s">
        <v>77</v>
      </c>
      <c r="L137" s="2" t="s">
        <v>89</v>
      </c>
      <c r="M137" s="2" t="s">
        <v>90</v>
      </c>
      <c r="N137" s="2" t="s">
        <v>76</v>
      </c>
      <c r="O137" s="2" t="s">
        <v>99</v>
      </c>
      <c r="P137" s="2" t="str">
        <f>"                              "</f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19.670000000000002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3</v>
      </c>
      <c r="BI137" s="2">
        <v>20</v>
      </c>
      <c r="BJ137" s="2">
        <v>43.2</v>
      </c>
      <c r="BK137" s="2">
        <v>44</v>
      </c>
      <c r="BL137" s="2">
        <v>196.43</v>
      </c>
      <c r="BM137" s="2">
        <v>27.5</v>
      </c>
      <c r="BN137" s="2">
        <v>223.93</v>
      </c>
      <c r="BO137" s="2">
        <v>223.93</v>
      </c>
      <c r="BP137" s="2"/>
      <c r="BQ137" s="2"/>
      <c r="BR137" s="2"/>
      <c r="BS137" s="3">
        <v>42844</v>
      </c>
      <c r="BT137" s="4">
        <v>0.67222222222222217</v>
      </c>
      <c r="BU137" s="2" t="s">
        <v>333</v>
      </c>
      <c r="BV137" s="2" t="s">
        <v>94</v>
      </c>
      <c r="BW137" s="2"/>
      <c r="BX137" s="2"/>
      <c r="BY137" s="2">
        <v>72000</v>
      </c>
      <c r="BZ137" s="2"/>
      <c r="CA137" s="2"/>
      <c r="CB137" s="2"/>
      <c r="CC137" s="2" t="s">
        <v>90</v>
      </c>
      <c r="CD137" s="2">
        <v>2000</v>
      </c>
      <c r="CE137" s="2" t="s">
        <v>346</v>
      </c>
      <c r="CF137" s="5">
        <v>42845</v>
      </c>
      <c r="CG137" s="2"/>
      <c r="CH137" s="2"/>
      <c r="CI137" s="2">
        <v>0</v>
      </c>
      <c r="CJ137" s="2">
        <v>0</v>
      </c>
      <c r="CK137" s="2" t="s">
        <v>269</v>
      </c>
      <c r="CL137" s="2" t="s">
        <v>85</v>
      </c>
      <c r="CM137" s="2"/>
    </row>
    <row r="138" spans="1:91">
      <c r="A138" s="2" t="s">
        <v>131</v>
      </c>
      <c r="B138" s="2" t="s">
        <v>72</v>
      </c>
      <c r="C138" s="2" t="s">
        <v>73</v>
      </c>
      <c r="D138" s="2"/>
      <c r="E138" s="2" t="str">
        <f>"009936263450"</f>
        <v>009936263450</v>
      </c>
      <c r="F138" s="3">
        <v>42843</v>
      </c>
      <c r="G138" s="2">
        <v>201710</v>
      </c>
      <c r="H138" s="2" t="s">
        <v>156</v>
      </c>
      <c r="I138" s="2" t="s">
        <v>157</v>
      </c>
      <c r="J138" s="2" t="s">
        <v>244</v>
      </c>
      <c r="K138" s="2" t="s">
        <v>77</v>
      </c>
      <c r="L138" s="2" t="s">
        <v>89</v>
      </c>
      <c r="M138" s="2" t="s">
        <v>90</v>
      </c>
      <c r="N138" s="2" t="s">
        <v>76</v>
      </c>
      <c r="O138" s="2" t="s">
        <v>99</v>
      </c>
      <c r="P138" s="2" t="str">
        <f>"PARTS                         "</f>
        <v xml:space="preserve">PARTS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38.130000000000003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4</v>
      </c>
      <c r="BI138" s="2">
        <v>40</v>
      </c>
      <c r="BJ138" s="2">
        <v>149.4</v>
      </c>
      <c r="BK138" s="2">
        <v>150</v>
      </c>
      <c r="BL138" s="2">
        <v>376.13</v>
      </c>
      <c r="BM138" s="2">
        <v>52.66</v>
      </c>
      <c r="BN138" s="2">
        <v>428.79</v>
      </c>
      <c r="BO138" s="2">
        <v>428.79</v>
      </c>
      <c r="BP138" s="2"/>
      <c r="BQ138" s="2" t="s">
        <v>171</v>
      </c>
      <c r="BR138" s="2" t="s">
        <v>245</v>
      </c>
      <c r="BS138" s="3">
        <v>42844</v>
      </c>
      <c r="BT138" s="4">
        <v>0.67291666666666661</v>
      </c>
      <c r="BU138" s="2" t="s">
        <v>333</v>
      </c>
      <c r="BV138" s="2" t="s">
        <v>94</v>
      </c>
      <c r="BW138" s="2"/>
      <c r="BX138" s="2"/>
      <c r="BY138" s="2">
        <v>746928</v>
      </c>
      <c r="BZ138" s="2"/>
      <c r="CA138" s="2"/>
      <c r="CB138" s="2"/>
      <c r="CC138" s="2" t="s">
        <v>90</v>
      </c>
      <c r="CD138" s="2">
        <v>2000</v>
      </c>
      <c r="CE138" s="2" t="s">
        <v>96</v>
      </c>
      <c r="CF138" s="5">
        <v>42845</v>
      </c>
      <c r="CG138" s="2"/>
      <c r="CH138" s="2"/>
      <c r="CI138" s="2">
        <v>0</v>
      </c>
      <c r="CJ138" s="2">
        <v>0</v>
      </c>
      <c r="CK138" s="2" t="s">
        <v>118</v>
      </c>
      <c r="CL138" s="2" t="s">
        <v>85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"039902642752"</f>
        <v>039902642752</v>
      </c>
      <c r="F139" s="3">
        <v>42843</v>
      </c>
      <c r="G139" s="2">
        <v>201710</v>
      </c>
      <c r="H139" s="2" t="s">
        <v>119</v>
      </c>
      <c r="I139" s="2" t="s">
        <v>120</v>
      </c>
      <c r="J139" s="2" t="s">
        <v>121</v>
      </c>
      <c r="K139" s="2" t="s">
        <v>77</v>
      </c>
      <c r="L139" s="2" t="s">
        <v>89</v>
      </c>
      <c r="M139" s="2" t="s">
        <v>90</v>
      </c>
      <c r="N139" s="2" t="s">
        <v>122</v>
      </c>
      <c r="O139" s="2" t="s">
        <v>99</v>
      </c>
      <c r="P139" s="2" t="str">
        <f t="shared" ref="P139:P146" si="8"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39.57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2</v>
      </c>
      <c r="BI139" s="2">
        <v>74</v>
      </c>
      <c r="BJ139" s="2">
        <v>96.3</v>
      </c>
      <c r="BK139" s="2">
        <v>97</v>
      </c>
      <c r="BL139" s="2">
        <v>390.17</v>
      </c>
      <c r="BM139" s="2">
        <v>54.62</v>
      </c>
      <c r="BN139" s="2">
        <v>444.79</v>
      </c>
      <c r="BO139" s="2">
        <v>444.79</v>
      </c>
      <c r="BP139" s="2"/>
      <c r="BQ139" s="2" t="s">
        <v>123</v>
      </c>
      <c r="BR139" s="2" t="s">
        <v>124</v>
      </c>
      <c r="BS139" s="3">
        <v>42845</v>
      </c>
      <c r="BT139" s="4">
        <v>0.73333333333333339</v>
      </c>
      <c r="BU139" s="2" t="s">
        <v>129</v>
      </c>
      <c r="BV139" s="2" t="s">
        <v>94</v>
      </c>
      <c r="BW139" s="2"/>
      <c r="BX139" s="2"/>
      <c r="BY139" s="2">
        <v>240786</v>
      </c>
      <c r="BZ139" s="2"/>
      <c r="CA139" s="2" t="s">
        <v>334</v>
      </c>
      <c r="CB139" s="2"/>
      <c r="CC139" s="2" t="s">
        <v>90</v>
      </c>
      <c r="CD139" s="2">
        <v>2090</v>
      </c>
      <c r="CE139" s="2" t="s">
        <v>126</v>
      </c>
      <c r="CF139" s="5">
        <v>42845</v>
      </c>
      <c r="CG139" s="2"/>
      <c r="CH139" s="2"/>
      <c r="CI139" s="2">
        <v>0</v>
      </c>
      <c r="CJ139" s="2">
        <v>0</v>
      </c>
      <c r="CK139" s="2" t="s">
        <v>127</v>
      </c>
      <c r="CL139" s="2" t="s">
        <v>85</v>
      </c>
      <c r="CM139" s="2"/>
    </row>
    <row r="140" spans="1:91">
      <c r="A140" s="2" t="s">
        <v>131</v>
      </c>
      <c r="B140" s="2" t="s">
        <v>72</v>
      </c>
      <c r="C140" s="2" t="s">
        <v>73</v>
      </c>
      <c r="D140" s="2"/>
      <c r="E140" s="2" t="str">
        <f>"029907334749"</f>
        <v>029907334749</v>
      </c>
      <c r="F140" s="3">
        <v>42843</v>
      </c>
      <c r="G140" s="2">
        <v>201710</v>
      </c>
      <c r="H140" s="2" t="s">
        <v>132</v>
      </c>
      <c r="I140" s="2" t="s">
        <v>133</v>
      </c>
      <c r="J140" s="2" t="s">
        <v>134</v>
      </c>
      <c r="K140" s="2" t="s">
        <v>77</v>
      </c>
      <c r="L140" s="2" t="s">
        <v>110</v>
      </c>
      <c r="M140" s="2" t="s">
        <v>111</v>
      </c>
      <c r="N140" s="2" t="s">
        <v>135</v>
      </c>
      <c r="O140" s="2" t="s">
        <v>81</v>
      </c>
      <c r="P140" s="2" t="str">
        <f t="shared" si="8"/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4.29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2</v>
      </c>
      <c r="BJ140" s="2">
        <v>1.2</v>
      </c>
      <c r="BK140" s="2">
        <v>2</v>
      </c>
      <c r="BL140" s="2">
        <v>41.73</v>
      </c>
      <c r="BM140" s="2">
        <v>5.84</v>
      </c>
      <c r="BN140" s="2">
        <v>47.57</v>
      </c>
      <c r="BO140" s="2">
        <v>47.57</v>
      </c>
      <c r="BP140" s="2"/>
      <c r="BQ140" s="2" t="s">
        <v>136</v>
      </c>
      <c r="BR140" s="2" t="s">
        <v>137</v>
      </c>
      <c r="BS140" s="3">
        <v>42844</v>
      </c>
      <c r="BT140" s="4">
        <v>0.39027777777777778</v>
      </c>
      <c r="BU140" s="2" t="s">
        <v>138</v>
      </c>
      <c r="BV140" s="2" t="s">
        <v>94</v>
      </c>
      <c r="BW140" s="2"/>
      <c r="BX140" s="2"/>
      <c r="BY140" s="2">
        <v>6000</v>
      </c>
      <c r="BZ140" s="2" t="s">
        <v>27</v>
      </c>
      <c r="CA140" s="2"/>
      <c r="CB140" s="2"/>
      <c r="CC140" s="2" t="s">
        <v>111</v>
      </c>
      <c r="CD140" s="2">
        <v>2146</v>
      </c>
      <c r="CE140" s="2" t="s">
        <v>96</v>
      </c>
      <c r="CF140" s="5">
        <v>42845</v>
      </c>
      <c r="CG140" s="2"/>
      <c r="CH140" s="2"/>
      <c r="CI140" s="2">
        <v>1</v>
      </c>
      <c r="CJ140" s="2">
        <v>1</v>
      </c>
      <c r="CK140" s="2">
        <v>21</v>
      </c>
      <c r="CL140" s="2" t="s">
        <v>85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"009935903620"</f>
        <v>009935903620</v>
      </c>
      <c r="F141" s="3">
        <v>42843</v>
      </c>
      <c r="G141" s="2">
        <v>201710</v>
      </c>
      <c r="H141" s="2" t="s">
        <v>146</v>
      </c>
      <c r="I141" s="2" t="s">
        <v>147</v>
      </c>
      <c r="J141" s="2" t="s">
        <v>297</v>
      </c>
      <c r="K141" s="2" t="s">
        <v>77</v>
      </c>
      <c r="L141" s="2" t="s">
        <v>347</v>
      </c>
      <c r="M141" s="2" t="s">
        <v>348</v>
      </c>
      <c r="N141" s="2" t="s">
        <v>76</v>
      </c>
      <c r="O141" s="2" t="s">
        <v>81</v>
      </c>
      <c r="P141" s="2" t="str">
        <f t="shared" si="8"/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8.31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0.2</v>
      </c>
      <c r="BK141" s="2">
        <v>1</v>
      </c>
      <c r="BL141" s="2">
        <v>80.849999999999994</v>
      </c>
      <c r="BM141" s="2">
        <v>11.32</v>
      </c>
      <c r="BN141" s="2">
        <v>92.17</v>
      </c>
      <c r="BO141" s="2">
        <v>92.17</v>
      </c>
      <c r="BP141" s="2"/>
      <c r="BQ141" s="2" t="s">
        <v>271</v>
      </c>
      <c r="BR141" s="2" t="s">
        <v>349</v>
      </c>
      <c r="BS141" s="3">
        <v>42844</v>
      </c>
      <c r="BT141" s="4">
        <v>0.41666666666666669</v>
      </c>
      <c r="BU141" s="2" t="s">
        <v>350</v>
      </c>
      <c r="BV141" s="2" t="s">
        <v>94</v>
      </c>
      <c r="BW141" s="2"/>
      <c r="BX141" s="2"/>
      <c r="BY141" s="2">
        <v>1200</v>
      </c>
      <c r="BZ141" s="2" t="s">
        <v>27</v>
      </c>
      <c r="CA141" s="2"/>
      <c r="CB141" s="2"/>
      <c r="CC141" s="2" t="s">
        <v>348</v>
      </c>
      <c r="CD141" s="2">
        <v>2302</v>
      </c>
      <c r="CE141" s="2" t="s">
        <v>96</v>
      </c>
      <c r="CF141" s="5">
        <v>42845</v>
      </c>
      <c r="CG141" s="2"/>
      <c r="CH141" s="2"/>
      <c r="CI141" s="2">
        <v>1</v>
      </c>
      <c r="CJ141" s="2">
        <v>1</v>
      </c>
      <c r="CK141" s="2">
        <v>23</v>
      </c>
      <c r="CL141" s="2" t="s">
        <v>85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"009935802863"</f>
        <v>009935802863</v>
      </c>
      <c r="F142" s="3">
        <v>42843</v>
      </c>
      <c r="G142" s="2">
        <v>201710</v>
      </c>
      <c r="H142" s="2" t="s">
        <v>89</v>
      </c>
      <c r="I142" s="2" t="s">
        <v>90</v>
      </c>
      <c r="J142" s="2" t="s">
        <v>76</v>
      </c>
      <c r="K142" s="2" t="s">
        <v>77</v>
      </c>
      <c r="L142" s="2" t="s">
        <v>78</v>
      </c>
      <c r="M142" s="2" t="s">
        <v>79</v>
      </c>
      <c r="N142" s="2" t="s">
        <v>76</v>
      </c>
      <c r="O142" s="2" t="s">
        <v>99</v>
      </c>
      <c r="P142" s="2" t="str">
        <f t="shared" si="8"/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31.39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27</v>
      </c>
      <c r="BJ142" s="2">
        <v>49</v>
      </c>
      <c r="BK142" s="2">
        <v>49</v>
      </c>
      <c r="BL142" s="2">
        <v>310.57</v>
      </c>
      <c r="BM142" s="2">
        <v>43.48</v>
      </c>
      <c r="BN142" s="2">
        <v>354.05</v>
      </c>
      <c r="BO142" s="2">
        <v>354.05</v>
      </c>
      <c r="BP142" s="2"/>
      <c r="BQ142" s="2" t="s">
        <v>351</v>
      </c>
      <c r="BR142" s="2"/>
      <c r="BS142" s="3">
        <v>42849</v>
      </c>
      <c r="BT142" s="4">
        <v>0.60277777777777775</v>
      </c>
      <c r="BU142" s="2" t="s">
        <v>352</v>
      </c>
      <c r="BV142" s="2"/>
      <c r="BW142" s="2" t="s">
        <v>86</v>
      </c>
      <c r="BX142" s="2" t="s">
        <v>87</v>
      </c>
      <c r="BY142" s="2">
        <v>244800</v>
      </c>
      <c r="BZ142" s="2"/>
      <c r="CA142" s="2" t="s">
        <v>353</v>
      </c>
      <c r="CB142" s="2"/>
      <c r="CC142" s="2" t="s">
        <v>79</v>
      </c>
      <c r="CD142" s="2">
        <v>6530</v>
      </c>
      <c r="CE142" s="2" t="s">
        <v>108</v>
      </c>
      <c r="CF142" s="5">
        <v>42849</v>
      </c>
      <c r="CG142" s="2"/>
      <c r="CH142" s="2"/>
      <c r="CI142" s="2">
        <v>0</v>
      </c>
      <c r="CJ142" s="2">
        <v>0</v>
      </c>
      <c r="CK142" s="2" t="s">
        <v>250</v>
      </c>
      <c r="CL142" s="2" t="s">
        <v>85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"009935501210"</f>
        <v>009935501210</v>
      </c>
      <c r="F143" s="3">
        <v>42843</v>
      </c>
      <c r="G143" s="2">
        <v>201710</v>
      </c>
      <c r="H143" s="2" t="s">
        <v>89</v>
      </c>
      <c r="I143" s="2" t="s">
        <v>90</v>
      </c>
      <c r="J143" s="2" t="s">
        <v>76</v>
      </c>
      <c r="K143" s="2" t="s">
        <v>77</v>
      </c>
      <c r="L143" s="2" t="s">
        <v>119</v>
      </c>
      <c r="M143" s="2" t="s">
        <v>120</v>
      </c>
      <c r="N143" s="2" t="s">
        <v>76</v>
      </c>
      <c r="O143" s="2" t="s">
        <v>99</v>
      </c>
      <c r="P143" s="2" t="str">
        <f t="shared" si="8"/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35.82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2</v>
      </c>
      <c r="BI143" s="2">
        <v>58</v>
      </c>
      <c r="BJ143" s="2">
        <v>86.3</v>
      </c>
      <c r="BK143" s="2">
        <v>87</v>
      </c>
      <c r="BL143" s="2">
        <v>353.62</v>
      </c>
      <c r="BM143" s="2">
        <v>49.51</v>
      </c>
      <c r="BN143" s="2">
        <v>403.13</v>
      </c>
      <c r="BO143" s="2">
        <v>403.13</v>
      </c>
      <c r="BP143" s="2"/>
      <c r="BQ143" s="2" t="s">
        <v>282</v>
      </c>
      <c r="BR143" s="2" t="s">
        <v>107</v>
      </c>
      <c r="BS143" s="3">
        <v>42846</v>
      </c>
      <c r="BT143" s="4">
        <v>0.35416666666666669</v>
      </c>
      <c r="BU143" s="2" t="s">
        <v>214</v>
      </c>
      <c r="BV143" s="2" t="s">
        <v>85</v>
      </c>
      <c r="BW143" s="2" t="s">
        <v>174</v>
      </c>
      <c r="BX143" s="2" t="s">
        <v>175</v>
      </c>
      <c r="BY143" s="2">
        <v>431472</v>
      </c>
      <c r="BZ143" s="2"/>
      <c r="CA143" s="2" t="s">
        <v>354</v>
      </c>
      <c r="CB143" s="2"/>
      <c r="CC143" s="2" t="s">
        <v>120</v>
      </c>
      <c r="CD143" s="2">
        <v>6045</v>
      </c>
      <c r="CE143" s="2" t="s">
        <v>108</v>
      </c>
      <c r="CF143" s="5">
        <v>42846</v>
      </c>
      <c r="CG143" s="2"/>
      <c r="CH143" s="2"/>
      <c r="CI143" s="2">
        <v>0</v>
      </c>
      <c r="CJ143" s="2">
        <v>0</v>
      </c>
      <c r="CK143" s="2" t="s">
        <v>127</v>
      </c>
      <c r="CL143" s="2" t="s">
        <v>85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"009935802862"</f>
        <v>009935802862</v>
      </c>
      <c r="F144" s="3">
        <v>42843</v>
      </c>
      <c r="G144" s="2">
        <v>201710</v>
      </c>
      <c r="H144" s="2" t="s">
        <v>89</v>
      </c>
      <c r="I144" s="2" t="s">
        <v>90</v>
      </c>
      <c r="J144" s="2" t="s">
        <v>76</v>
      </c>
      <c r="K144" s="2" t="s">
        <v>77</v>
      </c>
      <c r="L144" s="2" t="s">
        <v>283</v>
      </c>
      <c r="M144" s="2" t="s">
        <v>153</v>
      </c>
      <c r="N144" s="2" t="s">
        <v>76</v>
      </c>
      <c r="O144" s="2" t="s">
        <v>99</v>
      </c>
      <c r="P144" s="2" t="str">
        <f t="shared" si="8"/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7.55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2</v>
      </c>
      <c r="BI144" s="2">
        <v>21</v>
      </c>
      <c r="BJ144" s="2">
        <v>19.5</v>
      </c>
      <c r="BK144" s="2">
        <v>21</v>
      </c>
      <c r="BL144" s="2">
        <v>78.52</v>
      </c>
      <c r="BM144" s="2">
        <v>10.99</v>
      </c>
      <c r="BN144" s="2">
        <v>89.51</v>
      </c>
      <c r="BO144" s="2">
        <v>89.51</v>
      </c>
      <c r="BP144" s="2"/>
      <c r="BQ144" s="2" t="s">
        <v>172</v>
      </c>
      <c r="BR144" s="2"/>
      <c r="BS144" s="3">
        <v>42846</v>
      </c>
      <c r="BT144" s="4">
        <v>0.33124999999999999</v>
      </c>
      <c r="BU144" s="2" t="s">
        <v>345</v>
      </c>
      <c r="BV144" s="2" t="s">
        <v>85</v>
      </c>
      <c r="BW144" s="2"/>
      <c r="BX144" s="2"/>
      <c r="BY144" s="2">
        <v>48825</v>
      </c>
      <c r="BZ144" s="2"/>
      <c r="CA144" s="2"/>
      <c r="CB144" s="2"/>
      <c r="CC144" s="2" t="s">
        <v>153</v>
      </c>
      <c r="CD144" s="2">
        <v>1201</v>
      </c>
      <c r="CE144" s="2" t="s">
        <v>126</v>
      </c>
      <c r="CF144" s="5">
        <v>42849</v>
      </c>
      <c r="CG144" s="2"/>
      <c r="CH144" s="2"/>
      <c r="CI144" s="2">
        <v>0</v>
      </c>
      <c r="CJ144" s="2">
        <v>0</v>
      </c>
      <c r="CK144" s="2" t="s">
        <v>226</v>
      </c>
      <c r="CL144" s="2" t="s">
        <v>85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"009935552745"</f>
        <v>009935552745</v>
      </c>
      <c r="F145" s="3">
        <v>42843</v>
      </c>
      <c r="G145" s="2">
        <v>201710</v>
      </c>
      <c r="H145" s="2" t="s">
        <v>89</v>
      </c>
      <c r="I145" s="2" t="s">
        <v>90</v>
      </c>
      <c r="J145" s="2" t="s">
        <v>76</v>
      </c>
      <c r="K145" s="2" t="s">
        <v>77</v>
      </c>
      <c r="L145" s="2" t="s">
        <v>263</v>
      </c>
      <c r="M145" s="2" t="s">
        <v>75</v>
      </c>
      <c r="N145" s="2" t="s">
        <v>76</v>
      </c>
      <c r="O145" s="2" t="s">
        <v>99</v>
      </c>
      <c r="P145" s="2" t="str">
        <f t="shared" si="8"/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74.5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5</v>
      </c>
      <c r="BI145" s="2">
        <v>183</v>
      </c>
      <c r="BJ145" s="2">
        <v>189.1</v>
      </c>
      <c r="BK145" s="2">
        <v>190</v>
      </c>
      <c r="BL145" s="2">
        <v>730.14</v>
      </c>
      <c r="BM145" s="2">
        <v>102.22</v>
      </c>
      <c r="BN145" s="2">
        <v>832.36</v>
      </c>
      <c r="BO145" s="2">
        <v>832.36</v>
      </c>
      <c r="BP145" s="2"/>
      <c r="BQ145" s="2" t="s">
        <v>163</v>
      </c>
      <c r="BR145" s="2" t="s">
        <v>164</v>
      </c>
      <c r="BS145" s="3">
        <v>42845</v>
      </c>
      <c r="BT145" s="4">
        <v>0.41666666666666669</v>
      </c>
      <c r="BU145" s="2" t="s">
        <v>167</v>
      </c>
      <c r="BV145" s="2" t="s">
        <v>94</v>
      </c>
      <c r="BW145" s="2"/>
      <c r="BX145" s="2"/>
      <c r="BY145" s="2">
        <v>380586</v>
      </c>
      <c r="BZ145" s="2"/>
      <c r="CA145" s="2"/>
      <c r="CB145" s="2"/>
      <c r="CC145" s="2" t="s">
        <v>75</v>
      </c>
      <c r="CD145" s="2">
        <v>7700</v>
      </c>
      <c r="CE145" s="2" t="s">
        <v>126</v>
      </c>
      <c r="CF145" s="5">
        <v>42846</v>
      </c>
      <c r="CG145" s="2"/>
      <c r="CH145" s="2"/>
      <c r="CI145" s="2">
        <v>0</v>
      </c>
      <c r="CJ145" s="2">
        <v>0</v>
      </c>
      <c r="CK145" s="2" t="s">
        <v>127</v>
      </c>
      <c r="CL145" s="2" t="s">
        <v>85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"009935802861"</f>
        <v>009935802861</v>
      </c>
      <c r="F146" s="3">
        <v>42843</v>
      </c>
      <c r="G146" s="2">
        <v>201710</v>
      </c>
      <c r="H146" s="2" t="s">
        <v>89</v>
      </c>
      <c r="I146" s="2" t="s">
        <v>90</v>
      </c>
      <c r="J146" s="2" t="s">
        <v>76</v>
      </c>
      <c r="K146" s="2" t="s">
        <v>77</v>
      </c>
      <c r="L146" s="2" t="s">
        <v>306</v>
      </c>
      <c r="M146" s="2" t="s">
        <v>307</v>
      </c>
      <c r="N146" s="2" t="s">
        <v>76</v>
      </c>
      <c r="O146" s="2" t="s">
        <v>99</v>
      </c>
      <c r="P146" s="2" t="str">
        <f t="shared" si="8"/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16.02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32</v>
      </c>
      <c r="BJ146" s="2">
        <v>35.799999999999997</v>
      </c>
      <c r="BK146" s="2">
        <v>36</v>
      </c>
      <c r="BL146" s="2">
        <v>160.91</v>
      </c>
      <c r="BM146" s="2">
        <v>22.53</v>
      </c>
      <c r="BN146" s="2">
        <v>183.44</v>
      </c>
      <c r="BO146" s="2">
        <v>183.44</v>
      </c>
      <c r="BP146" s="2"/>
      <c r="BQ146" s="2" t="s">
        <v>294</v>
      </c>
      <c r="BR146" s="2"/>
      <c r="BS146" s="3">
        <v>42845</v>
      </c>
      <c r="BT146" s="4">
        <v>0.38541666666666669</v>
      </c>
      <c r="BU146" s="2" t="s">
        <v>355</v>
      </c>
      <c r="BV146" s="2" t="s">
        <v>85</v>
      </c>
      <c r="BW146" s="2" t="s">
        <v>272</v>
      </c>
      <c r="BX146" s="2" t="s">
        <v>308</v>
      </c>
      <c r="BY146" s="2">
        <v>178932</v>
      </c>
      <c r="BZ146" s="2"/>
      <c r="CA146" s="2"/>
      <c r="CB146" s="2"/>
      <c r="CC146" s="2" t="s">
        <v>307</v>
      </c>
      <c r="CD146" s="2">
        <v>9700</v>
      </c>
      <c r="CE146" s="2" t="s">
        <v>155</v>
      </c>
      <c r="CF146" s="5">
        <v>42849</v>
      </c>
      <c r="CG146" s="2"/>
      <c r="CH146" s="2"/>
      <c r="CI146" s="2">
        <v>0</v>
      </c>
      <c r="CJ146" s="2">
        <v>0</v>
      </c>
      <c r="CK146" s="2" t="s">
        <v>103</v>
      </c>
      <c r="CL146" s="2" t="s">
        <v>85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"009936263478"</f>
        <v>009936263478</v>
      </c>
      <c r="F147" s="3">
        <v>42844</v>
      </c>
      <c r="G147" s="2">
        <v>201710</v>
      </c>
      <c r="H147" s="2" t="s">
        <v>156</v>
      </c>
      <c r="I147" s="2" t="s">
        <v>157</v>
      </c>
      <c r="J147" s="2" t="s">
        <v>244</v>
      </c>
      <c r="K147" s="2" t="s">
        <v>77</v>
      </c>
      <c r="L147" s="2" t="s">
        <v>89</v>
      </c>
      <c r="M147" s="2" t="s">
        <v>90</v>
      </c>
      <c r="N147" s="2" t="s">
        <v>76</v>
      </c>
      <c r="O147" s="2" t="s">
        <v>99</v>
      </c>
      <c r="P147" s="2" t="str">
        <f>"PARTS                         "</f>
        <v xml:space="preserve">PARTS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7.37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1</v>
      </c>
      <c r="BJ147" s="2">
        <v>0.2</v>
      </c>
      <c r="BK147" s="2">
        <v>1</v>
      </c>
      <c r="BL147" s="2">
        <v>76.72</v>
      </c>
      <c r="BM147" s="2">
        <v>10.74</v>
      </c>
      <c r="BN147" s="2">
        <v>87.46</v>
      </c>
      <c r="BO147" s="2">
        <v>87.46</v>
      </c>
      <c r="BP147" s="2"/>
      <c r="BQ147" s="2" t="s">
        <v>171</v>
      </c>
      <c r="BR147" s="2" t="s">
        <v>159</v>
      </c>
      <c r="BS147" s="3">
        <v>42845</v>
      </c>
      <c r="BT147" s="4">
        <v>0.7319444444444444</v>
      </c>
      <c r="BU147" s="2" t="s">
        <v>129</v>
      </c>
      <c r="BV147" s="2" t="s">
        <v>94</v>
      </c>
      <c r="BW147" s="2"/>
      <c r="BX147" s="2"/>
      <c r="BY147" s="2">
        <v>1200</v>
      </c>
      <c r="BZ147" s="2"/>
      <c r="CA147" s="2" t="s">
        <v>334</v>
      </c>
      <c r="CB147" s="2"/>
      <c r="CC147" s="2" t="s">
        <v>90</v>
      </c>
      <c r="CD147" s="2">
        <v>2054</v>
      </c>
      <c r="CE147" s="2" t="s">
        <v>96</v>
      </c>
      <c r="CF147" s="5">
        <v>42845</v>
      </c>
      <c r="CG147" s="2"/>
      <c r="CH147" s="2"/>
      <c r="CI147" s="2">
        <v>0</v>
      </c>
      <c r="CJ147" s="2">
        <v>0</v>
      </c>
      <c r="CK147" s="2" t="s">
        <v>118</v>
      </c>
      <c r="CL147" s="2" t="s">
        <v>85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"069907886427"</f>
        <v>069907886427</v>
      </c>
      <c r="F148" s="3">
        <v>42844</v>
      </c>
      <c r="G148" s="2">
        <v>201710</v>
      </c>
      <c r="H148" s="2" t="s">
        <v>142</v>
      </c>
      <c r="I148" s="2" t="s">
        <v>143</v>
      </c>
      <c r="J148" s="2" t="s">
        <v>76</v>
      </c>
      <c r="K148" s="2" t="s">
        <v>77</v>
      </c>
      <c r="L148" s="2" t="s">
        <v>89</v>
      </c>
      <c r="M148" s="2" t="s">
        <v>90</v>
      </c>
      <c r="N148" s="2" t="s">
        <v>356</v>
      </c>
      <c r="O148" s="2" t="s">
        <v>99</v>
      </c>
      <c r="P148" s="2" t="str">
        <f>"                              "</f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29.52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3</v>
      </c>
      <c r="BI148" s="2">
        <v>50.4</v>
      </c>
      <c r="BJ148" s="2">
        <v>87.2</v>
      </c>
      <c r="BK148" s="2">
        <v>88</v>
      </c>
      <c r="BL148" s="2">
        <v>292.33</v>
      </c>
      <c r="BM148" s="2">
        <v>40.93</v>
      </c>
      <c r="BN148" s="2">
        <v>333.26</v>
      </c>
      <c r="BO148" s="2">
        <v>333.26</v>
      </c>
      <c r="BP148" s="2"/>
      <c r="BQ148" s="2" t="s">
        <v>357</v>
      </c>
      <c r="BR148" s="2"/>
      <c r="BS148" s="3">
        <v>42845</v>
      </c>
      <c r="BT148" s="4">
        <v>0.60625000000000007</v>
      </c>
      <c r="BU148" s="2" t="s">
        <v>129</v>
      </c>
      <c r="BV148" s="2" t="s">
        <v>94</v>
      </c>
      <c r="BW148" s="2"/>
      <c r="BX148" s="2"/>
      <c r="BY148" s="2">
        <v>435890.62</v>
      </c>
      <c r="BZ148" s="2"/>
      <c r="CA148" s="2"/>
      <c r="CB148" s="2"/>
      <c r="CC148" s="2" t="s">
        <v>90</v>
      </c>
      <c r="CD148" s="2">
        <v>2054</v>
      </c>
      <c r="CE148" s="2" t="s">
        <v>96</v>
      </c>
      <c r="CF148" s="5">
        <v>42845</v>
      </c>
      <c r="CG148" s="2"/>
      <c r="CH148" s="2"/>
      <c r="CI148" s="2">
        <v>0</v>
      </c>
      <c r="CJ148" s="2">
        <v>0</v>
      </c>
      <c r="CK148" s="2" t="s">
        <v>224</v>
      </c>
      <c r="CL148" s="2" t="s">
        <v>85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"009935903619"</f>
        <v>009935903619</v>
      </c>
      <c r="F149" s="3">
        <v>42838</v>
      </c>
      <c r="G149" s="2">
        <v>201710</v>
      </c>
      <c r="H149" s="2" t="s">
        <v>358</v>
      </c>
      <c r="I149" s="2" t="s">
        <v>359</v>
      </c>
      <c r="J149" s="2" t="s">
        <v>297</v>
      </c>
      <c r="K149" s="2" t="s">
        <v>77</v>
      </c>
      <c r="L149" s="2" t="s">
        <v>110</v>
      </c>
      <c r="M149" s="2" t="s">
        <v>111</v>
      </c>
      <c r="N149" s="2" t="s">
        <v>76</v>
      </c>
      <c r="O149" s="2" t="s">
        <v>99</v>
      </c>
      <c r="P149" s="2" t="str">
        <f>"                              "</f>
        <v xml:space="preserve"> 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7.37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4</v>
      </c>
      <c r="BJ149" s="2">
        <v>4.8</v>
      </c>
      <c r="BK149" s="2">
        <v>5</v>
      </c>
      <c r="BL149" s="2">
        <v>76.72</v>
      </c>
      <c r="BM149" s="2">
        <v>10.74</v>
      </c>
      <c r="BN149" s="2">
        <v>87.46</v>
      </c>
      <c r="BO149" s="2">
        <v>87.46</v>
      </c>
      <c r="BP149" s="2"/>
      <c r="BQ149" s="2" t="s">
        <v>360</v>
      </c>
      <c r="BR149" s="2" t="s">
        <v>223</v>
      </c>
      <c r="BS149" s="3">
        <v>42843</v>
      </c>
      <c r="BT149" s="4">
        <v>0.6381944444444444</v>
      </c>
      <c r="BU149" s="2" t="s">
        <v>79</v>
      </c>
      <c r="BV149" s="2" t="s">
        <v>85</v>
      </c>
      <c r="BW149" s="2" t="s">
        <v>272</v>
      </c>
      <c r="BX149" s="2" t="s">
        <v>273</v>
      </c>
      <c r="BY149" s="2">
        <v>24000</v>
      </c>
      <c r="BZ149" s="2"/>
      <c r="CA149" s="2"/>
      <c r="CB149" s="2"/>
      <c r="CC149" s="2" t="s">
        <v>111</v>
      </c>
      <c r="CD149" s="2">
        <v>2146</v>
      </c>
      <c r="CE149" s="2" t="s">
        <v>96</v>
      </c>
      <c r="CF149" s="5">
        <v>42843</v>
      </c>
      <c r="CG149" s="2"/>
      <c r="CH149" s="2"/>
      <c r="CI149" s="2">
        <v>0</v>
      </c>
      <c r="CJ149" s="2">
        <v>0</v>
      </c>
      <c r="CK149" s="2" t="s">
        <v>118</v>
      </c>
      <c r="CL149" s="2" t="s">
        <v>85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"069907886428"</f>
        <v>069907886428</v>
      </c>
      <c r="F150" s="3">
        <v>42844</v>
      </c>
      <c r="G150" s="2">
        <v>201710</v>
      </c>
      <c r="H150" s="2" t="s">
        <v>142</v>
      </c>
      <c r="I150" s="2" t="s">
        <v>143</v>
      </c>
      <c r="J150" s="2" t="s">
        <v>76</v>
      </c>
      <c r="K150" s="2" t="s">
        <v>77</v>
      </c>
      <c r="L150" s="2" t="s">
        <v>89</v>
      </c>
      <c r="M150" s="2" t="s">
        <v>90</v>
      </c>
      <c r="N150" s="2" t="s">
        <v>76</v>
      </c>
      <c r="O150" s="2" t="s">
        <v>99</v>
      </c>
      <c r="P150" s="2" t="str">
        <f>"                              "</f>
        <v xml:space="preserve"> 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8.0399999999999991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1</v>
      </c>
      <c r="BJ150" s="2">
        <v>0.2</v>
      </c>
      <c r="BK150" s="2">
        <v>1</v>
      </c>
      <c r="BL150" s="2">
        <v>83.24</v>
      </c>
      <c r="BM150" s="2">
        <v>11.65</v>
      </c>
      <c r="BN150" s="2">
        <v>94.89</v>
      </c>
      <c r="BO150" s="2">
        <v>94.89</v>
      </c>
      <c r="BP150" s="2"/>
      <c r="BQ150" s="2" t="s">
        <v>361</v>
      </c>
      <c r="BR150" s="2"/>
      <c r="BS150" s="3">
        <v>42845</v>
      </c>
      <c r="BT150" s="4">
        <v>0.60625000000000007</v>
      </c>
      <c r="BU150" s="2" t="s">
        <v>129</v>
      </c>
      <c r="BV150" s="2" t="s">
        <v>94</v>
      </c>
      <c r="BW150" s="2"/>
      <c r="BX150" s="2"/>
      <c r="BY150" s="2">
        <v>1200</v>
      </c>
      <c r="BZ150" s="2"/>
      <c r="CA150" s="2"/>
      <c r="CB150" s="2"/>
      <c r="CC150" s="2" t="s">
        <v>90</v>
      </c>
      <c r="CD150" s="2">
        <v>2054</v>
      </c>
      <c r="CE150" s="2" t="s">
        <v>96</v>
      </c>
      <c r="CF150" s="5">
        <v>42845</v>
      </c>
      <c r="CG150" s="2"/>
      <c r="CH150" s="2"/>
      <c r="CI150" s="2">
        <v>0</v>
      </c>
      <c r="CJ150" s="2">
        <v>0</v>
      </c>
      <c r="CK150" s="2" t="s">
        <v>224</v>
      </c>
      <c r="CL150" s="2" t="s">
        <v>85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"009935903618"</f>
        <v>009935903618</v>
      </c>
      <c r="F151" s="3">
        <v>42837</v>
      </c>
      <c r="G151" s="2">
        <v>201710</v>
      </c>
      <c r="H151" s="2" t="s">
        <v>358</v>
      </c>
      <c r="I151" s="2" t="s">
        <v>359</v>
      </c>
      <c r="J151" s="2" t="s">
        <v>76</v>
      </c>
      <c r="K151" s="2" t="s">
        <v>77</v>
      </c>
      <c r="L151" s="2" t="s">
        <v>89</v>
      </c>
      <c r="M151" s="2" t="s">
        <v>90</v>
      </c>
      <c r="N151" s="2" t="s">
        <v>76</v>
      </c>
      <c r="O151" s="2" t="s">
        <v>99</v>
      </c>
      <c r="P151" s="2" t="str">
        <f>"JNB1704280689                 "</f>
        <v xml:space="preserve">JNB1704280689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14.2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19</v>
      </c>
      <c r="BJ151" s="2">
        <v>44.8</v>
      </c>
      <c r="BK151" s="2">
        <v>45</v>
      </c>
      <c r="BL151" s="2">
        <v>143.25</v>
      </c>
      <c r="BM151" s="2">
        <v>20.059999999999999</v>
      </c>
      <c r="BN151" s="2">
        <v>163.31</v>
      </c>
      <c r="BO151" s="2">
        <v>163.31</v>
      </c>
      <c r="BP151" s="2"/>
      <c r="BQ151" s="2" t="s">
        <v>116</v>
      </c>
      <c r="BR151" s="2" t="s">
        <v>362</v>
      </c>
      <c r="BS151" s="3">
        <v>42838</v>
      </c>
      <c r="BT151" s="4">
        <v>0.60347222222222219</v>
      </c>
      <c r="BU151" s="2" t="s">
        <v>128</v>
      </c>
      <c r="BV151" s="2" t="s">
        <v>94</v>
      </c>
      <c r="BW151" s="2"/>
      <c r="BX151" s="2"/>
      <c r="BY151" s="2">
        <v>224000</v>
      </c>
      <c r="BZ151" s="2"/>
      <c r="CA151" s="2"/>
      <c r="CB151" s="2"/>
      <c r="CC151" s="2" t="s">
        <v>90</v>
      </c>
      <c r="CD151" s="2">
        <v>2000</v>
      </c>
      <c r="CE151" s="2" t="s">
        <v>96</v>
      </c>
      <c r="CF151" s="5">
        <v>42843</v>
      </c>
      <c r="CG151" s="2"/>
      <c r="CH151" s="2"/>
      <c r="CI151" s="2">
        <v>0</v>
      </c>
      <c r="CJ151" s="2">
        <v>0</v>
      </c>
      <c r="CK151" s="2" t="s">
        <v>118</v>
      </c>
      <c r="CL151" s="2" t="s">
        <v>85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"009936002716"</f>
        <v>009936002716</v>
      </c>
      <c r="F152" s="3">
        <v>42844</v>
      </c>
      <c r="G152" s="2">
        <v>201710</v>
      </c>
      <c r="H152" s="2" t="s">
        <v>110</v>
      </c>
      <c r="I152" s="2" t="s">
        <v>111</v>
      </c>
      <c r="J152" s="2" t="s">
        <v>76</v>
      </c>
      <c r="K152" s="2" t="s">
        <v>77</v>
      </c>
      <c r="L152" s="2" t="s">
        <v>132</v>
      </c>
      <c r="M152" s="2" t="s">
        <v>133</v>
      </c>
      <c r="N152" s="2" t="s">
        <v>363</v>
      </c>
      <c r="O152" s="2" t="s">
        <v>81</v>
      </c>
      <c r="P152" s="2" t="str">
        <f>"                              "</f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4.29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1</v>
      </c>
      <c r="BJ152" s="2">
        <v>0.3</v>
      </c>
      <c r="BK152" s="2">
        <v>1</v>
      </c>
      <c r="BL152" s="2">
        <v>41.73</v>
      </c>
      <c r="BM152" s="2">
        <v>5.84</v>
      </c>
      <c r="BN152" s="2">
        <v>47.57</v>
      </c>
      <c r="BO152" s="2">
        <v>47.57</v>
      </c>
      <c r="BP152" s="2"/>
      <c r="BQ152" s="2"/>
      <c r="BR152" s="2"/>
      <c r="BS152" s="3">
        <v>42845</v>
      </c>
      <c r="BT152" s="4">
        <v>0.5625</v>
      </c>
      <c r="BU152" s="2" t="s">
        <v>364</v>
      </c>
      <c r="BV152" s="2" t="s">
        <v>85</v>
      </c>
      <c r="BW152" s="2" t="s">
        <v>188</v>
      </c>
      <c r="BX152" s="2" t="s">
        <v>365</v>
      </c>
      <c r="BY152" s="2">
        <v>1292</v>
      </c>
      <c r="BZ152" s="2" t="s">
        <v>27</v>
      </c>
      <c r="CA152" s="2"/>
      <c r="CB152" s="2"/>
      <c r="CC152" s="2" t="s">
        <v>133</v>
      </c>
      <c r="CD152" s="2">
        <v>4091</v>
      </c>
      <c r="CE152" s="2" t="s">
        <v>151</v>
      </c>
      <c r="CF152" s="5">
        <v>42846</v>
      </c>
      <c r="CG152" s="2"/>
      <c r="CH152" s="2"/>
      <c r="CI152" s="2">
        <v>1</v>
      </c>
      <c r="CJ152" s="2">
        <v>1</v>
      </c>
      <c r="CK152" s="2">
        <v>21</v>
      </c>
      <c r="CL152" s="2" t="s">
        <v>85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"009935474151"</f>
        <v>009935474151</v>
      </c>
      <c r="F153" s="3">
        <v>42844</v>
      </c>
      <c r="G153" s="2">
        <v>201710</v>
      </c>
      <c r="H153" s="2" t="s">
        <v>110</v>
      </c>
      <c r="I153" s="2" t="s">
        <v>111</v>
      </c>
      <c r="J153" s="2" t="s">
        <v>76</v>
      </c>
      <c r="K153" s="2" t="s">
        <v>77</v>
      </c>
      <c r="L153" s="2" t="s">
        <v>200</v>
      </c>
      <c r="M153" s="2" t="s">
        <v>201</v>
      </c>
      <c r="N153" s="2" t="s">
        <v>366</v>
      </c>
      <c r="O153" s="2" t="s">
        <v>81</v>
      </c>
      <c r="P153" s="2" t="str">
        <f>"                              "</f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6.02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1.3</v>
      </c>
      <c r="BJ153" s="2">
        <v>1.4</v>
      </c>
      <c r="BK153" s="2">
        <v>1.5</v>
      </c>
      <c r="BL153" s="2">
        <v>58.58</v>
      </c>
      <c r="BM153" s="2">
        <v>8.1999999999999993</v>
      </c>
      <c r="BN153" s="2">
        <v>66.78</v>
      </c>
      <c r="BO153" s="2">
        <v>66.78</v>
      </c>
      <c r="BP153" s="2"/>
      <c r="BQ153" s="2"/>
      <c r="BR153" s="2"/>
      <c r="BS153" s="3">
        <v>42845</v>
      </c>
      <c r="BT153" s="4">
        <v>0.41666666666666669</v>
      </c>
      <c r="BU153" s="2" t="s">
        <v>202</v>
      </c>
      <c r="BV153" s="2" t="s">
        <v>94</v>
      </c>
      <c r="BW153" s="2"/>
      <c r="BX153" s="2"/>
      <c r="BY153" s="2">
        <v>7016.76</v>
      </c>
      <c r="BZ153" s="2" t="s">
        <v>27</v>
      </c>
      <c r="CA153" s="2"/>
      <c r="CB153" s="2"/>
      <c r="CC153" s="2" t="s">
        <v>201</v>
      </c>
      <c r="CD153" s="2">
        <v>450</v>
      </c>
      <c r="CE153" s="2" t="s">
        <v>96</v>
      </c>
      <c r="CF153" s="5">
        <v>42846</v>
      </c>
      <c r="CG153" s="2"/>
      <c r="CH153" s="2"/>
      <c r="CI153" s="2">
        <v>1</v>
      </c>
      <c r="CJ153" s="2">
        <v>1</v>
      </c>
      <c r="CK153" s="2">
        <v>24</v>
      </c>
      <c r="CL153" s="2" t="s">
        <v>85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"009935957127"</f>
        <v>009935957127</v>
      </c>
      <c r="F154" s="3">
        <v>42844</v>
      </c>
      <c r="G154" s="2">
        <v>201710</v>
      </c>
      <c r="H154" s="2" t="s">
        <v>110</v>
      </c>
      <c r="I154" s="2" t="s">
        <v>111</v>
      </c>
      <c r="J154" s="2" t="s">
        <v>76</v>
      </c>
      <c r="K154" s="2" t="s">
        <v>77</v>
      </c>
      <c r="L154" s="2" t="s">
        <v>146</v>
      </c>
      <c r="M154" s="2" t="s">
        <v>147</v>
      </c>
      <c r="N154" s="2" t="s">
        <v>367</v>
      </c>
      <c r="O154" s="2" t="s">
        <v>81</v>
      </c>
      <c r="P154" s="2" t="str">
        <f>"                              "</f>
        <v xml:space="preserve"> 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6.02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0.3</v>
      </c>
      <c r="BJ154" s="2">
        <v>1.4</v>
      </c>
      <c r="BK154" s="2">
        <v>1.5</v>
      </c>
      <c r="BL154" s="2">
        <v>58.58</v>
      </c>
      <c r="BM154" s="2">
        <v>8.1999999999999993</v>
      </c>
      <c r="BN154" s="2">
        <v>66.78</v>
      </c>
      <c r="BO154" s="2">
        <v>66.78</v>
      </c>
      <c r="BP154" s="2"/>
      <c r="BQ154" s="2"/>
      <c r="BR154" s="2"/>
      <c r="BS154" s="3">
        <v>42845</v>
      </c>
      <c r="BT154" s="4">
        <v>0.43194444444444446</v>
      </c>
      <c r="BU154" s="2" t="s">
        <v>150</v>
      </c>
      <c r="BV154" s="2" t="s">
        <v>94</v>
      </c>
      <c r="BW154" s="2"/>
      <c r="BX154" s="2"/>
      <c r="BY154" s="2">
        <v>7072.3</v>
      </c>
      <c r="BZ154" s="2" t="s">
        <v>27</v>
      </c>
      <c r="CA154" s="2"/>
      <c r="CB154" s="2"/>
      <c r="CC154" s="2" t="s">
        <v>147</v>
      </c>
      <c r="CD154" s="2">
        <v>1034</v>
      </c>
      <c r="CE154" s="2" t="s">
        <v>96</v>
      </c>
      <c r="CF154" s="5">
        <v>42846</v>
      </c>
      <c r="CG154" s="2"/>
      <c r="CH154" s="2"/>
      <c r="CI154" s="2">
        <v>1</v>
      </c>
      <c r="CJ154" s="2">
        <v>1</v>
      </c>
      <c r="CK154" s="2">
        <v>24</v>
      </c>
      <c r="CL154" s="2" t="s">
        <v>85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"009935473715"</f>
        <v>009935473715</v>
      </c>
      <c r="F155" s="3">
        <v>42845</v>
      </c>
      <c r="G155" s="2">
        <v>201710</v>
      </c>
      <c r="H155" s="2" t="s">
        <v>110</v>
      </c>
      <c r="I155" s="2" t="s">
        <v>111</v>
      </c>
      <c r="J155" s="2" t="s">
        <v>76</v>
      </c>
      <c r="K155" s="2" t="s">
        <v>77</v>
      </c>
      <c r="L155" s="2" t="s">
        <v>142</v>
      </c>
      <c r="M155" s="2" t="s">
        <v>143</v>
      </c>
      <c r="N155" s="2" t="s">
        <v>288</v>
      </c>
      <c r="O155" s="2" t="s">
        <v>99</v>
      </c>
      <c r="P155" s="2" t="str">
        <f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30.94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3</v>
      </c>
      <c r="BI155" s="2">
        <v>71</v>
      </c>
      <c r="BJ155" s="2">
        <v>112.7</v>
      </c>
      <c r="BK155" s="2">
        <v>113</v>
      </c>
      <c r="BL155" s="2">
        <v>306.14999999999998</v>
      </c>
      <c r="BM155" s="2">
        <v>42.86</v>
      </c>
      <c r="BN155" s="2">
        <v>349.01</v>
      </c>
      <c r="BO155" s="2">
        <v>349.01</v>
      </c>
      <c r="BP155" s="2"/>
      <c r="BQ155" s="2"/>
      <c r="BR155" s="2"/>
      <c r="BS155" s="3">
        <v>42846</v>
      </c>
      <c r="BT155" s="4">
        <v>0.63124999999999998</v>
      </c>
      <c r="BU155" s="2" t="s">
        <v>176</v>
      </c>
      <c r="BV155" s="2" t="s">
        <v>94</v>
      </c>
      <c r="BW155" s="2"/>
      <c r="BX155" s="2"/>
      <c r="BY155" s="2">
        <v>563604</v>
      </c>
      <c r="BZ155" s="2"/>
      <c r="CA155" s="2"/>
      <c r="CB155" s="2"/>
      <c r="CC155" s="2" t="s">
        <v>143</v>
      </c>
      <c r="CD155" s="2">
        <v>700</v>
      </c>
      <c r="CE155" s="2" t="s">
        <v>155</v>
      </c>
      <c r="CF155" s="5">
        <v>42850</v>
      </c>
      <c r="CG155" s="2"/>
      <c r="CH155" s="2"/>
      <c r="CI155" s="2">
        <v>0</v>
      </c>
      <c r="CJ155" s="2">
        <v>0</v>
      </c>
      <c r="CK155" s="2" t="s">
        <v>226</v>
      </c>
      <c r="CL155" s="2" t="s">
        <v>85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"029907512171"</f>
        <v>029907512171</v>
      </c>
      <c r="F156" s="3">
        <v>42844</v>
      </c>
      <c r="G156" s="2">
        <v>201710</v>
      </c>
      <c r="H156" s="2" t="s">
        <v>132</v>
      </c>
      <c r="I156" s="2" t="s">
        <v>133</v>
      </c>
      <c r="J156" s="2" t="s">
        <v>134</v>
      </c>
      <c r="K156" s="2" t="s">
        <v>77</v>
      </c>
      <c r="L156" s="2" t="s">
        <v>89</v>
      </c>
      <c r="M156" s="2" t="s">
        <v>90</v>
      </c>
      <c r="N156" s="2" t="s">
        <v>368</v>
      </c>
      <c r="O156" s="2" t="s">
        <v>99</v>
      </c>
      <c r="P156" s="2" t="str">
        <f>"1704360535                    "</f>
        <v xml:space="preserve">1704360535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42.47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3</v>
      </c>
      <c r="BI156" s="2">
        <v>114</v>
      </c>
      <c r="BJ156" s="2">
        <v>131.5</v>
      </c>
      <c r="BK156" s="2">
        <v>132</v>
      </c>
      <c r="BL156" s="2">
        <v>418.36</v>
      </c>
      <c r="BM156" s="2">
        <v>58.57</v>
      </c>
      <c r="BN156" s="2">
        <v>476.93</v>
      </c>
      <c r="BO156" s="2">
        <v>476.93</v>
      </c>
      <c r="BP156" s="2"/>
      <c r="BQ156" s="2" t="s">
        <v>107</v>
      </c>
      <c r="BR156" s="2" t="s">
        <v>137</v>
      </c>
      <c r="BS156" s="3">
        <v>42845</v>
      </c>
      <c r="BT156" s="4">
        <v>0.73333333333333339</v>
      </c>
      <c r="BU156" s="2" t="s">
        <v>129</v>
      </c>
      <c r="BV156" s="2" t="s">
        <v>94</v>
      </c>
      <c r="BW156" s="2"/>
      <c r="BX156" s="2"/>
      <c r="BY156" s="2">
        <v>657558</v>
      </c>
      <c r="BZ156" s="2"/>
      <c r="CA156" s="2" t="s">
        <v>334</v>
      </c>
      <c r="CB156" s="2"/>
      <c r="CC156" s="2" t="s">
        <v>90</v>
      </c>
      <c r="CD156" s="2">
        <v>2000</v>
      </c>
      <c r="CE156" s="2" t="s">
        <v>96</v>
      </c>
      <c r="CF156" s="5">
        <v>42845</v>
      </c>
      <c r="CG156" s="2"/>
      <c r="CH156" s="2"/>
      <c r="CI156" s="2">
        <v>0</v>
      </c>
      <c r="CJ156" s="2">
        <v>0</v>
      </c>
      <c r="CK156" s="2" t="s">
        <v>240</v>
      </c>
      <c r="CL156" s="2" t="s">
        <v>85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"019910366944"</f>
        <v>019910366944</v>
      </c>
      <c r="F157" s="3">
        <v>42843</v>
      </c>
      <c r="G157" s="2">
        <v>201710</v>
      </c>
      <c r="H157" s="2" t="s">
        <v>74</v>
      </c>
      <c r="I157" s="2" t="s">
        <v>75</v>
      </c>
      <c r="J157" s="2" t="s">
        <v>76</v>
      </c>
      <c r="K157" s="2" t="s">
        <v>77</v>
      </c>
      <c r="L157" s="2" t="s">
        <v>110</v>
      </c>
      <c r="M157" s="2" t="s">
        <v>111</v>
      </c>
      <c r="N157" s="2" t="s">
        <v>76</v>
      </c>
      <c r="O157" s="2" t="s">
        <v>99</v>
      </c>
      <c r="P157" s="2" t="str">
        <f>"NA                            "</f>
        <v xml:space="preserve">NA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88.39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7</v>
      </c>
      <c r="BI157" s="2">
        <v>174.3</v>
      </c>
      <c r="BJ157" s="2">
        <v>227</v>
      </c>
      <c r="BK157" s="2">
        <v>227</v>
      </c>
      <c r="BL157" s="2">
        <v>865.39</v>
      </c>
      <c r="BM157" s="2">
        <v>121.15</v>
      </c>
      <c r="BN157" s="2">
        <v>986.54</v>
      </c>
      <c r="BO157" s="2">
        <v>986.54</v>
      </c>
      <c r="BP157" s="2"/>
      <c r="BQ157" s="2" t="s">
        <v>123</v>
      </c>
      <c r="BR157" s="2" t="s">
        <v>163</v>
      </c>
      <c r="BS157" s="3">
        <v>42845</v>
      </c>
      <c r="BT157" s="4">
        <v>0.70347222222222217</v>
      </c>
      <c r="BU157" s="2" t="s">
        <v>129</v>
      </c>
      <c r="BV157" s="2" t="s">
        <v>94</v>
      </c>
      <c r="BW157" s="2"/>
      <c r="BX157" s="2"/>
      <c r="BY157" s="2">
        <v>1135060.32</v>
      </c>
      <c r="BZ157" s="2"/>
      <c r="CA157" s="2" t="s">
        <v>334</v>
      </c>
      <c r="CB157" s="2"/>
      <c r="CC157" s="2" t="s">
        <v>111</v>
      </c>
      <c r="CD157" s="2">
        <v>2146</v>
      </c>
      <c r="CE157" s="2" t="s">
        <v>96</v>
      </c>
      <c r="CF157" s="5">
        <v>42845</v>
      </c>
      <c r="CG157" s="2"/>
      <c r="CH157" s="2"/>
      <c r="CI157" s="2">
        <v>0</v>
      </c>
      <c r="CJ157" s="2">
        <v>0</v>
      </c>
      <c r="CK157" s="2" t="s">
        <v>127</v>
      </c>
      <c r="CL157" s="2" t="s">
        <v>85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"009935802914"</f>
        <v>009935802914</v>
      </c>
      <c r="F158" s="3">
        <v>42844</v>
      </c>
      <c r="G158" s="2">
        <v>201710</v>
      </c>
      <c r="H158" s="2" t="s">
        <v>110</v>
      </c>
      <c r="I158" s="2" t="s">
        <v>111</v>
      </c>
      <c r="J158" s="2" t="s">
        <v>76</v>
      </c>
      <c r="K158" s="2" t="s">
        <v>77</v>
      </c>
      <c r="L158" s="2" t="s">
        <v>112</v>
      </c>
      <c r="M158" s="2" t="s">
        <v>113</v>
      </c>
      <c r="N158" s="2" t="s">
        <v>114</v>
      </c>
      <c r="O158" s="2" t="s">
        <v>99</v>
      </c>
      <c r="P158" s="2" t="str">
        <f t="shared" ref="P158:P184" si="9">"                              "</f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7.37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2.5</v>
      </c>
      <c r="BJ158" s="2">
        <v>2.6</v>
      </c>
      <c r="BK158" s="2">
        <v>3</v>
      </c>
      <c r="BL158" s="2">
        <v>76.72</v>
      </c>
      <c r="BM158" s="2">
        <v>10.74</v>
      </c>
      <c r="BN158" s="2">
        <v>87.46</v>
      </c>
      <c r="BO158" s="2">
        <v>87.46</v>
      </c>
      <c r="BP158" s="2"/>
      <c r="BQ158" s="2"/>
      <c r="BR158" s="2"/>
      <c r="BS158" s="3">
        <v>42845</v>
      </c>
      <c r="BT158" s="4">
        <v>0.36736111111111108</v>
      </c>
      <c r="BU158" s="2" t="s">
        <v>369</v>
      </c>
      <c r="BV158" s="2"/>
      <c r="BW158" s="2"/>
      <c r="BX158" s="2"/>
      <c r="BY158" s="2">
        <v>13016.64</v>
      </c>
      <c r="BZ158" s="2"/>
      <c r="CA158" s="2" t="s">
        <v>370</v>
      </c>
      <c r="CB158" s="2"/>
      <c r="CC158" s="2" t="s">
        <v>113</v>
      </c>
      <c r="CD158" s="2">
        <v>157</v>
      </c>
      <c r="CE158" s="2" t="s">
        <v>96</v>
      </c>
      <c r="CF158" s="5">
        <v>42849</v>
      </c>
      <c r="CG158" s="2"/>
      <c r="CH158" s="2"/>
      <c r="CI158" s="2">
        <v>0</v>
      </c>
      <c r="CJ158" s="2">
        <v>0</v>
      </c>
      <c r="CK158" s="2" t="s">
        <v>118</v>
      </c>
      <c r="CL158" s="2" t="s">
        <v>85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"009934799031"</f>
        <v>009934799031</v>
      </c>
      <c r="F159" s="3">
        <v>42845</v>
      </c>
      <c r="G159" s="2">
        <v>201710</v>
      </c>
      <c r="H159" s="2" t="s">
        <v>104</v>
      </c>
      <c r="I159" s="2" t="s">
        <v>105</v>
      </c>
      <c r="J159" s="2" t="s">
        <v>76</v>
      </c>
      <c r="K159" s="2" t="s">
        <v>77</v>
      </c>
      <c r="L159" s="2" t="s">
        <v>110</v>
      </c>
      <c r="M159" s="2" t="s">
        <v>111</v>
      </c>
      <c r="N159" s="2" t="s">
        <v>444</v>
      </c>
      <c r="O159" s="2" t="s">
        <v>99</v>
      </c>
      <c r="P159" s="2" t="str">
        <f t="shared" si="9"/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12.54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14</v>
      </c>
      <c r="BJ159" s="2">
        <v>25.2</v>
      </c>
      <c r="BK159" s="2">
        <v>26</v>
      </c>
      <c r="BL159" s="2">
        <v>127.03</v>
      </c>
      <c r="BM159" s="2">
        <v>17.78</v>
      </c>
      <c r="BN159" s="2">
        <v>144.81</v>
      </c>
      <c r="BO159" s="2">
        <v>144.81</v>
      </c>
      <c r="BP159" s="2"/>
      <c r="BQ159" s="2" t="s">
        <v>123</v>
      </c>
      <c r="BR159" s="2" t="s">
        <v>106</v>
      </c>
      <c r="BS159" s="3">
        <v>42846</v>
      </c>
      <c r="BT159" s="4">
        <v>0.46388888888888885</v>
      </c>
      <c r="BU159" s="2" t="s">
        <v>79</v>
      </c>
      <c r="BV159" s="2" t="s">
        <v>94</v>
      </c>
      <c r="BW159" s="2"/>
      <c r="BX159" s="2"/>
      <c r="BY159" s="2">
        <v>126000</v>
      </c>
      <c r="BZ159" s="2"/>
      <c r="CA159" s="2" t="s">
        <v>334</v>
      </c>
      <c r="CB159" s="2"/>
      <c r="CC159" s="2" t="s">
        <v>111</v>
      </c>
      <c r="CD159" s="2">
        <v>2146</v>
      </c>
      <c r="CE159" s="2" t="s">
        <v>96</v>
      </c>
      <c r="CF159" s="5">
        <v>42846</v>
      </c>
      <c r="CG159" s="2"/>
      <c r="CH159" s="2"/>
      <c r="CI159" s="2">
        <v>0</v>
      </c>
      <c r="CJ159" s="2">
        <v>0</v>
      </c>
      <c r="CK159" s="2" t="s">
        <v>103</v>
      </c>
      <c r="CL159" s="2" t="s">
        <v>85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"009935185752"</f>
        <v>009935185752</v>
      </c>
      <c r="F160" s="3">
        <v>42845</v>
      </c>
      <c r="G160" s="2">
        <v>201710</v>
      </c>
      <c r="H160" s="2" t="s">
        <v>110</v>
      </c>
      <c r="I160" s="2" t="s">
        <v>111</v>
      </c>
      <c r="J160" s="2" t="s">
        <v>76</v>
      </c>
      <c r="K160" s="2" t="s">
        <v>77</v>
      </c>
      <c r="L160" s="2" t="s">
        <v>119</v>
      </c>
      <c r="M160" s="2" t="s">
        <v>120</v>
      </c>
      <c r="N160" s="2" t="s">
        <v>181</v>
      </c>
      <c r="O160" s="2" t="s">
        <v>81</v>
      </c>
      <c r="P160" s="2" t="str">
        <f t="shared" si="9"/>
        <v xml:space="preserve"> 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4.29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1</v>
      </c>
      <c r="BJ160" s="2">
        <v>0.3</v>
      </c>
      <c r="BK160" s="2">
        <v>1</v>
      </c>
      <c r="BL160" s="2">
        <v>41.73</v>
      </c>
      <c r="BM160" s="2">
        <v>5.84</v>
      </c>
      <c r="BN160" s="2">
        <v>47.57</v>
      </c>
      <c r="BO160" s="2">
        <v>47.57</v>
      </c>
      <c r="BP160" s="2"/>
      <c r="BQ160" s="2"/>
      <c r="BR160" s="2"/>
      <c r="BS160" s="3">
        <v>42846</v>
      </c>
      <c r="BT160" s="4">
        <v>0.66597222222222219</v>
      </c>
      <c r="BU160" s="2" t="s">
        <v>371</v>
      </c>
      <c r="BV160" s="2" t="s">
        <v>85</v>
      </c>
      <c r="BW160" s="2" t="s">
        <v>174</v>
      </c>
      <c r="BX160" s="2" t="s">
        <v>175</v>
      </c>
      <c r="BY160" s="2">
        <v>1292</v>
      </c>
      <c r="BZ160" s="2" t="s">
        <v>27</v>
      </c>
      <c r="CA160" s="2" t="s">
        <v>372</v>
      </c>
      <c r="CB160" s="2"/>
      <c r="CC160" s="2" t="s">
        <v>120</v>
      </c>
      <c r="CD160" s="2">
        <v>6001</v>
      </c>
      <c r="CE160" s="2" t="s">
        <v>155</v>
      </c>
      <c r="CF160" s="5">
        <v>42846</v>
      </c>
      <c r="CG160" s="2"/>
      <c r="CH160" s="2"/>
      <c r="CI160" s="2">
        <v>1</v>
      </c>
      <c r="CJ160" s="2">
        <v>1</v>
      </c>
      <c r="CK160" s="2">
        <v>21</v>
      </c>
      <c r="CL160" s="2" t="s">
        <v>85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"009935903621"</f>
        <v>009935903621</v>
      </c>
      <c r="F161" s="3">
        <v>42845</v>
      </c>
      <c r="G161" s="2">
        <v>201710</v>
      </c>
      <c r="H161" s="2" t="s">
        <v>146</v>
      </c>
      <c r="I161" s="2" t="s">
        <v>147</v>
      </c>
      <c r="J161" s="2" t="s">
        <v>297</v>
      </c>
      <c r="K161" s="2" t="s">
        <v>77</v>
      </c>
      <c r="L161" s="2" t="s">
        <v>89</v>
      </c>
      <c r="M161" s="2" t="s">
        <v>90</v>
      </c>
      <c r="N161" s="2" t="s">
        <v>76</v>
      </c>
      <c r="O161" s="2" t="s">
        <v>99</v>
      </c>
      <c r="P161" s="2" t="str">
        <f t="shared" si="9"/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13.06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4</v>
      </c>
      <c r="BI161" s="2">
        <v>40</v>
      </c>
      <c r="BJ161" s="2">
        <v>19.2</v>
      </c>
      <c r="BK161" s="2">
        <v>40</v>
      </c>
      <c r="BL161" s="2">
        <v>132.16</v>
      </c>
      <c r="BM161" s="2">
        <v>18.5</v>
      </c>
      <c r="BN161" s="2">
        <v>150.66</v>
      </c>
      <c r="BO161" s="2">
        <v>150.66</v>
      </c>
      <c r="BP161" s="2"/>
      <c r="BQ161" s="2" t="s">
        <v>116</v>
      </c>
      <c r="BR161" s="2" t="s">
        <v>349</v>
      </c>
      <c r="BS161" s="3">
        <v>42846</v>
      </c>
      <c r="BT161" s="4">
        <v>0.48333333333333334</v>
      </c>
      <c r="BU161" s="2" t="s">
        <v>79</v>
      </c>
      <c r="BV161" s="2" t="s">
        <v>94</v>
      </c>
      <c r="BW161" s="2"/>
      <c r="BX161" s="2"/>
      <c r="BY161" s="2">
        <v>96000</v>
      </c>
      <c r="BZ161" s="2"/>
      <c r="CA161" s="2" t="s">
        <v>334</v>
      </c>
      <c r="CB161" s="2"/>
      <c r="CC161" s="2" t="s">
        <v>90</v>
      </c>
      <c r="CD161" s="2">
        <v>2090</v>
      </c>
      <c r="CE161" s="2" t="s">
        <v>96</v>
      </c>
      <c r="CF161" s="5">
        <v>42846</v>
      </c>
      <c r="CG161" s="2"/>
      <c r="CH161" s="2"/>
      <c r="CI161" s="2">
        <v>0</v>
      </c>
      <c r="CJ161" s="2">
        <v>0</v>
      </c>
      <c r="CK161" s="2" t="s">
        <v>118</v>
      </c>
      <c r="CL161" s="2" t="s">
        <v>85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"009935802859"</f>
        <v>009935802859</v>
      </c>
      <c r="F162" s="3">
        <v>42845</v>
      </c>
      <c r="G162" s="2">
        <v>201710</v>
      </c>
      <c r="H162" s="2" t="s">
        <v>110</v>
      </c>
      <c r="I162" s="2" t="s">
        <v>111</v>
      </c>
      <c r="J162" s="2" t="s">
        <v>76</v>
      </c>
      <c r="K162" s="2" t="s">
        <v>77</v>
      </c>
      <c r="L162" s="2" t="s">
        <v>97</v>
      </c>
      <c r="M162" s="2" t="s">
        <v>98</v>
      </c>
      <c r="N162" s="2" t="s">
        <v>373</v>
      </c>
      <c r="O162" s="2" t="s">
        <v>81</v>
      </c>
      <c r="P162" s="2" t="str">
        <f t="shared" si="9"/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4.29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</v>
      </c>
      <c r="BJ162" s="2">
        <v>0.3</v>
      </c>
      <c r="BK162" s="2">
        <v>1</v>
      </c>
      <c r="BL162" s="2">
        <v>41.73</v>
      </c>
      <c r="BM162" s="2">
        <v>5.84</v>
      </c>
      <c r="BN162" s="2">
        <v>47.57</v>
      </c>
      <c r="BO162" s="2">
        <v>47.57</v>
      </c>
      <c r="BP162" s="2"/>
      <c r="BQ162" s="2"/>
      <c r="BR162" s="2"/>
      <c r="BS162" s="3">
        <v>42850</v>
      </c>
      <c r="BT162" s="4">
        <v>0.41666666666666669</v>
      </c>
      <c r="BU162" s="2" t="s">
        <v>101</v>
      </c>
      <c r="BV162" s="2" t="s">
        <v>85</v>
      </c>
      <c r="BW162" s="2" t="s">
        <v>86</v>
      </c>
      <c r="BX162" s="2" t="s">
        <v>186</v>
      </c>
      <c r="BY162" s="2">
        <v>1292</v>
      </c>
      <c r="BZ162" s="2" t="s">
        <v>27</v>
      </c>
      <c r="CA162" s="2"/>
      <c r="CB162" s="2"/>
      <c r="CC162" s="2" t="s">
        <v>98</v>
      </c>
      <c r="CD162" s="2">
        <v>3201</v>
      </c>
      <c r="CE162" s="2" t="s">
        <v>155</v>
      </c>
      <c r="CF162" s="5">
        <v>42851</v>
      </c>
      <c r="CG162" s="2"/>
      <c r="CH162" s="2"/>
      <c r="CI162" s="2">
        <v>1</v>
      </c>
      <c r="CJ162" s="2">
        <v>3</v>
      </c>
      <c r="CK162" s="2">
        <v>21</v>
      </c>
      <c r="CL162" s="2" t="s">
        <v>85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"009935552901"</f>
        <v>009935552901</v>
      </c>
      <c r="F163" s="3">
        <v>42845</v>
      </c>
      <c r="G163" s="2">
        <v>201710</v>
      </c>
      <c r="H163" s="2" t="s">
        <v>110</v>
      </c>
      <c r="I163" s="2" t="s">
        <v>111</v>
      </c>
      <c r="J163" s="2" t="s">
        <v>76</v>
      </c>
      <c r="K163" s="2" t="s">
        <v>77</v>
      </c>
      <c r="L163" s="2" t="s">
        <v>74</v>
      </c>
      <c r="M163" s="2" t="s">
        <v>75</v>
      </c>
      <c r="N163" s="2" t="s">
        <v>374</v>
      </c>
      <c r="O163" s="2" t="s">
        <v>81</v>
      </c>
      <c r="P163" s="2" t="str">
        <f t="shared" si="9"/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4.29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0.3</v>
      </c>
      <c r="BK163" s="2">
        <v>1</v>
      </c>
      <c r="BL163" s="2">
        <v>41.73</v>
      </c>
      <c r="BM163" s="2">
        <v>5.84</v>
      </c>
      <c r="BN163" s="2">
        <v>47.57</v>
      </c>
      <c r="BO163" s="2">
        <v>47.57</v>
      </c>
      <c r="BP163" s="2"/>
      <c r="BQ163" s="2"/>
      <c r="BR163" s="2"/>
      <c r="BS163" s="3">
        <v>42849</v>
      </c>
      <c r="BT163" s="4">
        <v>0.3611111111111111</v>
      </c>
      <c r="BU163" s="2" t="s">
        <v>375</v>
      </c>
      <c r="BV163" s="2" t="s">
        <v>85</v>
      </c>
      <c r="BW163" s="2" t="s">
        <v>178</v>
      </c>
      <c r="BX163" s="2" t="s">
        <v>197</v>
      </c>
      <c r="BY163" s="2">
        <v>1292</v>
      </c>
      <c r="BZ163" s="2" t="s">
        <v>27</v>
      </c>
      <c r="CA163" s="2"/>
      <c r="CB163" s="2"/>
      <c r="CC163" s="2" t="s">
        <v>75</v>
      </c>
      <c r="CD163" s="2">
        <v>7700</v>
      </c>
      <c r="CE163" s="2" t="s">
        <v>155</v>
      </c>
      <c r="CF163" s="5">
        <v>42850</v>
      </c>
      <c r="CG163" s="2"/>
      <c r="CH163" s="2"/>
      <c r="CI163" s="2">
        <v>1</v>
      </c>
      <c r="CJ163" s="2">
        <v>2</v>
      </c>
      <c r="CK163" s="2">
        <v>21</v>
      </c>
      <c r="CL163" s="2" t="s">
        <v>85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"009935474170"</f>
        <v>009935474170</v>
      </c>
      <c r="F164" s="3">
        <v>42845</v>
      </c>
      <c r="G164" s="2">
        <v>201710</v>
      </c>
      <c r="H164" s="2" t="s">
        <v>110</v>
      </c>
      <c r="I164" s="2" t="s">
        <v>111</v>
      </c>
      <c r="J164" s="2" t="s">
        <v>76</v>
      </c>
      <c r="K164" s="2" t="s">
        <v>77</v>
      </c>
      <c r="L164" s="2" t="s">
        <v>200</v>
      </c>
      <c r="M164" s="2" t="s">
        <v>201</v>
      </c>
      <c r="N164" s="2" t="s">
        <v>445</v>
      </c>
      <c r="O164" s="2" t="s">
        <v>81</v>
      </c>
      <c r="P164" s="2" t="str">
        <f t="shared" si="9"/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6.02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</v>
      </c>
      <c r="BJ164" s="2">
        <v>0.3</v>
      </c>
      <c r="BK164" s="2">
        <v>1</v>
      </c>
      <c r="BL164" s="2">
        <v>58.58</v>
      </c>
      <c r="BM164" s="2">
        <v>8.1999999999999993</v>
      </c>
      <c r="BN164" s="2">
        <v>66.78</v>
      </c>
      <c r="BO164" s="2">
        <v>66.78</v>
      </c>
      <c r="BP164" s="2"/>
      <c r="BQ164" s="2"/>
      <c r="BR164" s="2"/>
      <c r="BS164" s="3">
        <v>42846</v>
      </c>
      <c r="BT164" s="4">
        <v>0.4375</v>
      </c>
      <c r="BU164" s="2" t="s">
        <v>202</v>
      </c>
      <c r="BV164" s="2" t="s">
        <v>94</v>
      </c>
      <c r="BW164" s="2"/>
      <c r="BX164" s="2"/>
      <c r="BY164" s="2">
        <v>1292</v>
      </c>
      <c r="BZ164" s="2" t="s">
        <v>27</v>
      </c>
      <c r="CA164" s="2"/>
      <c r="CB164" s="2"/>
      <c r="CC164" s="2" t="s">
        <v>201</v>
      </c>
      <c r="CD164" s="2">
        <v>450</v>
      </c>
      <c r="CE164" s="2" t="s">
        <v>155</v>
      </c>
      <c r="CF164" s="5">
        <v>42850</v>
      </c>
      <c r="CG164" s="2"/>
      <c r="CH164" s="2"/>
      <c r="CI164" s="2">
        <v>1</v>
      </c>
      <c r="CJ164" s="2">
        <v>1</v>
      </c>
      <c r="CK164" s="2">
        <v>24</v>
      </c>
      <c r="CL164" s="2" t="s">
        <v>85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"009935957128"</f>
        <v>009935957128</v>
      </c>
      <c r="F165" s="3">
        <v>42845</v>
      </c>
      <c r="G165" s="2">
        <v>201710</v>
      </c>
      <c r="H165" s="2" t="s">
        <v>110</v>
      </c>
      <c r="I165" s="2" t="s">
        <v>111</v>
      </c>
      <c r="J165" s="2" t="s">
        <v>76</v>
      </c>
      <c r="K165" s="2" t="s">
        <v>77</v>
      </c>
      <c r="L165" s="2" t="s">
        <v>146</v>
      </c>
      <c r="M165" s="2" t="s">
        <v>147</v>
      </c>
      <c r="N165" s="2" t="s">
        <v>180</v>
      </c>
      <c r="O165" s="2" t="s">
        <v>81</v>
      </c>
      <c r="P165" s="2" t="str">
        <f t="shared" si="9"/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6.02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1</v>
      </c>
      <c r="BI165" s="2">
        <v>1</v>
      </c>
      <c r="BJ165" s="2">
        <v>0.3</v>
      </c>
      <c r="BK165" s="2">
        <v>1</v>
      </c>
      <c r="BL165" s="2">
        <v>58.58</v>
      </c>
      <c r="BM165" s="2">
        <v>8.1999999999999993</v>
      </c>
      <c r="BN165" s="2">
        <v>66.78</v>
      </c>
      <c r="BO165" s="2">
        <v>66.78</v>
      </c>
      <c r="BP165" s="2"/>
      <c r="BQ165" s="2"/>
      <c r="BR165" s="2"/>
      <c r="BS165" s="3">
        <v>42846</v>
      </c>
      <c r="BT165" s="4">
        <v>0.43541666666666662</v>
      </c>
      <c r="BU165" s="2" t="s">
        <v>223</v>
      </c>
      <c r="BV165" s="2" t="s">
        <v>94</v>
      </c>
      <c r="BW165" s="2"/>
      <c r="BX165" s="2"/>
      <c r="BY165" s="2">
        <v>1292</v>
      </c>
      <c r="BZ165" s="2" t="s">
        <v>27</v>
      </c>
      <c r="CA165" s="2"/>
      <c r="CB165" s="2"/>
      <c r="CC165" s="2" t="s">
        <v>147</v>
      </c>
      <c r="CD165" s="2">
        <v>1034</v>
      </c>
      <c r="CE165" s="2" t="s">
        <v>155</v>
      </c>
      <c r="CF165" s="5">
        <v>42849</v>
      </c>
      <c r="CG165" s="2"/>
      <c r="CH165" s="2"/>
      <c r="CI165" s="2">
        <v>1</v>
      </c>
      <c r="CJ165" s="2">
        <v>1</v>
      </c>
      <c r="CK165" s="2">
        <v>24</v>
      </c>
      <c r="CL165" s="2" t="s">
        <v>85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"009935501478"</f>
        <v>009935501478</v>
      </c>
      <c r="F166" s="3">
        <v>42845</v>
      </c>
      <c r="G166" s="2">
        <v>201710</v>
      </c>
      <c r="H166" s="2" t="s">
        <v>110</v>
      </c>
      <c r="I166" s="2" t="s">
        <v>111</v>
      </c>
      <c r="J166" s="2" t="s">
        <v>76</v>
      </c>
      <c r="K166" s="2" t="s">
        <v>77</v>
      </c>
      <c r="L166" s="2" t="s">
        <v>132</v>
      </c>
      <c r="M166" s="2" t="s">
        <v>133</v>
      </c>
      <c r="N166" s="2" t="s">
        <v>161</v>
      </c>
      <c r="O166" s="2" t="s">
        <v>99</v>
      </c>
      <c r="P166" s="2" t="str">
        <f t="shared" si="9"/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15.18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2</v>
      </c>
      <c r="BI166" s="2">
        <v>34.299999999999997</v>
      </c>
      <c r="BJ166" s="2">
        <v>50.7</v>
      </c>
      <c r="BK166" s="2">
        <v>51</v>
      </c>
      <c r="BL166" s="2">
        <v>152.75</v>
      </c>
      <c r="BM166" s="2">
        <v>21.39</v>
      </c>
      <c r="BN166" s="2">
        <v>174.14</v>
      </c>
      <c r="BO166" s="2">
        <v>174.14</v>
      </c>
      <c r="BP166" s="2"/>
      <c r="BQ166" s="2"/>
      <c r="BR166" s="2"/>
      <c r="BS166" s="3">
        <v>42846</v>
      </c>
      <c r="BT166" s="4">
        <v>0.70833333333333337</v>
      </c>
      <c r="BU166" s="2" t="s">
        <v>376</v>
      </c>
      <c r="BV166" s="2" t="s">
        <v>94</v>
      </c>
      <c r="BW166" s="2"/>
      <c r="BX166" s="2"/>
      <c r="BY166" s="2">
        <v>253510.39999999999</v>
      </c>
      <c r="BZ166" s="2"/>
      <c r="CA166" s="2"/>
      <c r="CB166" s="2"/>
      <c r="CC166" s="2" t="s">
        <v>133</v>
      </c>
      <c r="CD166" s="2">
        <v>4091</v>
      </c>
      <c r="CE166" s="2" t="s">
        <v>96</v>
      </c>
      <c r="CF166" s="5">
        <v>42849</v>
      </c>
      <c r="CG166" s="2"/>
      <c r="CH166" s="2"/>
      <c r="CI166" s="2">
        <v>0</v>
      </c>
      <c r="CJ166" s="2">
        <v>0</v>
      </c>
      <c r="CK166" s="2" t="s">
        <v>228</v>
      </c>
      <c r="CL166" s="2" t="s">
        <v>85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"009935802860"</f>
        <v>009935802860</v>
      </c>
      <c r="F167" s="3">
        <v>42845</v>
      </c>
      <c r="G167" s="2">
        <v>201710</v>
      </c>
      <c r="H167" s="2" t="s">
        <v>110</v>
      </c>
      <c r="I167" s="2" t="s">
        <v>111</v>
      </c>
      <c r="J167" s="2" t="s">
        <v>76</v>
      </c>
      <c r="K167" s="2" t="s">
        <v>77</v>
      </c>
      <c r="L167" s="2" t="s">
        <v>265</v>
      </c>
      <c r="M167" s="2" t="s">
        <v>266</v>
      </c>
      <c r="N167" s="2" t="s">
        <v>446</v>
      </c>
      <c r="O167" s="2" t="s">
        <v>99</v>
      </c>
      <c r="P167" s="2" t="str">
        <f t="shared" si="9"/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24.55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2</v>
      </c>
      <c r="BI167" s="2">
        <v>41</v>
      </c>
      <c r="BJ167" s="2">
        <v>56.8</v>
      </c>
      <c r="BK167" s="2">
        <v>57</v>
      </c>
      <c r="BL167" s="2">
        <v>243.95</v>
      </c>
      <c r="BM167" s="2">
        <v>34.15</v>
      </c>
      <c r="BN167" s="2">
        <v>278.10000000000002</v>
      </c>
      <c r="BO167" s="2">
        <v>278.10000000000002</v>
      </c>
      <c r="BP167" s="2"/>
      <c r="BQ167" s="2"/>
      <c r="BR167" s="2"/>
      <c r="BS167" s="3">
        <v>42846</v>
      </c>
      <c r="BT167" s="4">
        <v>0.39999999999999997</v>
      </c>
      <c r="BU167" s="2" t="s">
        <v>268</v>
      </c>
      <c r="BV167" s="2" t="s">
        <v>94</v>
      </c>
      <c r="BW167" s="2"/>
      <c r="BX167" s="2"/>
      <c r="BY167" s="2">
        <v>284064</v>
      </c>
      <c r="BZ167" s="2"/>
      <c r="CA167" s="2"/>
      <c r="CB167" s="2"/>
      <c r="CC167" s="2" t="s">
        <v>266</v>
      </c>
      <c r="CD167" s="2">
        <v>3900</v>
      </c>
      <c r="CE167" s="2" t="s">
        <v>155</v>
      </c>
      <c r="CF167" s="5">
        <v>42850</v>
      </c>
      <c r="CG167" s="2"/>
      <c r="CH167" s="2"/>
      <c r="CI167" s="2">
        <v>0</v>
      </c>
      <c r="CJ167" s="2">
        <v>0</v>
      </c>
      <c r="CK167" s="2" t="s">
        <v>269</v>
      </c>
      <c r="CL167" s="2" t="s">
        <v>85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"009935501477"</f>
        <v>009935501477</v>
      </c>
      <c r="F168" s="3">
        <v>42845</v>
      </c>
      <c r="G168" s="2">
        <v>201710</v>
      </c>
      <c r="H168" s="2" t="s">
        <v>110</v>
      </c>
      <c r="I168" s="2" t="s">
        <v>111</v>
      </c>
      <c r="J168" s="2" t="s">
        <v>76</v>
      </c>
      <c r="K168" s="2" t="s">
        <v>77</v>
      </c>
      <c r="L168" s="2" t="s">
        <v>132</v>
      </c>
      <c r="M168" s="2" t="s">
        <v>133</v>
      </c>
      <c r="N168" s="2" t="s">
        <v>134</v>
      </c>
      <c r="O168" s="2" t="s">
        <v>99</v>
      </c>
      <c r="P168" s="2" t="str">
        <f t="shared" si="9"/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6.03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4</v>
      </c>
      <c r="BJ168" s="2">
        <v>3.6</v>
      </c>
      <c r="BK168" s="2">
        <v>4</v>
      </c>
      <c r="BL168" s="2">
        <v>63.68</v>
      </c>
      <c r="BM168" s="2">
        <v>8.92</v>
      </c>
      <c r="BN168" s="2">
        <v>72.599999999999994</v>
      </c>
      <c r="BO168" s="2">
        <v>72.599999999999994</v>
      </c>
      <c r="BP168" s="2"/>
      <c r="BQ168" s="2"/>
      <c r="BR168" s="2"/>
      <c r="BS168" s="3">
        <v>42846</v>
      </c>
      <c r="BT168" s="4">
        <v>0.70833333333333337</v>
      </c>
      <c r="BU168" s="2" t="s">
        <v>376</v>
      </c>
      <c r="BV168" s="2" t="s">
        <v>94</v>
      </c>
      <c r="BW168" s="2"/>
      <c r="BX168" s="2"/>
      <c r="BY168" s="2">
        <v>17825</v>
      </c>
      <c r="BZ168" s="2"/>
      <c r="CA168" s="2"/>
      <c r="CB168" s="2"/>
      <c r="CC168" s="2" t="s">
        <v>133</v>
      </c>
      <c r="CD168" s="2">
        <v>4091</v>
      </c>
      <c r="CE168" s="2" t="s">
        <v>155</v>
      </c>
      <c r="CF168" s="5">
        <v>42849</v>
      </c>
      <c r="CG168" s="2"/>
      <c r="CH168" s="2"/>
      <c r="CI168" s="2">
        <v>0</v>
      </c>
      <c r="CJ168" s="2">
        <v>0</v>
      </c>
      <c r="CK168" s="2" t="s">
        <v>228</v>
      </c>
      <c r="CL168" s="2" t="s">
        <v>85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"069907886424"</f>
        <v>069907886424</v>
      </c>
      <c r="F169" s="3">
        <v>42845</v>
      </c>
      <c r="G169" s="2">
        <v>201710</v>
      </c>
      <c r="H169" s="2" t="s">
        <v>142</v>
      </c>
      <c r="I169" s="2" t="s">
        <v>143</v>
      </c>
      <c r="J169" s="2" t="s">
        <v>76</v>
      </c>
      <c r="K169" s="2" t="s">
        <v>77</v>
      </c>
      <c r="L169" s="2" t="s">
        <v>110</v>
      </c>
      <c r="M169" s="2" t="s">
        <v>111</v>
      </c>
      <c r="N169" s="2" t="s">
        <v>76</v>
      </c>
      <c r="O169" s="2" t="s">
        <v>99</v>
      </c>
      <c r="P169" s="2" t="str">
        <f t="shared" si="9"/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8.0399999999999991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0.2</v>
      </c>
      <c r="BK169" s="2">
        <v>1</v>
      </c>
      <c r="BL169" s="2">
        <v>83.24</v>
      </c>
      <c r="BM169" s="2">
        <v>11.65</v>
      </c>
      <c r="BN169" s="2">
        <v>94.89</v>
      </c>
      <c r="BO169" s="2">
        <v>94.89</v>
      </c>
      <c r="BP169" s="2"/>
      <c r="BQ169" s="2" t="s">
        <v>144</v>
      </c>
      <c r="BR169" s="2"/>
      <c r="BS169" s="3">
        <v>42846</v>
      </c>
      <c r="BT169" s="4">
        <v>0.43472222222222223</v>
      </c>
      <c r="BU169" s="2" t="s">
        <v>138</v>
      </c>
      <c r="BV169" s="2" t="s">
        <v>94</v>
      </c>
      <c r="BW169" s="2"/>
      <c r="BX169" s="2"/>
      <c r="BY169" s="2">
        <v>1200</v>
      </c>
      <c r="BZ169" s="2"/>
      <c r="CA169" s="2"/>
      <c r="CB169" s="2"/>
      <c r="CC169" s="2" t="s">
        <v>111</v>
      </c>
      <c r="CD169" s="2">
        <v>2146</v>
      </c>
      <c r="CE169" s="2" t="s">
        <v>96</v>
      </c>
      <c r="CF169" s="5">
        <v>42849</v>
      </c>
      <c r="CG169" s="2"/>
      <c r="CH169" s="2"/>
      <c r="CI169" s="2">
        <v>0</v>
      </c>
      <c r="CJ169" s="2">
        <v>0</v>
      </c>
      <c r="CK169" s="2" t="s">
        <v>224</v>
      </c>
      <c r="CL169" s="2" t="s">
        <v>85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"009935989492"</f>
        <v>009935989492</v>
      </c>
      <c r="F170" s="3">
        <v>42845</v>
      </c>
      <c r="G170" s="2">
        <v>201710</v>
      </c>
      <c r="H170" s="2" t="s">
        <v>110</v>
      </c>
      <c r="I170" s="2" t="s">
        <v>111</v>
      </c>
      <c r="J170" s="2" t="s">
        <v>76</v>
      </c>
      <c r="K170" s="2" t="s">
        <v>77</v>
      </c>
      <c r="L170" s="2" t="s">
        <v>303</v>
      </c>
      <c r="M170" s="2" t="s">
        <v>304</v>
      </c>
      <c r="N170" s="2" t="s">
        <v>444</v>
      </c>
      <c r="O170" s="2" t="s">
        <v>99</v>
      </c>
      <c r="P170" s="2" t="str">
        <f t="shared" si="9"/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12.53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9.1999999999999993</v>
      </c>
      <c r="BJ170" s="2">
        <v>25</v>
      </c>
      <c r="BK170" s="2">
        <v>25</v>
      </c>
      <c r="BL170" s="2">
        <v>126.97</v>
      </c>
      <c r="BM170" s="2">
        <v>17.78</v>
      </c>
      <c r="BN170" s="2">
        <v>144.75</v>
      </c>
      <c r="BO170" s="2">
        <v>144.75</v>
      </c>
      <c r="BP170" s="2"/>
      <c r="BQ170" s="2"/>
      <c r="BR170" s="2"/>
      <c r="BS170" s="3">
        <v>42849</v>
      </c>
      <c r="BT170" s="4">
        <v>0.52083333333333337</v>
      </c>
      <c r="BU170" s="2" t="s">
        <v>212</v>
      </c>
      <c r="BV170" s="2" t="s">
        <v>85</v>
      </c>
      <c r="BW170" s="2" t="s">
        <v>377</v>
      </c>
      <c r="BX170" s="2" t="s">
        <v>365</v>
      </c>
      <c r="BY170" s="2">
        <v>124760.74</v>
      </c>
      <c r="BZ170" s="2"/>
      <c r="CA170" s="2"/>
      <c r="CB170" s="2"/>
      <c r="CC170" s="2" t="s">
        <v>304</v>
      </c>
      <c r="CD170" s="2">
        <v>4252</v>
      </c>
      <c r="CE170" s="2" t="s">
        <v>96</v>
      </c>
      <c r="CF170" s="5">
        <v>42850</v>
      </c>
      <c r="CG170" s="2"/>
      <c r="CH170" s="2"/>
      <c r="CI170" s="2">
        <v>0</v>
      </c>
      <c r="CJ170" s="2">
        <v>0</v>
      </c>
      <c r="CK170" s="2" t="s">
        <v>269</v>
      </c>
      <c r="CL170" s="2" t="s">
        <v>85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"069907886425"</f>
        <v>069907886425</v>
      </c>
      <c r="F171" s="3">
        <v>42845</v>
      </c>
      <c r="G171" s="2">
        <v>201710</v>
      </c>
      <c r="H171" s="2" t="s">
        <v>142</v>
      </c>
      <c r="I171" s="2" t="s">
        <v>143</v>
      </c>
      <c r="J171" s="2" t="s">
        <v>76</v>
      </c>
      <c r="K171" s="2" t="s">
        <v>77</v>
      </c>
      <c r="L171" s="2" t="s">
        <v>89</v>
      </c>
      <c r="M171" s="2" t="s">
        <v>90</v>
      </c>
      <c r="N171" s="2" t="s">
        <v>76</v>
      </c>
      <c r="O171" s="2" t="s">
        <v>99</v>
      </c>
      <c r="P171" s="2" t="str">
        <f t="shared" si="9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8.0399999999999991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1</v>
      </c>
      <c r="BJ171" s="2">
        <v>0.2</v>
      </c>
      <c r="BK171" s="2">
        <v>1</v>
      </c>
      <c r="BL171" s="2">
        <v>83.24</v>
      </c>
      <c r="BM171" s="2">
        <v>11.65</v>
      </c>
      <c r="BN171" s="2">
        <v>94.89</v>
      </c>
      <c r="BO171" s="2">
        <v>94.89</v>
      </c>
      <c r="BP171" s="2"/>
      <c r="BQ171" s="2" t="s">
        <v>378</v>
      </c>
      <c r="BR171" s="2"/>
      <c r="BS171" s="3">
        <v>42846</v>
      </c>
      <c r="BT171" s="4">
        <v>0.35069444444444442</v>
      </c>
      <c r="BU171" s="2" t="s">
        <v>79</v>
      </c>
      <c r="BV171" s="2" t="s">
        <v>94</v>
      </c>
      <c r="BW171" s="2"/>
      <c r="BX171" s="2"/>
      <c r="BY171" s="2">
        <v>1200</v>
      </c>
      <c r="BZ171" s="2"/>
      <c r="CA171" s="2"/>
      <c r="CB171" s="2"/>
      <c r="CC171" s="2" t="s">
        <v>90</v>
      </c>
      <c r="CD171" s="2">
        <v>2054</v>
      </c>
      <c r="CE171" s="2" t="s">
        <v>96</v>
      </c>
      <c r="CF171" s="5">
        <v>42849</v>
      </c>
      <c r="CG171" s="2"/>
      <c r="CH171" s="2"/>
      <c r="CI171" s="2">
        <v>0</v>
      </c>
      <c r="CJ171" s="2">
        <v>0</v>
      </c>
      <c r="CK171" s="2" t="s">
        <v>224</v>
      </c>
      <c r="CL171" s="2" t="s">
        <v>85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"069907886426"</f>
        <v>069907886426</v>
      </c>
      <c r="F172" s="3">
        <v>42845</v>
      </c>
      <c r="G172" s="2">
        <v>201710</v>
      </c>
      <c r="H172" s="2" t="s">
        <v>142</v>
      </c>
      <c r="I172" s="2" t="s">
        <v>143</v>
      </c>
      <c r="J172" s="2" t="s">
        <v>76</v>
      </c>
      <c r="K172" s="2" t="s">
        <v>77</v>
      </c>
      <c r="L172" s="2" t="s">
        <v>110</v>
      </c>
      <c r="M172" s="2" t="s">
        <v>111</v>
      </c>
      <c r="N172" s="2" t="s">
        <v>76</v>
      </c>
      <c r="O172" s="2" t="s">
        <v>99</v>
      </c>
      <c r="P172" s="2" t="str">
        <f t="shared" si="9"/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8.0399999999999991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1</v>
      </c>
      <c r="BJ172" s="2">
        <v>0.2</v>
      </c>
      <c r="BK172" s="2">
        <v>1</v>
      </c>
      <c r="BL172" s="2">
        <v>83.24</v>
      </c>
      <c r="BM172" s="2">
        <v>11.65</v>
      </c>
      <c r="BN172" s="2">
        <v>94.89</v>
      </c>
      <c r="BO172" s="2">
        <v>94.89</v>
      </c>
      <c r="BP172" s="2"/>
      <c r="BQ172" s="2" t="s">
        <v>379</v>
      </c>
      <c r="BR172" s="2"/>
      <c r="BS172" s="3">
        <v>42846</v>
      </c>
      <c r="BT172" s="4">
        <v>0.43541666666666662</v>
      </c>
      <c r="BU172" s="2" t="s">
        <v>138</v>
      </c>
      <c r="BV172" s="2" t="s">
        <v>94</v>
      </c>
      <c r="BW172" s="2"/>
      <c r="BX172" s="2"/>
      <c r="BY172" s="2">
        <v>1200</v>
      </c>
      <c r="BZ172" s="2"/>
      <c r="CA172" s="2"/>
      <c r="CB172" s="2"/>
      <c r="CC172" s="2" t="s">
        <v>111</v>
      </c>
      <c r="CD172" s="2">
        <v>2146</v>
      </c>
      <c r="CE172" s="2" t="s">
        <v>96</v>
      </c>
      <c r="CF172" s="5">
        <v>42849</v>
      </c>
      <c r="CG172" s="2"/>
      <c r="CH172" s="2"/>
      <c r="CI172" s="2">
        <v>0</v>
      </c>
      <c r="CJ172" s="2">
        <v>0</v>
      </c>
      <c r="CK172" s="2" t="s">
        <v>224</v>
      </c>
      <c r="CL172" s="2" t="s">
        <v>85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"009936342429"</f>
        <v>009936342429</v>
      </c>
      <c r="F173" s="3">
        <v>42846</v>
      </c>
      <c r="G173" s="2">
        <v>201710</v>
      </c>
      <c r="H173" s="2" t="s">
        <v>246</v>
      </c>
      <c r="I173" s="2" t="s">
        <v>247</v>
      </c>
      <c r="J173" s="2" t="s">
        <v>76</v>
      </c>
      <c r="K173" s="2" t="s">
        <v>77</v>
      </c>
      <c r="L173" s="2" t="s">
        <v>119</v>
      </c>
      <c r="M173" s="2" t="s">
        <v>120</v>
      </c>
      <c r="N173" s="2" t="s">
        <v>76</v>
      </c>
      <c r="O173" s="2" t="s">
        <v>81</v>
      </c>
      <c r="P173" s="2" t="str">
        <f t="shared" si="9"/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8.31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1</v>
      </c>
      <c r="BJ173" s="2">
        <v>0.2</v>
      </c>
      <c r="BK173" s="2">
        <v>1</v>
      </c>
      <c r="BL173" s="2">
        <v>80.849999999999994</v>
      </c>
      <c r="BM173" s="2">
        <v>11.32</v>
      </c>
      <c r="BN173" s="2">
        <v>92.17</v>
      </c>
      <c r="BO173" s="2">
        <v>92.17</v>
      </c>
      <c r="BP173" s="2"/>
      <c r="BQ173" s="2" t="s">
        <v>149</v>
      </c>
      <c r="BR173" s="2" t="s">
        <v>380</v>
      </c>
      <c r="BS173" s="3">
        <v>42849</v>
      </c>
      <c r="BT173" s="4">
        <v>0.38541666666666669</v>
      </c>
      <c r="BU173" s="2" t="s">
        <v>212</v>
      </c>
      <c r="BV173" s="2" t="s">
        <v>94</v>
      </c>
      <c r="BW173" s="2"/>
      <c r="BX173" s="2"/>
      <c r="BY173" s="2">
        <v>1200</v>
      </c>
      <c r="BZ173" s="2" t="s">
        <v>27</v>
      </c>
      <c r="CA173" s="2"/>
      <c r="CB173" s="2"/>
      <c r="CC173" s="2" t="s">
        <v>120</v>
      </c>
      <c r="CD173" s="2">
        <v>6000</v>
      </c>
      <c r="CE173" s="2" t="s">
        <v>96</v>
      </c>
      <c r="CF173" s="5">
        <v>42850</v>
      </c>
      <c r="CG173" s="2"/>
      <c r="CH173" s="2"/>
      <c r="CI173" s="2">
        <v>1</v>
      </c>
      <c r="CJ173" s="2">
        <v>1</v>
      </c>
      <c r="CK173" s="2">
        <v>23</v>
      </c>
      <c r="CL173" s="2" t="s">
        <v>85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"009936115935"</f>
        <v>009936115935</v>
      </c>
      <c r="F174" s="3">
        <v>42845</v>
      </c>
      <c r="G174" s="2">
        <v>201710</v>
      </c>
      <c r="H174" s="2" t="s">
        <v>110</v>
      </c>
      <c r="I174" s="2" t="s">
        <v>111</v>
      </c>
      <c r="J174" s="2" t="s">
        <v>76</v>
      </c>
      <c r="K174" s="2" t="s">
        <v>77</v>
      </c>
      <c r="L174" s="2" t="s">
        <v>190</v>
      </c>
      <c r="M174" s="2" t="s">
        <v>191</v>
      </c>
      <c r="N174" s="2" t="s">
        <v>192</v>
      </c>
      <c r="O174" s="2" t="s">
        <v>99</v>
      </c>
      <c r="P174" s="2" t="str">
        <f t="shared" si="9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12.38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20</v>
      </c>
      <c r="BJ174" s="2">
        <v>39.299999999999997</v>
      </c>
      <c r="BK174" s="2">
        <v>40</v>
      </c>
      <c r="BL174" s="2">
        <v>125.53</v>
      </c>
      <c r="BM174" s="2">
        <v>17.57</v>
      </c>
      <c r="BN174" s="2">
        <v>143.1</v>
      </c>
      <c r="BO174" s="2">
        <v>143.1</v>
      </c>
      <c r="BP174" s="2"/>
      <c r="BQ174" s="2"/>
      <c r="BR174" s="2"/>
      <c r="BS174" s="3">
        <v>42845</v>
      </c>
      <c r="BT174" s="4">
        <v>0.38958333333333334</v>
      </c>
      <c r="BU174" s="2" t="s">
        <v>212</v>
      </c>
      <c r="BV174" s="2" t="s">
        <v>94</v>
      </c>
      <c r="BW174" s="2"/>
      <c r="BX174" s="2"/>
      <c r="BY174" s="2">
        <v>196560</v>
      </c>
      <c r="BZ174" s="2"/>
      <c r="CA174" s="2"/>
      <c r="CB174" s="2"/>
      <c r="CC174" s="2" t="s">
        <v>191</v>
      </c>
      <c r="CD174" s="2">
        <v>9301</v>
      </c>
      <c r="CE174" s="2" t="s">
        <v>155</v>
      </c>
      <c r="CF174" s="5">
        <v>42849</v>
      </c>
      <c r="CG174" s="2"/>
      <c r="CH174" s="2"/>
      <c r="CI174" s="2">
        <v>0</v>
      </c>
      <c r="CJ174" s="2">
        <v>0</v>
      </c>
      <c r="CK174" s="2" t="s">
        <v>226</v>
      </c>
      <c r="CL174" s="2" t="s">
        <v>85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"009935473714"</f>
        <v>009935473714</v>
      </c>
      <c r="F175" s="3">
        <v>42846</v>
      </c>
      <c r="G175" s="2">
        <v>201710</v>
      </c>
      <c r="H175" s="2" t="s">
        <v>89</v>
      </c>
      <c r="I175" s="2" t="s">
        <v>90</v>
      </c>
      <c r="J175" s="2" t="s">
        <v>76</v>
      </c>
      <c r="K175" s="2" t="s">
        <v>77</v>
      </c>
      <c r="L175" s="2" t="s">
        <v>142</v>
      </c>
      <c r="M175" s="2" t="s">
        <v>143</v>
      </c>
      <c r="N175" s="2" t="s">
        <v>76</v>
      </c>
      <c r="O175" s="2" t="s">
        <v>99</v>
      </c>
      <c r="P175" s="2" t="str">
        <f t="shared" si="9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172.27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5</v>
      </c>
      <c r="BI175" s="2">
        <v>270</v>
      </c>
      <c r="BJ175" s="2">
        <v>668.6</v>
      </c>
      <c r="BK175" s="2">
        <v>669</v>
      </c>
      <c r="BL175" s="2">
        <v>1681.8</v>
      </c>
      <c r="BM175" s="2">
        <v>235.45</v>
      </c>
      <c r="BN175" s="2">
        <v>1917.25</v>
      </c>
      <c r="BO175" s="2">
        <v>1917.25</v>
      </c>
      <c r="BP175" s="2"/>
      <c r="BQ175" s="2" t="s">
        <v>176</v>
      </c>
      <c r="BR175" s="2" t="s">
        <v>107</v>
      </c>
      <c r="BS175" s="3">
        <v>42851</v>
      </c>
      <c r="BT175" s="4">
        <v>0.375</v>
      </c>
      <c r="BU175" s="2" t="s">
        <v>316</v>
      </c>
      <c r="BV175" s="2" t="s">
        <v>85</v>
      </c>
      <c r="BW175" s="2" t="s">
        <v>381</v>
      </c>
      <c r="BX175" s="2" t="s">
        <v>179</v>
      </c>
      <c r="BY175" s="2">
        <v>3343140</v>
      </c>
      <c r="BZ175" s="2"/>
      <c r="CA175" s="2"/>
      <c r="CB175" s="2"/>
      <c r="CC175" s="2" t="s">
        <v>143</v>
      </c>
      <c r="CD175" s="2">
        <v>700</v>
      </c>
      <c r="CE175" s="2" t="s">
        <v>382</v>
      </c>
      <c r="CF175" s="2"/>
      <c r="CG175" s="2"/>
      <c r="CH175" s="2"/>
      <c r="CI175" s="2">
        <v>0</v>
      </c>
      <c r="CJ175" s="2">
        <v>0</v>
      </c>
      <c r="CK175" s="2" t="s">
        <v>226</v>
      </c>
      <c r="CL175" s="2" t="s">
        <v>85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"009935941512"</f>
        <v>009935941512</v>
      </c>
      <c r="F176" s="3">
        <v>42845</v>
      </c>
      <c r="G176" s="2">
        <v>201710</v>
      </c>
      <c r="H176" s="2" t="s">
        <v>216</v>
      </c>
      <c r="I176" s="2" t="s">
        <v>217</v>
      </c>
      <c r="J176" s="2" t="s">
        <v>76</v>
      </c>
      <c r="K176" s="2" t="s">
        <v>77</v>
      </c>
      <c r="L176" s="2" t="s">
        <v>89</v>
      </c>
      <c r="M176" s="2" t="s">
        <v>90</v>
      </c>
      <c r="N176" s="2" t="s">
        <v>76</v>
      </c>
      <c r="O176" s="2" t="s">
        <v>99</v>
      </c>
      <c r="P176" s="2" t="str">
        <f t="shared" si="9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8.92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13</v>
      </c>
      <c r="BJ176" s="2">
        <v>17.3</v>
      </c>
      <c r="BK176" s="2">
        <v>18</v>
      </c>
      <c r="BL176" s="2">
        <v>91.83</v>
      </c>
      <c r="BM176" s="2">
        <v>12.86</v>
      </c>
      <c r="BN176" s="2">
        <v>104.69</v>
      </c>
      <c r="BO176" s="2">
        <v>104.69</v>
      </c>
      <c r="BP176" s="2"/>
      <c r="BQ176" s="2" t="s">
        <v>383</v>
      </c>
      <c r="BR176" s="2" t="s">
        <v>260</v>
      </c>
      <c r="BS176" s="3">
        <v>42846</v>
      </c>
      <c r="BT176" s="4">
        <v>0.46388888888888885</v>
      </c>
      <c r="BU176" s="2" t="s">
        <v>384</v>
      </c>
      <c r="BV176" s="2" t="s">
        <v>94</v>
      </c>
      <c r="BW176" s="2"/>
      <c r="BX176" s="2"/>
      <c r="BY176" s="2">
        <v>86292</v>
      </c>
      <c r="BZ176" s="2"/>
      <c r="CA176" s="2" t="s">
        <v>334</v>
      </c>
      <c r="CB176" s="2"/>
      <c r="CC176" s="2" t="s">
        <v>90</v>
      </c>
      <c r="CD176" s="2">
        <v>2000</v>
      </c>
      <c r="CE176" s="2" t="s">
        <v>96</v>
      </c>
      <c r="CF176" s="5">
        <v>42846</v>
      </c>
      <c r="CG176" s="2"/>
      <c r="CH176" s="2"/>
      <c r="CI176" s="2">
        <v>0</v>
      </c>
      <c r="CJ176" s="2">
        <v>0</v>
      </c>
      <c r="CK176" s="2" t="s">
        <v>224</v>
      </c>
      <c r="CL176" s="2" t="s">
        <v>85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"069908190482"</f>
        <v>069908190482</v>
      </c>
      <c r="F177" s="3">
        <v>42846</v>
      </c>
      <c r="G177" s="2">
        <v>201710</v>
      </c>
      <c r="H177" s="2" t="s">
        <v>385</v>
      </c>
      <c r="I177" s="2" t="s">
        <v>386</v>
      </c>
      <c r="J177" s="2" t="s">
        <v>387</v>
      </c>
      <c r="K177" s="2" t="s">
        <v>77</v>
      </c>
      <c r="L177" s="2" t="s">
        <v>89</v>
      </c>
      <c r="M177" s="2" t="s">
        <v>90</v>
      </c>
      <c r="N177" s="2" t="s">
        <v>76</v>
      </c>
      <c r="O177" s="2" t="s">
        <v>99</v>
      </c>
      <c r="P177" s="2" t="str">
        <f t="shared" si="9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8.7799999999999994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0.2</v>
      </c>
      <c r="BK177" s="2">
        <v>1</v>
      </c>
      <c r="BL177" s="2">
        <v>90.42</v>
      </c>
      <c r="BM177" s="2">
        <v>12.66</v>
      </c>
      <c r="BN177" s="2">
        <v>103.08</v>
      </c>
      <c r="BO177" s="2">
        <v>103.08</v>
      </c>
      <c r="BP177" s="2"/>
      <c r="BQ177" s="2" t="s">
        <v>388</v>
      </c>
      <c r="BR177" s="2" t="s">
        <v>389</v>
      </c>
      <c r="BS177" s="3">
        <v>42851</v>
      </c>
      <c r="BT177" s="4">
        <v>0.51041666666666663</v>
      </c>
      <c r="BU177" s="2" t="s">
        <v>129</v>
      </c>
      <c r="BV177" s="2"/>
      <c r="BW177" s="2" t="s">
        <v>188</v>
      </c>
      <c r="BX177" s="2" t="s">
        <v>280</v>
      </c>
      <c r="BY177" s="2">
        <v>1200</v>
      </c>
      <c r="BZ177" s="2"/>
      <c r="CA177" s="2"/>
      <c r="CB177" s="2"/>
      <c r="CC177" s="2" t="s">
        <v>90</v>
      </c>
      <c r="CD177" s="2">
        <v>2000</v>
      </c>
      <c r="CE177" s="2" t="s">
        <v>96</v>
      </c>
      <c r="CF177" s="5">
        <v>42853</v>
      </c>
      <c r="CG177" s="2"/>
      <c r="CH177" s="2"/>
      <c r="CI177" s="2">
        <v>0</v>
      </c>
      <c r="CJ177" s="2">
        <v>0</v>
      </c>
      <c r="CK177" s="2" t="s">
        <v>127</v>
      </c>
      <c r="CL177" s="2" t="s">
        <v>85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"009935501349"</f>
        <v>009935501349</v>
      </c>
      <c r="F178" s="3">
        <v>42846</v>
      </c>
      <c r="G178" s="2">
        <v>201710</v>
      </c>
      <c r="H178" s="2" t="s">
        <v>89</v>
      </c>
      <c r="I178" s="2" t="s">
        <v>90</v>
      </c>
      <c r="J178" s="2" t="s">
        <v>76</v>
      </c>
      <c r="K178" s="2" t="s">
        <v>77</v>
      </c>
      <c r="L178" s="2" t="s">
        <v>190</v>
      </c>
      <c r="M178" s="2" t="s">
        <v>191</v>
      </c>
      <c r="N178" s="2" t="s">
        <v>76</v>
      </c>
      <c r="O178" s="2" t="s">
        <v>81</v>
      </c>
      <c r="P178" s="2" t="str">
        <f t="shared" si="9"/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4.29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0.3</v>
      </c>
      <c r="BK178" s="2">
        <v>1</v>
      </c>
      <c r="BL178" s="2">
        <v>41.73</v>
      </c>
      <c r="BM178" s="2">
        <v>5.84</v>
      </c>
      <c r="BN178" s="2">
        <v>47.57</v>
      </c>
      <c r="BO178" s="2">
        <v>47.57</v>
      </c>
      <c r="BP178" s="2"/>
      <c r="BQ178" s="2" t="s">
        <v>198</v>
      </c>
      <c r="BR178" s="2" t="s">
        <v>107</v>
      </c>
      <c r="BS178" s="3">
        <v>42849</v>
      </c>
      <c r="BT178" s="4">
        <v>0.41666666666666669</v>
      </c>
      <c r="BU178" s="2" t="s">
        <v>212</v>
      </c>
      <c r="BV178" s="2" t="s">
        <v>94</v>
      </c>
      <c r="BW178" s="2"/>
      <c r="BX178" s="2"/>
      <c r="BY178" s="2">
        <v>1292</v>
      </c>
      <c r="BZ178" s="2" t="s">
        <v>27</v>
      </c>
      <c r="CA178" s="2"/>
      <c r="CB178" s="2"/>
      <c r="CC178" s="2" t="s">
        <v>191</v>
      </c>
      <c r="CD178" s="2">
        <v>9301</v>
      </c>
      <c r="CE178" s="2" t="s">
        <v>151</v>
      </c>
      <c r="CF178" s="5">
        <v>42851</v>
      </c>
      <c r="CG178" s="2"/>
      <c r="CH178" s="2"/>
      <c r="CI178" s="2">
        <v>1</v>
      </c>
      <c r="CJ178" s="2">
        <v>1</v>
      </c>
      <c r="CK178" s="2">
        <v>21</v>
      </c>
      <c r="CL178" s="2" t="s">
        <v>85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"009936002715"</f>
        <v>009936002715</v>
      </c>
      <c r="F179" s="3">
        <v>42846</v>
      </c>
      <c r="G179" s="2">
        <v>201710</v>
      </c>
      <c r="H179" s="2" t="s">
        <v>89</v>
      </c>
      <c r="I179" s="2" t="s">
        <v>90</v>
      </c>
      <c r="J179" s="2" t="s">
        <v>76</v>
      </c>
      <c r="K179" s="2" t="s">
        <v>77</v>
      </c>
      <c r="L179" s="2" t="s">
        <v>132</v>
      </c>
      <c r="M179" s="2" t="s">
        <v>133</v>
      </c>
      <c r="N179" s="2" t="s">
        <v>76</v>
      </c>
      <c r="O179" s="2" t="s">
        <v>81</v>
      </c>
      <c r="P179" s="2" t="str">
        <f t="shared" si="9"/>
        <v xml:space="preserve"> 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4.29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</v>
      </c>
      <c r="BJ179" s="2">
        <v>0.3</v>
      </c>
      <c r="BK179" s="2">
        <v>1</v>
      </c>
      <c r="BL179" s="2">
        <v>41.73</v>
      </c>
      <c r="BM179" s="2">
        <v>5.84</v>
      </c>
      <c r="BN179" s="2">
        <v>47.57</v>
      </c>
      <c r="BO179" s="2">
        <v>47.57</v>
      </c>
      <c r="BP179" s="2"/>
      <c r="BQ179" s="2" t="s">
        <v>183</v>
      </c>
      <c r="BR179" s="2" t="s">
        <v>107</v>
      </c>
      <c r="BS179" s="3">
        <v>42849</v>
      </c>
      <c r="BT179" s="4">
        <v>0.39583333333333331</v>
      </c>
      <c r="BU179" s="2" t="s">
        <v>390</v>
      </c>
      <c r="BV179" s="2" t="s">
        <v>94</v>
      </c>
      <c r="BW179" s="2"/>
      <c r="BX179" s="2"/>
      <c r="BY179" s="2">
        <v>1292</v>
      </c>
      <c r="BZ179" s="2" t="s">
        <v>27</v>
      </c>
      <c r="CA179" s="2"/>
      <c r="CB179" s="2"/>
      <c r="CC179" s="2" t="s">
        <v>133</v>
      </c>
      <c r="CD179" s="2">
        <v>4091</v>
      </c>
      <c r="CE179" s="2" t="s">
        <v>151</v>
      </c>
      <c r="CF179" s="5">
        <v>42850</v>
      </c>
      <c r="CG179" s="2"/>
      <c r="CH179" s="2"/>
      <c r="CI179" s="2">
        <v>1</v>
      </c>
      <c r="CJ179" s="2">
        <v>1</v>
      </c>
      <c r="CK179" s="2">
        <v>21</v>
      </c>
      <c r="CL179" s="2" t="s">
        <v>85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"009935957100"</f>
        <v>009935957100</v>
      </c>
      <c r="F180" s="3">
        <v>42846</v>
      </c>
      <c r="G180" s="2">
        <v>201710</v>
      </c>
      <c r="H180" s="2" t="s">
        <v>89</v>
      </c>
      <c r="I180" s="2" t="s">
        <v>90</v>
      </c>
      <c r="J180" s="2" t="s">
        <v>76</v>
      </c>
      <c r="K180" s="2" t="s">
        <v>77</v>
      </c>
      <c r="L180" s="2" t="s">
        <v>146</v>
      </c>
      <c r="M180" s="2" t="s">
        <v>147</v>
      </c>
      <c r="N180" s="2" t="s">
        <v>76</v>
      </c>
      <c r="O180" s="2" t="s">
        <v>81</v>
      </c>
      <c r="P180" s="2" t="str">
        <f t="shared" si="9"/>
        <v xml:space="preserve">     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29.6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8</v>
      </c>
      <c r="BJ180" s="2">
        <v>9.6999999999999993</v>
      </c>
      <c r="BK180" s="2">
        <v>10</v>
      </c>
      <c r="BL180" s="2">
        <v>288.08</v>
      </c>
      <c r="BM180" s="2">
        <v>40.33</v>
      </c>
      <c r="BN180" s="2">
        <v>328.41</v>
      </c>
      <c r="BO180" s="2">
        <v>328.41</v>
      </c>
      <c r="BP180" s="2"/>
      <c r="BQ180" s="2" t="s">
        <v>148</v>
      </c>
      <c r="BR180" s="2" t="s">
        <v>107</v>
      </c>
      <c r="BS180" s="3">
        <v>42849</v>
      </c>
      <c r="BT180" s="4">
        <v>0.4375</v>
      </c>
      <c r="BU180" s="2" t="s">
        <v>150</v>
      </c>
      <c r="BV180" s="2" t="s">
        <v>94</v>
      </c>
      <c r="BW180" s="2"/>
      <c r="BX180" s="2"/>
      <c r="BY180" s="2">
        <v>48672</v>
      </c>
      <c r="BZ180" s="2" t="s">
        <v>27</v>
      </c>
      <c r="CA180" s="2"/>
      <c r="CB180" s="2"/>
      <c r="CC180" s="2" t="s">
        <v>147</v>
      </c>
      <c r="CD180" s="2">
        <v>1034</v>
      </c>
      <c r="CE180" s="2" t="s">
        <v>155</v>
      </c>
      <c r="CF180" s="5">
        <v>42850</v>
      </c>
      <c r="CG180" s="2"/>
      <c r="CH180" s="2"/>
      <c r="CI180" s="2">
        <v>1</v>
      </c>
      <c r="CJ180" s="2">
        <v>1</v>
      </c>
      <c r="CK180" s="2">
        <v>24</v>
      </c>
      <c r="CL180" s="2" t="s">
        <v>85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"009935474384"</f>
        <v>009935474384</v>
      </c>
      <c r="F181" s="3">
        <v>42846</v>
      </c>
      <c r="G181" s="2">
        <v>201710</v>
      </c>
      <c r="H181" s="2" t="s">
        <v>89</v>
      </c>
      <c r="I181" s="2" t="s">
        <v>90</v>
      </c>
      <c r="J181" s="2" t="s">
        <v>76</v>
      </c>
      <c r="K181" s="2" t="s">
        <v>77</v>
      </c>
      <c r="L181" s="2" t="s">
        <v>200</v>
      </c>
      <c r="M181" s="2" t="s">
        <v>201</v>
      </c>
      <c r="N181" s="2" t="s">
        <v>76</v>
      </c>
      <c r="O181" s="2" t="s">
        <v>99</v>
      </c>
      <c r="P181" s="2" t="str">
        <f t="shared" si="9"/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29.55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2</v>
      </c>
      <c r="BI181" s="2">
        <v>26</v>
      </c>
      <c r="BJ181" s="2">
        <v>45.2</v>
      </c>
      <c r="BK181" s="2">
        <v>46</v>
      </c>
      <c r="BL181" s="2">
        <v>292.58999999999997</v>
      </c>
      <c r="BM181" s="2">
        <v>40.96</v>
      </c>
      <c r="BN181" s="2">
        <v>333.55</v>
      </c>
      <c r="BO181" s="2">
        <v>333.55</v>
      </c>
      <c r="BP181" s="2"/>
      <c r="BQ181" s="2" t="s">
        <v>296</v>
      </c>
      <c r="BR181" s="2" t="s">
        <v>107</v>
      </c>
      <c r="BS181" s="3">
        <v>42853</v>
      </c>
      <c r="BT181" s="4">
        <v>0.41666666666666669</v>
      </c>
      <c r="BU181" s="2" t="s">
        <v>296</v>
      </c>
      <c r="BV181" s="2"/>
      <c r="BW181" s="2"/>
      <c r="BX181" s="2"/>
      <c r="BY181" s="2">
        <v>226182</v>
      </c>
      <c r="BZ181" s="2"/>
      <c r="CA181" s="2"/>
      <c r="CB181" s="2"/>
      <c r="CC181" s="2" t="s">
        <v>201</v>
      </c>
      <c r="CD181" s="2">
        <v>450</v>
      </c>
      <c r="CE181" s="2" t="s">
        <v>108</v>
      </c>
      <c r="CF181" s="2"/>
      <c r="CG181" s="2"/>
      <c r="CH181" s="2"/>
      <c r="CI181" s="2">
        <v>0</v>
      </c>
      <c r="CJ181" s="2">
        <v>0</v>
      </c>
      <c r="CK181" s="2" t="s">
        <v>109</v>
      </c>
      <c r="CL181" s="2" t="s">
        <v>85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"009935802858"</f>
        <v>009935802858</v>
      </c>
      <c r="F182" s="3">
        <v>42846</v>
      </c>
      <c r="G182" s="2">
        <v>201710</v>
      </c>
      <c r="H182" s="2" t="s">
        <v>89</v>
      </c>
      <c r="I182" s="2" t="s">
        <v>90</v>
      </c>
      <c r="J182" s="2" t="s">
        <v>76</v>
      </c>
      <c r="K182" s="2" t="s">
        <v>77</v>
      </c>
      <c r="L182" s="2" t="s">
        <v>156</v>
      </c>
      <c r="M182" s="2" t="s">
        <v>157</v>
      </c>
      <c r="N182" s="2" t="s">
        <v>76</v>
      </c>
      <c r="O182" s="2" t="s">
        <v>99</v>
      </c>
      <c r="P182" s="2" t="str">
        <f t="shared" si="9"/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36.880000000000003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3</v>
      </c>
      <c r="BI182" s="2">
        <v>59.7</v>
      </c>
      <c r="BJ182" s="2">
        <v>112.8</v>
      </c>
      <c r="BK182" s="2">
        <v>113</v>
      </c>
      <c r="BL182" s="2">
        <v>363.94</v>
      </c>
      <c r="BM182" s="2">
        <v>50.95</v>
      </c>
      <c r="BN182" s="2">
        <v>414.89</v>
      </c>
      <c r="BO182" s="2">
        <v>414.89</v>
      </c>
      <c r="BP182" s="2"/>
      <c r="BQ182" s="2" t="s">
        <v>209</v>
      </c>
      <c r="BR182" s="2"/>
      <c r="BS182" s="3">
        <v>42849</v>
      </c>
      <c r="BT182" s="4">
        <v>0.33333333333333331</v>
      </c>
      <c r="BU182" s="2" t="s">
        <v>391</v>
      </c>
      <c r="BV182" s="2" t="s">
        <v>94</v>
      </c>
      <c r="BW182" s="2"/>
      <c r="BX182" s="2"/>
      <c r="BY182" s="2">
        <v>563998.1</v>
      </c>
      <c r="BZ182" s="2"/>
      <c r="CA182" s="2" t="s">
        <v>95</v>
      </c>
      <c r="CB182" s="2"/>
      <c r="CC182" s="2" t="s">
        <v>157</v>
      </c>
      <c r="CD182" s="2">
        <v>300</v>
      </c>
      <c r="CE182" s="2" t="s">
        <v>96</v>
      </c>
      <c r="CF182" s="5">
        <v>42851</v>
      </c>
      <c r="CG182" s="2"/>
      <c r="CH182" s="2"/>
      <c r="CI182" s="2">
        <v>0</v>
      </c>
      <c r="CJ182" s="2">
        <v>0</v>
      </c>
      <c r="CK182" s="2" t="s">
        <v>224</v>
      </c>
      <c r="CL182" s="2" t="s">
        <v>85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"009935957101"</f>
        <v>009935957101</v>
      </c>
      <c r="F183" s="3">
        <v>42846</v>
      </c>
      <c r="G183" s="2">
        <v>201710</v>
      </c>
      <c r="H183" s="2" t="s">
        <v>89</v>
      </c>
      <c r="I183" s="2" t="s">
        <v>90</v>
      </c>
      <c r="J183" s="2" t="s">
        <v>76</v>
      </c>
      <c r="K183" s="2" t="s">
        <v>77</v>
      </c>
      <c r="L183" s="2" t="s">
        <v>146</v>
      </c>
      <c r="M183" s="2" t="s">
        <v>147</v>
      </c>
      <c r="N183" s="2" t="s">
        <v>76</v>
      </c>
      <c r="O183" s="2" t="s">
        <v>99</v>
      </c>
      <c r="P183" s="2" t="str">
        <f t="shared" si="9"/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41.88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3</v>
      </c>
      <c r="BI183" s="2">
        <v>91</v>
      </c>
      <c r="BJ183" s="2">
        <v>129.9</v>
      </c>
      <c r="BK183" s="2">
        <v>130</v>
      </c>
      <c r="BL183" s="2">
        <v>412.63</v>
      </c>
      <c r="BM183" s="2">
        <v>57.77</v>
      </c>
      <c r="BN183" s="2">
        <v>470.4</v>
      </c>
      <c r="BO183" s="2">
        <v>470.4</v>
      </c>
      <c r="BP183" s="2"/>
      <c r="BQ183" s="2" t="s">
        <v>148</v>
      </c>
      <c r="BR183" s="2" t="s">
        <v>107</v>
      </c>
      <c r="BS183" s="3">
        <v>42849</v>
      </c>
      <c r="BT183" s="4">
        <v>0.4375</v>
      </c>
      <c r="BU183" s="2" t="s">
        <v>150</v>
      </c>
      <c r="BV183" s="2" t="s">
        <v>94</v>
      </c>
      <c r="BW183" s="2"/>
      <c r="BX183" s="2"/>
      <c r="BY183" s="2">
        <v>414156</v>
      </c>
      <c r="BZ183" s="2"/>
      <c r="CA183" s="2"/>
      <c r="CB183" s="2"/>
      <c r="CC183" s="2" t="s">
        <v>147</v>
      </c>
      <c r="CD183" s="2">
        <v>1034</v>
      </c>
      <c r="CE183" s="2" t="s">
        <v>126</v>
      </c>
      <c r="CF183" s="5">
        <v>42850</v>
      </c>
      <c r="CG183" s="2"/>
      <c r="CH183" s="2"/>
      <c r="CI183" s="2">
        <v>0</v>
      </c>
      <c r="CJ183" s="2">
        <v>0</v>
      </c>
      <c r="CK183" s="2" t="s">
        <v>224</v>
      </c>
      <c r="CL183" s="2" t="s">
        <v>85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"009935903622"</f>
        <v>009935903622</v>
      </c>
      <c r="F184" s="3">
        <v>42846</v>
      </c>
      <c r="G184" s="2">
        <v>201710</v>
      </c>
      <c r="H184" s="2" t="s">
        <v>146</v>
      </c>
      <c r="I184" s="2" t="s">
        <v>147</v>
      </c>
      <c r="J184" s="2" t="s">
        <v>297</v>
      </c>
      <c r="K184" s="2" t="s">
        <v>77</v>
      </c>
      <c r="L184" s="2" t="s">
        <v>152</v>
      </c>
      <c r="M184" s="2" t="s">
        <v>153</v>
      </c>
      <c r="N184" s="2" t="s">
        <v>76</v>
      </c>
      <c r="O184" s="2" t="s">
        <v>81</v>
      </c>
      <c r="P184" s="2" t="str">
        <f t="shared" si="9"/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10.18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2.4</v>
      </c>
      <c r="BK184" s="2">
        <v>2.5</v>
      </c>
      <c r="BL184" s="2">
        <v>99.1</v>
      </c>
      <c r="BM184" s="2">
        <v>13.87</v>
      </c>
      <c r="BN184" s="2">
        <v>112.97</v>
      </c>
      <c r="BO184" s="2">
        <v>112.97</v>
      </c>
      <c r="BP184" s="2"/>
      <c r="BQ184" s="2" t="s">
        <v>392</v>
      </c>
      <c r="BR184" s="2" t="s">
        <v>349</v>
      </c>
      <c r="BS184" s="3">
        <v>42851</v>
      </c>
      <c r="BT184" s="4">
        <v>0.3263888888888889</v>
      </c>
      <c r="BU184" s="2" t="s">
        <v>172</v>
      </c>
      <c r="BV184" s="2" t="s">
        <v>85</v>
      </c>
      <c r="BW184" s="2"/>
      <c r="BX184" s="2"/>
      <c r="BY184" s="2">
        <v>12000</v>
      </c>
      <c r="BZ184" s="2" t="s">
        <v>27</v>
      </c>
      <c r="CA184" s="2"/>
      <c r="CB184" s="2"/>
      <c r="CC184" s="2" t="s">
        <v>153</v>
      </c>
      <c r="CD184" s="2">
        <v>1200</v>
      </c>
      <c r="CE184" s="2" t="s">
        <v>96</v>
      </c>
      <c r="CF184" s="5">
        <v>42853</v>
      </c>
      <c r="CG184" s="2"/>
      <c r="CH184" s="2"/>
      <c r="CI184" s="2">
        <v>1</v>
      </c>
      <c r="CJ184" s="2">
        <v>3</v>
      </c>
      <c r="CK184" s="2">
        <v>23</v>
      </c>
      <c r="CL184" s="2" t="s">
        <v>85</v>
      </c>
      <c r="CM184" s="2"/>
    </row>
    <row r="185" spans="1:91">
      <c r="A185" s="2" t="s">
        <v>131</v>
      </c>
      <c r="B185" s="2" t="s">
        <v>72</v>
      </c>
      <c r="C185" s="2" t="s">
        <v>73</v>
      </c>
      <c r="D185" s="2"/>
      <c r="E185" s="2" t="str">
        <f>"009936333061"</f>
        <v>009936333061</v>
      </c>
      <c r="F185" s="3">
        <v>42849</v>
      </c>
      <c r="G185" s="2">
        <v>201710</v>
      </c>
      <c r="H185" s="2" t="s">
        <v>156</v>
      </c>
      <c r="I185" s="2" t="s">
        <v>157</v>
      </c>
      <c r="J185" s="2" t="s">
        <v>244</v>
      </c>
      <c r="K185" s="2" t="s">
        <v>77</v>
      </c>
      <c r="L185" s="2" t="s">
        <v>89</v>
      </c>
      <c r="M185" s="2" t="s">
        <v>90</v>
      </c>
      <c r="N185" s="2" t="s">
        <v>76</v>
      </c>
      <c r="O185" s="2" t="s">
        <v>99</v>
      </c>
      <c r="P185" s="2" t="str">
        <f>"PARTS                         "</f>
        <v xml:space="preserve">PARTS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7.37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0.2</v>
      </c>
      <c r="BK185" s="2">
        <v>1</v>
      </c>
      <c r="BL185" s="2">
        <v>76.72</v>
      </c>
      <c r="BM185" s="2">
        <v>10.74</v>
      </c>
      <c r="BN185" s="2">
        <v>87.46</v>
      </c>
      <c r="BO185" s="2">
        <v>87.46</v>
      </c>
      <c r="BP185" s="2"/>
      <c r="BQ185" s="2" t="s">
        <v>171</v>
      </c>
      <c r="BR185" s="2" t="s">
        <v>209</v>
      </c>
      <c r="BS185" s="3">
        <v>42850</v>
      </c>
      <c r="BT185" s="4">
        <v>0.41597222222222219</v>
      </c>
      <c r="BU185" s="2" t="s">
        <v>129</v>
      </c>
      <c r="BV185" s="2" t="s">
        <v>94</v>
      </c>
      <c r="BW185" s="2"/>
      <c r="BX185" s="2"/>
      <c r="BY185" s="2">
        <v>1200</v>
      </c>
      <c r="BZ185" s="2"/>
      <c r="CA185" s="2"/>
      <c r="CB185" s="2"/>
      <c r="CC185" s="2" t="s">
        <v>90</v>
      </c>
      <c r="CD185" s="2">
        <v>2000</v>
      </c>
      <c r="CE185" s="2" t="s">
        <v>96</v>
      </c>
      <c r="CF185" s="5">
        <v>42851</v>
      </c>
      <c r="CG185" s="2"/>
      <c r="CH185" s="2"/>
      <c r="CI185" s="2">
        <v>0</v>
      </c>
      <c r="CJ185" s="2">
        <v>0</v>
      </c>
      <c r="CK185" s="2" t="s">
        <v>118</v>
      </c>
      <c r="CL185" s="2" t="s">
        <v>85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"039902642751"</f>
        <v>039902642751</v>
      </c>
      <c r="F186" s="3">
        <v>42849</v>
      </c>
      <c r="G186" s="2">
        <v>201710</v>
      </c>
      <c r="H186" s="2" t="s">
        <v>119</v>
      </c>
      <c r="I186" s="2" t="s">
        <v>120</v>
      </c>
      <c r="J186" s="2" t="s">
        <v>76</v>
      </c>
      <c r="K186" s="2" t="s">
        <v>77</v>
      </c>
      <c r="L186" s="2" t="s">
        <v>89</v>
      </c>
      <c r="M186" s="2" t="s">
        <v>90</v>
      </c>
      <c r="N186" s="2" t="s">
        <v>76</v>
      </c>
      <c r="O186" s="2" t="s">
        <v>99</v>
      </c>
      <c r="P186" s="2" t="str">
        <f>"                              "</f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54.59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3</v>
      </c>
      <c r="BI186" s="2">
        <v>69</v>
      </c>
      <c r="BJ186" s="2">
        <v>137.1</v>
      </c>
      <c r="BK186" s="2">
        <v>137</v>
      </c>
      <c r="BL186" s="2">
        <v>536.39</v>
      </c>
      <c r="BM186" s="2">
        <v>75.09</v>
      </c>
      <c r="BN186" s="2">
        <v>611.48</v>
      </c>
      <c r="BO186" s="2">
        <v>611.48</v>
      </c>
      <c r="BP186" s="2"/>
      <c r="BQ186" s="2" t="s">
        <v>123</v>
      </c>
      <c r="BR186" s="2" t="s">
        <v>124</v>
      </c>
      <c r="BS186" s="3">
        <v>42851</v>
      </c>
      <c r="BT186" s="4">
        <v>0.51041666666666663</v>
      </c>
      <c r="BU186" s="2" t="s">
        <v>129</v>
      </c>
      <c r="BV186" s="2" t="s">
        <v>94</v>
      </c>
      <c r="BW186" s="2"/>
      <c r="BX186" s="2"/>
      <c r="BY186" s="2">
        <v>456876</v>
      </c>
      <c r="BZ186" s="2"/>
      <c r="CA186" s="2"/>
      <c r="CB186" s="2"/>
      <c r="CC186" s="2" t="s">
        <v>90</v>
      </c>
      <c r="CD186" s="2">
        <v>2090</v>
      </c>
      <c r="CE186" s="2" t="s">
        <v>126</v>
      </c>
      <c r="CF186" s="5">
        <v>42853</v>
      </c>
      <c r="CG186" s="2"/>
      <c r="CH186" s="2"/>
      <c r="CI186" s="2">
        <v>0</v>
      </c>
      <c r="CJ186" s="2">
        <v>0</v>
      </c>
      <c r="CK186" s="2" t="s">
        <v>127</v>
      </c>
      <c r="CL186" s="2" t="s">
        <v>85</v>
      </c>
      <c r="CM186" s="2"/>
    </row>
    <row r="187" spans="1:91">
      <c r="A187" s="2" t="s">
        <v>131</v>
      </c>
      <c r="B187" s="2" t="s">
        <v>72</v>
      </c>
      <c r="C187" s="2" t="s">
        <v>73</v>
      </c>
      <c r="D187" s="2"/>
      <c r="E187" s="2" t="str">
        <f>"029907512153"</f>
        <v>029907512153</v>
      </c>
      <c r="F187" s="3">
        <v>42849</v>
      </c>
      <c r="G187" s="2">
        <v>201710</v>
      </c>
      <c r="H187" s="2" t="s">
        <v>132</v>
      </c>
      <c r="I187" s="2" t="s">
        <v>133</v>
      </c>
      <c r="J187" s="2" t="s">
        <v>134</v>
      </c>
      <c r="K187" s="2" t="s">
        <v>77</v>
      </c>
      <c r="L187" s="2" t="s">
        <v>89</v>
      </c>
      <c r="M187" s="2" t="s">
        <v>90</v>
      </c>
      <c r="N187" s="2" t="s">
        <v>76</v>
      </c>
      <c r="O187" s="2" t="s">
        <v>81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4.29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0.2</v>
      </c>
      <c r="BJ187" s="2">
        <v>0.2</v>
      </c>
      <c r="BK187" s="2">
        <v>0.5</v>
      </c>
      <c r="BL187" s="2">
        <v>41.73</v>
      </c>
      <c r="BM187" s="2">
        <v>5.84</v>
      </c>
      <c r="BN187" s="2">
        <v>47.57</v>
      </c>
      <c r="BO187" s="2">
        <v>47.57</v>
      </c>
      <c r="BP187" s="2"/>
      <c r="BQ187" s="2" t="s">
        <v>393</v>
      </c>
      <c r="BR187" s="2"/>
      <c r="BS187" s="3">
        <v>42850</v>
      </c>
      <c r="BT187" s="4">
        <v>0.34652777777777777</v>
      </c>
      <c r="BU187" s="2" t="s">
        <v>79</v>
      </c>
      <c r="BV187" s="2" t="s">
        <v>94</v>
      </c>
      <c r="BW187" s="2"/>
      <c r="BX187" s="2"/>
      <c r="BY187" s="2">
        <v>1200</v>
      </c>
      <c r="BZ187" s="2" t="s">
        <v>27</v>
      </c>
      <c r="CA187" s="2"/>
      <c r="CB187" s="2"/>
      <c r="CC187" s="2" t="s">
        <v>90</v>
      </c>
      <c r="CD187" s="2">
        <v>2000</v>
      </c>
      <c r="CE187" s="2" t="s">
        <v>96</v>
      </c>
      <c r="CF187" s="5">
        <v>42851</v>
      </c>
      <c r="CG187" s="2"/>
      <c r="CH187" s="2"/>
      <c r="CI187" s="2">
        <v>1</v>
      </c>
      <c r="CJ187" s="2">
        <v>1</v>
      </c>
      <c r="CK187" s="2">
        <v>21</v>
      </c>
      <c r="CL187" s="2" t="s">
        <v>85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"069907886423"</f>
        <v>069907886423</v>
      </c>
      <c r="F188" s="3">
        <v>42849</v>
      </c>
      <c r="G188" s="2">
        <v>201710</v>
      </c>
      <c r="H188" s="2" t="s">
        <v>142</v>
      </c>
      <c r="I188" s="2" t="s">
        <v>143</v>
      </c>
      <c r="J188" s="2" t="s">
        <v>76</v>
      </c>
      <c r="K188" s="2" t="s">
        <v>77</v>
      </c>
      <c r="L188" s="2" t="s">
        <v>89</v>
      </c>
      <c r="M188" s="2" t="s">
        <v>90</v>
      </c>
      <c r="N188" s="2" t="s">
        <v>76</v>
      </c>
      <c r="O188" s="2" t="s">
        <v>99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8.0399999999999991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7</v>
      </c>
      <c r="BJ188" s="2">
        <v>2.8</v>
      </c>
      <c r="BK188" s="2">
        <v>7</v>
      </c>
      <c r="BL188" s="2">
        <v>83.24</v>
      </c>
      <c r="BM188" s="2">
        <v>11.65</v>
      </c>
      <c r="BN188" s="2">
        <v>94.89</v>
      </c>
      <c r="BO188" s="2">
        <v>94.89</v>
      </c>
      <c r="BP188" s="2"/>
      <c r="BQ188" s="2" t="s">
        <v>394</v>
      </c>
      <c r="BR188" s="2"/>
      <c r="BS188" s="3">
        <v>42850</v>
      </c>
      <c r="BT188" s="4">
        <v>0.41597222222222219</v>
      </c>
      <c r="BU188" s="2" t="s">
        <v>129</v>
      </c>
      <c r="BV188" s="2" t="s">
        <v>94</v>
      </c>
      <c r="BW188" s="2"/>
      <c r="BX188" s="2"/>
      <c r="BY188" s="2">
        <v>14208</v>
      </c>
      <c r="BZ188" s="2"/>
      <c r="CA188" s="2"/>
      <c r="CB188" s="2"/>
      <c r="CC188" s="2" t="s">
        <v>90</v>
      </c>
      <c r="CD188" s="2">
        <v>2054</v>
      </c>
      <c r="CE188" s="2" t="s">
        <v>96</v>
      </c>
      <c r="CF188" s="5">
        <v>42851</v>
      </c>
      <c r="CG188" s="2"/>
      <c r="CH188" s="2"/>
      <c r="CI188" s="2">
        <v>0</v>
      </c>
      <c r="CJ188" s="2">
        <v>0</v>
      </c>
      <c r="CK188" s="2" t="s">
        <v>224</v>
      </c>
      <c r="CL188" s="2" t="s">
        <v>85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"019910366945"</f>
        <v>019910366945</v>
      </c>
      <c r="F189" s="3">
        <v>42849</v>
      </c>
      <c r="G189" s="2">
        <v>201710</v>
      </c>
      <c r="H189" s="2" t="s">
        <v>74</v>
      </c>
      <c r="I189" s="2" t="s">
        <v>75</v>
      </c>
      <c r="J189" s="2" t="s">
        <v>76</v>
      </c>
      <c r="K189" s="2" t="s">
        <v>77</v>
      </c>
      <c r="L189" s="2" t="s">
        <v>110</v>
      </c>
      <c r="M189" s="2" t="s">
        <v>111</v>
      </c>
      <c r="N189" s="2" t="s">
        <v>76</v>
      </c>
      <c r="O189" s="2" t="s">
        <v>99</v>
      </c>
      <c r="P189" s="2" t="str">
        <f>"CPT1704410440                 "</f>
        <v xml:space="preserve">CPT1704410440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163.51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12</v>
      </c>
      <c r="BI189" s="2">
        <v>222.4</v>
      </c>
      <c r="BJ189" s="2">
        <v>427</v>
      </c>
      <c r="BK189" s="2">
        <v>427</v>
      </c>
      <c r="BL189" s="2">
        <v>1596.51</v>
      </c>
      <c r="BM189" s="2">
        <v>223.51</v>
      </c>
      <c r="BN189" s="2">
        <v>1820.02</v>
      </c>
      <c r="BO189" s="2">
        <v>1820.02</v>
      </c>
      <c r="BP189" s="2"/>
      <c r="BQ189" s="2" t="s">
        <v>123</v>
      </c>
      <c r="BR189" s="2" t="s">
        <v>163</v>
      </c>
      <c r="BS189" s="3">
        <v>42851</v>
      </c>
      <c r="BT189" s="4">
        <v>0.51041666666666663</v>
      </c>
      <c r="BU189" s="2" t="s">
        <v>129</v>
      </c>
      <c r="BV189" s="2" t="s">
        <v>94</v>
      </c>
      <c r="BW189" s="2"/>
      <c r="BX189" s="2"/>
      <c r="BY189" s="2">
        <v>2135140.25</v>
      </c>
      <c r="BZ189" s="2"/>
      <c r="CA189" s="2"/>
      <c r="CB189" s="2"/>
      <c r="CC189" s="2" t="s">
        <v>111</v>
      </c>
      <c r="CD189" s="2">
        <v>2146</v>
      </c>
      <c r="CE189" s="2" t="s">
        <v>96</v>
      </c>
      <c r="CF189" s="5">
        <v>42853</v>
      </c>
      <c r="CG189" s="2"/>
      <c r="CH189" s="2"/>
      <c r="CI189" s="2">
        <v>0</v>
      </c>
      <c r="CJ189" s="2">
        <v>0</v>
      </c>
      <c r="CK189" s="2" t="s">
        <v>127</v>
      </c>
      <c r="CL189" s="2" t="s">
        <v>85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"069907886422"</f>
        <v>069907886422</v>
      </c>
      <c r="F190" s="3">
        <v>42849</v>
      </c>
      <c r="G190" s="2">
        <v>201710</v>
      </c>
      <c r="H190" s="2" t="s">
        <v>142</v>
      </c>
      <c r="I190" s="2" t="s">
        <v>143</v>
      </c>
      <c r="J190" s="2" t="s">
        <v>76</v>
      </c>
      <c r="K190" s="2" t="s">
        <v>77</v>
      </c>
      <c r="L190" s="2" t="s">
        <v>89</v>
      </c>
      <c r="M190" s="2" t="s">
        <v>90</v>
      </c>
      <c r="N190" s="2" t="s">
        <v>76</v>
      </c>
      <c r="O190" s="2" t="s">
        <v>99</v>
      </c>
      <c r="P190" s="2" t="str">
        <f t="shared" ref="P190:P204" si="10">"                              "</f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26.28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3</v>
      </c>
      <c r="BI190" s="2">
        <v>45</v>
      </c>
      <c r="BJ190" s="2">
        <v>76.7</v>
      </c>
      <c r="BK190" s="2">
        <v>77</v>
      </c>
      <c r="BL190" s="2">
        <v>260.82</v>
      </c>
      <c r="BM190" s="2">
        <v>36.51</v>
      </c>
      <c r="BN190" s="2">
        <v>297.33</v>
      </c>
      <c r="BO190" s="2">
        <v>297.33</v>
      </c>
      <c r="BP190" s="2"/>
      <c r="BQ190" s="2" t="s">
        <v>107</v>
      </c>
      <c r="BR190" s="2"/>
      <c r="BS190" s="3">
        <v>42850</v>
      </c>
      <c r="BT190" s="4">
        <v>0.41597222222222219</v>
      </c>
      <c r="BU190" s="2" t="s">
        <v>129</v>
      </c>
      <c r="BV190" s="2" t="s">
        <v>94</v>
      </c>
      <c r="BW190" s="2"/>
      <c r="BX190" s="2"/>
      <c r="BY190" s="2">
        <v>383553</v>
      </c>
      <c r="BZ190" s="2"/>
      <c r="CA190" s="2"/>
      <c r="CB190" s="2"/>
      <c r="CC190" s="2" t="s">
        <v>90</v>
      </c>
      <c r="CD190" s="2">
        <v>2054</v>
      </c>
      <c r="CE190" s="2" t="s">
        <v>96</v>
      </c>
      <c r="CF190" s="5">
        <v>42851</v>
      </c>
      <c r="CG190" s="2"/>
      <c r="CH190" s="2"/>
      <c r="CI190" s="2">
        <v>0</v>
      </c>
      <c r="CJ190" s="2">
        <v>0</v>
      </c>
      <c r="CK190" s="2" t="s">
        <v>224</v>
      </c>
      <c r="CL190" s="2" t="s">
        <v>85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"009935627136"</f>
        <v>009935627136</v>
      </c>
      <c r="F191" s="3">
        <v>42849</v>
      </c>
      <c r="G191" s="2">
        <v>201710</v>
      </c>
      <c r="H191" s="2" t="s">
        <v>200</v>
      </c>
      <c r="I191" s="2" t="s">
        <v>201</v>
      </c>
      <c r="J191" s="2" t="s">
        <v>76</v>
      </c>
      <c r="K191" s="2" t="s">
        <v>77</v>
      </c>
      <c r="L191" s="2" t="s">
        <v>89</v>
      </c>
      <c r="M191" s="2" t="s">
        <v>90</v>
      </c>
      <c r="N191" s="2" t="s">
        <v>76</v>
      </c>
      <c r="O191" s="2" t="s">
        <v>99</v>
      </c>
      <c r="P191" s="2" t="str">
        <f t="shared" si="10"/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22.3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1</v>
      </c>
      <c r="BI191" s="2">
        <v>19</v>
      </c>
      <c r="BJ191" s="2">
        <v>50.4</v>
      </c>
      <c r="BK191" s="2">
        <v>51</v>
      </c>
      <c r="BL191" s="2">
        <v>222.02</v>
      </c>
      <c r="BM191" s="2">
        <v>31.08</v>
      </c>
      <c r="BN191" s="2">
        <v>253.1</v>
      </c>
      <c r="BO191" s="2">
        <v>253.1</v>
      </c>
      <c r="BP191" s="2"/>
      <c r="BQ191" s="2" t="s">
        <v>171</v>
      </c>
      <c r="BR191" s="2" t="s">
        <v>241</v>
      </c>
      <c r="BS191" s="3">
        <v>42850</v>
      </c>
      <c r="BT191" s="4">
        <v>0.41597222222222219</v>
      </c>
      <c r="BU191" s="2" t="s">
        <v>129</v>
      </c>
      <c r="BV191" s="2"/>
      <c r="BW191" s="2"/>
      <c r="BX191" s="2"/>
      <c r="BY191" s="2">
        <v>252000</v>
      </c>
      <c r="BZ191" s="2"/>
      <c r="CA191" s="2"/>
      <c r="CB191" s="2"/>
      <c r="CC191" s="2" t="s">
        <v>90</v>
      </c>
      <c r="CD191" s="2">
        <v>2000</v>
      </c>
      <c r="CE191" s="2" t="s">
        <v>96</v>
      </c>
      <c r="CF191" s="5">
        <v>42851</v>
      </c>
      <c r="CG191" s="2"/>
      <c r="CH191" s="2"/>
      <c r="CI191" s="2">
        <v>0</v>
      </c>
      <c r="CJ191" s="2">
        <v>0</v>
      </c>
      <c r="CK191" s="2" t="s">
        <v>127</v>
      </c>
      <c r="CL191" s="2" t="s">
        <v>85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"009934949880"</f>
        <v>009934949880</v>
      </c>
      <c r="F192" s="3">
        <v>42849</v>
      </c>
      <c r="G192" s="2">
        <v>201710</v>
      </c>
      <c r="H192" s="2" t="s">
        <v>89</v>
      </c>
      <c r="I192" s="2" t="s">
        <v>90</v>
      </c>
      <c r="J192" s="2" t="s">
        <v>76</v>
      </c>
      <c r="K192" s="2" t="s">
        <v>77</v>
      </c>
      <c r="L192" s="2" t="s">
        <v>142</v>
      </c>
      <c r="M192" s="2" t="s">
        <v>143</v>
      </c>
      <c r="N192" s="2" t="s">
        <v>76</v>
      </c>
      <c r="O192" s="2" t="s">
        <v>81</v>
      </c>
      <c r="P192" s="2" t="str">
        <f t="shared" si="10"/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4.29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0.1</v>
      </c>
      <c r="BJ192" s="2">
        <v>0.8</v>
      </c>
      <c r="BK192" s="2">
        <v>1</v>
      </c>
      <c r="BL192" s="2">
        <v>41.73</v>
      </c>
      <c r="BM192" s="2">
        <v>5.84</v>
      </c>
      <c r="BN192" s="2">
        <v>47.57</v>
      </c>
      <c r="BO192" s="2">
        <v>47.57</v>
      </c>
      <c r="BP192" s="2"/>
      <c r="BQ192" s="2" t="s">
        <v>176</v>
      </c>
      <c r="BR192" s="2" t="s">
        <v>177</v>
      </c>
      <c r="BS192" s="3">
        <v>42851</v>
      </c>
      <c r="BT192" s="4">
        <v>0.40416666666666662</v>
      </c>
      <c r="BU192" s="2" t="s">
        <v>395</v>
      </c>
      <c r="BV192" s="2" t="s">
        <v>85</v>
      </c>
      <c r="BW192" s="2" t="s">
        <v>174</v>
      </c>
      <c r="BX192" s="2" t="s">
        <v>179</v>
      </c>
      <c r="BY192" s="2">
        <v>4070.4</v>
      </c>
      <c r="BZ192" s="2" t="s">
        <v>27</v>
      </c>
      <c r="CA192" s="2"/>
      <c r="CB192" s="2"/>
      <c r="CC192" s="2" t="s">
        <v>143</v>
      </c>
      <c r="CD192" s="2">
        <v>700</v>
      </c>
      <c r="CE192" s="2" t="s">
        <v>96</v>
      </c>
      <c r="CF192" s="5">
        <v>42853</v>
      </c>
      <c r="CG192" s="2"/>
      <c r="CH192" s="2"/>
      <c r="CI192" s="2">
        <v>1</v>
      </c>
      <c r="CJ192" s="2">
        <v>2</v>
      </c>
      <c r="CK192" s="2">
        <v>21</v>
      </c>
      <c r="CL192" s="2" t="s">
        <v>85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"009935635104"</f>
        <v>009935635104</v>
      </c>
      <c r="F193" s="3">
        <v>42849</v>
      </c>
      <c r="G193" s="2">
        <v>201710</v>
      </c>
      <c r="H193" s="2" t="s">
        <v>89</v>
      </c>
      <c r="I193" s="2" t="s">
        <v>90</v>
      </c>
      <c r="J193" s="2" t="s">
        <v>76</v>
      </c>
      <c r="K193" s="2" t="s">
        <v>77</v>
      </c>
      <c r="L193" s="2" t="s">
        <v>156</v>
      </c>
      <c r="M193" s="2" t="s">
        <v>157</v>
      </c>
      <c r="N193" s="2" t="s">
        <v>76</v>
      </c>
      <c r="O193" s="2" t="s">
        <v>81</v>
      </c>
      <c r="P193" s="2" t="str">
        <f t="shared" si="10"/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6.02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</v>
      </c>
      <c r="BJ193" s="2">
        <v>0.3</v>
      </c>
      <c r="BK193" s="2">
        <v>1</v>
      </c>
      <c r="BL193" s="2">
        <v>58.58</v>
      </c>
      <c r="BM193" s="2">
        <v>8.1999999999999993</v>
      </c>
      <c r="BN193" s="2">
        <v>66.78</v>
      </c>
      <c r="BO193" s="2">
        <v>66.78</v>
      </c>
      <c r="BP193" s="2"/>
      <c r="BQ193" s="2" t="s">
        <v>245</v>
      </c>
      <c r="BR193" s="2"/>
      <c r="BS193" s="3">
        <v>42850</v>
      </c>
      <c r="BT193" s="4">
        <v>0.37847222222222227</v>
      </c>
      <c r="BU193" s="2" t="s">
        <v>159</v>
      </c>
      <c r="BV193" s="2" t="s">
        <v>94</v>
      </c>
      <c r="BW193" s="2"/>
      <c r="BX193" s="2"/>
      <c r="BY193" s="2">
        <v>1292</v>
      </c>
      <c r="BZ193" s="2" t="s">
        <v>27</v>
      </c>
      <c r="CA193" s="2"/>
      <c r="CB193" s="2"/>
      <c r="CC193" s="2" t="s">
        <v>157</v>
      </c>
      <c r="CD193" s="2">
        <v>300</v>
      </c>
      <c r="CE193" s="2" t="s">
        <v>151</v>
      </c>
      <c r="CF193" s="5">
        <v>42853</v>
      </c>
      <c r="CG193" s="2"/>
      <c r="CH193" s="2"/>
      <c r="CI193" s="2">
        <v>1</v>
      </c>
      <c r="CJ193" s="2">
        <v>1</v>
      </c>
      <c r="CK193" s="2">
        <v>24</v>
      </c>
      <c r="CL193" s="2" t="s">
        <v>85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"009935501361"</f>
        <v>009935501361</v>
      </c>
      <c r="F194" s="3">
        <v>42849</v>
      </c>
      <c r="G194" s="2">
        <v>201710</v>
      </c>
      <c r="H194" s="2" t="s">
        <v>89</v>
      </c>
      <c r="I194" s="2" t="s">
        <v>90</v>
      </c>
      <c r="J194" s="2" t="s">
        <v>76</v>
      </c>
      <c r="K194" s="2" t="s">
        <v>77</v>
      </c>
      <c r="L194" s="2" t="s">
        <v>190</v>
      </c>
      <c r="M194" s="2" t="s">
        <v>191</v>
      </c>
      <c r="N194" s="2" t="s">
        <v>76</v>
      </c>
      <c r="O194" s="2" t="s">
        <v>81</v>
      </c>
      <c r="P194" s="2" t="str">
        <f t="shared" si="10"/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4.29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0.2</v>
      </c>
      <c r="BJ194" s="2">
        <v>1.1000000000000001</v>
      </c>
      <c r="BK194" s="2">
        <v>1.5</v>
      </c>
      <c r="BL194" s="2">
        <v>41.73</v>
      </c>
      <c r="BM194" s="2">
        <v>5.84</v>
      </c>
      <c r="BN194" s="2">
        <v>47.57</v>
      </c>
      <c r="BO194" s="2">
        <v>47.57</v>
      </c>
      <c r="BP194" s="2"/>
      <c r="BQ194" s="2" t="s">
        <v>198</v>
      </c>
      <c r="BR194" s="2" t="s">
        <v>107</v>
      </c>
      <c r="BS194" s="3">
        <v>42850</v>
      </c>
      <c r="BT194" s="4">
        <v>0.38194444444444442</v>
      </c>
      <c r="BU194" s="2" t="s">
        <v>396</v>
      </c>
      <c r="BV194" s="2" t="s">
        <v>94</v>
      </c>
      <c r="BW194" s="2"/>
      <c r="BX194" s="2"/>
      <c r="BY194" s="2">
        <v>5337.96</v>
      </c>
      <c r="BZ194" s="2" t="s">
        <v>27</v>
      </c>
      <c r="CA194" s="2" t="s">
        <v>95</v>
      </c>
      <c r="CB194" s="2"/>
      <c r="CC194" s="2" t="s">
        <v>191</v>
      </c>
      <c r="CD194" s="2">
        <v>9301</v>
      </c>
      <c r="CE194" s="2" t="s">
        <v>96</v>
      </c>
      <c r="CF194" s="5">
        <v>42853</v>
      </c>
      <c r="CG194" s="2"/>
      <c r="CH194" s="2"/>
      <c r="CI194" s="2">
        <v>1</v>
      </c>
      <c r="CJ194" s="2">
        <v>1</v>
      </c>
      <c r="CK194" s="2">
        <v>21</v>
      </c>
      <c r="CL194" s="2" t="s">
        <v>85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"009935802856"</f>
        <v>009935802856</v>
      </c>
      <c r="F195" s="3">
        <v>42849</v>
      </c>
      <c r="G195" s="2">
        <v>201710</v>
      </c>
      <c r="H195" s="2" t="s">
        <v>89</v>
      </c>
      <c r="I195" s="2" t="s">
        <v>90</v>
      </c>
      <c r="J195" s="2" t="s">
        <v>76</v>
      </c>
      <c r="K195" s="2" t="s">
        <v>77</v>
      </c>
      <c r="L195" s="2" t="s">
        <v>104</v>
      </c>
      <c r="M195" s="2" t="s">
        <v>105</v>
      </c>
      <c r="N195" s="2" t="s">
        <v>76</v>
      </c>
      <c r="O195" s="2" t="s">
        <v>99</v>
      </c>
      <c r="P195" s="2" t="str">
        <f t="shared" si="10"/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28.93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21</v>
      </c>
      <c r="BJ195" s="2">
        <v>44.7</v>
      </c>
      <c r="BK195" s="2">
        <v>45</v>
      </c>
      <c r="BL195" s="2">
        <v>286.58999999999997</v>
      </c>
      <c r="BM195" s="2">
        <v>40.119999999999997</v>
      </c>
      <c r="BN195" s="2">
        <v>326.70999999999998</v>
      </c>
      <c r="BO195" s="2">
        <v>326.70999999999998</v>
      </c>
      <c r="BP195" s="2"/>
      <c r="BQ195" s="2" t="s">
        <v>106</v>
      </c>
      <c r="BR195" s="2" t="s">
        <v>107</v>
      </c>
      <c r="BS195" s="3">
        <v>42850</v>
      </c>
      <c r="BT195" s="4">
        <v>0.46319444444444446</v>
      </c>
      <c r="BU195" s="2" t="s">
        <v>397</v>
      </c>
      <c r="BV195" s="2" t="s">
        <v>94</v>
      </c>
      <c r="BW195" s="2"/>
      <c r="BX195" s="2"/>
      <c r="BY195" s="2">
        <v>223300</v>
      </c>
      <c r="BZ195" s="2"/>
      <c r="CA195" s="2"/>
      <c r="CB195" s="2"/>
      <c r="CC195" s="2" t="s">
        <v>105</v>
      </c>
      <c r="CD195" s="2">
        <v>2745</v>
      </c>
      <c r="CE195" s="2" t="s">
        <v>108</v>
      </c>
      <c r="CF195" s="5">
        <v>42851</v>
      </c>
      <c r="CG195" s="2"/>
      <c r="CH195" s="2"/>
      <c r="CI195" s="2">
        <v>0</v>
      </c>
      <c r="CJ195" s="2">
        <v>0</v>
      </c>
      <c r="CK195" s="2" t="s">
        <v>109</v>
      </c>
      <c r="CL195" s="2" t="s">
        <v>85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"009935802855"</f>
        <v>009935802855</v>
      </c>
      <c r="F196" s="3">
        <v>42849</v>
      </c>
      <c r="G196" s="2">
        <v>201710</v>
      </c>
      <c r="H196" s="2" t="s">
        <v>89</v>
      </c>
      <c r="I196" s="2" t="s">
        <v>90</v>
      </c>
      <c r="J196" s="2" t="s">
        <v>76</v>
      </c>
      <c r="K196" s="2" t="s">
        <v>77</v>
      </c>
      <c r="L196" s="2" t="s">
        <v>97</v>
      </c>
      <c r="M196" s="2" t="s">
        <v>98</v>
      </c>
      <c r="N196" s="2" t="s">
        <v>76</v>
      </c>
      <c r="O196" s="2" t="s">
        <v>99</v>
      </c>
      <c r="P196" s="2" t="str">
        <f t="shared" si="10"/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8.7100000000000009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0.3</v>
      </c>
      <c r="BJ196" s="2">
        <v>2.1</v>
      </c>
      <c r="BK196" s="2">
        <v>2</v>
      </c>
      <c r="BL196" s="2">
        <v>89.76</v>
      </c>
      <c r="BM196" s="2">
        <v>12.57</v>
      </c>
      <c r="BN196" s="2">
        <v>102.33</v>
      </c>
      <c r="BO196" s="2">
        <v>102.33</v>
      </c>
      <c r="BP196" s="2"/>
      <c r="BQ196" s="2" t="s">
        <v>100</v>
      </c>
      <c r="BR196" s="2" t="s">
        <v>107</v>
      </c>
      <c r="BS196" s="3">
        <v>42850</v>
      </c>
      <c r="BT196" s="4">
        <v>0.41666666666666669</v>
      </c>
      <c r="BU196" s="2" t="s">
        <v>101</v>
      </c>
      <c r="BV196" s="2" t="s">
        <v>94</v>
      </c>
      <c r="BW196" s="2"/>
      <c r="BX196" s="2"/>
      <c r="BY196" s="2">
        <v>10439.700000000001</v>
      </c>
      <c r="BZ196" s="2"/>
      <c r="CA196" s="2"/>
      <c r="CB196" s="2"/>
      <c r="CC196" s="2" t="s">
        <v>98</v>
      </c>
      <c r="CD196" s="2">
        <v>3201</v>
      </c>
      <c r="CE196" s="2" t="s">
        <v>96</v>
      </c>
      <c r="CF196" s="5">
        <v>42851</v>
      </c>
      <c r="CG196" s="2"/>
      <c r="CH196" s="2"/>
      <c r="CI196" s="2">
        <v>0</v>
      </c>
      <c r="CJ196" s="2">
        <v>0</v>
      </c>
      <c r="CK196" s="2" t="s">
        <v>103</v>
      </c>
      <c r="CL196" s="2" t="s">
        <v>85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"009935802852"</f>
        <v>009935802852</v>
      </c>
      <c r="F197" s="3">
        <v>42849</v>
      </c>
      <c r="G197" s="2">
        <v>201710</v>
      </c>
      <c r="H197" s="2" t="s">
        <v>89</v>
      </c>
      <c r="I197" s="2" t="s">
        <v>90</v>
      </c>
      <c r="J197" s="2" t="s">
        <v>76</v>
      </c>
      <c r="K197" s="2" t="s">
        <v>77</v>
      </c>
      <c r="L197" s="2" t="s">
        <v>156</v>
      </c>
      <c r="M197" s="2" t="s">
        <v>157</v>
      </c>
      <c r="N197" s="2" t="s">
        <v>76</v>
      </c>
      <c r="O197" s="2" t="s">
        <v>99</v>
      </c>
      <c r="P197" s="2" t="str">
        <f t="shared" si="10"/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8.0399999999999991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5</v>
      </c>
      <c r="BJ197" s="2">
        <v>6.3</v>
      </c>
      <c r="BK197" s="2">
        <v>7</v>
      </c>
      <c r="BL197" s="2">
        <v>83.24</v>
      </c>
      <c r="BM197" s="2">
        <v>11.65</v>
      </c>
      <c r="BN197" s="2">
        <v>94.89</v>
      </c>
      <c r="BO197" s="2">
        <v>94.89</v>
      </c>
      <c r="BP197" s="2"/>
      <c r="BQ197" s="2" t="s">
        <v>245</v>
      </c>
      <c r="BR197" s="2" t="s">
        <v>107</v>
      </c>
      <c r="BS197" s="3">
        <v>42850</v>
      </c>
      <c r="BT197" s="4">
        <v>0.38194444444444442</v>
      </c>
      <c r="BU197" s="2" t="s">
        <v>159</v>
      </c>
      <c r="BV197" s="2" t="s">
        <v>94</v>
      </c>
      <c r="BW197" s="2"/>
      <c r="BX197" s="2"/>
      <c r="BY197" s="2">
        <v>31616</v>
      </c>
      <c r="BZ197" s="2"/>
      <c r="CA197" s="2"/>
      <c r="CB197" s="2"/>
      <c r="CC197" s="2" t="s">
        <v>157</v>
      </c>
      <c r="CD197" s="2">
        <v>300</v>
      </c>
      <c r="CE197" s="2" t="s">
        <v>108</v>
      </c>
      <c r="CF197" s="5">
        <v>42853</v>
      </c>
      <c r="CG197" s="2"/>
      <c r="CH197" s="2"/>
      <c r="CI197" s="2">
        <v>0</v>
      </c>
      <c r="CJ197" s="2">
        <v>0</v>
      </c>
      <c r="CK197" s="2" t="s">
        <v>224</v>
      </c>
      <c r="CL197" s="2" t="s">
        <v>85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"009935802854"</f>
        <v>009935802854</v>
      </c>
      <c r="F198" s="3">
        <v>42849</v>
      </c>
      <c r="G198" s="2">
        <v>201710</v>
      </c>
      <c r="H198" s="2" t="s">
        <v>89</v>
      </c>
      <c r="I198" s="2" t="s">
        <v>90</v>
      </c>
      <c r="J198" s="2" t="s">
        <v>76</v>
      </c>
      <c r="K198" s="2" t="s">
        <v>77</v>
      </c>
      <c r="L198" s="2" t="s">
        <v>216</v>
      </c>
      <c r="M198" s="2" t="s">
        <v>217</v>
      </c>
      <c r="N198" s="2" t="s">
        <v>76</v>
      </c>
      <c r="O198" s="2" t="s">
        <v>99</v>
      </c>
      <c r="P198" s="2" t="str">
        <f t="shared" si="10"/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6.03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10</v>
      </c>
      <c r="BJ198" s="2">
        <v>10.199999999999999</v>
      </c>
      <c r="BK198" s="2">
        <v>11</v>
      </c>
      <c r="BL198" s="2">
        <v>63.68</v>
      </c>
      <c r="BM198" s="2">
        <v>8.92</v>
      </c>
      <c r="BN198" s="2">
        <v>72.599999999999994</v>
      </c>
      <c r="BO198" s="2">
        <v>72.599999999999994</v>
      </c>
      <c r="BP198" s="2"/>
      <c r="BQ198" s="2" t="s">
        <v>225</v>
      </c>
      <c r="BR198" s="2"/>
      <c r="BS198" s="3">
        <v>42853</v>
      </c>
      <c r="BT198" s="4">
        <v>0.32291666666666669</v>
      </c>
      <c r="BU198" s="2" t="s">
        <v>260</v>
      </c>
      <c r="BV198" s="2" t="s">
        <v>85</v>
      </c>
      <c r="BW198" s="2"/>
      <c r="BX198" s="2"/>
      <c r="BY198" s="2">
        <v>51240</v>
      </c>
      <c r="BZ198" s="2"/>
      <c r="CA198" s="2"/>
      <c r="CB198" s="2"/>
      <c r="CC198" s="2" t="s">
        <v>217</v>
      </c>
      <c r="CD198" s="2">
        <v>2570</v>
      </c>
      <c r="CE198" s="2" t="s">
        <v>108</v>
      </c>
      <c r="CF198" s="2"/>
      <c r="CG198" s="2"/>
      <c r="CH198" s="2"/>
      <c r="CI198" s="2">
        <v>0</v>
      </c>
      <c r="CJ198" s="2">
        <v>0</v>
      </c>
      <c r="CK198" s="2" t="s">
        <v>226</v>
      </c>
      <c r="CL198" s="2" t="s">
        <v>85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"009936115721"</f>
        <v>009936115721</v>
      </c>
      <c r="F199" s="3">
        <v>42849</v>
      </c>
      <c r="G199" s="2">
        <v>201710</v>
      </c>
      <c r="H199" s="2" t="s">
        <v>89</v>
      </c>
      <c r="I199" s="2" t="s">
        <v>90</v>
      </c>
      <c r="J199" s="2" t="s">
        <v>76</v>
      </c>
      <c r="K199" s="2" t="s">
        <v>77</v>
      </c>
      <c r="L199" s="2" t="s">
        <v>119</v>
      </c>
      <c r="M199" s="2" t="s">
        <v>120</v>
      </c>
      <c r="N199" s="2" t="s">
        <v>76</v>
      </c>
      <c r="O199" s="2" t="s">
        <v>99</v>
      </c>
      <c r="P199" s="2" t="str">
        <f t="shared" si="10"/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29.43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2</v>
      </c>
      <c r="BI199" s="2">
        <v>43</v>
      </c>
      <c r="BJ199" s="2">
        <v>69.599999999999994</v>
      </c>
      <c r="BK199" s="2">
        <v>70</v>
      </c>
      <c r="BL199" s="2">
        <v>291.47000000000003</v>
      </c>
      <c r="BM199" s="2">
        <v>40.81</v>
      </c>
      <c r="BN199" s="2">
        <v>332.28</v>
      </c>
      <c r="BO199" s="2">
        <v>332.28</v>
      </c>
      <c r="BP199" s="2"/>
      <c r="BQ199" s="2" t="s">
        <v>139</v>
      </c>
      <c r="BR199" s="2" t="s">
        <v>338</v>
      </c>
      <c r="BS199" s="3">
        <v>42851</v>
      </c>
      <c r="BT199" s="4">
        <v>0.37847222222222227</v>
      </c>
      <c r="BU199" s="2" t="s">
        <v>214</v>
      </c>
      <c r="BV199" s="2" t="s">
        <v>94</v>
      </c>
      <c r="BW199" s="2"/>
      <c r="BX199" s="2"/>
      <c r="BY199" s="2">
        <v>348048</v>
      </c>
      <c r="BZ199" s="2"/>
      <c r="CA199" s="2" t="s">
        <v>354</v>
      </c>
      <c r="CB199" s="2"/>
      <c r="CC199" s="2" t="s">
        <v>120</v>
      </c>
      <c r="CD199" s="2">
        <v>6045</v>
      </c>
      <c r="CE199" s="2" t="s">
        <v>108</v>
      </c>
      <c r="CF199" s="5">
        <v>42851</v>
      </c>
      <c r="CG199" s="2"/>
      <c r="CH199" s="2"/>
      <c r="CI199" s="2">
        <v>0</v>
      </c>
      <c r="CJ199" s="2">
        <v>0</v>
      </c>
      <c r="CK199" s="2" t="s">
        <v>127</v>
      </c>
      <c r="CL199" s="2" t="s">
        <v>85</v>
      </c>
      <c r="CM199" s="2"/>
    </row>
    <row r="200" spans="1:91">
      <c r="A200" s="2" t="s">
        <v>71</v>
      </c>
      <c r="B200" s="2" t="s">
        <v>72</v>
      </c>
      <c r="C200" s="2" t="s">
        <v>73</v>
      </c>
      <c r="D200" s="2"/>
      <c r="E200" s="2" t="str">
        <f>"009936078471"</f>
        <v>009936078471</v>
      </c>
      <c r="F200" s="3">
        <v>42849</v>
      </c>
      <c r="G200" s="2">
        <v>201710</v>
      </c>
      <c r="H200" s="2" t="s">
        <v>89</v>
      </c>
      <c r="I200" s="2" t="s">
        <v>90</v>
      </c>
      <c r="J200" s="2" t="s">
        <v>76</v>
      </c>
      <c r="K200" s="2" t="s">
        <v>77</v>
      </c>
      <c r="L200" s="2" t="s">
        <v>263</v>
      </c>
      <c r="M200" s="2" t="s">
        <v>75</v>
      </c>
      <c r="N200" s="2" t="s">
        <v>76</v>
      </c>
      <c r="O200" s="2" t="s">
        <v>99</v>
      </c>
      <c r="P200" s="2" t="str">
        <f t="shared" si="10"/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112.43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7</v>
      </c>
      <c r="BI200" s="2">
        <v>195</v>
      </c>
      <c r="BJ200" s="2">
        <v>290.89999999999998</v>
      </c>
      <c r="BK200" s="2">
        <v>291</v>
      </c>
      <c r="BL200" s="2">
        <v>1099.3499999999999</v>
      </c>
      <c r="BM200" s="2">
        <v>153.91</v>
      </c>
      <c r="BN200" s="2">
        <v>1253.26</v>
      </c>
      <c r="BO200" s="2">
        <v>1253.26</v>
      </c>
      <c r="BP200" s="2"/>
      <c r="BQ200" s="2" t="s">
        <v>163</v>
      </c>
      <c r="BR200" s="2" t="s">
        <v>338</v>
      </c>
      <c r="BS200" s="3">
        <v>42851</v>
      </c>
      <c r="BT200" s="4">
        <v>0.53125</v>
      </c>
      <c r="BU200" s="2" t="s">
        <v>212</v>
      </c>
      <c r="BV200" s="2" t="s">
        <v>94</v>
      </c>
      <c r="BW200" s="2"/>
      <c r="BX200" s="2"/>
      <c r="BY200" s="2">
        <v>775536</v>
      </c>
      <c r="BZ200" s="2"/>
      <c r="CA200" s="2"/>
      <c r="CB200" s="2"/>
      <c r="CC200" s="2" t="s">
        <v>75</v>
      </c>
      <c r="CD200" s="2">
        <v>7700</v>
      </c>
      <c r="CE200" s="2" t="s">
        <v>108</v>
      </c>
      <c r="CF200" s="5">
        <v>42853</v>
      </c>
      <c r="CG200" s="2"/>
      <c r="CH200" s="2"/>
      <c r="CI200" s="2">
        <v>0</v>
      </c>
      <c r="CJ200" s="2">
        <v>0</v>
      </c>
      <c r="CK200" s="2" t="s">
        <v>127</v>
      </c>
      <c r="CL200" s="2" t="s">
        <v>85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"009935802857"</f>
        <v>009935802857</v>
      </c>
      <c r="F201" s="3">
        <v>42849</v>
      </c>
      <c r="G201" s="2">
        <v>201710</v>
      </c>
      <c r="H201" s="2" t="s">
        <v>89</v>
      </c>
      <c r="I201" s="2" t="s">
        <v>90</v>
      </c>
      <c r="J201" s="2" t="s">
        <v>76</v>
      </c>
      <c r="K201" s="2" t="s">
        <v>77</v>
      </c>
      <c r="L201" s="2" t="s">
        <v>283</v>
      </c>
      <c r="M201" s="2" t="s">
        <v>153</v>
      </c>
      <c r="N201" s="2" t="s">
        <v>76</v>
      </c>
      <c r="O201" s="2" t="s">
        <v>99</v>
      </c>
      <c r="P201" s="2" t="str">
        <f t="shared" si="10"/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13.4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2</v>
      </c>
      <c r="BI201" s="2">
        <v>44</v>
      </c>
      <c r="BJ201" s="2">
        <v>40.299999999999997</v>
      </c>
      <c r="BK201" s="2">
        <v>44</v>
      </c>
      <c r="BL201" s="2">
        <v>135.43</v>
      </c>
      <c r="BM201" s="2">
        <v>18.96</v>
      </c>
      <c r="BN201" s="2">
        <v>154.38999999999999</v>
      </c>
      <c r="BO201" s="2">
        <v>154.38999999999999</v>
      </c>
      <c r="BP201" s="2"/>
      <c r="BQ201" s="2" t="s">
        <v>196</v>
      </c>
      <c r="BR201" s="2" t="s">
        <v>107</v>
      </c>
      <c r="BS201" s="3">
        <v>42851</v>
      </c>
      <c r="BT201" s="4">
        <v>0.4770833333333333</v>
      </c>
      <c r="BU201" s="2" t="s">
        <v>172</v>
      </c>
      <c r="BV201" s="2" t="s">
        <v>85</v>
      </c>
      <c r="BW201" s="2"/>
      <c r="BX201" s="2"/>
      <c r="BY201" s="2">
        <v>201309</v>
      </c>
      <c r="BZ201" s="2"/>
      <c r="CA201" s="2"/>
      <c r="CB201" s="2"/>
      <c r="CC201" s="2" t="s">
        <v>153</v>
      </c>
      <c r="CD201" s="2">
        <v>1201</v>
      </c>
      <c r="CE201" s="2" t="s">
        <v>108</v>
      </c>
      <c r="CF201" s="5">
        <v>42853</v>
      </c>
      <c r="CG201" s="2"/>
      <c r="CH201" s="2"/>
      <c r="CI201" s="2">
        <v>0</v>
      </c>
      <c r="CJ201" s="2">
        <v>0</v>
      </c>
      <c r="CK201" s="2" t="s">
        <v>226</v>
      </c>
      <c r="CL201" s="2" t="s">
        <v>85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"009936115936"</f>
        <v>009936115936</v>
      </c>
      <c r="F202" s="3">
        <v>42849</v>
      </c>
      <c r="G202" s="2">
        <v>201710</v>
      </c>
      <c r="H202" s="2" t="s">
        <v>89</v>
      </c>
      <c r="I202" s="2" t="s">
        <v>90</v>
      </c>
      <c r="J202" s="2" t="s">
        <v>76</v>
      </c>
      <c r="K202" s="2" t="s">
        <v>77</v>
      </c>
      <c r="L202" s="2" t="s">
        <v>190</v>
      </c>
      <c r="M202" s="2" t="s">
        <v>191</v>
      </c>
      <c r="N202" s="2" t="s">
        <v>76</v>
      </c>
      <c r="O202" s="2" t="s">
        <v>99</v>
      </c>
      <c r="P202" s="2" t="str">
        <f t="shared" si="10"/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6.03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2</v>
      </c>
      <c r="BJ202" s="2">
        <v>2.7</v>
      </c>
      <c r="BK202" s="2">
        <v>3</v>
      </c>
      <c r="BL202" s="2">
        <v>63.68</v>
      </c>
      <c r="BM202" s="2">
        <v>8.92</v>
      </c>
      <c r="BN202" s="2">
        <v>72.599999999999994</v>
      </c>
      <c r="BO202" s="2">
        <v>72.599999999999994</v>
      </c>
      <c r="BP202" s="2"/>
      <c r="BQ202" s="2" t="s">
        <v>198</v>
      </c>
      <c r="BR202" s="2" t="s">
        <v>107</v>
      </c>
      <c r="BS202" s="3">
        <v>42850</v>
      </c>
      <c r="BT202" s="4">
        <v>0.42708333333333331</v>
      </c>
      <c r="BU202" s="2" t="s">
        <v>182</v>
      </c>
      <c r="BV202" s="2" t="s">
        <v>94</v>
      </c>
      <c r="BW202" s="2"/>
      <c r="BX202" s="2"/>
      <c r="BY202" s="2">
        <v>13500</v>
      </c>
      <c r="BZ202" s="2"/>
      <c r="CA202" s="2"/>
      <c r="CB202" s="2"/>
      <c r="CC202" s="2" t="s">
        <v>191</v>
      </c>
      <c r="CD202" s="2">
        <v>9301</v>
      </c>
      <c r="CE202" s="2" t="s">
        <v>108</v>
      </c>
      <c r="CF202" s="5">
        <v>42851</v>
      </c>
      <c r="CG202" s="2"/>
      <c r="CH202" s="2"/>
      <c r="CI202" s="2">
        <v>0</v>
      </c>
      <c r="CJ202" s="2">
        <v>0</v>
      </c>
      <c r="CK202" s="2" t="s">
        <v>226</v>
      </c>
      <c r="CL202" s="2" t="s">
        <v>85</v>
      </c>
      <c r="CM202" s="2"/>
    </row>
    <row r="203" spans="1:91">
      <c r="A203" s="2" t="s">
        <v>131</v>
      </c>
      <c r="B203" s="2" t="s">
        <v>72</v>
      </c>
      <c r="C203" s="2" t="s">
        <v>73</v>
      </c>
      <c r="D203" s="2"/>
      <c r="E203" s="2" t="str">
        <f>"009936368643"</f>
        <v>009936368643</v>
      </c>
      <c r="F203" s="3">
        <v>42849</v>
      </c>
      <c r="G203" s="2">
        <v>201710</v>
      </c>
      <c r="H203" s="2" t="s">
        <v>237</v>
      </c>
      <c r="I203" s="2" t="s">
        <v>238</v>
      </c>
      <c r="J203" s="2" t="s">
        <v>76</v>
      </c>
      <c r="K203" s="2" t="s">
        <v>77</v>
      </c>
      <c r="L203" s="2" t="s">
        <v>89</v>
      </c>
      <c r="M203" s="2" t="s">
        <v>90</v>
      </c>
      <c r="N203" s="2" t="s">
        <v>76</v>
      </c>
      <c r="O203" s="2" t="s">
        <v>99</v>
      </c>
      <c r="P203" s="2" t="str">
        <f t="shared" si="10"/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11.27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25</v>
      </c>
      <c r="BJ203" s="2">
        <v>25.8</v>
      </c>
      <c r="BK203" s="2">
        <v>26</v>
      </c>
      <c r="BL203" s="2">
        <v>114.74</v>
      </c>
      <c r="BM203" s="2">
        <v>16.059999999999999</v>
      </c>
      <c r="BN203" s="2">
        <v>130.80000000000001</v>
      </c>
      <c r="BO203" s="2">
        <v>130.80000000000001</v>
      </c>
      <c r="BP203" s="2"/>
      <c r="BQ203" s="2"/>
      <c r="BR203" s="2" t="s">
        <v>239</v>
      </c>
      <c r="BS203" s="3">
        <v>42850</v>
      </c>
      <c r="BT203" s="4">
        <v>0.4152777777777778</v>
      </c>
      <c r="BU203" s="2" t="s">
        <v>129</v>
      </c>
      <c r="BV203" s="2" t="s">
        <v>94</v>
      </c>
      <c r="BW203" s="2"/>
      <c r="BX203" s="2"/>
      <c r="BY203" s="2">
        <v>128960</v>
      </c>
      <c r="BZ203" s="2"/>
      <c r="CA203" s="2"/>
      <c r="CB203" s="2"/>
      <c r="CC203" s="2" t="s">
        <v>90</v>
      </c>
      <c r="CD203" s="2">
        <v>2000</v>
      </c>
      <c r="CE203" s="2" t="s">
        <v>96</v>
      </c>
      <c r="CF203" s="5">
        <v>42851</v>
      </c>
      <c r="CG203" s="2"/>
      <c r="CH203" s="2"/>
      <c r="CI203" s="2">
        <v>0</v>
      </c>
      <c r="CJ203" s="2">
        <v>0</v>
      </c>
      <c r="CK203" s="2" t="s">
        <v>240</v>
      </c>
      <c r="CL203" s="2" t="s">
        <v>85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"089901259011"</f>
        <v>089901259011</v>
      </c>
      <c r="F204" s="3">
        <v>42832</v>
      </c>
      <c r="G204" s="2">
        <v>201710</v>
      </c>
      <c r="H204" s="2" t="s">
        <v>190</v>
      </c>
      <c r="I204" s="2" t="s">
        <v>191</v>
      </c>
      <c r="J204" s="2" t="s">
        <v>76</v>
      </c>
      <c r="K204" s="2" t="s">
        <v>77</v>
      </c>
      <c r="L204" s="2" t="s">
        <v>306</v>
      </c>
      <c r="M204" s="2" t="s">
        <v>307</v>
      </c>
      <c r="N204" s="2" t="s">
        <v>76</v>
      </c>
      <c r="O204" s="2" t="s">
        <v>99</v>
      </c>
      <c r="P204" s="2" t="str">
        <f t="shared" si="10"/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7.37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0.2</v>
      </c>
      <c r="BK204" s="2">
        <v>1</v>
      </c>
      <c r="BL204" s="2">
        <v>76.72</v>
      </c>
      <c r="BM204" s="2">
        <v>10.74</v>
      </c>
      <c r="BN204" s="2">
        <v>87.46</v>
      </c>
      <c r="BO204" s="2">
        <v>87.46</v>
      </c>
      <c r="BP204" s="2"/>
      <c r="BQ204" s="2" t="s">
        <v>294</v>
      </c>
      <c r="BR204" s="2" t="s">
        <v>321</v>
      </c>
      <c r="BS204" s="3">
        <v>42843</v>
      </c>
      <c r="BT204" s="4">
        <v>0.39583333333333331</v>
      </c>
      <c r="BU204" s="2" t="s">
        <v>294</v>
      </c>
      <c r="BV204" s="2" t="s">
        <v>85</v>
      </c>
      <c r="BW204" s="2" t="s">
        <v>272</v>
      </c>
      <c r="BX204" s="2" t="s">
        <v>308</v>
      </c>
      <c r="BY204" s="2">
        <v>1200</v>
      </c>
      <c r="BZ204" s="2"/>
      <c r="CA204" s="2"/>
      <c r="CB204" s="2"/>
      <c r="CC204" s="2" t="s">
        <v>307</v>
      </c>
      <c r="CD204" s="2">
        <v>9700</v>
      </c>
      <c r="CE204" s="2" t="s">
        <v>96</v>
      </c>
      <c r="CF204" s="5">
        <v>42844</v>
      </c>
      <c r="CG204" s="2"/>
      <c r="CH204" s="2"/>
      <c r="CI204" s="2">
        <v>0</v>
      </c>
      <c r="CJ204" s="2">
        <v>0</v>
      </c>
      <c r="CK204" s="2" t="s">
        <v>118</v>
      </c>
      <c r="CL204" s="2" t="s">
        <v>85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"009936333038"</f>
        <v>009936333038</v>
      </c>
      <c r="F205" s="3">
        <v>42850</v>
      </c>
      <c r="G205" s="2">
        <v>201710</v>
      </c>
      <c r="H205" s="2" t="s">
        <v>156</v>
      </c>
      <c r="I205" s="2" t="s">
        <v>157</v>
      </c>
      <c r="J205" s="2" t="s">
        <v>244</v>
      </c>
      <c r="K205" s="2" t="s">
        <v>77</v>
      </c>
      <c r="L205" s="2" t="s">
        <v>89</v>
      </c>
      <c r="M205" s="2" t="s">
        <v>90</v>
      </c>
      <c r="N205" s="2" t="s">
        <v>76</v>
      </c>
      <c r="O205" s="2" t="s">
        <v>99</v>
      </c>
      <c r="P205" s="2" t="str">
        <f>"PARTS                         "</f>
        <v xml:space="preserve">PARTS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7.37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1</v>
      </c>
      <c r="BJ205" s="2">
        <v>0.2</v>
      </c>
      <c r="BK205" s="2">
        <v>1</v>
      </c>
      <c r="BL205" s="2">
        <v>76.72</v>
      </c>
      <c r="BM205" s="2">
        <v>10.74</v>
      </c>
      <c r="BN205" s="2">
        <v>87.46</v>
      </c>
      <c r="BO205" s="2">
        <v>87.46</v>
      </c>
      <c r="BP205" s="2"/>
      <c r="BQ205" s="2" t="s">
        <v>360</v>
      </c>
      <c r="BR205" s="2" t="s">
        <v>398</v>
      </c>
      <c r="BS205" s="3">
        <v>42851</v>
      </c>
      <c r="BT205" s="4">
        <v>0.51041666666666663</v>
      </c>
      <c r="BU205" s="2" t="s">
        <v>129</v>
      </c>
      <c r="BV205" s="2" t="s">
        <v>94</v>
      </c>
      <c r="BW205" s="2"/>
      <c r="BX205" s="2"/>
      <c r="BY205" s="2">
        <v>1200</v>
      </c>
      <c r="BZ205" s="2"/>
      <c r="CA205" s="2"/>
      <c r="CB205" s="2"/>
      <c r="CC205" s="2" t="s">
        <v>90</v>
      </c>
      <c r="CD205" s="2">
        <v>2000</v>
      </c>
      <c r="CE205" s="2" t="s">
        <v>96</v>
      </c>
      <c r="CF205" s="5">
        <v>42853</v>
      </c>
      <c r="CG205" s="2"/>
      <c r="CH205" s="2"/>
      <c r="CI205" s="2">
        <v>0</v>
      </c>
      <c r="CJ205" s="2">
        <v>0</v>
      </c>
      <c r="CK205" s="2" t="s">
        <v>118</v>
      </c>
      <c r="CL205" s="2" t="s">
        <v>85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"069908328049"</f>
        <v>069908328049</v>
      </c>
      <c r="F206" s="3">
        <v>42849</v>
      </c>
      <c r="G206" s="2">
        <v>201710</v>
      </c>
      <c r="H206" s="2" t="s">
        <v>168</v>
      </c>
      <c r="I206" s="2" t="s">
        <v>169</v>
      </c>
      <c r="J206" s="2" t="s">
        <v>76</v>
      </c>
      <c r="K206" s="2" t="s">
        <v>77</v>
      </c>
      <c r="L206" s="2" t="s">
        <v>110</v>
      </c>
      <c r="M206" s="2" t="s">
        <v>111</v>
      </c>
      <c r="N206" s="2" t="s">
        <v>76</v>
      </c>
      <c r="O206" s="2" t="s">
        <v>81</v>
      </c>
      <c r="P206" s="2" t="str">
        <f>"SN01                          "</f>
        <v xml:space="preserve">SN01 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87.88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2</v>
      </c>
      <c r="BI206" s="2">
        <v>41</v>
      </c>
      <c r="BJ206" s="2">
        <v>13.7</v>
      </c>
      <c r="BK206" s="2">
        <v>41</v>
      </c>
      <c r="BL206" s="2">
        <v>855.4</v>
      </c>
      <c r="BM206" s="2">
        <v>119.76</v>
      </c>
      <c r="BN206" s="2">
        <v>975.16</v>
      </c>
      <c r="BO206" s="2">
        <v>975.16</v>
      </c>
      <c r="BP206" s="2"/>
      <c r="BQ206" s="2" t="s">
        <v>171</v>
      </c>
      <c r="BR206" s="2" t="s">
        <v>172</v>
      </c>
      <c r="BS206" s="3">
        <v>42850</v>
      </c>
      <c r="BT206" s="4">
        <v>0.39513888888888887</v>
      </c>
      <c r="BU206" s="2" t="s">
        <v>79</v>
      </c>
      <c r="BV206" s="2" t="s">
        <v>94</v>
      </c>
      <c r="BW206" s="2"/>
      <c r="BX206" s="2"/>
      <c r="BY206" s="2">
        <v>68670</v>
      </c>
      <c r="BZ206" s="2" t="s">
        <v>27</v>
      </c>
      <c r="CA206" s="2"/>
      <c r="CB206" s="2"/>
      <c r="CC206" s="2" t="s">
        <v>111</v>
      </c>
      <c r="CD206" s="2">
        <v>2146</v>
      </c>
      <c r="CE206" s="2" t="s">
        <v>96</v>
      </c>
      <c r="CF206" s="5">
        <v>42851</v>
      </c>
      <c r="CG206" s="2"/>
      <c r="CH206" s="2"/>
      <c r="CI206" s="2">
        <v>1</v>
      </c>
      <c r="CJ206" s="2">
        <v>1</v>
      </c>
      <c r="CK206" s="2">
        <v>21</v>
      </c>
      <c r="CL206" s="2" t="s">
        <v>85</v>
      </c>
      <c r="CM206" s="2"/>
    </row>
    <row r="207" spans="1:91">
      <c r="A207" s="2" t="s">
        <v>131</v>
      </c>
      <c r="B207" s="2" t="s">
        <v>72</v>
      </c>
      <c r="C207" s="2" t="s">
        <v>73</v>
      </c>
      <c r="D207" s="2"/>
      <c r="E207" s="2" t="str">
        <f>"029907334750"</f>
        <v>029907334750</v>
      </c>
      <c r="F207" s="3">
        <v>42850</v>
      </c>
      <c r="G207" s="2">
        <v>201710</v>
      </c>
      <c r="H207" s="2" t="s">
        <v>132</v>
      </c>
      <c r="I207" s="2" t="s">
        <v>133</v>
      </c>
      <c r="J207" s="2" t="s">
        <v>134</v>
      </c>
      <c r="K207" s="2" t="s">
        <v>77</v>
      </c>
      <c r="L207" s="2" t="s">
        <v>89</v>
      </c>
      <c r="M207" s="2" t="s">
        <v>90</v>
      </c>
      <c r="N207" s="2" t="s">
        <v>135</v>
      </c>
      <c r="O207" s="2" t="s">
        <v>81</v>
      </c>
      <c r="P207" s="2" t="str">
        <f>"1704420551                    "</f>
        <v xml:space="preserve">1704420551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7.5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3.3</v>
      </c>
      <c r="BJ207" s="2">
        <v>2.4</v>
      </c>
      <c r="BK207" s="2">
        <v>3.5</v>
      </c>
      <c r="BL207" s="2">
        <v>73.02</v>
      </c>
      <c r="BM207" s="2">
        <v>10.220000000000001</v>
      </c>
      <c r="BN207" s="2">
        <v>83.24</v>
      </c>
      <c r="BO207" s="2">
        <v>83.24</v>
      </c>
      <c r="BP207" s="2"/>
      <c r="BQ207" s="2" t="s">
        <v>399</v>
      </c>
      <c r="BR207" s="2" t="s">
        <v>400</v>
      </c>
      <c r="BS207" s="3">
        <v>42851</v>
      </c>
      <c r="BT207" s="4">
        <v>0.37083333333333335</v>
      </c>
      <c r="BU207" s="2" t="s">
        <v>145</v>
      </c>
      <c r="BV207" s="2" t="s">
        <v>94</v>
      </c>
      <c r="BW207" s="2"/>
      <c r="BX207" s="2"/>
      <c r="BY207" s="2">
        <v>12000</v>
      </c>
      <c r="BZ207" s="2" t="s">
        <v>27</v>
      </c>
      <c r="CA207" s="2"/>
      <c r="CB207" s="2"/>
      <c r="CC207" s="2" t="s">
        <v>90</v>
      </c>
      <c r="CD207" s="2">
        <v>2001</v>
      </c>
      <c r="CE207" s="2" t="s">
        <v>96</v>
      </c>
      <c r="CF207" s="5">
        <v>42853</v>
      </c>
      <c r="CG207" s="2"/>
      <c r="CH207" s="2"/>
      <c r="CI207" s="2">
        <v>1</v>
      </c>
      <c r="CJ207" s="2">
        <v>1</v>
      </c>
      <c r="CK207" s="2">
        <v>21</v>
      </c>
      <c r="CL207" s="2" t="s">
        <v>85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"039902592236"</f>
        <v>039902592236</v>
      </c>
      <c r="F208" s="3">
        <v>42850</v>
      </c>
      <c r="G208" s="2">
        <v>201710</v>
      </c>
      <c r="H208" s="2" t="s">
        <v>78</v>
      </c>
      <c r="I208" s="2" t="s">
        <v>79</v>
      </c>
      <c r="J208" s="2" t="s">
        <v>76</v>
      </c>
      <c r="K208" s="2" t="s">
        <v>77</v>
      </c>
      <c r="L208" s="2" t="s">
        <v>74</v>
      </c>
      <c r="M208" s="2" t="s">
        <v>75</v>
      </c>
      <c r="N208" s="2" t="s">
        <v>76</v>
      </c>
      <c r="O208" s="2" t="s">
        <v>401</v>
      </c>
      <c r="P208" s="2" t="str">
        <f t="shared" ref="P208:P225" si="11">"                              "</f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8.0399999999999991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1.3</v>
      </c>
      <c r="BJ208" s="2">
        <v>3.6</v>
      </c>
      <c r="BK208" s="2">
        <v>4</v>
      </c>
      <c r="BL208" s="2">
        <v>78.239999999999995</v>
      </c>
      <c r="BM208" s="2">
        <v>10.95</v>
      </c>
      <c r="BN208" s="2">
        <v>89.19</v>
      </c>
      <c r="BO208" s="2">
        <v>89.19</v>
      </c>
      <c r="BP208" s="2"/>
      <c r="BQ208" s="2" t="s">
        <v>402</v>
      </c>
      <c r="BR208" s="2" t="s">
        <v>252</v>
      </c>
      <c r="BS208" s="3">
        <v>42851</v>
      </c>
      <c r="BT208" s="4">
        <v>0.41666666666666669</v>
      </c>
      <c r="BU208" s="2" t="s">
        <v>403</v>
      </c>
      <c r="BV208" s="2" t="s">
        <v>94</v>
      </c>
      <c r="BW208" s="2"/>
      <c r="BX208" s="2"/>
      <c r="BY208" s="2">
        <v>18000</v>
      </c>
      <c r="BZ208" s="2" t="s">
        <v>27</v>
      </c>
      <c r="CA208" s="2"/>
      <c r="CB208" s="2"/>
      <c r="CC208" s="2" t="s">
        <v>75</v>
      </c>
      <c r="CD208" s="2">
        <v>7925</v>
      </c>
      <c r="CE208" s="2" t="s">
        <v>96</v>
      </c>
      <c r="CF208" s="5">
        <v>42853</v>
      </c>
      <c r="CG208" s="2"/>
      <c r="CH208" s="2"/>
      <c r="CI208" s="2">
        <v>1</v>
      </c>
      <c r="CJ208" s="2">
        <v>1</v>
      </c>
      <c r="CK208" s="2">
        <v>31</v>
      </c>
      <c r="CL208" s="2" t="s">
        <v>85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"009935989491"</f>
        <v>009935989491</v>
      </c>
      <c r="F209" s="3">
        <v>42850</v>
      </c>
      <c r="G209" s="2">
        <v>201710</v>
      </c>
      <c r="H209" s="2" t="s">
        <v>89</v>
      </c>
      <c r="I209" s="2" t="s">
        <v>90</v>
      </c>
      <c r="J209" s="2" t="s">
        <v>76</v>
      </c>
      <c r="K209" s="2" t="s">
        <v>77</v>
      </c>
      <c r="L209" s="2" t="s">
        <v>303</v>
      </c>
      <c r="M209" s="2" t="s">
        <v>304</v>
      </c>
      <c r="N209" s="2" t="s">
        <v>76</v>
      </c>
      <c r="O209" s="2" t="s">
        <v>99</v>
      </c>
      <c r="P209" s="2" t="str">
        <f t="shared" si="11"/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9.9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7.4</v>
      </c>
      <c r="BJ209" s="2">
        <v>17.5</v>
      </c>
      <c r="BK209" s="2">
        <v>18</v>
      </c>
      <c r="BL209" s="2">
        <v>101.38</v>
      </c>
      <c r="BM209" s="2">
        <v>14.19</v>
      </c>
      <c r="BN209" s="2">
        <v>115.57</v>
      </c>
      <c r="BO209" s="2">
        <v>115.57</v>
      </c>
      <c r="BP209" s="2"/>
      <c r="BQ209" s="2" t="s">
        <v>404</v>
      </c>
      <c r="BR209" s="2" t="s">
        <v>107</v>
      </c>
      <c r="BS209" s="3">
        <v>42853</v>
      </c>
      <c r="BT209" s="4">
        <v>0.51388888888888895</v>
      </c>
      <c r="BU209" s="2" t="s">
        <v>405</v>
      </c>
      <c r="BV209" s="2" t="s">
        <v>85</v>
      </c>
      <c r="BW209" s="2" t="s">
        <v>377</v>
      </c>
      <c r="BX209" s="2" t="s">
        <v>189</v>
      </c>
      <c r="BY209" s="2">
        <v>87650.01</v>
      </c>
      <c r="BZ209" s="2"/>
      <c r="CA209" s="2"/>
      <c r="CB209" s="2"/>
      <c r="CC209" s="2" t="s">
        <v>304</v>
      </c>
      <c r="CD209" s="2">
        <v>4252</v>
      </c>
      <c r="CE209" s="2" t="s">
        <v>96</v>
      </c>
      <c r="CF209" s="2"/>
      <c r="CG209" s="2"/>
      <c r="CH209" s="2"/>
      <c r="CI209" s="2">
        <v>0</v>
      </c>
      <c r="CJ209" s="2">
        <v>0</v>
      </c>
      <c r="CK209" s="2" t="s">
        <v>269</v>
      </c>
      <c r="CL209" s="2" t="s">
        <v>85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"009936115933"</f>
        <v>009936115933</v>
      </c>
      <c r="F210" s="3">
        <v>42850</v>
      </c>
      <c r="G210" s="2">
        <v>201710</v>
      </c>
      <c r="H210" s="2" t="s">
        <v>89</v>
      </c>
      <c r="I210" s="2" t="s">
        <v>90</v>
      </c>
      <c r="J210" s="2" t="s">
        <v>76</v>
      </c>
      <c r="K210" s="2" t="s">
        <v>77</v>
      </c>
      <c r="L210" s="2" t="s">
        <v>190</v>
      </c>
      <c r="M210" s="2" t="s">
        <v>191</v>
      </c>
      <c r="N210" s="2" t="s">
        <v>76</v>
      </c>
      <c r="O210" s="2" t="s">
        <v>81</v>
      </c>
      <c r="P210" s="2" t="str">
        <f t="shared" si="11"/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4.29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0.3</v>
      </c>
      <c r="BK210" s="2">
        <v>1</v>
      </c>
      <c r="BL210" s="2">
        <v>41.73</v>
      </c>
      <c r="BM210" s="2">
        <v>5.84</v>
      </c>
      <c r="BN210" s="2">
        <v>47.57</v>
      </c>
      <c r="BO210" s="2">
        <v>47.57</v>
      </c>
      <c r="BP210" s="2"/>
      <c r="BQ210" s="2" t="s">
        <v>198</v>
      </c>
      <c r="BR210" s="2" t="s">
        <v>107</v>
      </c>
      <c r="BS210" s="3">
        <v>42851</v>
      </c>
      <c r="BT210" s="4">
        <v>0.44791666666666669</v>
      </c>
      <c r="BU210" s="2" t="s">
        <v>212</v>
      </c>
      <c r="BV210" s="2" t="s">
        <v>94</v>
      </c>
      <c r="BW210" s="2"/>
      <c r="BX210" s="2"/>
      <c r="BY210" s="2">
        <v>1292</v>
      </c>
      <c r="BZ210" s="2" t="s">
        <v>27</v>
      </c>
      <c r="CA210" s="2"/>
      <c r="CB210" s="2"/>
      <c r="CC210" s="2" t="s">
        <v>191</v>
      </c>
      <c r="CD210" s="2">
        <v>9301</v>
      </c>
      <c r="CE210" s="2" t="s">
        <v>151</v>
      </c>
      <c r="CF210" s="2"/>
      <c r="CG210" s="2"/>
      <c r="CH210" s="2"/>
      <c r="CI210" s="2">
        <v>1</v>
      </c>
      <c r="CJ210" s="2">
        <v>1</v>
      </c>
      <c r="CK210" s="2">
        <v>21</v>
      </c>
      <c r="CL210" s="2" t="s">
        <v>85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"009936002714"</f>
        <v>009936002714</v>
      </c>
      <c r="F211" s="3">
        <v>42850</v>
      </c>
      <c r="G211" s="2">
        <v>201710</v>
      </c>
      <c r="H211" s="2" t="s">
        <v>89</v>
      </c>
      <c r="I211" s="2" t="s">
        <v>90</v>
      </c>
      <c r="J211" s="2" t="s">
        <v>76</v>
      </c>
      <c r="K211" s="2" t="s">
        <v>77</v>
      </c>
      <c r="L211" s="2" t="s">
        <v>132</v>
      </c>
      <c r="M211" s="2" t="s">
        <v>133</v>
      </c>
      <c r="N211" s="2" t="s">
        <v>76</v>
      </c>
      <c r="O211" s="2" t="s">
        <v>81</v>
      </c>
      <c r="P211" s="2" t="str">
        <f t="shared" si="11"/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4.29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</v>
      </c>
      <c r="BJ211" s="2">
        <v>0.3</v>
      </c>
      <c r="BK211" s="2">
        <v>1</v>
      </c>
      <c r="BL211" s="2">
        <v>41.73</v>
      </c>
      <c r="BM211" s="2">
        <v>5.84</v>
      </c>
      <c r="BN211" s="2">
        <v>47.57</v>
      </c>
      <c r="BO211" s="2">
        <v>47.57</v>
      </c>
      <c r="BP211" s="2"/>
      <c r="BQ211" s="2" t="s">
        <v>183</v>
      </c>
      <c r="BR211" s="2" t="s">
        <v>107</v>
      </c>
      <c r="BS211" s="3">
        <v>42851</v>
      </c>
      <c r="BT211" s="4">
        <v>0.54166666666666663</v>
      </c>
      <c r="BU211" s="2" t="s">
        <v>406</v>
      </c>
      <c r="BV211" s="2" t="s">
        <v>85</v>
      </c>
      <c r="BW211" s="2" t="s">
        <v>188</v>
      </c>
      <c r="BX211" s="2" t="s">
        <v>189</v>
      </c>
      <c r="BY211" s="2">
        <v>1292</v>
      </c>
      <c r="BZ211" s="2" t="s">
        <v>27</v>
      </c>
      <c r="CA211" s="2"/>
      <c r="CB211" s="2"/>
      <c r="CC211" s="2" t="s">
        <v>133</v>
      </c>
      <c r="CD211" s="2">
        <v>4091</v>
      </c>
      <c r="CE211" s="2" t="s">
        <v>151</v>
      </c>
      <c r="CF211" s="5">
        <v>42853</v>
      </c>
      <c r="CG211" s="2"/>
      <c r="CH211" s="2"/>
      <c r="CI211" s="2">
        <v>1</v>
      </c>
      <c r="CJ211" s="2">
        <v>1</v>
      </c>
      <c r="CK211" s="2">
        <v>21</v>
      </c>
      <c r="CL211" s="2" t="s">
        <v>85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"009935957129"</f>
        <v>009935957129</v>
      </c>
      <c r="F212" s="3">
        <v>42850</v>
      </c>
      <c r="G212" s="2">
        <v>201710</v>
      </c>
      <c r="H212" s="2" t="s">
        <v>89</v>
      </c>
      <c r="I212" s="2" t="s">
        <v>90</v>
      </c>
      <c r="J212" s="2" t="s">
        <v>407</v>
      </c>
      <c r="K212" s="2" t="s">
        <v>77</v>
      </c>
      <c r="L212" s="2" t="s">
        <v>146</v>
      </c>
      <c r="M212" s="2" t="s">
        <v>147</v>
      </c>
      <c r="N212" s="2" t="s">
        <v>76</v>
      </c>
      <c r="O212" s="2" t="s">
        <v>81</v>
      </c>
      <c r="P212" s="2" t="str">
        <f t="shared" si="11"/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10.44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0.6</v>
      </c>
      <c r="BJ212" s="2">
        <v>3.2</v>
      </c>
      <c r="BK212" s="2">
        <v>3.5</v>
      </c>
      <c r="BL212" s="2">
        <v>101.61</v>
      </c>
      <c r="BM212" s="2">
        <v>14.23</v>
      </c>
      <c r="BN212" s="2">
        <v>115.84</v>
      </c>
      <c r="BO212" s="2">
        <v>115.84</v>
      </c>
      <c r="BP212" s="2"/>
      <c r="BQ212" s="2" t="s">
        <v>148</v>
      </c>
      <c r="BR212" s="2" t="s">
        <v>107</v>
      </c>
      <c r="BS212" s="3">
        <v>42851</v>
      </c>
      <c r="BT212" s="4">
        <v>0.4375</v>
      </c>
      <c r="BU212" s="2" t="s">
        <v>223</v>
      </c>
      <c r="BV212" s="2" t="s">
        <v>94</v>
      </c>
      <c r="BW212" s="2"/>
      <c r="BX212" s="2"/>
      <c r="BY212" s="2">
        <v>16187.2</v>
      </c>
      <c r="BZ212" s="2" t="s">
        <v>27</v>
      </c>
      <c r="CA212" s="2"/>
      <c r="CB212" s="2"/>
      <c r="CC212" s="2" t="s">
        <v>147</v>
      </c>
      <c r="CD212" s="2">
        <v>1034</v>
      </c>
      <c r="CE212" s="2" t="s">
        <v>96</v>
      </c>
      <c r="CF212" s="5">
        <v>42853</v>
      </c>
      <c r="CG212" s="2"/>
      <c r="CH212" s="2"/>
      <c r="CI212" s="2">
        <v>1</v>
      </c>
      <c r="CJ212" s="2">
        <v>1</v>
      </c>
      <c r="CK212" s="2">
        <v>24</v>
      </c>
      <c r="CL212" s="2" t="s">
        <v>85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"009934949881"</f>
        <v>009934949881</v>
      </c>
      <c r="F213" s="3">
        <v>42850</v>
      </c>
      <c r="G213" s="2">
        <v>201710</v>
      </c>
      <c r="H213" s="2" t="s">
        <v>89</v>
      </c>
      <c r="I213" s="2" t="s">
        <v>90</v>
      </c>
      <c r="J213" s="2" t="s">
        <v>76</v>
      </c>
      <c r="K213" s="2" t="s">
        <v>77</v>
      </c>
      <c r="L213" s="2" t="s">
        <v>142</v>
      </c>
      <c r="M213" s="2" t="s">
        <v>143</v>
      </c>
      <c r="N213" s="2" t="s">
        <v>76</v>
      </c>
      <c r="O213" s="2" t="s">
        <v>81</v>
      </c>
      <c r="P213" s="2" t="str">
        <f t="shared" si="11"/>
        <v xml:space="preserve">   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4.29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0.3</v>
      </c>
      <c r="BK213" s="2">
        <v>1</v>
      </c>
      <c r="BL213" s="2">
        <v>41.73</v>
      </c>
      <c r="BM213" s="2">
        <v>5.84</v>
      </c>
      <c r="BN213" s="2">
        <v>47.57</v>
      </c>
      <c r="BO213" s="2">
        <v>47.57</v>
      </c>
      <c r="BP213" s="2"/>
      <c r="BQ213" s="2" t="s">
        <v>176</v>
      </c>
      <c r="BR213" s="2" t="s">
        <v>177</v>
      </c>
      <c r="BS213" s="3">
        <v>42851</v>
      </c>
      <c r="BT213" s="4">
        <v>0.40347222222222223</v>
      </c>
      <c r="BU213" s="2" t="s">
        <v>395</v>
      </c>
      <c r="BV213" s="2" t="s">
        <v>94</v>
      </c>
      <c r="BW213" s="2"/>
      <c r="BX213" s="2"/>
      <c r="BY213" s="2">
        <v>1292</v>
      </c>
      <c r="BZ213" s="2" t="s">
        <v>27</v>
      </c>
      <c r="CA213" s="2"/>
      <c r="CB213" s="2"/>
      <c r="CC213" s="2" t="s">
        <v>143</v>
      </c>
      <c r="CD213" s="2">
        <v>700</v>
      </c>
      <c r="CE213" s="2" t="s">
        <v>151</v>
      </c>
      <c r="CF213" s="5">
        <v>42853</v>
      </c>
      <c r="CG213" s="2"/>
      <c r="CH213" s="2"/>
      <c r="CI213" s="2">
        <v>1</v>
      </c>
      <c r="CJ213" s="2">
        <v>1</v>
      </c>
      <c r="CK213" s="2">
        <v>21</v>
      </c>
      <c r="CL213" s="2" t="s">
        <v>85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"009935635117"</f>
        <v>009935635117</v>
      </c>
      <c r="F214" s="3">
        <v>42850</v>
      </c>
      <c r="G214" s="2">
        <v>201710</v>
      </c>
      <c r="H214" s="2" t="s">
        <v>89</v>
      </c>
      <c r="I214" s="2" t="s">
        <v>90</v>
      </c>
      <c r="J214" s="2" t="s">
        <v>76</v>
      </c>
      <c r="K214" s="2" t="s">
        <v>77</v>
      </c>
      <c r="L214" s="2" t="s">
        <v>319</v>
      </c>
      <c r="M214" s="2" t="s">
        <v>320</v>
      </c>
      <c r="N214" s="2" t="s">
        <v>76</v>
      </c>
      <c r="O214" s="2" t="s">
        <v>81</v>
      </c>
      <c r="P214" s="2" t="str">
        <f t="shared" si="11"/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4.29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0.4</v>
      </c>
      <c r="BJ214" s="2">
        <v>0.5</v>
      </c>
      <c r="BK214" s="2">
        <v>0.5</v>
      </c>
      <c r="BL214" s="2">
        <v>41.73</v>
      </c>
      <c r="BM214" s="2">
        <v>5.84</v>
      </c>
      <c r="BN214" s="2">
        <v>47.57</v>
      </c>
      <c r="BO214" s="2">
        <v>47.57</v>
      </c>
      <c r="BP214" s="2"/>
      <c r="BQ214" s="2" t="s">
        <v>322</v>
      </c>
      <c r="BR214" s="2"/>
      <c r="BS214" s="3">
        <v>42851</v>
      </c>
      <c r="BT214" s="4">
        <v>0.375</v>
      </c>
      <c r="BU214" s="2" t="s">
        <v>408</v>
      </c>
      <c r="BV214" s="2" t="s">
        <v>94</v>
      </c>
      <c r="BW214" s="2"/>
      <c r="BX214" s="2"/>
      <c r="BY214" s="2">
        <v>2431.8000000000002</v>
      </c>
      <c r="BZ214" s="2" t="s">
        <v>27</v>
      </c>
      <c r="CA214" s="2"/>
      <c r="CB214" s="2"/>
      <c r="CC214" s="2" t="s">
        <v>320</v>
      </c>
      <c r="CD214" s="2">
        <v>9460</v>
      </c>
      <c r="CE214" s="2" t="s">
        <v>96</v>
      </c>
      <c r="CF214" s="2"/>
      <c r="CG214" s="2"/>
      <c r="CH214" s="2"/>
      <c r="CI214" s="2">
        <v>1</v>
      </c>
      <c r="CJ214" s="2">
        <v>1</v>
      </c>
      <c r="CK214" s="2">
        <v>21</v>
      </c>
      <c r="CL214" s="2" t="s">
        <v>85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"009935473713"</f>
        <v>009935473713</v>
      </c>
      <c r="F215" s="3">
        <v>42850</v>
      </c>
      <c r="G215" s="2">
        <v>201710</v>
      </c>
      <c r="H215" s="2" t="s">
        <v>89</v>
      </c>
      <c r="I215" s="2" t="s">
        <v>90</v>
      </c>
      <c r="J215" s="2" t="s">
        <v>76</v>
      </c>
      <c r="K215" s="2" t="s">
        <v>77</v>
      </c>
      <c r="L215" s="2" t="s">
        <v>142</v>
      </c>
      <c r="M215" s="2" t="s">
        <v>143</v>
      </c>
      <c r="N215" s="2" t="s">
        <v>76</v>
      </c>
      <c r="O215" s="2" t="s">
        <v>99</v>
      </c>
      <c r="P215" s="2" t="str">
        <f t="shared" si="11"/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89.15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3</v>
      </c>
      <c r="BI215" s="2">
        <v>240</v>
      </c>
      <c r="BJ215" s="2">
        <v>342</v>
      </c>
      <c r="BK215" s="2">
        <v>342</v>
      </c>
      <c r="BL215" s="2">
        <v>872.74</v>
      </c>
      <c r="BM215" s="2">
        <v>122.18</v>
      </c>
      <c r="BN215" s="2">
        <v>994.92</v>
      </c>
      <c r="BO215" s="2">
        <v>994.92</v>
      </c>
      <c r="BP215" s="2"/>
      <c r="BQ215" s="2" t="s">
        <v>176</v>
      </c>
      <c r="BR215" s="2" t="s">
        <v>107</v>
      </c>
      <c r="BS215" s="3">
        <v>42851</v>
      </c>
      <c r="BT215" s="4">
        <v>0.40972222222222227</v>
      </c>
      <c r="BU215" s="2" t="s">
        <v>316</v>
      </c>
      <c r="BV215" s="2" t="s">
        <v>94</v>
      </c>
      <c r="BW215" s="2"/>
      <c r="BX215" s="2"/>
      <c r="BY215" s="2">
        <v>1710096</v>
      </c>
      <c r="BZ215" s="2"/>
      <c r="CA215" s="2"/>
      <c r="CB215" s="2"/>
      <c r="CC215" s="2" t="s">
        <v>143</v>
      </c>
      <c r="CD215" s="2">
        <v>700</v>
      </c>
      <c r="CE215" s="2" t="s">
        <v>155</v>
      </c>
      <c r="CF215" s="2"/>
      <c r="CG215" s="2"/>
      <c r="CH215" s="2"/>
      <c r="CI215" s="2">
        <v>0</v>
      </c>
      <c r="CJ215" s="2">
        <v>0</v>
      </c>
      <c r="CK215" s="2" t="s">
        <v>226</v>
      </c>
      <c r="CL215" s="2" t="s">
        <v>85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"009935802849"</f>
        <v>009935802849</v>
      </c>
      <c r="F216" s="3">
        <v>42850</v>
      </c>
      <c r="G216" s="2">
        <v>201710</v>
      </c>
      <c r="H216" s="2" t="s">
        <v>89</v>
      </c>
      <c r="I216" s="2" t="s">
        <v>90</v>
      </c>
      <c r="J216" s="2" t="s">
        <v>76</v>
      </c>
      <c r="K216" s="2" t="s">
        <v>77</v>
      </c>
      <c r="L216" s="2" t="s">
        <v>156</v>
      </c>
      <c r="M216" s="2" t="s">
        <v>157</v>
      </c>
      <c r="N216" s="2" t="s">
        <v>76</v>
      </c>
      <c r="O216" s="2" t="s">
        <v>99</v>
      </c>
      <c r="P216" s="2" t="str">
        <f t="shared" si="11"/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8.0399999999999991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5.3</v>
      </c>
      <c r="BJ216" s="2">
        <v>5.9</v>
      </c>
      <c r="BK216" s="2">
        <v>6</v>
      </c>
      <c r="BL216" s="2">
        <v>83.24</v>
      </c>
      <c r="BM216" s="2">
        <v>11.65</v>
      </c>
      <c r="BN216" s="2">
        <v>94.89</v>
      </c>
      <c r="BO216" s="2">
        <v>94.89</v>
      </c>
      <c r="BP216" s="2"/>
      <c r="BQ216" s="2" t="s">
        <v>222</v>
      </c>
      <c r="BR216" s="2" t="s">
        <v>338</v>
      </c>
      <c r="BS216" s="1" t="s">
        <v>312</v>
      </c>
      <c r="BT216" s="2"/>
      <c r="BU216" s="2"/>
      <c r="BV216" s="2"/>
      <c r="BW216" s="2"/>
      <c r="BX216" s="2"/>
      <c r="BY216" s="2">
        <v>29362.080000000002</v>
      </c>
      <c r="BZ216" s="2"/>
      <c r="CA216" s="2"/>
      <c r="CB216" s="2"/>
      <c r="CC216" s="2" t="s">
        <v>157</v>
      </c>
      <c r="CD216" s="2">
        <v>300</v>
      </c>
      <c r="CE216" s="2" t="s">
        <v>96</v>
      </c>
      <c r="CF216" s="2"/>
      <c r="CG216" s="2"/>
      <c r="CH216" s="2"/>
      <c r="CI216" s="2">
        <v>0</v>
      </c>
      <c r="CJ216" s="2">
        <v>0</v>
      </c>
      <c r="CK216" s="2" t="s">
        <v>224</v>
      </c>
      <c r="CL216" s="2" t="s">
        <v>85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"009936115720"</f>
        <v>009936115720</v>
      </c>
      <c r="F217" s="3">
        <v>42850</v>
      </c>
      <c r="G217" s="2">
        <v>201710</v>
      </c>
      <c r="H217" s="2" t="s">
        <v>89</v>
      </c>
      <c r="I217" s="2" t="s">
        <v>90</v>
      </c>
      <c r="J217" s="2" t="s">
        <v>76</v>
      </c>
      <c r="K217" s="2" t="s">
        <v>77</v>
      </c>
      <c r="L217" s="2" t="s">
        <v>119</v>
      </c>
      <c r="M217" s="2" t="s">
        <v>120</v>
      </c>
      <c r="N217" s="2" t="s">
        <v>76</v>
      </c>
      <c r="O217" s="2" t="s">
        <v>99</v>
      </c>
      <c r="P217" s="2" t="str">
        <f t="shared" si="11"/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30.93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2</v>
      </c>
      <c r="BI217" s="2">
        <v>63.2</v>
      </c>
      <c r="BJ217" s="2">
        <v>73.400000000000006</v>
      </c>
      <c r="BK217" s="2">
        <v>74</v>
      </c>
      <c r="BL217" s="2">
        <v>306.08999999999997</v>
      </c>
      <c r="BM217" s="2">
        <v>42.85</v>
      </c>
      <c r="BN217" s="2">
        <v>348.94</v>
      </c>
      <c r="BO217" s="2">
        <v>348.94</v>
      </c>
      <c r="BP217" s="2"/>
      <c r="BQ217" s="2" t="s">
        <v>139</v>
      </c>
      <c r="BR217" s="2" t="s">
        <v>107</v>
      </c>
      <c r="BS217" s="3">
        <v>42853</v>
      </c>
      <c r="BT217" s="4">
        <v>0.4375</v>
      </c>
      <c r="BU217" s="2" t="s">
        <v>409</v>
      </c>
      <c r="BV217" s="2" t="s">
        <v>85</v>
      </c>
      <c r="BW217" s="2"/>
      <c r="BX217" s="2"/>
      <c r="BY217" s="2">
        <v>367110.33</v>
      </c>
      <c r="BZ217" s="2"/>
      <c r="CA217" s="2" t="s">
        <v>354</v>
      </c>
      <c r="CB217" s="2"/>
      <c r="CC217" s="2" t="s">
        <v>120</v>
      </c>
      <c r="CD217" s="2">
        <v>6045</v>
      </c>
      <c r="CE217" s="2" t="s">
        <v>96</v>
      </c>
      <c r="CF217" s="5">
        <v>42853</v>
      </c>
      <c r="CG217" s="2"/>
      <c r="CH217" s="2"/>
      <c r="CI217" s="2">
        <v>0</v>
      </c>
      <c r="CJ217" s="2">
        <v>0</v>
      </c>
      <c r="CK217" s="2" t="s">
        <v>127</v>
      </c>
      <c r="CL217" s="2" t="s">
        <v>85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"009935473712"</f>
        <v>009935473712</v>
      </c>
      <c r="F218" s="3">
        <v>42850</v>
      </c>
      <c r="G218" s="2">
        <v>201710</v>
      </c>
      <c r="H218" s="2" t="s">
        <v>89</v>
      </c>
      <c r="I218" s="2" t="s">
        <v>90</v>
      </c>
      <c r="J218" s="2" t="s">
        <v>76</v>
      </c>
      <c r="K218" s="2" t="s">
        <v>77</v>
      </c>
      <c r="L218" s="2" t="s">
        <v>142</v>
      </c>
      <c r="M218" s="2" t="s">
        <v>143</v>
      </c>
      <c r="N218" s="2" t="s">
        <v>76</v>
      </c>
      <c r="O218" s="2" t="s">
        <v>99</v>
      </c>
      <c r="P218" s="2" t="str">
        <f t="shared" si="11"/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28.65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2</v>
      </c>
      <c r="BI218" s="2">
        <v>44</v>
      </c>
      <c r="BJ218" s="2">
        <v>103.6</v>
      </c>
      <c r="BK218" s="2">
        <v>104</v>
      </c>
      <c r="BL218" s="2">
        <v>283.88</v>
      </c>
      <c r="BM218" s="2">
        <v>39.74</v>
      </c>
      <c r="BN218" s="2">
        <v>323.62</v>
      </c>
      <c r="BO218" s="2">
        <v>323.62</v>
      </c>
      <c r="BP218" s="2"/>
      <c r="BQ218" s="2" t="s">
        <v>176</v>
      </c>
      <c r="BR218" s="2" t="s">
        <v>107</v>
      </c>
      <c r="BS218" s="3">
        <v>42851</v>
      </c>
      <c r="BT218" s="4">
        <v>0.53125</v>
      </c>
      <c r="BU218" s="2" t="s">
        <v>395</v>
      </c>
      <c r="BV218" s="2" t="s">
        <v>94</v>
      </c>
      <c r="BW218" s="2"/>
      <c r="BX218" s="2"/>
      <c r="BY218" s="2">
        <v>518140</v>
      </c>
      <c r="BZ218" s="2"/>
      <c r="CA218" s="2"/>
      <c r="CB218" s="2"/>
      <c r="CC218" s="2" t="s">
        <v>143</v>
      </c>
      <c r="CD218" s="2">
        <v>700</v>
      </c>
      <c r="CE218" s="2" t="s">
        <v>108</v>
      </c>
      <c r="CF218" s="2"/>
      <c r="CG218" s="2"/>
      <c r="CH218" s="2"/>
      <c r="CI218" s="2">
        <v>0</v>
      </c>
      <c r="CJ218" s="2">
        <v>0</v>
      </c>
      <c r="CK218" s="2" t="s">
        <v>226</v>
      </c>
      <c r="CL218" s="2" t="s">
        <v>85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"009935802850"</f>
        <v>009935802850</v>
      </c>
      <c r="F219" s="3">
        <v>42850</v>
      </c>
      <c r="G219" s="2">
        <v>201710</v>
      </c>
      <c r="H219" s="2" t="s">
        <v>89</v>
      </c>
      <c r="I219" s="2" t="s">
        <v>90</v>
      </c>
      <c r="J219" s="2" t="s">
        <v>76</v>
      </c>
      <c r="K219" s="2" t="s">
        <v>77</v>
      </c>
      <c r="L219" s="2" t="s">
        <v>246</v>
      </c>
      <c r="M219" s="2" t="s">
        <v>247</v>
      </c>
      <c r="N219" s="2" t="s">
        <v>76</v>
      </c>
      <c r="O219" s="2" t="s">
        <v>99</v>
      </c>
      <c r="P219" s="2" t="str">
        <f t="shared" si="11"/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10.45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8</v>
      </c>
      <c r="BJ219" s="2">
        <v>9</v>
      </c>
      <c r="BK219" s="2">
        <v>9</v>
      </c>
      <c r="BL219" s="2">
        <v>106.71</v>
      </c>
      <c r="BM219" s="2">
        <v>14.94</v>
      </c>
      <c r="BN219" s="2">
        <v>121.65</v>
      </c>
      <c r="BO219" s="2">
        <v>121.65</v>
      </c>
      <c r="BP219" s="2"/>
      <c r="BQ219" s="2" t="s">
        <v>79</v>
      </c>
      <c r="BR219" s="2" t="s">
        <v>338</v>
      </c>
      <c r="BS219" s="1" t="s">
        <v>312</v>
      </c>
      <c r="BT219" s="2"/>
      <c r="BU219" s="2"/>
      <c r="BV219" s="2"/>
      <c r="BW219" s="2"/>
      <c r="BX219" s="2"/>
      <c r="BY219" s="2">
        <v>44856.69</v>
      </c>
      <c r="BZ219" s="2"/>
      <c r="CA219" s="2"/>
      <c r="CB219" s="2"/>
      <c r="CC219" s="2" t="s">
        <v>247</v>
      </c>
      <c r="CD219" s="2">
        <v>8801</v>
      </c>
      <c r="CE219" s="2" t="s">
        <v>96</v>
      </c>
      <c r="CF219" s="2"/>
      <c r="CG219" s="2"/>
      <c r="CH219" s="2"/>
      <c r="CI219" s="2">
        <v>0</v>
      </c>
      <c r="CJ219" s="2">
        <v>0</v>
      </c>
      <c r="CK219" s="2" t="s">
        <v>109</v>
      </c>
      <c r="CL219" s="2" t="s">
        <v>85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"009935501479"</f>
        <v>009935501479</v>
      </c>
      <c r="F220" s="3">
        <v>42850</v>
      </c>
      <c r="G220" s="2">
        <v>201710</v>
      </c>
      <c r="H220" s="2" t="s">
        <v>89</v>
      </c>
      <c r="I220" s="2" t="s">
        <v>90</v>
      </c>
      <c r="J220" s="2" t="s">
        <v>76</v>
      </c>
      <c r="K220" s="2" t="s">
        <v>77</v>
      </c>
      <c r="L220" s="2" t="s">
        <v>132</v>
      </c>
      <c r="M220" s="2" t="s">
        <v>133</v>
      </c>
      <c r="N220" s="2" t="s">
        <v>76</v>
      </c>
      <c r="O220" s="2" t="s">
        <v>99</v>
      </c>
      <c r="P220" s="2" t="str">
        <f t="shared" si="11"/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18.739999999999998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2</v>
      </c>
      <c r="BI220" s="2">
        <v>41.1</v>
      </c>
      <c r="BJ220" s="2">
        <v>64.599999999999994</v>
      </c>
      <c r="BK220" s="2">
        <v>65</v>
      </c>
      <c r="BL220" s="2">
        <v>187.39</v>
      </c>
      <c r="BM220" s="2">
        <v>26.23</v>
      </c>
      <c r="BN220" s="2">
        <v>213.62</v>
      </c>
      <c r="BO220" s="2">
        <v>213.62</v>
      </c>
      <c r="BP220" s="2"/>
      <c r="BQ220" s="2" t="s">
        <v>183</v>
      </c>
      <c r="BR220" s="2" t="s">
        <v>107</v>
      </c>
      <c r="BS220" s="3">
        <v>42851</v>
      </c>
      <c r="BT220" s="4">
        <v>0.5625</v>
      </c>
      <c r="BU220" s="2" t="s">
        <v>227</v>
      </c>
      <c r="BV220" s="2" t="s">
        <v>94</v>
      </c>
      <c r="BW220" s="2"/>
      <c r="BX220" s="2"/>
      <c r="BY220" s="2">
        <v>322808.5</v>
      </c>
      <c r="BZ220" s="2"/>
      <c r="CA220" s="2"/>
      <c r="CB220" s="2"/>
      <c r="CC220" s="2" t="s">
        <v>133</v>
      </c>
      <c r="CD220" s="2">
        <v>4091</v>
      </c>
      <c r="CE220" s="2" t="s">
        <v>96</v>
      </c>
      <c r="CF220" s="5">
        <v>42853</v>
      </c>
      <c r="CG220" s="2"/>
      <c r="CH220" s="2"/>
      <c r="CI220" s="2">
        <v>0</v>
      </c>
      <c r="CJ220" s="2">
        <v>0</v>
      </c>
      <c r="CK220" s="2" t="s">
        <v>228</v>
      </c>
      <c r="CL220" s="2" t="s">
        <v>85</v>
      </c>
      <c r="CM220" s="2"/>
    </row>
    <row r="221" spans="1:91">
      <c r="A221" s="2" t="s">
        <v>131</v>
      </c>
      <c r="B221" s="2" t="s">
        <v>72</v>
      </c>
      <c r="C221" s="2" t="s">
        <v>73</v>
      </c>
      <c r="D221" s="2"/>
      <c r="E221" s="2" t="str">
        <f>"029907752559"</f>
        <v>029907752559</v>
      </c>
      <c r="F221" s="3">
        <v>42846</v>
      </c>
      <c r="G221" s="2">
        <v>201710</v>
      </c>
      <c r="H221" s="2" t="s">
        <v>132</v>
      </c>
      <c r="I221" s="2" t="s">
        <v>133</v>
      </c>
      <c r="J221" s="2" t="s">
        <v>410</v>
      </c>
      <c r="K221" s="2" t="s">
        <v>77</v>
      </c>
      <c r="L221" s="2" t="s">
        <v>263</v>
      </c>
      <c r="M221" s="2" t="s">
        <v>75</v>
      </c>
      <c r="N221" s="2" t="s">
        <v>411</v>
      </c>
      <c r="O221" s="2" t="s">
        <v>99</v>
      </c>
      <c r="P221" s="2" t="str">
        <f t="shared" si="11"/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31.68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5</v>
      </c>
      <c r="BI221" s="2">
        <v>18</v>
      </c>
      <c r="BJ221" s="2">
        <v>75.2</v>
      </c>
      <c r="BK221" s="2">
        <v>76</v>
      </c>
      <c r="BL221" s="2">
        <v>313.39999999999998</v>
      </c>
      <c r="BM221" s="2">
        <v>43.88</v>
      </c>
      <c r="BN221" s="2">
        <v>357.28</v>
      </c>
      <c r="BO221" s="2">
        <v>357.28</v>
      </c>
      <c r="BP221" s="2"/>
      <c r="BQ221" s="2"/>
      <c r="BR221" s="2" t="s">
        <v>412</v>
      </c>
      <c r="BS221" s="1" t="s">
        <v>312</v>
      </c>
      <c r="BT221" s="2"/>
      <c r="BU221" s="2"/>
      <c r="BV221" s="2"/>
      <c r="BW221" s="2"/>
      <c r="BX221" s="2"/>
      <c r="BY221" s="2">
        <v>375900</v>
      </c>
      <c r="BZ221" s="2"/>
      <c r="CA221" s="2"/>
      <c r="CB221" s="2"/>
      <c r="CC221" s="2" t="s">
        <v>75</v>
      </c>
      <c r="CD221" s="2">
        <v>8000</v>
      </c>
      <c r="CE221" s="2" t="s">
        <v>96</v>
      </c>
      <c r="CF221" s="2"/>
      <c r="CG221" s="2"/>
      <c r="CH221" s="2"/>
      <c r="CI221" s="2">
        <v>0</v>
      </c>
      <c r="CJ221" s="2">
        <v>0</v>
      </c>
      <c r="CK221" s="2" t="s">
        <v>127</v>
      </c>
      <c r="CL221" s="2" t="s">
        <v>85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"089901298069D"</f>
        <v>089901298069D</v>
      </c>
      <c r="F222" s="3">
        <v>42822</v>
      </c>
      <c r="G222" s="2">
        <v>201710</v>
      </c>
      <c r="H222" s="2" t="s">
        <v>190</v>
      </c>
      <c r="I222" s="2" t="s">
        <v>191</v>
      </c>
      <c r="J222" s="2" t="s">
        <v>76</v>
      </c>
      <c r="K222" s="2" t="s">
        <v>77</v>
      </c>
      <c r="L222" s="2" t="s">
        <v>110</v>
      </c>
      <c r="M222" s="2" t="s">
        <v>111</v>
      </c>
      <c r="N222" s="2" t="s">
        <v>76</v>
      </c>
      <c r="O222" s="2" t="s">
        <v>99</v>
      </c>
      <c r="P222" s="2" t="str">
        <f t="shared" si="11"/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8.2899999999999991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</v>
      </c>
      <c r="BJ222" s="2">
        <v>0.2</v>
      </c>
      <c r="BK222" s="2">
        <v>1</v>
      </c>
      <c r="BL222" s="2">
        <v>83.49</v>
      </c>
      <c r="BM222" s="2">
        <v>11.69</v>
      </c>
      <c r="BN222" s="2">
        <v>95.18</v>
      </c>
      <c r="BO222" s="2">
        <v>95.18</v>
      </c>
      <c r="BP222" s="2"/>
      <c r="BQ222" s="2" t="s">
        <v>413</v>
      </c>
      <c r="BR222" s="2" t="s">
        <v>414</v>
      </c>
      <c r="BS222" s="3">
        <v>42823</v>
      </c>
      <c r="BT222" s="4">
        <v>0.3979166666666667</v>
      </c>
      <c r="BU222" s="2" t="s">
        <v>415</v>
      </c>
      <c r="BV222" s="2" t="s">
        <v>94</v>
      </c>
      <c r="BW222" s="2"/>
      <c r="BX222" s="2"/>
      <c r="BY222" s="2">
        <v>1200</v>
      </c>
      <c r="BZ222" s="2"/>
      <c r="CA222" s="2"/>
      <c r="CB222" s="2"/>
      <c r="CC222" s="2" t="s">
        <v>111</v>
      </c>
      <c r="CD222" s="2">
        <v>2146</v>
      </c>
      <c r="CE222" s="2" t="s">
        <v>96</v>
      </c>
      <c r="CF222" s="5">
        <v>42825</v>
      </c>
      <c r="CG222" s="2"/>
      <c r="CH222" s="2"/>
      <c r="CI222" s="2">
        <v>0</v>
      </c>
      <c r="CJ222" s="2">
        <v>0</v>
      </c>
      <c r="CK222" s="2" t="s">
        <v>224</v>
      </c>
      <c r="CL222" s="2" t="s">
        <v>85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"089901298068D"</f>
        <v>089901298068D</v>
      </c>
      <c r="F223" s="3">
        <v>42822</v>
      </c>
      <c r="G223" s="2">
        <v>201710</v>
      </c>
      <c r="H223" s="2" t="s">
        <v>190</v>
      </c>
      <c r="I223" s="2" t="s">
        <v>191</v>
      </c>
      <c r="J223" s="2" t="s">
        <v>76</v>
      </c>
      <c r="K223" s="2" t="s">
        <v>77</v>
      </c>
      <c r="L223" s="2" t="s">
        <v>89</v>
      </c>
      <c r="M223" s="2" t="s">
        <v>90</v>
      </c>
      <c r="N223" s="2" t="s">
        <v>76</v>
      </c>
      <c r="O223" s="2" t="s">
        <v>99</v>
      </c>
      <c r="P223" s="2" t="str">
        <f t="shared" si="11"/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8.2899999999999991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0.4</v>
      </c>
      <c r="BJ223" s="2">
        <v>1.2</v>
      </c>
      <c r="BK223" s="2">
        <v>2</v>
      </c>
      <c r="BL223" s="2">
        <v>83.49</v>
      </c>
      <c r="BM223" s="2">
        <v>11.69</v>
      </c>
      <c r="BN223" s="2">
        <v>95.18</v>
      </c>
      <c r="BO223" s="2">
        <v>95.18</v>
      </c>
      <c r="BP223" s="2"/>
      <c r="BQ223" s="2" t="s">
        <v>416</v>
      </c>
      <c r="BR223" s="2"/>
      <c r="BS223" s="3">
        <v>42823</v>
      </c>
      <c r="BT223" s="4">
        <v>0.67847222222222225</v>
      </c>
      <c r="BU223" s="2" t="s">
        <v>417</v>
      </c>
      <c r="BV223" s="2" t="s">
        <v>94</v>
      </c>
      <c r="BW223" s="2"/>
      <c r="BX223" s="2"/>
      <c r="BY223" s="2">
        <v>6230.39</v>
      </c>
      <c r="BZ223" s="2"/>
      <c r="CA223" s="2"/>
      <c r="CB223" s="2"/>
      <c r="CC223" s="2" t="s">
        <v>90</v>
      </c>
      <c r="CD223" s="2">
        <v>2000</v>
      </c>
      <c r="CE223" s="2" t="s">
        <v>96</v>
      </c>
      <c r="CF223" s="5">
        <v>42825</v>
      </c>
      <c r="CG223" s="2"/>
      <c r="CH223" s="2"/>
      <c r="CI223" s="2">
        <v>0</v>
      </c>
      <c r="CJ223" s="2">
        <v>0</v>
      </c>
      <c r="CK223" s="2" t="s">
        <v>224</v>
      </c>
      <c r="CL223" s="2" t="s">
        <v>85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"009936359855"</f>
        <v>009936359855</v>
      </c>
      <c r="F224" s="3">
        <v>42850</v>
      </c>
      <c r="G224" s="2">
        <v>201710</v>
      </c>
      <c r="H224" s="2" t="s">
        <v>142</v>
      </c>
      <c r="I224" s="2" t="s">
        <v>143</v>
      </c>
      <c r="J224" s="2" t="s">
        <v>76</v>
      </c>
      <c r="K224" s="2" t="s">
        <v>77</v>
      </c>
      <c r="L224" s="2" t="s">
        <v>89</v>
      </c>
      <c r="M224" s="2" t="s">
        <v>90</v>
      </c>
      <c r="N224" s="2" t="s">
        <v>76</v>
      </c>
      <c r="O224" s="2" t="s">
        <v>99</v>
      </c>
      <c r="P224" s="2" t="str">
        <f t="shared" si="11"/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11.86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3</v>
      </c>
      <c r="BI224" s="2">
        <v>23.5</v>
      </c>
      <c r="BJ224" s="2">
        <v>27.1</v>
      </c>
      <c r="BK224" s="2">
        <v>28</v>
      </c>
      <c r="BL224" s="2">
        <v>120.47</v>
      </c>
      <c r="BM224" s="2">
        <v>16.87</v>
      </c>
      <c r="BN224" s="2">
        <v>137.34</v>
      </c>
      <c r="BO224" s="2">
        <v>137.34</v>
      </c>
      <c r="BP224" s="2"/>
      <c r="BQ224" s="2" t="s">
        <v>107</v>
      </c>
      <c r="BR224" s="2"/>
      <c r="BS224" s="3">
        <v>42853</v>
      </c>
      <c r="BT224" s="4">
        <v>0.65694444444444444</v>
      </c>
      <c r="BU224" s="2" t="s">
        <v>116</v>
      </c>
      <c r="BV224" s="2" t="s">
        <v>85</v>
      </c>
      <c r="BW224" s="2" t="s">
        <v>188</v>
      </c>
      <c r="BX224" s="2" t="s">
        <v>280</v>
      </c>
      <c r="BY224" s="2">
        <v>135605.66</v>
      </c>
      <c r="BZ224" s="2"/>
      <c r="CA224" s="2"/>
      <c r="CB224" s="2"/>
      <c r="CC224" s="2" t="s">
        <v>90</v>
      </c>
      <c r="CD224" s="2">
        <v>2054</v>
      </c>
      <c r="CE224" s="2" t="s">
        <v>96</v>
      </c>
      <c r="CF224" s="5">
        <v>42853</v>
      </c>
      <c r="CG224" s="2"/>
      <c r="CH224" s="2"/>
      <c r="CI224" s="2">
        <v>0</v>
      </c>
      <c r="CJ224" s="2">
        <v>0</v>
      </c>
      <c r="CK224" s="2" t="s">
        <v>224</v>
      </c>
      <c r="CL224" s="2" t="s">
        <v>85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"089901289405"</f>
        <v>089901289405</v>
      </c>
      <c r="F225" s="3">
        <v>42851</v>
      </c>
      <c r="G225" s="2">
        <v>201710</v>
      </c>
      <c r="H225" s="2" t="s">
        <v>319</v>
      </c>
      <c r="I225" s="2" t="s">
        <v>320</v>
      </c>
      <c r="J225" s="2" t="s">
        <v>76</v>
      </c>
      <c r="K225" s="2" t="s">
        <v>77</v>
      </c>
      <c r="L225" s="2" t="s">
        <v>190</v>
      </c>
      <c r="M225" s="2" t="s">
        <v>191</v>
      </c>
      <c r="N225" s="2" t="s">
        <v>76</v>
      </c>
      <c r="O225" s="2" t="s">
        <v>81</v>
      </c>
      <c r="P225" s="2" t="str">
        <f t="shared" si="11"/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4.29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0.2</v>
      </c>
      <c r="BJ225" s="2">
        <v>0.6</v>
      </c>
      <c r="BK225" s="2">
        <v>1</v>
      </c>
      <c r="BL225" s="2">
        <v>41.73</v>
      </c>
      <c r="BM225" s="2">
        <v>5.84</v>
      </c>
      <c r="BN225" s="2">
        <v>47.57</v>
      </c>
      <c r="BO225" s="2">
        <v>47.57</v>
      </c>
      <c r="BP225" s="2"/>
      <c r="BQ225" s="2" t="s">
        <v>418</v>
      </c>
      <c r="BR225" s="2" t="s">
        <v>322</v>
      </c>
      <c r="BS225" s="3">
        <v>42853</v>
      </c>
      <c r="BT225" s="4">
        <v>0.39583333333333331</v>
      </c>
      <c r="BU225" s="2" t="s">
        <v>419</v>
      </c>
      <c r="BV225" s="2" t="s">
        <v>85</v>
      </c>
      <c r="BW225" s="2" t="s">
        <v>188</v>
      </c>
      <c r="BX225" s="2" t="s">
        <v>420</v>
      </c>
      <c r="BY225" s="2">
        <v>3075.41</v>
      </c>
      <c r="BZ225" s="2" t="s">
        <v>27</v>
      </c>
      <c r="CA225" s="2"/>
      <c r="CB225" s="2"/>
      <c r="CC225" s="2" t="s">
        <v>191</v>
      </c>
      <c r="CD225" s="2">
        <v>9300</v>
      </c>
      <c r="CE225" s="2" t="s">
        <v>96</v>
      </c>
      <c r="CF225" s="2"/>
      <c r="CG225" s="2"/>
      <c r="CH225" s="2"/>
      <c r="CI225" s="2">
        <v>1</v>
      </c>
      <c r="CJ225" s="2">
        <v>2</v>
      </c>
      <c r="CK225" s="2">
        <v>21</v>
      </c>
      <c r="CL225" s="2" t="s">
        <v>85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"009934949882"</f>
        <v>009934949882</v>
      </c>
      <c r="F226" s="3">
        <v>42851</v>
      </c>
      <c r="G226" s="2">
        <v>201710</v>
      </c>
      <c r="H226" s="2" t="s">
        <v>89</v>
      </c>
      <c r="I226" s="2" t="s">
        <v>90</v>
      </c>
      <c r="J226" s="2" t="s">
        <v>76</v>
      </c>
      <c r="K226" s="2" t="s">
        <v>77</v>
      </c>
      <c r="L226" s="2" t="s">
        <v>142</v>
      </c>
      <c r="M226" s="2" t="s">
        <v>143</v>
      </c>
      <c r="N226" s="2" t="s">
        <v>76</v>
      </c>
      <c r="O226" s="2" t="s">
        <v>81</v>
      </c>
      <c r="P226" s="2" t="str">
        <f>"LOCKS                         "</f>
        <v xml:space="preserve">LOCKS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4.29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</v>
      </c>
      <c r="BJ226" s="2">
        <v>0.3</v>
      </c>
      <c r="BK226" s="2">
        <v>1</v>
      </c>
      <c r="BL226" s="2">
        <v>41.73</v>
      </c>
      <c r="BM226" s="2">
        <v>5.84</v>
      </c>
      <c r="BN226" s="2">
        <v>47.57</v>
      </c>
      <c r="BO226" s="2">
        <v>47.57</v>
      </c>
      <c r="BP226" s="2"/>
      <c r="BQ226" s="2" t="s">
        <v>421</v>
      </c>
      <c r="BR226" s="2" t="s">
        <v>422</v>
      </c>
      <c r="BS226" s="3">
        <v>42853</v>
      </c>
      <c r="BT226" s="4">
        <v>0.45763888888888887</v>
      </c>
      <c r="BU226" s="2" t="s">
        <v>395</v>
      </c>
      <c r="BV226" s="2" t="s">
        <v>85</v>
      </c>
      <c r="BW226" s="2" t="s">
        <v>178</v>
      </c>
      <c r="BX226" s="2" t="s">
        <v>179</v>
      </c>
      <c r="BY226" s="2">
        <v>1292</v>
      </c>
      <c r="BZ226" s="2" t="s">
        <v>27</v>
      </c>
      <c r="CA226" s="2"/>
      <c r="CB226" s="2"/>
      <c r="CC226" s="2" t="s">
        <v>143</v>
      </c>
      <c r="CD226" s="2">
        <v>700</v>
      </c>
      <c r="CE226" s="2" t="s">
        <v>151</v>
      </c>
      <c r="CF226" s="2"/>
      <c r="CG226" s="2"/>
      <c r="CH226" s="2"/>
      <c r="CI226" s="2">
        <v>1</v>
      </c>
      <c r="CJ226" s="2">
        <v>2</v>
      </c>
      <c r="CK226" s="2">
        <v>21</v>
      </c>
      <c r="CL226" s="2" t="s">
        <v>85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"009935802846"</f>
        <v>009935802846</v>
      </c>
      <c r="F227" s="3">
        <v>42851</v>
      </c>
      <c r="G227" s="2">
        <v>201710</v>
      </c>
      <c r="H227" s="2" t="s">
        <v>89</v>
      </c>
      <c r="I227" s="2" t="s">
        <v>90</v>
      </c>
      <c r="J227" s="2" t="s">
        <v>76</v>
      </c>
      <c r="K227" s="2" t="s">
        <v>77</v>
      </c>
      <c r="L227" s="2" t="s">
        <v>292</v>
      </c>
      <c r="M227" s="2" t="s">
        <v>293</v>
      </c>
      <c r="N227" s="2" t="s">
        <v>423</v>
      </c>
      <c r="O227" s="2" t="s">
        <v>99</v>
      </c>
      <c r="P227" s="2" t="str">
        <f>"STOCKS                        "</f>
        <v xml:space="preserve">STOCKS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10.45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6.4</v>
      </c>
      <c r="BJ227" s="2">
        <v>6.3</v>
      </c>
      <c r="BK227" s="2">
        <v>7</v>
      </c>
      <c r="BL227" s="2">
        <v>106.71</v>
      </c>
      <c r="BM227" s="2">
        <v>14.94</v>
      </c>
      <c r="BN227" s="2">
        <v>121.65</v>
      </c>
      <c r="BO227" s="2">
        <v>121.65</v>
      </c>
      <c r="BP227" s="2"/>
      <c r="BQ227" s="2" t="s">
        <v>329</v>
      </c>
      <c r="BR227" s="2" t="s">
        <v>107</v>
      </c>
      <c r="BS227" s="1" t="s">
        <v>312</v>
      </c>
      <c r="BT227" s="2"/>
      <c r="BU227" s="2"/>
      <c r="BV227" s="2"/>
      <c r="BW227" s="2"/>
      <c r="BX227" s="2"/>
      <c r="BY227" s="2">
        <v>31550.639999999999</v>
      </c>
      <c r="BZ227" s="2"/>
      <c r="CA227" s="2"/>
      <c r="CB227" s="2"/>
      <c r="CC227" s="2" t="s">
        <v>293</v>
      </c>
      <c r="CD227" s="2">
        <v>8600</v>
      </c>
      <c r="CE227" s="2" t="s">
        <v>96</v>
      </c>
      <c r="CF227" s="2"/>
      <c r="CG227" s="2"/>
      <c r="CH227" s="2"/>
      <c r="CI227" s="2">
        <v>0</v>
      </c>
      <c r="CJ227" s="2">
        <v>0</v>
      </c>
      <c r="CK227" s="2" t="s">
        <v>109</v>
      </c>
      <c r="CL227" s="2" t="s">
        <v>85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"009935802848"</f>
        <v>009935802848</v>
      </c>
      <c r="F228" s="3">
        <v>42851</v>
      </c>
      <c r="G228" s="2">
        <v>201710</v>
      </c>
      <c r="H228" s="2" t="s">
        <v>89</v>
      </c>
      <c r="I228" s="2" t="s">
        <v>90</v>
      </c>
      <c r="J228" s="2" t="s">
        <v>76</v>
      </c>
      <c r="K228" s="2" t="s">
        <v>77</v>
      </c>
      <c r="L228" s="2" t="s">
        <v>424</v>
      </c>
      <c r="M228" s="2" t="s">
        <v>425</v>
      </c>
      <c r="N228" s="2" t="s">
        <v>426</v>
      </c>
      <c r="O228" s="2" t="s">
        <v>99</v>
      </c>
      <c r="P228" s="2" t="str">
        <f>"STORES                        "</f>
        <v xml:space="preserve">STORES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28.93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25.4</v>
      </c>
      <c r="BJ228" s="2">
        <v>44.6</v>
      </c>
      <c r="BK228" s="2">
        <v>45</v>
      </c>
      <c r="BL228" s="2">
        <v>286.58999999999997</v>
      </c>
      <c r="BM228" s="2">
        <v>40.119999999999997</v>
      </c>
      <c r="BN228" s="2">
        <v>326.70999999999998</v>
      </c>
      <c r="BO228" s="2">
        <v>326.70999999999998</v>
      </c>
      <c r="BP228" s="2"/>
      <c r="BQ228" s="2" t="s">
        <v>427</v>
      </c>
      <c r="BR228" s="2" t="s">
        <v>428</v>
      </c>
      <c r="BS228" s="3">
        <v>42853</v>
      </c>
      <c r="BT228" s="4">
        <v>0.56736111111111109</v>
      </c>
      <c r="BU228" s="2" t="s">
        <v>429</v>
      </c>
      <c r="BV228" s="2" t="s">
        <v>85</v>
      </c>
      <c r="BW228" s="2" t="s">
        <v>381</v>
      </c>
      <c r="BX228" s="2" t="s">
        <v>179</v>
      </c>
      <c r="BY228" s="2">
        <v>222997.5</v>
      </c>
      <c r="BZ228" s="2"/>
      <c r="CA228" s="2"/>
      <c r="CB228" s="2"/>
      <c r="CC228" s="2" t="s">
        <v>425</v>
      </c>
      <c r="CD228" s="2">
        <v>920</v>
      </c>
      <c r="CE228" s="2" t="s">
        <v>96</v>
      </c>
      <c r="CF228" s="2"/>
      <c r="CG228" s="2"/>
      <c r="CH228" s="2"/>
      <c r="CI228" s="2">
        <v>0</v>
      </c>
      <c r="CJ228" s="2">
        <v>0</v>
      </c>
      <c r="CK228" s="2" t="s">
        <v>250</v>
      </c>
      <c r="CL228" s="2" t="s">
        <v>85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"009935501482"</f>
        <v>009935501482</v>
      </c>
      <c r="F229" s="3">
        <v>42851</v>
      </c>
      <c r="G229" s="2">
        <v>201710</v>
      </c>
      <c r="H229" s="2" t="s">
        <v>110</v>
      </c>
      <c r="I229" s="2" t="s">
        <v>111</v>
      </c>
      <c r="J229" s="2" t="s">
        <v>76</v>
      </c>
      <c r="K229" s="2" t="s">
        <v>77</v>
      </c>
      <c r="L229" s="2" t="s">
        <v>132</v>
      </c>
      <c r="M229" s="2" t="s">
        <v>133</v>
      </c>
      <c r="N229" s="2" t="s">
        <v>430</v>
      </c>
      <c r="O229" s="2" t="s">
        <v>99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6.03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0.1</v>
      </c>
      <c r="BJ229" s="2">
        <v>1.3</v>
      </c>
      <c r="BK229" s="2">
        <v>2</v>
      </c>
      <c r="BL229" s="2">
        <v>63.68</v>
      </c>
      <c r="BM229" s="2">
        <v>8.92</v>
      </c>
      <c r="BN229" s="2">
        <v>72.599999999999994</v>
      </c>
      <c r="BO229" s="2">
        <v>72.599999999999994</v>
      </c>
      <c r="BP229" s="2"/>
      <c r="BQ229" s="2" t="s">
        <v>183</v>
      </c>
      <c r="BR229" s="2" t="s">
        <v>107</v>
      </c>
      <c r="BS229" s="3">
        <v>42853</v>
      </c>
      <c r="BT229" s="4">
        <v>0.56805555555555554</v>
      </c>
      <c r="BU229" s="2" t="s">
        <v>431</v>
      </c>
      <c r="BV229" s="2" t="s">
        <v>85</v>
      </c>
      <c r="BW229" s="2" t="s">
        <v>432</v>
      </c>
      <c r="BX229" s="2" t="s">
        <v>189</v>
      </c>
      <c r="BY229" s="2">
        <v>6321.42</v>
      </c>
      <c r="BZ229" s="2"/>
      <c r="CA229" s="2"/>
      <c r="CB229" s="2"/>
      <c r="CC229" s="2" t="s">
        <v>133</v>
      </c>
      <c r="CD229" s="2">
        <v>4091</v>
      </c>
      <c r="CE229" s="2" t="s">
        <v>96</v>
      </c>
      <c r="CF229" s="2"/>
      <c r="CG229" s="2"/>
      <c r="CH229" s="2"/>
      <c r="CI229" s="2">
        <v>0</v>
      </c>
      <c r="CJ229" s="2">
        <v>0</v>
      </c>
      <c r="CK229" s="2" t="s">
        <v>228</v>
      </c>
      <c r="CL229" s="2" t="s">
        <v>85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"009935903625"</f>
        <v>009935903625</v>
      </c>
      <c r="F230" s="3">
        <v>42851</v>
      </c>
      <c r="G230" s="2">
        <v>201710</v>
      </c>
      <c r="H230" s="2" t="s">
        <v>146</v>
      </c>
      <c r="I230" s="2" t="s">
        <v>147</v>
      </c>
      <c r="J230" s="2" t="s">
        <v>297</v>
      </c>
      <c r="K230" s="2" t="s">
        <v>77</v>
      </c>
      <c r="L230" s="2" t="s">
        <v>110</v>
      </c>
      <c r="M230" s="2" t="s">
        <v>111</v>
      </c>
      <c r="N230" s="2" t="s">
        <v>76</v>
      </c>
      <c r="O230" s="2" t="s">
        <v>99</v>
      </c>
      <c r="P230" s="2" t="str">
        <f>"                              "</f>
        <v xml:space="preserve"> 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7.37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76.72</v>
      </c>
      <c r="BM230" s="2">
        <v>10.74</v>
      </c>
      <c r="BN230" s="2">
        <v>87.46</v>
      </c>
      <c r="BO230" s="2">
        <v>87.46</v>
      </c>
      <c r="BP230" s="2"/>
      <c r="BQ230" s="2" t="s">
        <v>360</v>
      </c>
      <c r="BR230" s="2" t="s">
        <v>223</v>
      </c>
      <c r="BS230" s="3">
        <v>42853</v>
      </c>
      <c r="BT230" s="4">
        <v>0.65694444444444444</v>
      </c>
      <c r="BU230" s="2" t="s">
        <v>116</v>
      </c>
      <c r="BV230" s="2" t="s">
        <v>85</v>
      </c>
      <c r="BW230" s="2" t="s">
        <v>188</v>
      </c>
      <c r="BX230" s="2" t="s">
        <v>280</v>
      </c>
      <c r="BY230" s="2">
        <v>1200</v>
      </c>
      <c r="BZ230" s="2"/>
      <c r="CA230" s="2"/>
      <c r="CB230" s="2"/>
      <c r="CC230" s="2" t="s">
        <v>111</v>
      </c>
      <c r="CD230" s="2">
        <v>2146</v>
      </c>
      <c r="CE230" s="2" t="s">
        <v>96</v>
      </c>
      <c r="CF230" s="5">
        <v>42853</v>
      </c>
      <c r="CG230" s="2"/>
      <c r="CH230" s="2"/>
      <c r="CI230" s="2">
        <v>0</v>
      </c>
      <c r="CJ230" s="2">
        <v>0</v>
      </c>
      <c r="CK230" s="2" t="s">
        <v>118</v>
      </c>
      <c r="CL230" s="2" t="s">
        <v>85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"009936115719"</f>
        <v>009936115719</v>
      </c>
      <c r="F231" s="3">
        <v>42851</v>
      </c>
      <c r="G231" s="2">
        <v>201710</v>
      </c>
      <c r="H231" s="2" t="s">
        <v>89</v>
      </c>
      <c r="I231" s="2" t="s">
        <v>90</v>
      </c>
      <c r="J231" s="2" t="s">
        <v>76</v>
      </c>
      <c r="K231" s="2" t="s">
        <v>77</v>
      </c>
      <c r="L231" s="2" t="s">
        <v>119</v>
      </c>
      <c r="M231" s="2" t="s">
        <v>120</v>
      </c>
      <c r="N231" s="2" t="s">
        <v>281</v>
      </c>
      <c r="O231" s="2" t="s">
        <v>99</v>
      </c>
      <c r="P231" s="2" t="str">
        <f>"STOCKS                        "</f>
        <v xml:space="preserve">STOCKS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8.7799999999999994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</v>
      </c>
      <c r="BJ231" s="2">
        <v>0.8</v>
      </c>
      <c r="BK231" s="2">
        <v>1</v>
      </c>
      <c r="BL231" s="2">
        <v>90.42</v>
      </c>
      <c r="BM231" s="2">
        <v>12.66</v>
      </c>
      <c r="BN231" s="2">
        <v>103.08</v>
      </c>
      <c r="BO231" s="2">
        <v>103.08</v>
      </c>
      <c r="BP231" s="2"/>
      <c r="BQ231" s="2" t="s">
        <v>282</v>
      </c>
      <c r="BR231" s="2" t="s">
        <v>311</v>
      </c>
      <c r="BS231" s="3">
        <v>42853</v>
      </c>
      <c r="BT231" s="4">
        <v>0.4375</v>
      </c>
      <c r="BU231" s="2" t="s">
        <v>182</v>
      </c>
      <c r="BV231" s="2" t="s">
        <v>94</v>
      </c>
      <c r="BW231" s="2"/>
      <c r="BX231" s="2"/>
      <c r="BY231" s="2">
        <v>4230</v>
      </c>
      <c r="BZ231" s="2"/>
      <c r="CA231" s="2" t="s">
        <v>354</v>
      </c>
      <c r="CB231" s="2"/>
      <c r="CC231" s="2" t="s">
        <v>120</v>
      </c>
      <c r="CD231" s="2">
        <v>6045</v>
      </c>
      <c r="CE231" s="2" t="s">
        <v>433</v>
      </c>
      <c r="CF231" s="5">
        <v>42853</v>
      </c>
      <c r="CG231" s="2"/>
      <c r="CH231" s="2"/>
      <c r="CI231" s="2">
        <v>0</v>
      </c>
      <c r="CJ231" s="2">
        <v>0</v>
      </c>
      <c r="CK231" s="2" t="s">
        <v>127</v>
      </c>
      <c r="CL231" s="2" t="s">
        <v>85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"009935957027"</f>
        <v>009935957027</v>
      </c>
      <c r="F232" s="3">
        <v>42851</v>
      </c>
      <c r="G232" s="2">
        <v>201710</v>
      </c>
      <c r="H232" s="2" t="s">
        <v>110</v>
      </c>
      <c r="I232" s="2" t="s">
        <v>111</v>
      </c>
      <c r="J232" s="2" t="s">
        <v>434</v>
      </c>
      <c r="K232" s="2" t="s">
        <v>77</v>
      </c>
      <c r="L232" s="2" t="s">
        <v>200</v>
      </c>
      <c r="M232" s="2" t="s">
        <v>201</v>
      </c>
      <c r="N232" s="2" t="s">
        <v>366</v>
      </c>
      <c r="O232" s="2" t="s">
        <v>99</v>
      </c>
      <c r="P232" s="2" t="str">
        <f>"STORES                        "</f>
        <v xml:space="preserve">STORES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17.84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15.1</v>
      </c>
      <c r="BJ232" s="2">
        <v>27</v>
      </c>
      <c r="BK232" s="2">
        <v>27</v>
      </c>
      <c r="BL232" s="2">
        <v>178.66</v>
      </c>
      <c r="BM232" s="2">
        <v>25.01</v>
      </c>
      <c r="BN232" s="2">
        <v>203.67</v>
      </c>
      <c r="BO232" s="2">
        <v>203.67</v>
      </c>
      <c r="BP232" s="2"/>
      <c r="BQ232" s="2" t="s">
        <v>202</v>
      </c>
      <c r="BR232" s="2" t="s">
        <v>435</v>
      </c>
      <c r="BS232" s="3">
        <v>42853</v>
      </c>
      <c r="BT232" s="4">
        <v>0.41666666666666669</v>
      </c>
      <c r="BU232" s="2" t="s">
        <v>202</v>
      </c>
      <c r="BV232" s="2"/>
      <c r="BW232" s="2"/>
      <c r="BX232" s="2"/>
      <c r="BY232" s="2">
        <v>134956.20000000001</v>
      </c>
      <c r="BZ232" s="2"/>
      <c r="CA232" s="2"/>
      <c r="CB232" s="2"/>
      <c r="CC232" s="2" t="s">
        <v>201</v>
      </c>
      <c r="CD232" s="2">
        <v>450</v>
      </c>
      <c r="CE232" s="2" t="s">
        <v>96</v>
      </c>
      <c r="CF232" s="2"/>
      <c r="CG232" s="2"/>
      <c r="CH232" s="2"/>
      <c r="CI232" s="2">
        <v>0</v>
      </c>
      <c r="CJ232" s="2">
        <v>0</v>
      </c>
      <c r="CK232" s="2" t="s">
        <v>109</v>
      </c>
      <c r="CL232" s="2" t="s">
        <v>85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"009935957099"</f>
        <v>009935957099</v>
      </c>
      <c r="F233" s="3">
        <v>42851</v>
      </c>
      <c r="G233" s="2">
        <v>201710</v>
      </c>
      <c r="H233" s="2" t="s">
        <v>110</v>
      </c>
      <c r="I233" s="2" t="s">
        <v>111</v>
      </c>
      <c r="J233" s="2" t="s">
        <v>76</v>
      </c>
      <c r="K233" s="2" t="s">
        <v>77</v>
      </c>
      <c r="L233" s="2" t="s">
        <v>146</v>
      </c>
      <c r="M233" s="2" t="s">
        <v>147</v>
      </c>
      <c r="N233" s="2" t="s">
        <v>297</v>
      </c>
      <c r="O233" s="2" t="s">
        <v>99</v>
      </c>
      <c r="P233" s="2" t="str">
        <f>"STOCKS                        "</f>
        <v xml:space="preserve">STOCKS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40.11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4</v>
      </c>
      <c r="BI233" s="2">
        <v>94.7</v>
      </c>
      <c r="BJ233" s="2">
        <v>123.1</v>
      </c>
      <c r="BK233" s="2">
        <v>124</v>
      </c>
      <c r="BL233" s="2">
        <v>395.44</v>
      </c>
      <c r="BM233" s="2">
        <v>55.36</v>
      </c>
      <c r="BN233" s="2">
        <v>450.8</v>
      </c>
      <c r="BO233" s="2">
        <v>450.8</v>
      </c>
      <c r="BP233" s="2"/>
      <c r="BQ233" s="2" t="s">
        <v>148</v>
      </c>
      <c r="BR233" s="2" t="s">
        <v>436</v>
      </c>
      <c r="BS233" s="1" t="s">
        <v>312</v>
      </c>
      <c r="BT233" s="2"/>
      <c r="BU233" s="2"/>
      <c r="BV233" s="2"/>
      <c r="BW233" s="2"/>
      <c r="BX233" s="2"/>
      <c r="BY233" s="2">
        <v>615743.79</v>
      </c>
      <c r="BZ233" s="2"/>
      <c r="CA233" s="2"/>
      <c r="CB233" s="2"/>
      <c r="CC233" s="2" t="s">
        <v>147</v>
      </c>
      <c r="CD233" s="2">
        <v>1034</v>
      </c>
      <c r="CE233" s="2" t="s">
        <v>96</v>
      </c>
      <c r="CF233" s="2"/>
      <c r="CG233" s="2"/>
      <c r="CH233" s="2"/>
      <c r="CI233" s="2">
        <v>0</v>
      </c>
      <c r="CJ233" s="2">
        <v>0</v>
      </c>
      <c r="CK233" s="2" t="s">
        <v>224</v>
      </c>
      <c r="CL233" s="2" t="s">
        <v>85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"069907498237"</f>
        <v>069907498237</v>
      </c>
      <c r="F234" s="3">
        <v>42853</v>
      </c>
      <c r="G234" s="2">
        <v>201710</v>
      </c>
      <c r="H234" s="2" t="s">
        <v>142</v>
      </c>
      <c r="I234" s="2" t="s">
        <v>143</v>
      </c>
      <c r="J234" s="2" t="s">
        <v>76</v>
      </c>
      <c r="K234" s="2" t="s">
        <v>77</v>
      </c>
      <c r="L234" s="2" t="s">
        <v>89</v>
      </c>
      <c r="M234" s="2" t="s">
        <v>90</v>
      </c>
      <c r="N234" s="2" t="s">
        <v>76</v>
      </c>
      <c r="O234" s="2" t="s">
        <v>99</v>
      </c>
      <c r="P234" s="2" t="str">
        <f>"                              "</f>
        <v xml:space="preserve">     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125.16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3</v>
      </c>
      <c r="BI234" s="2">
        <v>260</v>
      </c>
      <c r="BJ234" s="2">
        <v>413</v>
      </c>
      <c r="BK234" s="2">
        <v>413</v>
      </c>
      <c r="BL234" s="2">
        <v>1223.22</v>
      </c>
      <c r="BM234" s="2">
        <v>171.25</v>
      </c>
      <c r="BN234" s="2">
        <v>1394.47</v>
      </c>
      <c r="BO234" s="2">
        <v>1394.47</v>
      </c>
      <c r="BP234" s="2"/>
      <c r="BQ234" s="2"/>
      <c r="BR234" s="2"/>
      <c r="BS234" s="1" t="s">
        <v>312</v>
      </c>
      <c r="BT234" s="2"/>
      <c r="BU234" s="2"/>
      <c r="BV234" s="2"/>
      <c r="BW234" s="2"/>
      <c r="BX234" s="2"/>
      <c r="BY234" s="2">
        <v>2065000</v>
      </c>
      <c r="BZ234" s="2"/>
      <c r="CA234" s="2"/>
      <c r="CB234" s="2"/>
      <c r="CC234" s="2" t="s">
        <v>90</v>
      </c>
      <c r="CD234" s="2">
        <v>2000</v>
      </c>
      <c r="CE234" s="2" t="s">
        <v>96</v>
      </c>
      <c r="CF234" s="2"/>
      <c r="CG234" s="2"/>
      <c r="CH234" s="2"/>
      <c r="CI234" s="2">
        <v>1</v>
      </c>
      <c r="CJ234" s="2" t="s">
        <v>312</v>
      </c>
      <c r="CK234" s="2" t="s">
        <v>224</v>
      </c>
      <c r="CL234" s="2" t="s">
        <v>85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"009935627133"</f>
        <v>009935627133</v>
      </c>
      <c r="F235" s="3">
        <v>42845</v>
      </c>
      <c r="G235" s="2">
        <v>201710</v>
      </c>
      <c r="H235" s="2" t="s">
        <v>200</v>
      </c>
      <c r="I235" s="2" t="s">
        <v>201</v>
      </c>
      <c r="J235" s="2" t="s">
        <v>76</v>
      </c>
      <c r="K235" s="2" t="s">
        <v>77</v>
      </c>
      <c r="L235" s="2" t="s">
        <v>110</v>
      </c>
      <c r="M235" s="2" t="s">
        <v>111</v>
      </c>
      <c r="N235" s="2" t="s">
        <v>76</v>
      </c>
      <c r="O235" s="2" t="s">
        <v>99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8.7799999999999994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10</v>
      </c>
      <c r="BJ235" s="2">
        <v>4.8</v>
      </c>
      <c r="BK235" s="2">
        <v>10</v>
      </c>
      <c r="BL235" s="2">
        <v>90.42</v>
      </c>
      <c r="BM235" s="2">
        <v>12.66</v>
      </c>
      <c r="BN235" s="2">
        <v>103.08</v>
      </c>
      <c r="BO235" s="2">
        <v>103.08</v>
      </c>
      <c r="BP235" s="2"/>
      <c r="BQ235" s="2" t="s">
        <v>171</v>
      </c>
      <c r="BR235" s="2" t="s">
        <v>241</v>
      </c>
      <c r="BS235" s="3">
        <v>42846</v>
      </c>
      <c r="BT235" s="4">
        <v>0.46388888888888885</v>
      </c>
      <c r="BU235" s="2" t="s">
        <v>79</v>
      </c>
      <c r="BV235" s="2"/>
      <c r="BW235" s="2" t="s">
        <v>272</v>
      </c>
      <c r="BX235" s="2" t="s">
        <v>341</v>
      </c>
      <c r="BY235" s="2">
        <v>24000</v>
      </c>
      <c r="BZ235" s="2"/>
      <c r="CA235" s="2"/>
      <c r="CB235" s="2"/>
      <c r="CC235" s="2" t="s">
        <v>111</v>
      </c>
      <c r="CD235" s="2">
        <v>2146</v>
      </c>
      <c r="CE235" s="2" t="s">
        <v>96</v>
      </c>
      <c r="CF235" s="5">
        <v>42846</v>
      </c>
      <c r="CG235" s="2"/>
      <c r="CH235" s="2"/>
      <c r="CI235" s="2">
        <v>0</v>
      </c>
      <c r="CJ235" s="2">
        <v>0</v>
      </c>
      <c r="CK235" s="2" t="s">
        <v>127</v>
      </c>
      <c r="CL235" s="2" t="s">
        <v>85</v>
      </c>
      <c r="CM235" s="2"/>
    </row>
    <row r="236" spans="1:91">
      <c r="A236" s="2" t="s">
        <v>131</v>
      </c>
      <c r="B236" s="2" t="s">
        <v>72</v>
      </c>
      <c r="C236" s="2" t="s">
        <v>73</v>
      </c>
      <c r="D236" s="2"/>
      <c r="E236" s="2" t="str">
        <f>"029907821566"</f>
        <v>029907821566</v>
      </c>
      <c r="F236" s="3">
        <v>42853</v>
      </c>
      <c r="G236" s="2">
        <v>201710</v>
      </c>
      <c r="H236" s="2" t="s">
        <v>265</v>
      </c>
      <c r="I236" s="2" t="s">
        <v>266</v>
      </c>
      <c r="J236" s="2" t="s">
        <v>76</v>
      </c>
      <c r="K236" s="2" t="s">
        <v>77</v>
      </c>
      <c r="L236" s="2" t="s">
        <v>89</v>
      </c>
      <c r="M236" s="2" t="s">
        <v>90</v>
      </c>
      <c r="N236" s="2" t="s">
        <v>76</v>
      </c>
      <c r="O236" s="2" t="s">
        <v>99</v>
      </c>
      <c r="P236" s="2" t="str">
        <f>"                              "</f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8.7799999999999994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10</v>
      </c>
      <c r="BJ236" s="2">
        <v>14.4</v>
      </c>
      <c r="BK236" s="2">
        <v>15</v>
      </c>
      <c r="BL236" s="2">
        <v>90.42</v>
      </c>
      <c r="BM236" s="2">
        <v>12.66</v>
      </c>
      <c r="BN236" s="2">
        <v>103.08</v>
      </c>
      <c r="BO236" s="2">
        <v>103.08</v>
      </c>
      <c r="BP236" s="2"/>
      <c r="BQ236" s="2"/>
      <c r="BR236" s="2"/>
      <c r="BS236" s="1" t="s">
        <v>312</v>
      </c>
      <c r="BT236" s="2"/>
      <c r="BU236" s="2"/>
      <c r="BV236" s="2"/>
      <c r="BW236" s="2"/>
      <c r="BX236" s="2"/>
      <c r="BY236" s="2">
        <v>72000</v>
      </c>
      <c r="BZ236" s="2"/>
      <c r="CA236" s="2"/>
      <c r="CB236" s="2"/>
      <c r="CC236" s="2" t="s">
        <v>90</v>
      </c>
      <c r="CD236" s="2">
        <v>2000</v>
      </c>
      <c r="CE236" s="2" t="s">
        <v>346</v>
      </c>
      <c r="CF236" s="2"/>
      <c r="CG236" s="2"/>
      <c r="CH236" s="2"/>
      <c r="CI236" s="2">
        <v>2</v>
      </c>
      <c r="CJ236" s="2" t="s">
        <v>312</v>
      </c>
      <c r="CK236" s="2" t="s">
        <v>269</v>
      </c>
      <c r="CL236" s="2" t="s">
        <v>85</v>
      </c>
      <c r="CM236" s="2"/>
    </row>
    <row r="237" spans="1:91">
      <c r="A237" s="2" t="s">
        <v>131</v>
      </c>
      <c r="B237" s="2" t="s">
        <v>72</v>
      </c>
      <c r="C237" s="2" t="s">
        <v>73</v>
      </c>
      <c r="D237" s="2"/>
      <c r="E237" s="2" t="str">
        <f>"029907746098"</f>
        <v>029907746098</v>
      </c>
      <c r="F237" s="3">
        <v>42853</v>
      </c>
      <c r="G237" s="2">
        <v>201710</v>
      </c>
      <c r="H237" s="2" t="s">
        <v>237</v>
      </c>
      <c r="I237" s="2" t="s">
        <v>238</v>
      </c>
      <c r="J237" s="2" t="s">
        <v>76</v>
      </c>
      <c r="K237" s="2" t="s">
        <v>77</v>
      </c>
      <c r="L237" s="2" t="s">
        <v>110</v>
      </c>
      <c r="M237" s="2" t="s">
        <v>111</v>
      </c>
      <c r="N237" s="2" t="s">
        <v>76</v>
      </c>
      <c r="O237" s="2" t="s">
        <v>99</v>
      </c>
      <c r="P237" s="2" t="str">
        <f>"                              "</f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8.0399999999999991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</v>
      </c>
      <c r="BJ237" s="2">
        <v>0.2</v>
      </c>
      <c r="BK237" s="2">
        <v>1</v>
      </c>
      <c r="BL237" s="2">
        <v>83.24</v>
      </c>
      <c r="BM237" s="2">
        <v>11.65</v>
      </c>
      <c r="BN237" s="2">
        <v>94.89</v>
      </c>
      <c r="BO237" s="2">
        <v>94.89</v>
      </c>
      <c r="BP237" s="2"/>
      <c r="BQ237" s="2"/>
      <c r="BR237" s="2" t="s">
        <v>239</v>
      </c>
      <c r="BS237" s="1" t="s">
        <v>312</v>
      </c>
      <c r="BT237" s="2"/>
      <c r="BU237" s="2"/>
      <c r="BV237" s="2"/>
      <c r="BW237" s="2"/>
      <c r="BX237" s="2"/>
      <c r="BY237" s="2">
        <v>1200</v>
      </c>
      <c r="BZ237" s="2"/>
      <c r="CA237" s="2"/>
      <c r="CB237" s="2"/>
      <c r="CC237" s="2" t="s">
        <v>111</v>
      </c>
      <c r="CD237" s="2">
        <v>2146</v>
      </c>
      <c r="CE237" s="2" t="s">
        <v>96</v>
      </c>
      <c r="CF237" s="2"/>
      <c r="CG237" s="2"/>
      <c r="CH237" s="2"/>
      <c r="CI237" s="2">
        <v>1</v>
      </c>
      <c r="CJ237" s="2" t="s">
        <v>312</v>
      </c>
      <c r="CK237" s="2" t="s">
        <v>240</v>
      </c>
      <c r="CL237" s="2" t="s">
        <v>85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"009935802845"</f>
        <v>009935802845</v>
      </c>
      <c r="F238" s="3">
        <v>42851</v>
      </c>
      <c r="G238" s="2">
        <v>201710</v>
      </c>
      <c r="H238" s="2" t="s">
        <v>89</v>
      </c>
      <c r="I238" s="2" t="s">
        <v>90</v>
      </c>
      <c r="J238" s="2" t="s">
        <v>76</v>
      </c>
      <c r="K238" s="2" t="s">
        <v>77</v>
      </c>
      <c r="L238" s="2" t="s">
        <v>263</v>
      </c>
      <c r="M238" s="2" t="s">
        <v>75</v>
      </c>
      <c r="N238" s="2" t="s">
        <v>437</v>
      </c>
      <c r="O238" s="2" t="s">
        <v>99</v>
      </c>
      <c r="P238" s="2" t="str">
        <f>"EFTPOS                        "</f>
        <v xml:space="preserve">EFTPOS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8.7799999999999994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1.4</v>
      </c>
      <c r="BJ238" s="2">
        <v>3.1</v>
      </c>
      <c r="BK238" s="2">
        <v>3</v>
      </c>
      <c r="BL238" s="2">
        <v>90.42</v>
      </c>
      <c r="BM238" s="2">
        <v>12.66</v>
      </c>
      <c r="BN238" s="2">
        <v>103.08</v>
      </c>
      <c r="BO238" s="2">
        <v>103.08</v>
      </c>
      <c r="BP238" s="2"/>
      <c r="BQ238" s="2" t="s">
        <v>438</v>
      </c>
      <c r="BR238" s="2" t="s">
        <v>439</v>
      </c>
      <c r="BS238" s="1" t="s">
        <v>312</v>
      </c>
      <c r="BT238" s="2"/>
      <c r="BU238" s="2"/>
      <c r="BV238" s="2"/>
      <c r="BW238" s="2"/>
      <c r="BX238" s="2"/>
      <c r="BY238" s="2">
        <v>15485.04</v>
      </c>
      <c r="BZ238" s="2"/>
      <c r="CA238" s="2"/>
      <c r="CB238" s="2"/>
      <c r="CC238" s="2" t="s">
        <v>75</v>
      </c>
      <c r="CD238" s="2">
        <v>7441</v>
      </c>
      <c r="CE238" s="2" t="s">
        <v>96</v>
      </c>
      <c r="CF238" s="2"/>
      <c r="CG238" s="2"/>
      <c r="CH238" s="2"/>
      <c r="CI238" s="2">
        <v>0</v>
      </c>
      <c r="CJ238" s="2">
        <v>0</v>
      </c>
      <c r="CK238" s="2" t="s">
        <v>127</v>
      </c>
      <c r="CL238" s="2" t="s">
        <v>85</v>
      </c>
      <c r="CM238" s="2"/>
    </row>
    <row r="239" spans="1:91">
      <c r="A239" s="2" t="s">
        <v>131</v>
      </c>
      <c r="B239" s="2" t="s">
        <v>72</v>
      </c>
      <c r="C239" s="2" t="s">
        <v>73</v>
      </c>
      <c r="D239" s="2"/>
      <c r="E239" s="2" t="str">
        <f>"029907746097"</f>
        <v>029907746097</v>
      </c>
      <c r="F239" s="3">
        <v>42853</v>
      </c>
      <c r="G239" s="2">
        <v>201710</v>
      </c>
      <c r="H239" s="2" t="s">
        <v>237</v>
      </c>
      <c r="I239" s="2" t="s">
        <v>238</v>
      </c>
      <c r="J239" s="2" t="s">
        <v>76</v>
      </c>
      <c r="K239" s="2" t="s">
        <v>77</v>
      </c>
      <c r="L239" s="2" t="s">
        <v>132</v>
      </c>
      <c r="M239" s="2" t="s">
        <v>133</v>
      </c>
      <c r="N239" s="2" t="s">
        <v>76</v>
      </c>
      <c r="O239" s="2" t="s">
        <v>99</v>
      </c>
      <c r="P239" s="2" t="str">
        <f>"                              "</f>
        <v xml:space="preserve"> 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7.37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0.2</v>
      </c>
      <c r="BK239" s="2">
        <v>1</v>
      </c>
      <c r="BL239" s="2">
        <v>76.72</v>
      </c>
      <c r="BM239" s="2">
        <v>10.74</v>
      </c>
      <c r="BN239" s="2">
        <v>87.46</v>
      </c>
      <c r="BO239" s="2">
        <v>87.46</v>
      </c>
      <c r="BP239" s="2"/>
      <c r="BQ239" s="2" t="s">
        <v>440</v>
      </c>
      <c r="BR239" s="2" t="s">
        <v>239</v>
      </c>
      <c r="BS239" s="1" t="s">
        <v>312</v>
      </c>
      <c r="BT239" s="2"/>
      <c r="BU239" s="2"/>
      <c r="BV239" s="2"/>
      <c r="BW239" s="2"/>
      <c r="BX239" s="2"/>
      <c r="BY239" s="2">
        <v>1200</v>
      </c>
      <c r="BZ239" s="2"/>
      <c r="CA239" s="2"/>
      <c r="CB239" s="2"/>
      <c r="CC239" s="2" t="s">
        <v>133</v>
      </c>
      <c r="CD239" s="2">
        <v>4000</v>
      </c>
      <c r="CE239" s="2" t="s">
        <v>96</v>
      </c>
      <c r="CF239" s="2"/>
      <c r="CG239" s="2"/>
      <c r="CH239" s="2"/>
      <c r="CI239" s="2">
        <v>2</v>
      </c>
      <c r="CJ239" s="2" t="s">
        <v>312</v>
      </c>
      <c r="CK239" s="2" t="s">
        <v>118</v>
      </c>
      <c r="CL239" s="2" t="s">
        <v>85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"009935474383"</f>
        <v>009935474383</v>
      </c>
      <c r="F240" s="3">
        <v>42851</v>
      </c>
      <c r="G240" s="2">
        <v>201710</v>
      </c>
      <c r="H240" s="2" t="s">
        <v>89</v>
      </c>
      <c r="I240" s="2" t="s">
        <v>90</v>
      </c>
      <c r="J240" s="2" t="s">
        <v>76</v>
      </c>
      <c r="K240" s="2" t="s">
        <v>77</v>
      </c>
      <c r="L240" s="2" t="s">
        <v>200</v>
      </c>
      <c r="M240" s="2" t="s">
        <v>201</v>
      </c>
      <c r="N240" s="2" t="s">
        <v>366</v>
      </c>
      <c r="O240" s="2" t="s">
        <v>99</v>
      </c>
      <c r="P240" s="2" t="str">
        <f>"STORES                        "</f>
        <v xml:space="preserve">STORES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16.61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17.7</v>
      </c>
      <c r="BJ240" s="2">
        <v>24.8</v>
      </c>
      <c r="BK240" s="2">
        <v>25</v>
      </c>
      <c r="BL240" s="2">
        <v>166.67</v>
      </c>
      <c r="BM240" s="2">
        <v>23.33</v>
      </c>
      <c r="BN240" s="2">
        <v>190</v>
      </c>
      <c r="BO240" s="2">
        <v>190</v>
      </c>
      <c r="BP240" s="2"/>
      <c r="BQ240" s="2" t="s">
        <v>296</v>
      </c>
      <c r="BR240" s="2" t="s">
        <v>107</v>
      </c>
      <c r="BS240" s="1" t="s">
        <v>312</v>
      </c>
      <c r="BT240" s="2"/>
      <c r="BU240" s="2"/>
      <c r="BV240" s="2"/>
      <c r="BW240" s="2"/>
      <c r="BX240" s="2"/>
      <c r="BY240" s="2">
        <v>123888.4</v>
      </c>
      <c r="BZ240" s="2"/>
      <c r="CA240" s="2"/>
      <c r="CB240" s="2"/>
      <c r="CC240" s="2" t="s">
        <v>201</v>
      </c>
      <c r="CD240" s="2">
        <v>450</v>
      </c>
      <c r="CE240" s="2" t="s">
        <v>96</v>
      </c>
      <c r="CF240" s="2"/>
      <c r="CG240" s="2"/>
      <c r="CH240" s="2"/>
      <c r="CI240" s="2">
        <v>0</v>
      </c>
      <c r="CJ240" s="2">
        <v>0</v>
      </c>
      <c r="CK240" s="2" t="s">
        <v>109</v>
      </c>
      <c r="CL240" s="2" t="s">
        <v>85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"009935903627"</f>
        <v>009935903627</v>
      </c>
      <c r="F241" s="3">
        <v>42853</v>
      </c>
      <c r="G241" s="2">
        <v>201710</v>
      </c>
      <c r="H241" s="2" t="s">
        <v>146</v>
      </c>
      <c r="I241" s="2" t="s">
        <v>147</v>
      </c>
      <c r="J241" s="2" t="s">
        <v>297</v>
      </c>
      <c r="K241" s="2" t="s">
        <v>77</v>
      </c>
      <c r="L241" s="2" t="s">
        <v>200</v>
      </c>
      <c r="M241" s="2" t="s">
        <v>201</v>
      </c>
      <c r="N241" s="2" t="s">
        <v>76</v>
      </c>
      <c r="O241" s="2" t="s">
        <v>99</v>
      </c>
      <c r="P241" s="2" t="str">
        <f>"                              "</f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10.45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0.2</v>
      </c>
      <c r="BK241" s="2">
        <v>1</v>
      </c>
      <c r="BL241" s="2">
        <v>106.71</v>
      </c>
      <c r="BM241" s="2">
        <v>14.94</v>
      </c>
      <c r="BN241" s="2">
        <v>121.65</v>
      </c>
      <c r="BO241" s="2">
        <v>121.65</v>
      </c>
      <c r="BP241" s="2"/>
      <c r="BQ241" s="2" t="s">
        <v>202</v>
      </c>
      <c r="BR241" s="2" t="s">
        <v>223</v>
      </c>
      <c r="BS241" s="1" t="s">
        <v>312</v>
      </c>
      <c r="BT241" s="2"/>
      <c r="BU241" s="2"/>
      <c r="BV241" s="2"/>
      <c r="BW241" s="2"/>
      <c r="BX241" s="2"/>
      <c r="BY241" s="2">
        <v>1200</v>
      </c>
      <c r="BZ241" s="2"/>
      <c r="CA241" s="2"/>
      <c r="CB241" s="2"/>
      <c r="CC241" s="2" t="s">
        <v>201</v>
      </c>
      <c r="CD241" s="2">
        <v>450</v>
      </c>
      <c r="CE241" s="2" t="s">
        <v>96</v>
      </c>
      <c r="CF241" s="2"/>
      <c r="CG241" s="2"/>
      <c r="CH241" s="2"/>
      <c r="CI241" s="2">
        <v>0</v>
      </c>
      <c r="CJ241" s="2">
        <v>0</v>
      </c>
      <c r="CK241" s="2" t="s">
        <v>250</v>
      </c>
      <c r="CL241" s="2" t="s">
        <v>85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"009935474167"</f>
        <v>009935474167</v>
      </c>
      <c r="F242" s="3">
        <v>42853</v>
      </c>
      <c r="G242" s="2">
        <v>201710</v>
      </c>
      <c r="H242" s="2" t="s">
        <v>89</v>
      </c>
      <c r="I242" s="2" t="s">
        <v>90</v>
      </c>
      <c r="J242" s="2" t="s">
        <v>76</v>
      </c>
      <c r="K242" s="2" t="s">
        <v>77</v>
      </c>
      <c r="L242" s="2" t="s">
        <v>200</v>
      </c>
      <c r="M242" s="2" t="s">
        <v>201</v>
      </c>
      <c r="N242" s="2" t="s">
        <v>366</v>
      </c>
      <c r="O242" s="2" t="s">
        <v>81</v>
      </c>
      <c r="P242" s="2" t="str">
        <f>"N                             "</f>
        <v xml:space="preserve">N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6.02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0.3</v>
      </c>
      <c r="BK242" s="2">
        <v>1</v>
      </c>
      <c r="BL242" s="2">
        <v>58.58</v>
      </c>
      <c r="BM242" s="2">
        <v>8.1999999999999993</v>
      </c>
      <c r="BN242" s="2">
        <v>66.78</v>
      </c>
      <c r="BO242" s="2">
        <v>66.78</v>
      </c>
      <c r="BP242" s="2"/>
      <c r="BQ242" s="2" t="s">
        <v>202</v>
      </c>
      <c r="BR242" s="2" t="s">
        <v>107</v>
      </c>
      <c r="BS242" s="1" t="s">
        <v>312</v>
      </c>
      <c r="BT242" s="2"/>
      <c r="BU242" s="2"/>
      <c r="BV242" s="2"/>
      <c r="BW242" s="2"/>
      <c r="BX242" s="2"/>
      <c r="BY242" s="2">
        <v>1292</v>
      </c>
      <c r="BZ242" s="2" t="s">
        <v>27</v>
      </c>
      <c r="CA242" s="2"/>
      <c r="CB242" s="2"/>
      <c r="CC242" s="2" t="s">
        <v>201</v>
      </c>
      <c r="CD242" s="2">
        <v>450</v>
      </c>
      <c r="CE242" s="2" t="s">
        <v>151</v>
      </c>
      <c r="CF242" s="2"/>
      <c r="CG242" s="2"/>
      <c r="CH242" s="2"/>
      <c r="CI242" s="2">
        <v>1</v>
      </c>
      <c r="CJ242" s="2" t="s">
        <v>312</v>
      </c>
      <c r="CK242" s="2">
        <v>24</v>
      </c>
      <c r="CL242" s="2" t="s">
        <v>85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"009935957130"</f>
        <v>009935957130</v>
      </c>
      <c r="F243" s="3">
        <v>42853</v>
      </c>
      <c r="G243" s="2">
        <v>201710</v>
      </c>
      <c r="H243" s="2" t="s">
        <v>110</v>
      </c>
      <c r="I243" s="2" t="s">
        <v>111</v>
      </c>
      <c r="J243" s="2" t="s">
        <v>76</v>
      </c>
      <c r="K243" s="2" t="s">
        <v>77</v>
      </c>
      <c r="L243" s="2" t="s">
        <v>146</v>
      </c>
      <c r="M243" s="2" t="s">
        <v>147</v>
      </c>
      <c r="N243" s="2" t="s">
        <v>297</v>
      </c>
      <c r="O243" s="2" t="s">
        <v>81</v>
      </c>
      <c r="P243" s="2" t="str">
        <f>"N                             "</f>
        <v xml:space="preserve">N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8.9700000000000006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0.7</v>
      </c>
      <c r="BJ243" s="2">
        <v>3</v>
      </c>
      <c r="BK243" s="2">
        <v>3</v>
      </c>
      <c r="BL243" s="2">
        <v>87.27</v>
      </c>
      <c r="BM243" s="2">
        <v>12.22</v>
      </c>
      <c r="BN243" s="2">
        <v>99.49</v>
      </c>
      <c r="BO243" s="2">
        <v>99.49</v>
      </c>
      <c r="BP243" s="2"/>
      <c r="BQ243" s="2" t="s">
        <v>148</v>
      </c>
      <c r="BR243" s="2" t="s">
        <v>435</v>
      </c>
      <c r="BS243" s="1" t="s">
        <v>312</v>
      </c>
      <c r="BT243" s="2"/>
      <c r="BU243" s="2"/>
      <c r="BV243" s="2"/>
      <c r="BW243" s="2"/>
      <c r="BX243" s="2"/>
      <c r="BY243" s="2">
        <v>14986.23</v>
      </c>
      <c r="BZ243" s="2"/>
      <c r="CA243" s="2"/>
      <c r="CB243" s="2"/>
      <c r="CC243" s="2" t="s">
        <v>147</v>
      </c>
      <c r="CD243" s="2">
        <v>1034</v>
      </c>
      <c r="CE243" s="2" t="s">
        <v>96</v>
      </c>
      <c r="CF243" s="2"/>
      <c r="CG243" s="2"/>
      <c r="CH243" s="2"/>
      <c r="CI243" s="2">
        <v>1</v>
      </c>
      <c r="CJ243" s="2" t="s">
        <v>312</v>
      </c>
      <c r="CK243" s="2">
        <v>24</v>
      </c>
      <c r="CL243" s="2" t="s">
        <v>85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"009935501350"</f>
        <v>009935501350</v>
      </c>
      <c r="F244" s="3">
        <v>42853</v>
      </c>
      <c r="G244" s="2">
        <v>201710</v>
      </c>
      <c r="H244" s="2" t="s">
        <v>110</v>
      </c>
      <c r="I244" s="2" t="s">
        <v>111</v>
      </c>
      <c r="J244" s="2" t="s">
        <v>76</v>
      </c>
      <c r="K244" s="2" t="s">
        <v>77</v>
      </c>
      <c r="L244" s="2" t="s">
        <v>190</v>
      </c>
      <c r="M244" s="2" t="s">
        <v>191</v>
      </c>
      <c r="N244" s="2" t="s">
        <v>221</v>
      </c>
      <c r="O244" s="2" t="s">
        <v>401</v>
      </c>
      <c r="P244" s="2" t="str">
        <f>"N                             "</f>
        <v xml:space="preserve">N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8.0399999999999991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0.5</v>
      </c>
      <c r="BJ244" s="2">
        <v>0.2</v>
      </c>
      <c r="BK244" s="2">
        <v>1</v>
      </c>
      <c r="BL244" s="2">
        <v>78.239999999999995</v>
      </c>
      <c r="BM244" s="2">
        <v>10.95</v>
      </c>
      <c r="BN244" s="2">
        <v>89.19</v>
      </c>
      <c r="BO244" s="2">
        <v>89.19</v>
      </c>
      <c r="BP244" s="2"/>
      <c r="BQ244" s="2" t="s">
        <v>198</v>
      </c>
      <c r="BR244" s="2" t="s">
        <v>107</v>
      </c>
      <c r="BS244" s="1" t="s">
        <v>312</v>
      </c>
      <c r="BT244" s="2"/>
      <c r="BU244" s="2"/>
      <c r="BV244" s="2"/>
      <c r="BW244" s="2"/>
      <c r="BX244" s="2"/>
      <c r="BY244" s="2">
        <v>1200</v>
      </c>
      <c r="BZ244" s="2"/>
      <c r="CA244" s="2"/>
      <c r="CB244" s="2"/>
      <c r="CC244" s="2" t="s">
        <v>191</v>
      </c>
      <c r="CD244" s="2">
        <v>9301</v>
      </c>
      <c r="CE244" s="2" t="s">
        <v>96</v>
      </c>
      <c r="CF244" s="2"/>
      <c r="CG244" s="2"/>
      <c r="CH244" s="2"/>
      <c r="CI244" s="2">
        <v>1</v>
      </c>
      <c r="CJ244" s="2" t="s">
        <v>312</v>
      </c>
      <c r="CK244" s="2">
        <v>31</v>
      </c>
      <c r="CL244" s="2" t="s">
        <v>85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"029907627788"</f>
        <v>029907627788</v>
      </c>
      <c r="F245" s="3">
        <v>42853</v>
      </c>
      <c r="G245" s="2">
        <v>201710</v>
      </c>
      <c r="H245" s="2" t="s">
        <v>132</v>
      </c>
      <c r="I245" s="2" t="s">
        <v>133</v>
      </c>
      <c r="J245" s="2" t="s">
        <v>134</v>
      </c>
      <c r="K245" s="2" t="s">
        <v>77</v>
      </c>
      <c r="L245" s="2" t="s">
        <v>237</v>
      </c>
      <c r="M245" s="2" t="s">
        <v>238</v>
      </c>
      <c r="N245" s="2" t="s">
        <v>441</v>
      </c>
      <c r="O245" s="2" t="s">
        <v>99</v>
      </c>
      <c r="P245" s="2" t="str">
        <f>"                              "</f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35.85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9</v>
      </c>
      <c r="BI245" s="2">
        <v>139.6</v>
      </c>
      <c r="BJ245" s="2">
        <v>44</v>
      </c>
      <c r="BK245" s="2">
        <v>140</v>
      </c>
      <c r="BL245" s="2">
        <v>353.95</v>
      </c>
      <c r="BM245" s="2">
        <v>49.55</v>
      </c>
      <c r="BN245" s="2">
        <v>403.5</v>
      </c>
      <c r="BO245" s="2">
        <v>403.5</v>
      </c>
      <c r="BP245" s="2"/>
      <c r="BQ245" s="2" t="s">
        <v>239</v>
      </c>
      <c r="BR245" s="2" t="s">
        <v>442</v>
      </c>
      <c r="BS245" s="1" t="s">
        <v>312</v>
      </c>
      <c r="BT245" s="2"/>
      <c r="BU245" s="2"/>
      <c r="BV245" s="2"/>
      <c r="BW245" s="2"/>
      <c r="BX245" s="2"/>
      <c r="BY245" s="2">
        <v>46250</v>
      </c>
      <c r="BZ245" s="2"/>
      <c r="CA245" s="2"/>
      <c r="CB245" s="2"/>
      <c r="CC245" s="2" t="s">
        <v>238</v>
      </c>
      <c r="CD245" s="2">
        <v>2940</v>
      </c>
      <c r="CE245" s="2" t="s">
        <v>96</v>
      </c>
      <c r="CF245" s="2"/>
      <c r="CG245" s="2"/>
      <c r="CH245" s="2"/>
      <c r="CI245" s="2">
        <v>0</v>
      </c>
      <c r="CJ245" s="2">
        <v>0</v>
      </c>
      <c r="CK245" s="2" t="s">
        <v>118</v>
      </c>
      <c r="CL245" s="2" t="s">
        <v>85</v>
      </c>
      <c r="CM245" s="2"/>
    </row>
    <row r="246" spans="1:91">
      <c r="A246" s="2"/>
      <c r="B246" s="2"/>
      <c r="C246" s="2"/>
      <c r="D246" s="2"/>
      <c r="E246" s="2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1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</row>
    <row r="247" spans="1:91">
      <c r="A247" s="1"/>
      <c r="B247" s="1"/>
      <c r="C247" s="1"/>
      <c r="D247" s="1"/>
      <c r="E247" s="1" t="s">
        <v>443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351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5497.55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/>
      <c r="BI247" s="1">
        <v>8733.7999999999993</v>
      </c>
      <c r="BJ247" s="1">
        <v>11475.9</v>
      </c>
      <c r="BK247" s="1">
        <v>12526</v>
      </c>
      <c r="BL247" s="1">
        <v>54179.23</v>
      </c>
      <c r="BM247" s="1">
        <v>7584.94</v>
      </c>
      <c r="BN247" s="1">
        <v>61764.17</v>
      </c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</row>
    <row r="248" spans="1:91">
      <c r="A248" s="2"/>
      <c r="B248" s="2"/>
      <c r="C248" s="2"/>
      <c r="D248" s="2"/>
      <c r="E248" s="2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1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</row>
    <row r="249" spans="1:91">
      <c r="A249" s="2"/>
      <c r="B249" s="2"/>
      <c r="C249" s="2"/>
      <c r="D249" s="2"/>
      <c r="E249" s="2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1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2017-05-02T07:59:53Z</dcterms:created>
  <dcterms:modified xsi:type="dcterms:W3CDTF">2017-05-02T08:11:00Z</dcterms:modified>
</cp:coreProperties>
</file>