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08" windowWidth="16260" windowHeight="6120"/>
  </bookViews>
  <sheets>
    <sheet name="J17989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61" i="1" l="1"/>
  <c r="B261" i="1"/>
  <c r="A261" i="1"/>
  <c r="N260" i="1"/>
  <c r="B260" i="1"/>
  <c r="A260" i="1"/>
  <c r="N259" i="1"/>
  <c r="B259" i="1"/>
  <c r="A259" i="1"/>
  <c r="N258" i="1"/>
  <c r="B258" i="1"/>
  <c r="A258" i="1"/>
  <c r="N257" i="1"/>
  <c r="B257" i="1"/>
  <c r="A257" i="1"/>
  <c r="N256" i="1"/>
  <c r="B256" i="1"/>
  <c r="A256" i="1"/>
  <c r="N255" i="1"/>
  <c r="B255" i="1"/>
  <c r="A255" i="1"/>
  <c r="N254" i="1"/>
  <c r="B254" i="1"/>
  <c r="A254" i="1"/>
  <c r="N253" i="1"/>
  <c r="B253" i="1"/>
  <c r="A253" i="1"/>
  <c r="N252" i="1"/>
  <c r="B252" i="1"/>
  <c r="A252" i="1"/>
  <c r="N251" i="1"/>
  <c r="B251" i="1"/>
  <c r="A251" i="1"/>
  <c r="N250" i="1"/>
  <c r="B250" i="1"/>
  <c r="A250" i="1"/>
  <c r="N249" i="1"/>
  <c r="B249" i="1"/>
  <c r="A249" i="1"/>
  <c r="N248" i="1"/>
  <c r="B248" i="1"/>
  <c r="A248" i="1"/>
  <c r="N247" i="1"/>
  <c r="B247" i="1"/>
  <c r="A247" i="1"/>
  <c r="N246" i="1"/>
  <c r="B246" i="1"/>
  <c r="A246" i="1"/>
  <c r="N245" i="1"/>
  <c r="B245" i="1"/>
  <c r="A245" i="1"/>
  <c r="N244" i="1"/>
  <c r="B244" i="1"/>
  <c r="A244" i="1"/>
  <c r="N243" i="1"/>
  <c r="B243" i="1"/>
  <c r="A243" i="1"/>
  <c r="N242" i="1"/>
  <c r="B242" i="1"/>
  <c r="A242" i="1"/>
  <c r="N241" i="1"/>
  <c r="B241" i="1"/>
  <c r="A241" i="1"/>
  <c r="N240" i="1"/>
  <c r="B240" i="1"/>
  <c r="A240" i="1"/>
  <c r="N239" i="1"/>
  <c r="B239" i="1"/>
  <c r="A239" i="1"/>
  <c r="N238" i="1"/>
  <c r="B238" i="1"/>
  <c r="A238" i="1"/>
  <c r="N237" i="1"/>
  <c r="B237" i="1"/>
  <c r="A237" i="1"/>
  <c r="N236" i="1"/>
  <c r="B236" i="1"/>
  <c r="A236" i="1"/>
  <c r="N235" i="1"/>
  <c r="B235" i="1"/>
  <c r="A235" i="1"/>
  <c r="N234" i="1"/>
  <c r="B234" i="1"/>
  <c r="A234" i="1"/>
  <c r="N233" i="1"/>
  <c r="B233" i="1"/>
  <c r="A233" i="1"/>
  <c r="N232" i="1"/>
  <c r="B232" i="1"/>
  <c r="A232" i="1"/>
  <c r="N231" i="1"/>
  <c r="B231" i="1"/>
  <c r="A231" i="1"/>
  <c r="N230" i="1"/>
  <c r="B230" i="1"/>
  <c r="A230" i="1"/>
  <c r="N229" i="1"/>
  <c r="B229" i="1"/>
  <c r="A229" i="1"/>
  <c r="N228" i="1"/>
  <c r="B228" i="1"/>
  <c r="A228" i="1"/>
  <c r="N227" i="1"/>
  <c r="B227" i="1"/>
  <c r="A227" i="1"/>
  <c r="N226" i="1"/>
  <c r="B226" i="1"/>
  <c r="A226" i="1"/>
  <c r="N225" i="1"/>
  <c r="B225" i="1"/>
  <c r="A225" i="1"/>
  <c r="N224" i="1"/>
  <c r="B224" i="1"/>
  <c r="A224" i="1"/>
  <c r="N223" i="1"/>
  <c r="B223" i="1"/>
  <c r="A223" i="1"/>
  <c r="N222" i="1"/>
  <c r="B222" i="1"/>
  <c r="A222" i="1"/>
  <c r="N221" i="1"/>
  <c r="B221" i="1"/>
  <c r="A221" i="1"/>
  <c r="N220" i="1"/>
  <c r="B220" i="1"/>
  <c r="A220" i="1"/>
  <c r="N219" i="1"/>
  <c r="B219" i="1"/>
  <c r="A219" i="1"/>
  <c r="N218" i="1"/>
  <c r="B218" i="1"/>
  <c r="A218" i="1"/>
  <c r="N217" i="1"/>
  <c r="B217" i="1"/>
  <c r="A217" i="1"/>
  <c r="N216" i="1"/>
  <c r="B216" i="1"/>
  <c r="A216" i="1"/>
  <c r="N215" i="1"/>
  <c r="B215" i="1"/>
  <c r="A215" i="1"/>
  <c r="N214" i="1"/>
  <c r="B214" i="1"/>
  <c r="A214" i="1"/>
  <c r="N213" i="1"/>
  <c r="B213" i="1"/>
  <c r="A213" i="1"/>
  <c r="N212" i="1"/>
  <c r="B212" i="1"/>
  <c r="A212" i="1"/>
  <c r="N211" i="1"/>
  <c r="B211" i="1"/>
  <c r="A211" i="1"/>
  <c r="N210" i="1"/>
  <c r="B210" i="1"/>
  <c r="A210" i="1"/>
  <c r="N209" i="1"/>
  <c r="B209" i="1"/>
  <c r="A209" i="1"/>
  <c r="N208" i="1"/>
  <c r="B208" i="1"/>
  <c r="A208" i="1"/>
  <c r="N207" i="1"/>
  <c r="B207" i="1"/>
  <c r="A207" i="1"/>
  <c r="N206" i="1"/>
  <c r="B206" i="1"/>
  <c r="A206" i="1"/>
  <c r="N205" i="1"/>
  <c r="B205" i="1"/>
  <c r="A205" i="1"/>
  <c r="N204" i="1"/>
  <c r="B204" i="1"/>
  <c r="A204" i="1"/>
  <c r="N203" i="1"/>
  <c r="B203" i="1"/>
  <c r="A203" i="1"/>
  <c r="N202" i="1"/>
  <c r="B202" i="1"/>
  <c r="A202" i="1"/>
  <c r="N201" i="1"/>
  <c r="B201" i="1"/>
  <c r="A201" i="1"/>
  <c r="N200" i="1"/>
  <c r="B200" i="1"/>
  <c r="A200" i="1"/>
  <c r="N199" i="1"/>
  <c r="B199" i="1"/>
  <c r="A199" i="1"/>
  <c r="N198" i="1"/>
  <c r="B198" i="1"/>
  <c r="A198" i="1"/>
  <c r="N197" i="1"/>
  <c r="B197" i="1"/>
  <c r="A197" i="1"/>
  <c r="N196" i="1"/>
  <c r="B196" i="1"/>
  <c r="A196" i="1"/>
  <c r="N195" i="1"/>
  <c r="B195" i="1"/>
  <c r="A195" i="1"/>
  <c r="N194" i="1"/>
  <c r="B194" i="1"/>
  <c r="A194" i="1"/>
  <c r="N193" i="1"/>
  <c r="B193" i="1"/>
  <c r="A193" i="1"/>
  <c r="N192" i="1"/>
  <c r="B192" i="1"/>
  <c r="A192" i="1"/>
  <c r="N191" i="1"/>
  <c r="B191" i="1"/>
  <c r="A191" i="1"/>
  <c r="N190" i="1"/>
  <c r="B190" i="1"/>
  <c r="A190" i="1"/>
  <c r="N189" i="1"/>
  <c r="B189" i="1"/>
  <c r="A189" i="1"/>
  <c r="N188" i="1"/>
  <c r="B188" i="1"/>
  <c r="A188" i="1"/>
  <c r="N187" i="1"/>
  <c r="B187" i="1"/>
  <c r="A187" i="1"/>
  <c r="N186" i="1"/>
  <c r="B186" i="1"/>
  <c r="A186" i="1"/>
  <c r="N185" i="1"/>
  <c r="B185" i="1"/>
  <c r="A185" i="1"/>
  <c r="N184" i="1"/>
  <c r="B184" i="1"/>
  <c r="A184" i="1"/>
  <c r="N183" i="1"/>
  <c r="B183" i="1"/>
  <c r="A183" i="1"/>
  <c r="N182" i="1"/>
  <c r="B182" i="1"/>
  <c r="A182" i="1"/>
  <c r="N181" i="1"/>
  <c r="B181" i="1"/>
  <c r="A181" i="1"/>
  <c r="N180" i="1"/>
  <c r="B180" i="1"/>
  <c r="A180" i="1"/>
  <c r="N179" i="1"/>
  <c r="B179" i="1"/>
  <c r="A179" i="1"/>
  <c r="N178" i="1"/>
  <c r="B178" i="1"/>
  <c r="A178" i="1"/>
  <c r="N177" i="1"/>
  <c r="B177" i="1"/>
  <c r="A177" i="1"/>
  <c r="N176" i="1"/>
  <c r="B176" i="1"/>
  <c r="A176" i="1"/>
  <c r="N175" i="1"/>
  <c r="B175" i="1"/>
  <c r="A175" i="1"/>
  <c r="N174" i="1"/>
  <c r="B174" i="1"/>
  <c r="A174" i="1"/>
  <c r="N173" i="1"/>
  <c r="B173" i="1"/>
  <c r="A173" i="1"/>
  <c r="N172" i="1"/>
  <c r="B172" i="1"/>
  <c r="A172" i="1"/>
  <c r="N171" i="1"/>
  <c r="B171" i="1"/>
  <c r="A171" i="1"/>
  <c r="N170" i="1"/>
  <c r="B170" i="1"/>
  <c r="A170" i="1"/>
  <c r="N169" i="1"/>
  <c r="B169" i="1"/>
  <c r="A169" i="1"/>
  <c r="N168" i="1"/>
  <c r="B168" i="1"/>
  <c r="A168" i="1"/>
  <c r="N167" i="1"/>
  <c r="B167" i="1"/>
  <c r="A167" i="1"/>
  <c r="N166" i="1"/>
  <c r="B166" i="1"/>
  <c r="A166" i="1"/>
  <c r="N165" i="1"/>
  <c r="B165" i="1"/>
  <c r="A165" i="1"/>
  <c r="N164" i="1"/>
  <c r="B164" i="1"/>
  <c r="A164" i="1"/>
  <c r="N163" i="1"/>
  <c r="B163" i="1"/>
  <c r="A163" i="1"/>
  <c r="N162" i="1"/>
  <c r="B162" i="1"/>
  <c r="A162" i="1"/>
  <c r="N161" i="1"/>
  <c r="B161" i="1"/>
  <c r="A161" i="1"/>
  <c r="N160" i="1"/>
  <c r="B160" i="1"/>
  <c r="A160" i="1"/>
  <c r="N159" i="1"/>
  <c r="B159" i="1"/>
  <c r="A159" i="1"/>
  <c r="N158" i="1"/>
  <c r="B158" i="1"/>
  <c r="A158" i="1"/>
  <c r="N157" i="1"/>
  <c r="B157" i="1"/>
  <c r="A157" i="1"/>
  <c r="N156" i="1"/>
  <c r="B156" i="1"/>
  <c r="A156" i="1"/>
  <c r="N155" i="1"/>
  <c r="B155" i="1"/>
  <c r="A155" i="1"/>
  <c r="N154" i="1"/>
  <c r="B154" i="1"/>
  <c r="A154" i="1"/>
  <c r="N153" i="1"/>
  <c r="B153" i="1"/>
  <c r="A153" i="1"/>
  <c r="N152" i="1"/>
  <c r="B152" i="1"/>
  <c r="A152" i="1"/>
  <c r="N151" i="1"/>
  <c r="B151" i="1"/>
  <c r="A151" i="1"/>
  <c r="N150" i="1"/>
  <c r="B150" i="1"/>
  <c r="A150" i="1"/>
  <c r="N149" i="1"/>
  <c r="B149" i="1"/>
  <c r="A149" i="1"/>
  <c r="N148" i="1"/>
  <c r="B148" i="1"/>
  <c r="A148" i="1"/>
  <c r="N147" i="1"/>
  <c r="B147" i="1"/>
  <c r="A147" i="1"/>
  <c r="N146" i="1"/>
  <c r="B146" i="1"/>
  <c r="A146" i="1"/>
  <c r="N145" i="1"/>
  <c r="B145" i="1"/>
  <c r="A145" i="1"/>
  <c r="N144" i="1"/>
  <c r="B144" i="1"/>
  <c r="A144" i="1"/>
  <c r="N143" i="1"/>
  <c r="B143" i="1"/>
  <c r="A143" i="1"/>
  <c r="N142" i="1"/>
  <c r="B142" i="1"/>
  <c r="A142" i="1"/>
  <c r="N141" i="1"/>
  <c r="B141" i="1"/>
  <c r="A141" i="1"/>
  <c r="N140" i="1"/>
  <c r="B140" i="1"/>
  <c r="A140" i="1"/>
  <c r="N139" i="1"/>
  <c r="B139" i="1"/>
  <c r="A139" i="1"/>
  <c r="N138" i="1"/>
  <c r="B138" i="1"/>
  <c r="A138" i="1"/>
  <c r="N137" i="1"/>
  <c r="B137" i="1"/>
  <c r="A137" i="1"/>
  <c r="N136" i="1"/>
  <c r="B136" i="1"/>
  <c r="A136" i="1"/>
  <c r="N135" i="1"/>
  <c r="B135" i="1"/>
  <c r="A135" i="1"/>
  <c r="N134" i="1"/>
  <c r="B134" i="1"/>
  <c r="A134" i="1"/>
  <c r="N133" i="1"/>
  <c r="B133" i="1"/>
  <c r="A133" i="1"/>
  <c r="N132" i="1"/>
  <c r="B132" i="1"/>
  <c r="A132" i="1"/>
  <c r="N131" i="1"/>
  <c r="B131" i="1"/>
  <c r="A131" i="1"/>
  <c r="N130" i="1"/>
  <c r="B130" i="1"/>
  <c r="A130" i="1"/>
  <c r="N129" i="1"/>
  <c r="B129" i="1"/>
  <c r="A129" i="1"/>
  <c r="N128" i="1"/>
  <c r="B128" i="1"/>
  <c r="A128" i="1"/>
  <c r="N127" i="1"/>
  <c r="B127" i="1"/>
  <c r="A127" i="1"/>
  <c r="N126" i="1"/>
  <c r="B126" i="1"/>
  <c r="A126" i="1"/>
  <c r="N125" i="1"/>
  <c r="B125" i="1"/>
  <c r="A125" i="1"/>
  <c r="N124" i="1"/>
  <c r="B124" i="1"/>
  <c r="A124" i="1"/>
  <c r="N123" i="1"/>
  <c r="B123" i="1"/>
  <c r="A123" i="1"/>
  <c r="N122" i="1"/>
  <c r="B122" i="1"/>
  <c r="A122" i="1"/>
  <c r="N121" i="1"/>
  <c r="B121" i="1"/>
  <c r="A121" i="1"/>
  <c r="N120" i="1"/>
  <c r="B120" i="1"/>
  <c r="A120" i="1"/>
  <c r="N119" i="1"/>
  <c r="B119" i="1"/>
  <c r="A119" i="1"/>
  <c r="N118" i="1"/>
  <c r="B118" i="1"/>
  <c r="A118" i="1"/>
  <c r="N117" i="1"/>
  <c r="B117" i="1"/>
  <c r="A117" i="1"/>
  <c r="N116" i="1"/>
  <c r="B116" i="1"/>
  <c r="A116" i="1"/>
  <c r="N115" i="1"/>
  <c r="B115" i="1"/>
  <c r="A115" i="1"/>
  <c r="N114" i="1"/>
  <c r="B114" i="1"/>
  <c r="A114" i="1"/>
  <c r="N113" i="1"/>
  <c r="B113" i="1"/>
  <c r="A113" i="1"/>
  <c r="N112" i="1"/>
  <c r="B112" i="1"/>
  <c r="A112" i="1"/>
  <c r="N111" i="1"/>
  <c r="B111" i="1"/>
  <c r="A111" i="1"/>
  <c r="N110" i="1"/>
  <c r="B110" i="1"/>
  <c r="A110" i="1"/>
  <c r="N109" i="1"/>
  <c r="B109" i="1"/>
  <c r="A109" i="1"/>
  <c r="N108" i="1"/>
  <c r="B108" i="1"/>
  <c r="A108" i="1"/>
  <c r="N107" i="1"/>
  <c r="B107" i="1"/>
  <c r="A107" i="1"/>
  <c r="N106" i="1"/>
  <c r="B106" i="1"/>
  <c r="A106" i="1"/>
  <c r="N105" i="1"/>
  <c r="B105" i="1"/>
  <c r="A105" i="1"/>
  <c r="N104" i="1"/>
  <c r="B104" i="1"/>
  <c r="A104" i="1"/>
  <c r="N103" i="1"/>
  <c r="B103" i="1"/>
  <c r="A103" i="1"/>
  <c r="N102" i="1"/>
  <c r="B102" i="1"/>
  <c r="A102" i="1"/>
  <c r="N101" i="1"/>
  <c r="B101" i="1"/>
  <c r="A101" i="1"/>
  <c r="N100" i="1"/>
  <c r="B100" i="1"/>
  <c r="A100" i="1"/>
  <c r="N99" i="1"/>
  <c r="B99" i="1"/>
  <c r="A99" i="1"/>
  <c r="N98" i="1"/>
  <c r="B98" i="1"/>
  <c r="A98" i="1"/>
  <c r="N97" i="1"/>
  <c r="B97" i="1"/>
  <c r="A97" i="1"/>
  <c r="N96" i="1"/>
  <c r="B96" i="1"/>
  <c r="A96" i="1"/>
  <c r="N95" i="1"/>
  <c r="B95" i="1"/>
  <c r="A95" i="1"/>
  <c r="N94" i="1"/>
  <c r="B94" i="1"/>
  <c r="A94" i="1"/>
  <c r="N93" i="1"/>
  <c r="B93" i="1"/>
  <c r="A93" i="1"/>
  <c r="N92" i="1"/>
  <c r="B92" i="1"/>
  <c r="A92" i="1"/>
  <c r="N91" i="1"/>
  <c r="B91" i="1"/>
  <c r="A91" i="1"/>
  <c r="N90" i="1"/>
  <c r="B90" i="1"/>
  <c r="A90" i="1"/>
  <c r="N89" i="1"/>
  <c r="B89" i="1"/>
  <c r="A89" i="1"/>
  <c r="N88" i="1"/>
  <c r="B88" i="1"/>
  <c r="A88" i="1"/>
  <c r="N87" i="1"/>
  <c r="B87" i="1"/>
  <c r="A87" i="1"/>
  <c r="N86" i="1"/>
  <c r="B86" i="1"/>
  <c r="A86" i="1"/>
  <c r="N85" i="1"/>
  <c r="B85" i="1"/>
  <c r="A85" i="1"/>
  <c r="N84" i="1"/>
  <c r="B84" i="1"/>
  <c r="A84" i="1"/>
  <c r="N83" i="1"/>
  <c r="B83" i="1"/>
  <c r="A83" i="1"/>
  <c r="N82" i="1"/>
  <c r="B82" i="1"/>
  <c r="A82" i="1"/>
  <c r="N81" i="1"/>
  <c r="B81" i="1"/>
  <c r="A81" i="1"/>
  <c r="N80" i="1"/>
  <c r="B80" i="1"/>
  <c r="A80" i="1"/>
  <c r="N79" i="1"/>
  <c r="B79" i="1"/>
  <c r="A79" i="1"/>
  <c r="N78" i="1"/>
  <c r="B78" i="1"/>
  <c r="A78" i="1"/>
  <c r="N77" i="1"/>
  <c r="B77" i="1"/>
  <c r="A77" i="1"/>
  <c r="N76" i="1"/>
  <c r="B76" i="1"/>
  <c r="A76" i="1"/>
  <c r="N75" i="1"/>
  <c r="B75" i="1"/>
  <c r="A75" i="1"/>
  <c r="N74" i="1"/>
  <c r="B74" i="1"/>
  <c r="A74" i="1"/>
  <c r="N73" i="1"/>
  <c r="B73" i="1"/>
  <c r="A73" i="1"/>
  <c r="N72" i="1"/>
  <c r="B72" i="1"/>
  <c r="A72" i="1"/>
  <c r="N71" i="1"/>
  <c r="B71" i="1"/>
  <c r="A71" i="1"/>
  <c r="N70" i="1"/>
  <c r="B70" i="1"/>
  <c r="A70" i="1"/>
  <c r="N69" i="1"/>
  <c r="B69" i="1"/>
  <c r="A69" i="1"/>
  <c r="N68" i="1"/>
  <c r="B68" i="1"/>
  <c r="A68" i="1"/>
  <c r="N67" i="1"/>
  <c r="B67" i="1"/>
  <c r="A67" i="1"/>
  <c r="N66" i="1"/>
  <c r="B66" i="1"/>
  <c r="A66" i="1"/>
  <c r="N65" i="1"/>
  <c r="B65" i="1"/>
  <c r="A65" i="1"/>
  <c r="N64" i="1"/>
  <c r="B64" i="1"/>
  <c r="A64" i="1"/>
  <c r="N63" i="1"/>
  <c r="B63" i="1"/>
  <c r="A63" i="1"/>
  <c r="N62" i="1"/>
  <c r="B62" i="1"/>
  <c r="A62" i="1"/>
  <c r="N61" i="1"/>
  <c r="B61" i="1"/>
  <c r="A61" i="1"/>
  <c r="N60" i="1"/>
  <c r="B60" i="1"/>
  <c r="A60" i="1"/>
  <c r="N59" i="1"/>
  <c r="B59" i="1"/>
  <c r="A59" i="1"/>
  <c r="N58" i="1"/>
  <c r="B58" i="1"/>
  <c r="A58" i="1"/>
  <c r="N57" i="1"/>
  <c r="B57" i="1"/>
  <c r="A57" i="1"/>
  <c r="N56" i="1"/>
  <c r="B56" i="1"/>
  <c r="A56" i="1"/>
  <c r="N55" i="1"/>
  <c r="B55" i="1"/>
  <c r="A55" i="1"/>
  <c r="N54" i="1"/>
  <c r="B54" i="1"/>
  <c r="A54" i="1"/>
  <c r="N53" i="1"/>
  <c r="B53" i="1"/>
  <c r="A53" i="1"/>
  <c r="N52" i="1"/>
  <c r="B52" i="1"/>
  <c r="A52" i="1"/>
  <c r="N51" i="1"/>
  <c r="B51" i="1"/>
  <c r="A51" i="1"/>
  <c r="N50" i="1"/>
  <c r="B50" i="1"/>
  <c r="A50" i="1"/>
  <c r="N49" i="1"/>
  <c r="B49" i="1"/>
  <c r="A49" i="1"/>
  <c r="N48" i="1"/>
  <c r="B48" i="1"/>
  <c r="A48" i="1"/>
  <c r="N47" i="1"/>
  <c r="B47" i="1"/>
  <c r="A47" i="1"/>
  <c r="N46" i="1"/>
  <c r="B46" i="1"/>
  <c r="A46" i="1"/>
  <c r="N45" i="1"/>
  <c r="B45" i="1"/>
  <c r="A45" i="1"/>
  <c r="N44" i="1"/>
  <c r="B44" i="1"/>
  <c r="A44" i="1"/>
  <c r="N43" i="1"/>
  <c r="B43" i="1"/>
  <c r="A43" i="1"/>
  <c r="N42" i="1"/>
  <c r="B42" i="1"/>
  <c r="A42" i="1"/>
  <c r="N41" i="1"/>
  <c r="B41" i="1"/>
  <c r="A41" i="1"/>
  <c r="N40" i="1"/>
  <c r="B40" i="1"/>
  <c r="A40" i="1"/>
  <c r="N39" i="1"/>
  <c r="B39" i="1"/>
  <c r="A39" i="1"/>
  <c r="N38" i="1"/>
  <c r="B38" i="1"/>
  <c r="A38" i="1"/>
  <c r="N37" i="1"/>
  <c r="B37" i="1"/>
  <c r="A37" i="1"/>
  <c r="N36" i="1"/>
  <c r="B36" i="1"/>
  <c r="A36" i="1"/>
  <c r="N35" i="1"/>
  <c r="B35" i="1"/>
  <c r="A35" i="1"/>
  <c r="N34" i="1"/>
  <c r="B34" i="1"/>
  <c r="A34" i="1"/>
  <c r="N33" i="1"/>
  <c r="B33" i="1"/>
  <c r="A33" i="1"/>
  <c r="N32" i="1"/>
  <c r="B32" i="1"/>
  <c r="A32" i="1"/>
  <c r="N31" i="1"/>
  <c r="B31" i="1"/>
  <c r="A31" i="1"/>
  <c r="N30" i="1"/>
  <c r="B30" i="1"/>
  <c r="A30" i="1"/>
  <c r="N29" i="1"/>
  <c r="B29" i="1"/>
  <c r="A29" i="1"/>
  <c r="N28" i="1"/>
  <c r="B28" i="1"/>
  <c r="A28" i="1"/>
  <c r="N27" i="1"/>
  <c r="B27" i="1"/>
  <c r="A27" i="1"/>
  <c r="N26" i="1"/>
  <c r="B26" i="1"/>
  <c r="A26" i="1"/>
  <c r="N25" i="1"/>
  <c r="B25" i="1"/>
  <c r="A25" i="1"/>
  <c r="N24" i="1"/>
  <c r="B24" i="1"/>
  <c r="A24" i="1"/>
  <c r="N23" i="1"/>
  <c r="B23" i="1"/>
  <c r="A23" i="1"/>
  <c r="N22" i="1"/>
  <c r="B22" i="1"/>
  <c r="A22" i="1"/>
  <c r="N21" i="1"/>
  <c r="B21" i="1"/>
  <c r="A21" i="1"/>
  <c r="N20" i="1"/>
  <c r="B20" i="1"/>
  <c r="A20" i="1"/>
  <c r="N19" i="1"/>
  <c r="B19" i="1"/>
  <c r="A19" i="1"/>
  <c r="N18" i="1"/>
  <c r="B18" i="1"/>
  <c r="A18" i="1"/>
  <c r="N17" i="1"/>
  <c r="B17" i="1"/>
  <c r="A17" i="1"/>
  <c r="N16" i="1"/>
  <c r="B16" i="1"/>
  <c r="A16" i="1"/>
  <c r="N15" i="1"/>
  <c r="B15" i="1"/>
  <c r="A15" i="1"/>
  <c r="N14" i="1"/>
  <c r="B14" i="1"/>
  <c r="A14" i="1"/>
  <c r="N13" i="1"/>
  <c r="B13" i="1"/>
  <c r="A13" i="1"/>
  <c r="N12" i="1"/>
  <c r="B12" i="1"/>
  <c r="A12" i="1"/>
  <c r="N11" i="1"/>
  <c r="B11" i="1"/>
  <c r="A11" i="1"/>
  <c r="N10" i="1"/>
  <c r="B10" i="1"/>
  <c r="A10" i="1"/>
  <c r="N9" i="1"/>
  <c r="B9" i="1"/>
  <c r="A9" i="1"/>
  <c r="N8" i="1"/>
  <c r="B8" i="1"/>
  <c r="A8" i="1"/>
  <c r="N7" i="1"/>
  <c r="B7" i="1"/>
  <c r="A7" i="1"/>
  <c r="N6" i="1"/>
  <c r="B6" i="1"/>
  <c r="A6" i="1"/>
  <c r="N5" i="1"/>
  <c r="B5" i="1"/>
  <c r="A5" i="1"/>
  <c r="N4" i="1"/>
  <c r="B4" i="1"/>
  <c r="A4" i="1"/>
  <c r="N3" i="1"/>
  <c r="B3" i="1"/>
  <c r="A3" i="1"/>
  <c r="N2" i="1"/>
  <c r="B2" i="1"/>
  <c r="A2" i="1"/>
</calcChain>
</file>

<file path=xl/sharedStrings.xml><?xml version="1.0" encoding="utf-8"?>
<sst xmlns="http://schemas.openxmlformats.org/spreadsheetml/2006/main" count="3389" uniqueCount="667">
  <si>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</si>
  <si>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</si>
  <si>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</si>
  <si>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</si>
  <si>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</si>
  <si>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</si>
  <si>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</si>
  <si>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</si>
  <si>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</si>
  <si>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</si>
  <si>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</si>
  <si>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</si>
  <si>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</si>
  <si>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</si>
  <si>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</si>
  <si>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</si>
  <si>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</si>
  <si>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</si>
  <si>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</si>
  <si>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</si>
  <si>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</si>
  <si>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</si>
  <si>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</si>
  <si>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</si>
  <si>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</si>
  <si>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</si>
  <si>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Sameday</t>
  </si>
  <si>
    <t>Early Delivery</t>
  </si>
  <si>
    <t>Fuel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</si>
  <si>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</si>
  <si>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</si>
  <si>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</si>
  <si>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</si>
  <si>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</si>
  <si>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</si>
  <si>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</si>
  <si>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MA Info</t>
  </si>
  <si>
    <t>J17989</t>
  </si>
  <si>
    <t>14/12/2021</t>
  </si>
  <si>
    <t>TZANEEN</t>
  </si>
  <si>
    <t>FIDELITY CASH SERVICE</t>
  </si>
  <si>
    <t>Khutso Ramalobela</t>
  </si>
  <si>
    <t>PIETERSBURG</t>
  </si>
  <si>
    <t>ATM SOLUTIONS</t>
  </si>
  <si>
    <t>MUSA</t>
  </si>
  <si>
    <t>DBC</t>
  </si>
  <si>
    <t>yes</t>
  </si>
  <si>
    <t>heinmack</t>
  </si>
  <si>
    <t>1 x 45 x 35 x 17</t>
  </si>
  <si>
    <t>PARCEL</t>
  </si>
  <si>
    <t>j17989</t>
  </si>
  <si>
    <t>LOUIS TRICHARDT</t>
  </si>
  <si>
    <t>ATM SOLUTIONS MAKHADO</t>
  </si>
  <si>
    <t>MICHAEL</t>
  </si>
  <si>
    <t>MISA</t>
  </si>
  <si>
    <t>1 x 60 x 40 x 30 | 1 x 78 x 40 x 60</t>
  </si>
  <si>
    <t>15/12/2021</t>
  </si>
  <si>
    <t>SANDTON</t>
  </si>
  <si>
    <t>STORES</t>
  </si>
  <si>
    <t>17/12/2021</t>
  </si>
  <si>
    <t>George</t>
  </si>
  <si>
    <t>1 x 43 x 40 x 29 | 1 x 79 x 37 x 89</t>
  </si>
  <si>
    <t>FEDELITY CASH SERVICES</t>
  </si>
  <si>
    <t>RINDZELANI</t>
  </si>
  <si>
    <t>Tshifhiwa</t>
  </si>
  <si>
    <t>1 x 56 x 41 x 31 | 1 x 82 x 41 x 66</t>
  </si>
  <si>
    <t>BURGERSFORT</t>
  </si>
  <si>
    <t>LAURENCE</t>
  </si>
  <si>
    <t>Segoto</t>
  </si>
  <si>
    <t>1 x 75 x 57 x 50</t>
  </si>
  <si>
    <t>13/12/2021</t>
  </si>
  <si>
    <t>BLOEMFONTEIN</t>
  </si>
  <si>
    <t>CHAROZA</t>
  </si>
  <si>
    <t>WELKOM</t>
  </si>
  <si>
    <t>ATM  SOLUTIONS</t>
  </si>
  <si>
    <t>21/12/2021</t>
  </si>
  <si>
    <t>no</t>
  </si>
  <si>
    <t>neels</t>
  </si>
  <si>
    <t>1 x 40 x 30 x 1</t>
  </si>
  <si>
    <t>ATM SOLUTION</t>
  </si>
  <si>
    <t>.</t>
  </si>
  <si>
    <t>CAPE TOWN</t>
  </si>
  <si>
    <t>ATM SOLITIONS CAPE TOWN</t>
  </si>
  <si>
    <t>MAHMOOD</t>
  </si>
  <si>
    <t>20/12/2021</t>
  </si>
  <si>
    <t>THAPELO</t>
  </si>
  <si>
    <t>1 x 83 x 39 x 67</t>
  </si>
  <si>
    <t>REGINALD</t>
  </si>
  <si>
    <t>musa</t>
  </si>
  <si>
    <t>1 x 30 x 24 x 30 | 1 x 62 x 55 x 37 | 1 x 54.7 x 60.8 x 46.9 | 1 x 28 x 23 x 48</t>
  </si>
  <si>
    <t>DEBRA   EMILE</t>
  </si>
  <si>
    <t>DURBAN</t>
  </si>
  <si>
    <t>ATM SOLUTIONS DURBAN</t>
  </si>
  <si>
    <t>KERSHEN</t>
  </si>
  <si>
    <t>sibangani</t>
  </si>
  <si>
    <t>1 x 55 x 36 x 77 | 1 x 83 x 39 x 67 | 2 x 28 x 23 x 48</t>
  </si>
  <si>
    <t>MORATIWA CELLULAR</t>
  </si>
  <si>
    <t>ON1</t>
  </si>
  <si>
    <t>RICHARDS BAY</t>
  </si>
  <si>
    <t>CARVIN KHOZA</t>
  </si>
  <si>
    <t>s boniso</t>
  </si>
  <si>
    <t>MIDDELBURG (Mpumalanga)</t>
  </si>
  <si>
    <t>ATM SOLUTIONS WITBANK</t>
  </si>
  <si>
    <t>LINCO</t>
  </si>
  <si>
    <t>JOHANNESBURG</t>
  </si>
  <si>
    <t>23/12/2021</t>
  </si>
  <si>
    <t>Linco</t>
  </si>
  <si>
    <t>5 x 40 x 30 x 30 | 5 x 60 x 40 x 30</t>
  </si>
  <si>
    <t>MAHMOOD BREY</t>
  </si>
  <si>
    <t>GEORGES</t>
  </si>
  <si>
    <t>1 x 68.5 x 80.5 x 47</t>
  </si>
  <si>
    <t>FEDELITY CASH SEVUCES</t>
  </si>
  <si>
    <t>kholofelo</t>
  </si>
  <si>
    <t>1 x 40 x 60 x 40</t>
  </si>
  <si>
    <t>TONI</t>
  </si>
  <si>
    <t>ATM SOLUTIONS JHB</t>
  </si>
  <si>
    <t>MO DEBRA</t>
  </si>
  <si>
    <t>1 x 46 x 25 x 22</t>
  </si>
  <si>
    <t>RANDBURG</t>
  </si>
  <si>
    <t>UNILOCK MANUFACTURING CC</t>
  </si>
  <si>
    <t>CHANTELL OLWAGE / PIOTR</t>
  </si>
  <si>
    <t xml:space="preserve">ATM SOLUTIONS HEAD OFFICE </t>
  </si>
  <si>
    <t>Ann/Noma</t>
  </si>
  <si>
    <t>Noma</t>
  </si>
  <si>
    <t>1 x 46.7 x 30.1 x 29</t>
  </si>
  <si>
    <t>Flyer</t>
  </si>
  <si>
    <t>?</t>
  </si>
  <si>
    <t>JONATHAN</t>
  </si>
  <si>
    <t>Deliwe</t>
  </si>
  <si>
    <t>1 x 55.7 x 52.7 x 38.1 | 1 x 55.7 x 52.3 x 43.5 | 2 x 55 x 52 x 38</t>
  </si>
  <si>
    <t>NEWCASTLE</t>
  </si>
  <si>
    <t>LINDOKHUR KHUMALO</t>
  </si>
  <si>
    <t>LINDO</t>
  </si>
  <si>
    <t>suue</t>
  </si>
  <si>
    <t>1 x 46.7 x 43.3 x 33</t>
  </si>
  <si>
    <t>1 x 39.7 x 34 x 30.7</t>
  </si>
  <si>
    <t>ATM SOLUTIONS(FEDELITY CASH SE</t>
  </si>
  <si>
    <t>KHUTSO</t>
  </si>
  <si>
    <t>1 x 45.7 x 31.5 x 23.8</t>
  </si>
  <si>
    <t>ATM SOLUTIONS RICHARDS BAY</t>
  </si>
  <si>
    <t>CALVIN KHOZA</t>
  </si>
  <si>
    <t>22/12/2021</t>
  </si>
  <si>
    <t>calvin</t>
  </si>
  <si>
    <t>MORATUMA PHOTOLO</t>
  </si>
  <si>
    <t>RUSTENBURG</t>
  </si>
  <si>
    <t>NICO</t>
  </si>
  <si>
    <t>Walter</t>
  </si>
  <si>
    <t>1 x 49.7 x 29.5 x 28.4</t>
  </si>
  <si>
    <t>PORT SHEPSTONE</t>
  </si>
  <si>
    <t>ATM SOLUTIONS PORT SHEPSTONE</t>
  </si>
  <si>
    <t>KISHAL HARI</t>
  </si>
  <si>
    <t>kishal</t>
  </si>
  <si>
    <t>ATM SOLUTIONS BLOEMFONTEIN</t>
  </si>
  <si>
    <t>HEIN</t>
  </si>
  <si>
    <t>memory</t>
  </si>
  <si>
    <t>1 x 80 x 69 x 40</t>
  </si>
  <si>
    <t>ATM SOLUTIONS RUSTENBURG</t>
  </si>
  <si>
    <t>1 x 49.7 x 34.5 x 28.5</t>
  </si>
  <si>
    <t>UMTATA</t>
  </si>
  <si>
    <t>ZINGILE</t>
  </si>
  <si>
    <t>NORMAN</t>
  </si>
  <si>
    <t>1 x 49.7 x 39.2 x 25</t>
  </si>
  <si>
    <t>Musa</t>
  </si>
  <si>
    <t>1 x 56.2 x 53.5 x 52.6 | 1 x 80 x 69 x 40</t>
  </si>
  <si>
    <t>MORATUWA DEBRA</t>
  </si>
  <si>
    <t>PORT ELIZABETH</t>
  </si>
  <si>
    <t>ATM SOLUTIONS PORT ELIZABETH</t>
  </si>
  <si>
    <t>MALCOLM</t>
  </si>
  <si>
    <t>Malcolm</t>
  </si>
  <si>
    <t>SBONISO</t>
  </si>
  <si>
    <t>24/12/2021</t>
  </si>
  <si>
    <t>sboniso</t>
  </si>
  <si>
    <t>1 x 55.2 x 48.7 x 42</t>
  </si>
  <si>
    <t>ATL SOLUTION</t>
  </si>
  <si>
    <t>REGINALS</t>
  </si>
  <si>
    <t>1 x 78 x 37 x 64</t>
  </si>
  <si>
    <t>R MLULEKE</t>
  </si>
  <si>
    <t>GEORGE</t>
  </si>
  <si>
    <t>GEORGE CENTRAL STAORAGE COMPAN</t>
  </si>
  <si>
    <t>JOAHN MARX</t>
  </si>
  <si>
    <t>reghard</t>
  </si>
  <si>
    <t>2 x 55 x 42 x 30 | 1 x 80 x 37 x 90</t>
  </si>
  <si>
    <t>YASHEN</t>
  </si>
  <si>
    <t>STEPHANA C</t>
  </si>
  <si>
    <t>noma</t>
  </si>
  <si>
    <t>1 x 30 x 40 x 1</t>
  </si>
  <si>
    <t>ATM SOLUTIONS - PE</t>
  </si>
  <si>
    <t>EUGENE</t>
  </si>
  <si>
    <t>ZWELAKHE</t>
  </si>
  <si>
    <t>1 x 36.2 x 65 x 47</t>
  </si>
  <si>
    <t>NA</t>
  </si>
  <si>
    <t>1 x 18 x 26.8 x 7.5 | 1 x 12.2 x 47.2 x 23.5</t>
  </si>
  <si>
    <t>LIANDRA</t>
  </si>
  <si>
    <t>1 x 49.2 x 52 x 41.7 | 3 x 81 x 41 x 67</t>
  </si>
  <si>
    <t>ZINGILE NKOMENI</t>
  </si>
  <si>
    <t>zingile</t>
  </si>
  <si>
    <t>1 x 33 x 33 x 32 | 2 x 51 x 29 x 41 | 1 x 80 x 66 x 24</t>
  </si>
  <si>
    <t>NARATUWA CELLULAR</t>
  </si>
  <si>
    <t>thapelo</t>
  </si>
  <si>
    <t>1 x 1.2 x 41.5 x 33</t>
  </si>
  <si>
    <t>MORATUWA CELLULAR</t>
  </si>
  <si>
    <t>GELOREL CENTRAL</t>
  </si>
  <si>
    <t>JOHAN MARX</t>
  </si>
  <si>
    <t>BJ DELPORT</t>
  </si>
  <si>
    <t>1 x 16.2 x 47 x 13.3 | 1 x 40 x 30 x 20</t>
  </si>
  <si>
    <t>CALVIN KHULA</t>
  </si>
  <si>
    <t>1 x 17.2 x 39.2 x 28.6</t>
  </si>
  <si>
    <t>JHATHAN</t>
  </si>
  <si>
    <t>linco</t>
  </si>
  <si>
    <t>1 x 16.7 x 30.4 x 23.1</t>
  </si>
  <si>
    <t>MARBLE HALL</t>
  </si>
  <si>
    <t>PIET</t>
  </si>
  <si>
    <t>zinyawo</t>
  </si>
  <si>
    <t>2 x 100 x 35 x 90</t>
  </si>
  <si>
    <t>Faiza Ajam</t>
  </si>
  <si>
    <t>Paycorp (PTY) (LTD) JHB</t>
  </si>
  <si>
    <t>anne</t>
  </si>
  <si>
    <t>1 x 9 x 34.4 x 31.3</t>
  </si>
  <si>
    <t>STILFONTEIN</t>
  </si>
  <si>
    <t>ATM SOL</t>
  </si>
  <si>
    <t>STEPHEN</t>
  </si>
  <si>
    <t>WALTER</t>
  </si>
  <si>
    <t>03/11/2021</t>
  </si>
  <si>
    <t>1 x 79 x 38 x 65</t>
  </si>
  <si>
    <t>RM SOLUTIONS</t>
  </si>
  <si>
    <t>MAHMOD</t>
  </si>
  <si>
    <t>1 x 13.2 x 35.6 x 15.4</t>
  </si>
  <si>
    <t>ARM SOLUTIONS</t>
  </si>
  <si>
    <t>1 x 42.2 x 58.6 x 30.2 | 1 x 42.7 x 59 x 30.7 | 1 x 39.7 x 85 x 51.6</t>
  </si>
  <si>
    <t>VRYBURG</t>
  </si>
  <si>
    <t>PIETER MULLEN</t>
  </si>
  <si>
    <t>peter</t>
  </si>
  <si>
    <t>KSHWN</t>
  </si>
  <si>
    <t>karuna</t>
  </si>
  <si>
    <t>1 x 53.7 x 63.1 x 35.7</t>
  </si>
  <si>
    <t>QUEENSTOWN</t>
  </si>
  <si>
    <t>inam</t>
  </si>
  <si>
    <t>ARM SOLURIONS</t>
  </si>
  <si>
    <t>CALVIN</t>
  </si>
  <si>
    <t>1 x 39.7 x 82.1 x 59.3</t>
  </si>
  <si>
    <t>28/12/2021</t>
  </si>
  <si>
    <t>GULIVON</t>
  </si>
  <si>
    <t>1 x 225 x 88 x 45</t>
  </si>
  <si>
    <t>KISHAL</t>
  </si>
  <si>
    <t>hari</t>
  </si>
  <si>
    <t>ruth</t>
  </si>
  <si>
    <t>1 x 18.7 x 45.8 x 19.8</t>
  </si>
  <si>
    <t>Jonathan</t>
  </si>
  <si>
    <t>1 x 31.2 x 45.7 x 30.3</t>
  </si>
  <si>
    <t>1 x 67.2 x 84.9 x 27.3</t>
  </si>
  <si>
    <t>APHELE MANENGA</t>
  </si>
  <si>
    <t>SLEPHAN SWANEPOEL</t>
  </si>
  <si>
    <t>Stephen</t>
  </si>
  <si>
    <t>1 x 13 x 27.1 x 13.6</t>
  </si>
  <si>
    <t>LAWRENCE</t>
  </si>
  <si>
    <t>1 x 80 x 42 x 60</t>
  </si>
  <si>
    <t>ATM SOLURIONS</t>
  </si>
  <si>
    <t>31/12/2021</t>
  </si>
  <si>
    <t>ILLEG</t>
  </si>
  <si>
    <t>1 x 160 x 80 x 100</t>
  </si>
  <si>
    <t>APHELELE MANANGO</t>
  </si>
  <si>
    <t>PIETERMARITZBURG</t>
  </si>
  <si>
    <t>MERRLEN REDDY</t>
  </si>
  <si>
    <t>29/12/2021</t>
  </si>
  <si>
    <t>signed</t>
  </si>
  <si>
    <t>ARM SOLUTION</t>
  </si>
  <si>
    <t>ISAAL</t>
  </si>
  <si>
    <t>1 x 41.2 x 57.7 x 28.4 | 1 x 40.7 x 31.5 x 26.3</t>
  </si>
  <si>
    <t>CENTURION</t>
  </si>
  <si>
    <t>HUGE CONNECT</t>
  </si>
  <si>
    <t>ADRI</t>
  </si>
  <si>
    <t>Dwight</t>
  </si>
  <si>
    <t>1 x 12.2 x 43 x 25.4</t>
  </si>
  <si>
    <t>1 x 25.2 x 36.8 x 35.3 | 1 x 30.7 x 39.1 x 36.9 | 1 x 120 x 82 x 130</t>
  </si>
  <si>
    <t>APHELELE MANAGE</t>
  </si>
  <si>
    <t>1 x 80 x 60 x 49 | 1 x 80 x 60 x 49</t>
  </si>
  <si>
    <t>1 x 66.5 x 84.3 x 41</t>
  </si>
  <si>
    <t>DEBRA</t>
  </si>
  <si>
    <t>PIETER</t>
  </si>
  <si>
    <t>Hellen</t>
  </si>
  <si>
    <t>APHELELE MANANGA</t>
  </si>
  <si>
    <t>MERVLEN REDDY</t>
  </si>
  <si>
    <t>N A</t>
  </si>
  <si>
    <t>LAWRENCE MODIKA</t>
  </si>
  <si>
    <t>linah</t>
  </si>
  <si>
    <t>1 x 7.7 x 33.7 x 29.9</t>
  </si>
  <si>
    <t>1 x 14.2 x 33.2 x 28.6</t>
  </si>
  <si>
    <t>9 x 49 x 38 x 31</t>
  </si>
  <si>
    <t>1 x 80 x 45 x 60</t>
  </si>
  <si>
    <t>FHULUFHELO NETSHABUMU</t>
  </si>
  <si>
    <t xml:space="preserve">JERMINAH                      </t>
  </si>
  <si>
    <t>3 x 79 x 62 x 80</t>
  </si>
  <si>
    <t>MARK</t>
  </si>
  <si>
    <t>LOCKS</t>
  </si>
  <si>
    <t>C BOOYSENS</t>
  </si>
  <si>
    <t>atm soltions</t>
  </si>
  <si>
    <t>coert</t>
  </si>
  <si>
    <t>atm solutions</t>
  </si>
  <si>
    <t>stores</t>
  </si>
  <si>
    <t>03/01/2022</t>
  </si>
  <si>
    <t>1 x 55 x 42 x 30 | 1 x 80 x 37 x 90</t>
  </si>
  <si>
    <t>1 x 49.2 x 46.6 x 29.7 | 1 x 38.5 x 30.9 x 11.5</t>
  </si>
  <si>
    <t>1 x 29.7 x 48.6 x 35.2</t>
  </si>
  <si>
    <t>PWETER MADLA</t>
  </si>
  <si>
    <t>04/01/2022</t>
  </si>
  <si>
    <t>Pieter</t>
  </si>
  <si>
    <t>1 x 69.7 x 82.4 x 44.8 | 1 x 100 x 45 x 57</t>
  </si>
  <si>
    <t>FEDELITY CASH SERVICE</t>
  </si>
  <si>
    <t>LOWRENCE</t>
  </si>
  <si>
    <t>1 x 60 x 54 x 36</t>
  </si>
  <si>
    <t>1 x 30.2 x 50.7 x 33.2 | 1 x 100 x 45 x 57</t>
  </si>
  <si>
    <t>30/12/2021</t>
  </si>
  <si>
    <t>s hari</t>
  </si>
  <si>
    <t>ENERST CHILENZE</t>
  </si>
  <si>
    <t>1 x 30.2 x 46.6 x 36.2</t>
  </si>
  <si>
    <t>GEORGE CENTRAL STORES</t>
  </si>
  <si>
    <t>JOHAN MARIX</t>
  </si>
  <si>
    <t>B J DELPORT</t>
  </si>
  <si>
    <t>1 x 39.2 x 86.4 x 53.1 | 1 x 100 x 45 x 57</t>
  </si>
  <si>
    <t>P LEIOBURG</t>
  </si>
  <si>
    <t>Boddgiter</t>
  </si>
  <si>
    <t>NORMAN RALARALA</t>
  </si>
  <si>
    <t>EUGENE VAN TONDER</t>
  </si>
  <si>
    <t>nalcolm</t>
  </si>
  <si>
    <t>1 x 80 x 66 x 40</t>
  </si>
  <si>
    <t>MORATUWA</t>
  </si>
  <si>
    <t>1 x 44 x 46 x 81</t>
  </si>
  <si>
    <t>FEDELITY</t>
  </si>
  <si>
    <t>2 x 60 x 54 x 36 | 1 x 82 x 45 x 67</t>
  </si>
  <si>
    <t>ATM SOL WITBANK</t>
  </si>
  <si>
    <t>NTHABISENG</t>
  </si>
  <si>
    <t>1 x 14.7 x 23.3 x 1.3 | 1 x 37.7 x 60.9 x 42.8</t>
  </si>
  <si>
    <t>EAST LONDON</t>
  </si>
  <si>
    <t>1 x 60 x 35 x 90</t>
  </si>
  <si>
    <t>CENRAL SRORES</t>
  </si>
  <si>
    <t>JOHAN MARY</t>
  </si>
  <si>
    <t>Jenny</t>
  </si>
  <si>
    <t>1 x 61 x 57 x 37 | 1 x 85 x 84 x 65</t>
  </si>
  <si>
    <t>MBONGENI</t>
  </si>
  <si>
    <t>2 x 81 x 44 x 56</t>
  </si>
  <si>
    <t>1 x 33 x 25 x 34</t>
  </si>
  <si>
    <t>PCLS</t>
  </si>
  <si>
    <t>BETHLEHEM</t>
  </si>
  <si>
    <t>keiso</t>
  </si>
  <si>
    <t>1 x 50 x 23 x 13</t>
  </si>
  <si>
    <t>PAYCORP</t>
  </si>
  <si>
    <t>PREETESH</t>
  </si>
  <si>
    <t>1 x 62 x 54 x 35</t>
  </si>
  <si>
    <t>QUINTON</t>
  </si>
  <si>
    <t>PCL</t>
  </si>
  <si>
    <t>07/12/2021</t>
  </si>
  <si>
    <t>KHUTSO RAMALOBOLO</t>
  </si>
  <si>
    <t xml:space="preserve">musa                          </t>
  </si>
  <si>
    <t>1 x 47 x 63 x 38</t>
  </si>
  <si>
    <t>MMABATHO</t>
  </si>
  <si>
    <t>PETER</t>
  </si>
  <si>
    <t>2 x 81 x 40 x 69</t>
  </si>
  <si>
    <t>DOC</t>
  </si>
  <si>
    <t>FEMI</t>
  </si>
  <si>
    <t>ATM SOLUTIONS CPT</t>
  </si>
  <si>
    <t>1 x 10.2 x 34.8 x 21.6</t>
  </si>
  <si>
    <t>GEORGE CENTRAL STOREGE COMPAN</t>
  </si>
  <si>
    <t>B J DELPOT</t>
  </si>
  <si>
    <t>1 x 13.7 x 36.6 x 22.8</t>
  </si>
  <si>
    <t>NELSPRUIT</t>
  </si>
  <si>
    <t>JOHN</t>
  </si>
  <si>
    <t>ZENYANO</t>
  </si>
  <si>
    <t>Zenyawo</t>
  </si>
  <si>
    <t>1 x 80 x 39 x 65</t>
  </si>
  <si>
    <t>CLAASSENS</t>
  </si>
  <si>
    <t>KEISO</t>
  </si>
  <si>
    <t>1 x 40 x 30 x 10</t>
  </si>
  <si>
    <t>Reginald</t>
  </si>
  <si>
    <t>1 x 29.2 x 30.9 x 23.6 | 1 x 31.7 x 29.5 x 25.1 | 1 x 46.7 x 8.4 x 1 | 1 x 40.7 x 55.2 x 32.9 | 1 x 170 x 75 x 50</t>
  </si>
  <si>
    <t>ATM SOL TZANEEN</t>
  </si>
  <si>
    <t>1 x 16.2 x 43.8 x 24.7 | 1 x 27.7 x 36 x 7.7</t>
  </si>
  <si>
    <t>STEPHAN</t>
  </si>
  <si>
    <t>stephen</t>
  </si>
  <si>
    <t>1 x 91 x 45 x 7.9</t>
  </si>
  <si>
    <t>BOX</t>
  </si>
  <si>
    <t>ATM SOLUTIONS STORES</t>
  </si>
  <si>
    <t>Georges</t>
  </si>
  <si>
    <t>1 x 32.7 x 51.7 x 26.4</t>
  </si>
  <si>
    <t>KLERKSDORP</t>
  </si>
  <si>
    <t>1 x 80 x 38 x 65</t>
  </si>
  <si>
    <t>3 x 45 x 28 x 29</t>
  </si>
  <si>
    <t>BOXES</t>
  </si>
  <si>
    <t>1 x 32.2 x 50.7 x 31.2</t>
  </si>
  <si>
    <t>ATM SOL MAFIKENG</t>
  </si>
  <si>
    <t>1 x 80.7 x 47.1 x 43.8</t>
  </si>
  <si>
    <t>ATM SOL BLOEMFONTEIN</t>
  </si>
  <si>
    <t>botha</t>
  </si>
  <si>
    <t>1 x 37.2 x 67.5 x 39.3 | 1 x 82.7 x 54.8 x 40.3</t>
  </si>
  <si>
    <t>ATM SOL CAPE TOWN</t>
  </si>
  <si>
    <t>ADONIS</t>
  </si>
  <si>
    <t>NEELS STEENKAMP</t>
  </si>
  <si>
    <t>1 x 36.7 x 40 x 31.1</t>
  </si>
  <si>
    <t>ATM SOL PORT ELIZABETH</t>
  </si>
  <si>
    <t>casey</t>
  </si>
  <si>
    <t>1 x 24.2 x 66.9 x 30.2</t>
  </si>
  <si>
    <t>ATM SOLUTIONS MARBLE HALL</t>
  </si>
  <si>
    <t>P.LIEBENBERG</t>
  </si>
  <si>
    <t>Frank</t>
  </si>
  <si>
    <t>1 x 45.7 x 59.7 x 39.2 | 1 x 80 x 45 x 66</t>
  </si>
  <si>
    <t>FENI</t>
  </si>
  <si>
    <t>1 x 22.7 x 60.7 x 27.7</t>
  </si>
  <si>
    <t>GYS</t>
  </si>
  <si>
    <t>nthabiseng</t>
  </si>
  <si>
    <t>06/12/2021</t>
  </si>
  <si>
    <t>PIETER MULLER</t>
  </si>
  <si>
    <t>03/12/2021</t>
  </si>
  <si>
    <t>NICO SETHE</t>
  </si>
  <si>
    <t>SKYNET KLERKSDORP</t>
  </si>
  <si>
    <t>Stephan</t>
  </si>
  <si>
    <t>MERULEN REDDY</t>
  </si>
  <si>
    <t>merylen</t>
  </si>
  <si>
    <t>REDRCE CENTRAL SRORE</t>
  </si>
  <si>
    <t>JOHNA MARIX</t>
  </si>
  <si>
    <t>HETN</t>
  </si>
  <si>
    <t>liandra</t>
  </si>
  <si>
    <t>KISHAL HARIO</t>
  </si>
  <si>
    <t>mikal</t>
  </si>
  <si>
    <t>HEINRICH</t>
  </si>
  <si>
    <t>Michael</t>
  </si>
  <si>
    <t>MICHEAL</t>
  </si>
  <si>
    <t>KERDHEN</t>
  </si>
  <si>
    <t>ON2</t>
  </si>
  <si>
    <t>LINDO KHUMALO</t>
  </si>
  <si>
    <t>GELORGE CEYTAL STORE</t>
  </si>
  <si>
    <t>08/12/2021</t>
  </si>
  <si>
    <t>1 x 80 x 37 x 90</t>
  </si>
  <si>
    <t>FHULUFHELO</t>
  </si>
  <si>
    <t>1 x 80 x 50 x 85</t>
  </si>
  <si>
    <t>KHUTSO RAMALOBALA</t>
  </si>
  <si>
    <t>zenyawo</t>
  </si>
  <si>
    <t>1 x 34.7 x 41.5 x 35.5</t>
  </si>
  <si>
    <t>Vanessa De Kock</t>
  </si>
  <si>
    <t>1 x 15.2 x 32 x 25.9 | 1 x 79 x 38 x 70 | 1 x 19.7 x 42.3 x 34.5</t>
  </si>
  <si>
    <t>monique</t>
  </si>
  <si>
    <t>MIDRAND</t>
  </si>
  <si>
    <t>ALLCASH TECHNOLOGIES</t>
  </si>
  <si>
    <t>ELLEN MNTAMBO</t>
  </si>
  <si>
    <t>02/12/2021</t>
  </si>
  <si>
    <t>john</t>
  </si>
  <si>
    <t>1 x 12 x 38.8 x 22</t>
  </si>
  <si>
    <t>1 x 22.7 x 53.6 x 41.5</t>
  </si>
  <si>
    <t>CENTRAL STORGE LOMAN</t>
  </si>
  <si>
    <t>1 x 31.7 x 61.5 x 43.7 | 1 x 31.7 x 53.2 x 46 | 1 x 80 x 41 x 67</t>
  </si>
  <si>
    <t>PIETER LINCO</t>
  </si>
  <si>
    <t>1 x 75 x 65 x 35</t>
  </si>
  <si>
    <t>NICCDEMUS SRTRE</t>
  </si>
  <si>
    <t>LOWRENCE MODIKA</t>
  </si>
  <si>
    <t>Moses</t>
  </si>
  <si>
    <t>GULIVAN</t>
  </si>
  <si>
    <t>WHITNEY THEODORA</t>
  </si>
  <si>
    <t>1 x 19.5 x 30.8 x 23.5</t>
  </si>
  <si>
    <t>FEDELITY CASH MAFIKENG</t>
  </si>
  <si>
    <t>kotetsi</t>
  </si>
  <si>
    <t>1 x 120 x 80 x 79</t>
  </si>
  <si>
    <t>SKYNET MAFIKENG</t>
  </si>
  <si>
    <t>1 x 40 x 30 x 1 | 1 x 40 x 30 x 1</t>
  </si>
  <si>
    <t>1 x 19 x 42 x 29 | 1 x 32 x 54 x 42.5 | 1 x 31.5 x 55.5 x 47.8 | 1 x 33.5 x 46.1 x 37.2 | 1 x 31.5 x 54 x 42.6 | 1 x 67 x 84 x 41.4</t>
  </si>
  <si>
    <t>1 x 67 x 32 x 31</t>
  </si>
  <si>
    <t>ATMSOLUTIONS</t>
  </si>
  <si>
    <t>PLETER L</t>
  </si>
  <si>
    <t>Helen</t>
  </si>
  <si>
    <t>1 x 79 x 37 x 63 | 1 x 80 x 41 x 67</t>
  </si>
  <si>
    <t>HUGE CONNELT</t>
  </si>
  <si>
    <t>ADEI</t>
  </si>
  <si>
    <t>Anile</t>
  </si>
  <si>
    <t>1 x 31.7 x 43.9 x 27.8</t>
  </si>
  <si>
    <t>JONATTAN</t>
  </si>
  <si>
    <t>SIGNATURE</t>
  </si>
  <si>
    <t>1 x 42.7 x 46.2 x 26.3 | 1 x 37.2 x 37.8 x 26.3</t>
  </si>
  <si>
    <t>ATM SLUTIONS</t>
  </si>
  <si>
    <t>Hendrick</t>
  </si>
  <si>
    <t>1 x 38 x 26.4 x 11.7</t>
  </si>
  <si>
    <t>1 x 59 x 36 x 25</t>
  </si>
  <si>
    <t>MONIQUE</t>
  </si>
  <si>
    <t>1 x 37.7 x 42.7 x 23.1</t>
  </si>
  <si>
    <t>09/12/2021</t>
  </si>
  <si>
    <t>Isaac</t>
  </si>
  <si>
    <t>10/12/2021</t>
  </si>
  <si>
    <t>georges</t>
  </si>
  <si>
    <t>1 x 26.5 x 55.7 x 37.6 | 1 x 29.5 x 49 x 44.8 | 1 x 31.5 x 57.2 x 43.7 | 1 x 67.5 x 83.5 x 47</t>
  </si>
  <si>
    <t>SAWRENCE</t>
  </si>
  <si>
    <t>terrence</t>
  </si>
  <si>
    <t>1 x 58 x 41 x 31</t>
  </si>
  <si>
    <t>illeg</t>
  </si>
  <si>
    <t>1 x 66.7 x 70.9 x 40.4</t>
  </si>
  <si>
    <t>1 x 66.7 x 73.2 x 37.6</t>
  </si>
  <si>
    <t>1 x 5.2 x 41.7 x 18.2</t>
  </si>
  <si>
    <t>PEITER MULLER</t>
  </si>
  <si>
    <t>Peter</t>
  </si>
  <si>
    <t>AMSOLUTIONS</t>
  </si>
  <si>
    <t>2 x 79 x 40 x 65</t>
  </si>
  <si>
    <t>1 x 35.7 x 36.6 x 28.8 | 1 x 27 x 27 x 92 | 1 x 28.2 x 35.2 x 16.9 | 1 x 69.2 x 70.1 x 41.5</t>
  </si>
  <si>
    <t>malcolm</t>
  </si>
  <si>
    <t>ARM SOLUIONS</t>
  </si>
  <si>
    <t>SBENISO MANGEISE</t>
  </si>
  <si>
    <t>1 x 61.7 x 75.9 x 46.8</t>
  </si>
  <si>
    <t>1 x 69.2 x 72.7 x 40.8</t>
  </si>
  <si>
    <t>KHOTSO</t>
  </si>
  <si>
    <t>1 x 39 x 35 x 32 | 1 x 80 x 40 x 66</t>
  </si>
  <si>
    <t>JONARHAN</t>
  </si>
  <si>
    <t>1 x 66.7 x 76 x 39.6 | 1 x 66.7 x 83.4 x 34.7</t>
  </si>
  <si>
    <t>1 x 40 x 33 x 38 | 1 x 80 x 40 x 60</t>
  </si>
  <si>
    <t>NICO SETEHE</t>
  </si>
  <si>
    <t>GERHARD DU PLESSIS</t>
  </si>
  <si>
    <t>2 x 80 x 37 x 65</t>
  </si>
  <si>
    <t>ATM SOLUTIONS PARTSHEPSTONE</t>
  </si>
  <si>
    <t>nihal</t>
  </si>
  <si>
    <t>Regards</t>
  </si>
  <si>
    <t>1 x 65 x 30 x 55</t>
  </si>
  <si>
    <t>JASON PETERS</t>
  </si>
  <si>
    <t>JASON</t>
  </si>
  <si>
    <t>2 x 59 x 41 x 29</t>
  </si>
  <si>
    <t>sue</t>
  </si>
  <si>
    <t>1 x 27.7 x 63.8 x 22.3</t>
  </si>
  <si>
    <t>zenyawo  george</t>
  </si>
  <si>
    <t>3 x 48 x 44 x 33</t>
  </si>
  <si>
    <t>2 x 100 x 40 x 40</t>
  </si>
  <si>
    <t>1 x 80 x 36 x 90</t>
  </si>
  <si>
    <t>COERT</t>
  </si>
  <si>
    <t>ALL CASH TECHNOLOGIES</t>
  </si>
  <si>
    <t>ELLEN</t>
  </si>
  <si>
    <t>Felicity</t>
  </si>
  <si>
    <t>PETER LETSOALO</t>
  </si>
  <si>
    <t>SKYNET EXPRESS</t>
  </si>
  <si>
    <t>2 x 48 x 31 x 23</t>
  </si>
  <si>
    <t>LIHLE SKADENI</t>
  </si>
  <si>
    <t xml:space="preserve">Eugene                        </t>
  </si>
  <si>
    <t>4 x 56 x 43 x 30</t>
  </si>
  <si>
    <t>MAMOOD</t>
  </si>
  <si>
    <t>Thapelo</t>
  </si>
  <si>
    <t>1 x 25.7 x 38.4 x 37.4</t>
  </si>
  <si>
    <t>CHANTELL OLWAGE   PIOTR</t>
  </si>
  <si>
    <t>ATM SOLUTIONS HEAD OFFICE</t>
  </si>
  <si>
    <t>Ann Noma Quinton</t>
  </si>
  <si>
    <t>CHANTEL</t>
  </si>
  <si>
    <t>henry</t>
  </si>
  <si>
    <t>SUE</t>
  </si>
  <si>
    <t>1 x 28.7 x 57.9 x 29.3 | 1 x 37.2 x 35.5 x 33.9</t>
  </si>
  <si>
    <t>ATM SOLUTIONS CAPE TOWN</t>
  </si>
  <si>
    <t>ETHIEN</t>
  </si>
  <si>
    <t>1 x 29.7 x 52.8 x 47.2</t>
  </si>
  <si>
    <t>1 x 28.2 x 48 x 36.7 | 1 x 30.7 x 49.1 x 41.4</t>
  </si>
  <si>
    <t>GEORGE CENTRAL STORE COMPAN</t>
  </si>
  <si>
    <t>1 x 30.2 x 54 x 49.7 | 2 x 26.7 x 30.1 x 18.17</t>
  </si>
  <si>
    <t>YASHEN POORAI</t>
  </si>
  <si>
    <t>ADELAID NAIDOO</t>
  </si>
  <si>
    <t>1 x 32.2 x 59.7 x 14.7 | 1 x 41.2 x 81.7 x 31.8</t>
  </si>
  <si>
    <t>1 x 31.2 x 61.2 x 43.2</t>
  </si>
  <si>
    <t>PRETORIA</t>
  </si>
  <si>
    <t>AUTO MOTION C O CALTEX FREDERI</t>
  </si>
  <si>
    <t>LORENZO</t>
  </si>
  <si>
    <t>lorenzo</t>
  </si>
  <si>
    <t>MORATUWA PHOTOLO</t>
  </si>
  <si>
    <t>1 x 15.7 x 50.7 x 30.7 | 1 x 16.2 x 49.5 x 22.4 | 1 x 28.7 x 31.9 x 20 | 1 x 17.2 x 33.3 x 26.7</t>
  </si>
  <si>
    <t>ALIS</t>
  </si>
  <si>
    <t>1 x 40 x 30 x 21</t>
  </si>
  <si>
    <t>ATM SOLUTHION</t>
  </si>
  <si>
    <t>BORMAN</t>
  </si>
  <si>
    <t>1 x 19.2 x 46.9 x 22.1 | 1 x 21.7 x 45 x 20.3</t>
  </si>
  <si>
    <t>mbongeni</t>
  </si>
  <si>
    <t>1 x 35.2 x 77.2 x 54.2</t>
  </si>
  <si>
    <t>MALCON</t>
  </si>
  <si>
    <t>Eugene</t>
  </si>
  <si>
    <t>1 x 29.2 x 63.5 x 41.9</t>
  </si>
  <si>
    <t>ATL SOLUTION CAPE TOWN</t>
  </si>
  <si>
    <t>MOHAMMED</t>
  </si>
  <si>
    <t>1 x 33.7 x 30.2 x 24.6</t>
  </si>
  <si>
    <t>CITRUSDAL</t>
  </si>
  <si>
    <t>MOHMOOD</t>
  </si>
  <si>
    <t xml:space="preserve">MAHMOOD                       </t>
  </si>
  <si>
    <t>1 x 66.7 x 86.3 x 23.9</t>
  </si>
  <si>
    <t>1 x 25.7 x 38.1 x 18.3 | 1 x 16.2 x 36.2 x 19 | 1 x 17.2 x 40.5 x 19.6 | 1 x 16.7 x 43.9 x 17.2 | 1 x 66.2 x 84.1 x 36.7 | 1 x 51.2 x 67.1 x 53.8 | 1 x 93 x 70 x 77</t>
  </si>
  <si>
    <t>1 x 20.7 x 41.9 x 41.4</t>
  </si>
  <si>
    <t>ATM SOLUTIONS BURGERSFOORT</t>
  </si>
  <si>
    <t>Sharon</t>
  </si>
  <si>
    <t>1 x 95 x 95 x 109</t>
  </si>
  <si>
    <t>eugene</t>
  </si>
  <si>
    <t>2 x 57 x 29 x 43 | 1 x 84 x 40 x 63</t>
  </si>
  <si>
    <t>1 x 100 x 45 x 150</t>
  </si>
  <si>
    <t>NORMAN RALA RALA</t>
  </si>
  <si>
    <t>1 x 80 x 36 x 38</t>
  </si>
  <si>
    <t>ATM SOLUTION DURBAN</t>
  </si>
  <si>
    <t>SIYA</t>
  </si>
  <si>
    <t>SENYANO</t>
  </si>
  <si>
    <t>MR DANIEL</t>
  </si>
  <si>
    <t>1 x 33 x 21 x 16 | 1 x 44 x 61 x 39</t>
  </si>
  <si>
    <t>KIMBERLEY</t>
  </si>
  <si>
    <t>PIET MOTSWALAKERO</t>
  </si>
  <si>
    <t>piet</t>
  </si>
  <si>
    <t>1 x 30 x 25 x 30</t>
  </si>
  <si>
    <t>HOTAZEL</t>
  </si>
  <si>
    <t>JERR CHIRI</t>
  </si>
  <si>
    <t>SIGN</t>
  </si>
  <si>
    <t>REDDY</t>
  </si>
  <si>
    <t>MERVYN</t>
  </si>
  <si>
    <t>1 x 69.7 x 70.7 x 38</t>
  </si>
  <si>
    <t>deliwe</t>
  </si>
  <si>
    <t>1 x 29.7 x 31.5 x 23.7</t>
  </si>
  <si>
    <t>LISA</t>
  </si>
  <si>
    <t>2 x 33 x 25 x 20</t>
  </si>
  <si>
    <t>1 x 50 x 45 x 40 | 1 x 80 x 90 x 47 | 1 x 80 x 45 x 40</t>
  </si>
  <si>
    <t>1 x 24.7 x 33 x 29</t>
  </si>
  <si>
    <t>1 x 32.2 x 45.3 x 27.8</t>
  </si>
  <si>
    <t>GEORGE CENTRAL STORAGE COMPANY</t>
  </si>
  <si>
    <t>J Marx</t>
  </si>
  <si>
    <t>1 x 36.7 x 55.5 x 55.3</t>
  </si>
  <si>
    <t>APHELEL MONANGA</t>
  </si>
  <si>
    <t>ATM SOLUTION MARBLE HALL</t>
  </si>
  <si>
    <t>1 x 30.2 x 38.3 x 33</t>
  </si>
  <si>
    <t>LADYSMITH (NTL)</t>
  </si>
  <si>
    <t>C745 LADYSMITH</t>
  </si>
  <si>
    <t>MUZI MNCUBE</t>
  </si>
  <si>
    <t>SIHLE</t>
  </si>
  <si>
    <t>4 x 35 x 23 x 31</t>
  </si>
  <si>
    <t>1 x 38 x 36 x 49</t>
  </si>
  <si>
    <t>ATM SOLUTIONS MIDDELBURGH</t>
  </si>
  <si>
    <t>NATASHA OLDS</t>
  </si>
  <si>
    <t>LORRAINE</t>
  </si>
  <si>
    <t>Lorraine</t>
  </si>
  <si>
    <t>1 x 70 x 40 x 60 | 1 x 80 x 70 x 60</t>
  </si>
  <si>
    <t>b j slubert</t>
  </si>
  <si>
    <t>JOHAN</t>
  </si>
  <si>
    <t>ETTIENE</t>
  </si>
  <si>
    <t>thabilo</t>
  </si>
  <si>
    <t>1 x 40 x 30 x 4</t>
  </si>
  <si>
    <t>UNILOCK MANUFATCTURING</t>
  </si>
  <si>
    <t>CHANTELL PIOTR</t>
  </si>
  <si>
    <t>ch ntell</t>
  </si>
  <si>
    <t>Ann/Noma/Quinton</t>
  </si>
  <si>
    <t xml:space="preserve">Noma                          </t>
  </si>
  <si>
    <t>WHITNEY</t>
  </si>
  <si>
    <t>Feni</t>
  </si>
  <si>
    <t>1 x 6.5 x 47.4 x 24.5</t>
  </si>
  <si>
    <t>ATM Solutions Newcastle</t>
  </si>
  <si>
    <t>Lindkhule Khumalo</t>
  </si>
  <si>
    <t>ATM Solutions Klerksdorp</t>
  </si>
  <si>
    <t>Stephen Swanepoel</t>
  </si>
  <si>
    <t>ANASTASIA</t>
  </si>
  <si>
    <t>1 x 61 x 38 x 28</t>
  </si>
  <si>
    <t>ATM Solutions Richards Bay</t>
  </si>
  <si>
    <t>Calvin Khoza</t>
  </si>
  <si>
    <t xml:space="preserve">calvin                        </t>
  </si>
  <si>
    <t>GEORGE CENTRAL STORAGE</t>
  </si>
  <si>
    <t>06/01/2022</t>
  </si>
  <si>
    <t>b j delport</t>
  </si>
  <si>
    <t>1 x 15 x 34.7 x 25.8</t>
  </si>
  <si>
    <t>Hamood</t>
  </si>
  <si>
    <t>2 x 80 x 39 x 88 | 1 x 120 x 80 x 110</t>
  </si>
  <si>
    <t>ATMK OLUTIONS</t>
  </si>
  <si>
    <t>1 x 54.7 x 62.5 x 47.2</t>
  </si>
  <si>
    <t>1 x 54.7 x 59.9 x 48.7</t>
  </si>
  <si>
    <t>Jason</t>
  </si>
  <si>
    <t>1 x 55.2 x 54 x 53.5</t>
  </si>
  <si>
    <t>1 x 55.2 x 59.9 x 48.7 | 1 x 57 x 57 x 36</t>
  </si>
  <si>
    <t>Ana</t>
  </si>
  <si>
    <t>1 x 55.2 x 59.3 x 49</t>
  </si>
  <si>
    <t>AYM SOLUTIONS</t>
  </si>
  <si>
    <t>1 x 55.2 x 59.5 x 48.4</t>
  </si>
  <si>
    <t>JOHANTHAN</t>
  </si>
  <si>
    <t>1 x 54.2 x 51.3 x 36.1 | 1 x 54.7 x 55.4 x 52.5</t>
  </si>
  <si>
    <t>AOHELELE MANANGA</t>
  </si>
  <si>
    <t>ATMK SO;UTIONS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</si>
</sst>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0" fontId="0" fillId="0" borderId="0" xfId="0" applyNumberFormat="1"/>
    <xf numFmtId="2" fontId="0" fillId="0" borderId="0" xfId="0" applyNumberFormat="1" applyFill="1" applyAlignment="1"/>
    <xf numFmtId="2" fontId="0" fillId="0" borderId="0" xfId="0" applyNumberFormat="1" applyAlignmen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2"/>
  <sheetViews>
    <sheetView tabSelected="1" topLeftCell="O1" workbookViewId="0">
      <selection activeCell="AF4" sqref="AF4"/>
    </sheetView>
  </sheetViews>
  <sheetFormatPr defaultRowHeight="14.4" x14ac:dyDescent="0.3"/>
  <cols>
    <col min="4" max="5" width="12.33203125" bestFit="1" customWidth="1"/>
    <col min="27" max="34" width="8.88671875" style="6"/>
    <col min="35" max="35" width="11.5546875" style="6" bestFit="1" customWidth="1"/>
  </cols>
  <sheetData>
    <row r="1" spans="1:3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1" t="s">
        <v>35</v>
      </c>
      <c r="AK1" s="1" t="s">
        <v>36</v>
      </c>
    </row>
    <row r="2" spans="1:37" x14ac:dyDescent="0.3">
      <c r="A2" t="str">
        <f>"069908139971"</f>
        <v>069908139971</v>
      </c>
      <c r="B2" t="str">
        <f>"069908139971"</f>
        <v>069908139971</v>
      </c>
      <c r="C2" t="s">
        <v>37</v>
      </c>
      <c r="D2" s="7">
        <v>44544</v>
      </c>
      <c r="E2" s="7">
        <v>44544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>
        <v>44</v>
      </c>
      <c r="M2" t="s">
        <v>45</v>
      </c>
      <c r="N2" t="str">
        <f>""</f>
        <v/>
      </c>
      <c r="P2" t="s">
        <v>38</v>
      </c>
      <c r="Q2" t="s">
        <v>46</v>
      </c>
      <c r="S2" s="3">
        <v>0.6430555555555556</v>
      </c>
      <c r="T2" t="s">
        <v>47</v>
      </c>
      <c r="U2">
        <v>1</v>
      </c>
      <c r="V2">
        <v>21</v>
      </c>
      <c r="W2" t="s">
        <v>48</v>
      </c>
      <c r="X2">
        <v>5.4</v>
      </c>
      <c r="Y2">
        <v>21</v>
      </c>
      <c r="Z2" t="s">
        <v>49</v>
      </c>
      <c r="AA2" s="4">
        <v>0</v>
      </c>
      <c r="AB2" s="4">
        <v>0</v>
      </c>
      <c r="AC2" s="4">
        <v>41.93</v>
      </c>
      <c r="AD2" s="4">
        <v>0</v>
      </c>
      <c r="AE2" s="4">
        <v>0</v>
      </c>
      <c r="AF2" s="5">
        <v>112.75999999999999</v>
      </c>
      <c r="AG2" s="5">
        <v>154.69</v>
      </c>
      <c r="AH2" s="5">
        <v>23.2</v>
      </c>
      <c r="AI2" s="5">
        <v>177.89</v>
      </c>
    </row>
    <row r="3" spans="1:37" x14ac:dyDescent="0.3">
      <c r="A3" t="str">
        <f>"009941792995"</f>
        <v>009941792995</v>
      </c>
      <c r="B3" t="str">
        <f>"009941792995"</f>
        <v>009941792995</v>
      </c>
      <c r="C3" t="s">
        <v>50</v>
      </c>
      <c r="D3" s="7">
        <v>44544</v>
      </c>
      <c r="E3" s="7">
        <v>44544</v>
      </c>
      <c r="F3" t="s">
        <v>51</v>
      </c>
      <c r="G3" t="s">
        <v>52</v>
      </c>
      <c r="H3" t="s">
        <v>53</v>
      </c>
      <c r="I3" t="s">
        <v>42</v>
      </c>
      <c r="J3" t="s">
        <v>43</v>
      </c>
      <c r="K3" t="s">
        <v>54</v>
      </c>
      <c r="L3">
        <v>44</v>
      </c>
      <c r="M3" t="s">
        <v>45</v>
      </c>
      <c r="N3" t="str">
        <f>""</f>
        <v/>
      </c>
      <c r="P3" t="s">
        <v>38</v>
      </c>
      <c r="Q3" t="s">
        <v>46</v>
      </c>
      <c r="S3" s="3">
        <v>0.6430555555555556</v>
      </c>
      <c r="T3" t="s">
        <v>47</v>
      </c>
      <c r="U3">
        <v>2</v>
      </c>
      <c r="V3">
        <v>37</v>
      </c>
      <c r="W3" t="s">
        <v>55</v>
      </c>
      <c r="X3">
        <v>51.8</v>
      </c>
      <c r="Y3">
        <v>52</v>
      </c>
      <c r="Z3" t="s">
        <v>49</v>
      </c>
      <c r="AA3" s="4">
        <v>0</v>
      </c>
      <c r="AB3" s="4">
        <v>0</v>
      </c>
      <c r="AC3" s="4">
        <v>71.19</v>
      </c>
      <c r="AD3" s="4">
        <v>0</v>
      </c>
      <c r="AE3" s="4">
        <v>0</v>
      </c>
      <c r="AF3" s="5">
        <v>187.78000000000003</v>
      </c>
      <c r="AG3" s="5">
        <v>258.97000000000003</v>
      </c>
      <c r="AH3" s="5">
        <v>38.85</v>
      </c>
      <c r="AI3" s="5">
        <v>297.82</v>
      </c>
    </row>
    <row r="4" spans="1:37" x14ac:dyDescent="0.3">
      <c r="A4" t="str">
        <f>"009940900507"</f>
        <v>009940900507</v>
      </c>
      <c r="B4" t="str">
        <f>"009940900507"</f>
        <v>009940900507</v>
      </c>
      <c r="C4" t="s">
        <v>50</v>
      </c>
      <c r="D4" s="7">
        <v>44545</v>
      </c>
      <c r="E4" s="7">
        <v>44545</v>
      </c>
      <c r="F4" t="s">
        <v>42</v>
      </c>
      <c r="G4" t="s">
        <v>43</v>
      </c>
      <c r="I4" t="s">
        <v>57</v>
      </c>
      <c r="J4" t="s">
        <v>43</v>
      </c>
      <c r="K4" t="s">
        <v>58</v>
      </c>
      <c r="L4">
        <v>41</v>
      </c>
      <c r="M4" t="s">
        <v>45</v>
      </c>
      <c r="N4" t="str">
        <f>""</f>
        <v/>
      </c>
      <c r="P4" t="s">
        <v>59</v>
      </c>
      <c r="Q4" t="s">
        <v>46</v>
      </c>
      <c r="S4" s="3">
        <v>0.42569444444444443</v>
      </c>
      <c r="T4" t="s">
        <v>60</v>
      </c>
      <c r="U4">
        <v>2</v>
      </c>
      <c r="V4">
        <v>50</v>
      </c>
      <c r="W4" t="s">
        <v>61</v>
      </c>
      <c r="X4">
        <v>62</v>
      </c>
      <c r="Y4">
        <v>62</v>
      </c>
      <c r="Z4" t="s">
        <v>49</v>
      </c>
      <c r="AA4" s="4">
        <v>0</v>
      </c>
      <c r="AB4" s="4">
        <v>0</v>
      </c>
      <c r="AC4" s="4">
        <v>96.44</v>
      </c>
      <c r="AD4" s="4">
        <v>0</v>
      </c>
      <c r="AE4" s="4">
        <v>0</v>
      </c>
      <c r="AF4" s="5">
        <v>252.54000000000002</v>
      </c>
      <c r="AG4" s="5">
        <v>348.98</v>
      </c>
      <c r="AH4" s="5">
        <v>52.35</v>
      </c>
      <c r="AI4" s="5">
        <v>401.33</v>
      </c>
    </row>
    <row r="5" spans="1:37" x14ac:dyDescent="0.3">
      <c r="A5" t="str">
        <f>"009940900508"</f>
        <v>009940900508</v>
      </c>
      <c r="B5" t="str">
        <f>"009940900508"</f>
        <v>009940900508</v>
      </c>
      <c r="C5" t="s">
        <v>50</v>
      </c>
      <c r="D5" s="7">
        <v>44545</v>
      </c>
      <c r="E5" s="7">
        <v>44545</v>
      </c>
      <c r="F5" t="s">
        <v>42</v>
      </c>
      <c r="G5" t="s">
        <v>43</v>
      </c>
      <c r="I5" t="s">
        <v>51</v>
      </c>
      <c r="J5" t="s">
        <v>62</v>
      </c>
      <c r="K5" t="s">
        <v>63</v>
      </c>
      <c r="L5">
        <v>44</v>
      </c>
      <c r="M5" t="s">
        <v>45</v>
      </c>
      <c r="N5" t="str">
        <f>""</f>
        <v/>
      </c>
      <c r="P5" t="s">
        <v>56</v>
      </c>
      <c r="Q5" t="s">
        <v>46</v>
      </c>
      <c r="S5" s="3">
        <v>0.54027777777777775</v>
      </c>
      <c r="T5" t="s">
        <v>64</v>
      </c>
      <c r="U5">
        <v>2</v>
      </c>
      <c r="V5">
        <v>47</v>
      </c>
      <c r="W5" t="s">
        <v>65</v>
      </c>
      <c r="X5">
        <v>58.6</v>
      </c>
      <c r="Y5">
        <v>59</v>
      </c>
      <c r="Z5" t="s">
        <v>49</v>
      </c>
      <c r="AA5" s="4">
        <v>0</v>
      </c>
      <c r="AB5" s="4">
        <v>0</v>
      </c>
      <c r="AC5" s="4">
        <v>77.790000000000006</v>
      </c>
      <c r="AD5" s="4">
        <v>0</v>
      </c>
      <c r="AE5" s="4">
        <v>0</v>
      </c>
      <c r="AF5" s="5">
        <v>204.71999999999997</v>
      </c>
      <c r="AG5" s="5">
        <v>282.51</v>
      </c>
      <c r="AH5" s="5">
        <v>42.38</v>
      </c>
      <c r="AI5" s="5">
        <v>324.89</v>
      </c>
    </row>
    <row r="6" spans="1:37" x14ac:dyDescent="0.3">
      <c r="A6" t="str">
        <f>"009940900510"</f>
        <v>009940900510</v>
      </c>
      <c r="B6" t="str">
        <f>"009940900510"</f>
        <v>009940900510</v>
      </c>
      <c r="C6" t="s">
        <v>50</v>
      </c>
      <c r="D6" s="7">
        <v>44545</v>
      </c>
      <c r="E6" s="7">
        <v>44545</v>
      </c>
      <c r="F6" t="s">
        <v>42</v>
      </c>
      <c r="G6" t="s">
        <v>43</v>
      </c>
      <c r="I6" t="s">
        <v>66</v>
      </c>
      <c r="J6" t="s">
        <v>62</v>
      </c>
      <c r="K6" t="s">
        <v>67</v>
      </c>
      <c r="L6">
        <v>44</v>
      </c>
      <c r="M6" t="s">
        <v>45</v>
      </c>
      <c r="N6" t="str">
        <f>""</f>
        <v/>
      </c>
      <c r="P6" t="s">
        <v>56</v>
      </c>
      <c r="Q6" t="s">
        <v>46</v>
      </c>
      <c r="S6" s="3">
        <v>0.72986111111111107</v>
      </c>
      <c r="T6" t="s">
        <v>68</v>
      </c>
      <c r="U6">
        <v>1</v>
      </c>
      <c r="V6">
        <v>20</v>
      </c>
      <c r="W6" t="s">
        <v>69</v>
      </c>
      <c r="X6">
        <v>42.8</v>
      </c>
      <c r="Y6">
        <v>43</v>
      </c>
      <c r="Z6" t="s">
        <v>49</v>
      </c>
      <c r="AA6" s="4">
        <v>0</v>
      </c>
      <c r="AB6" s="4">
        <v>0</v>
      </c>
      <c r="AC6" s="4">
        <v>62.69</v>
      </c>
      <c r="AD6" s="4">
        <v>0</v>
      </c>
      <c r="AE6" s="4">
        <v>0</v>
      </c>
      <c r="AF6" s="5">
        <v>166</v>
      </c>
      <c r="AG6" s="5">
        <v>228.69</v>
      </c>
      <c r="AH6" s="5">
        <v>34.299999999999997</v>
      </c>
      <c r="AI6" s="5">
        <v>262.99</v>
      </c>
    </row>
    <row r="7" spans="1:37" x14ac:dyDescent="0.3">
      <c r="A7" t="str">
        <f>"009942000987"</f>
        <v>009942000987</v>
      </c>
      <c r="B7" t="str">
        <f>"009942000987"</f>
        <v>009942000987</v>
      </c>
      <c r="C7" t="s">
        <v>37</v>
      </c>
      <c r="D7" s="7">
        <v>44543</v>
      </c>
      <c r="E7" s="7">
        <v>44543</v>
      </c>
      <c r="F7" t="s">
        <v>71</v>
      </c>
      <c r="G7" t="s">
        <v>43</v>
      </c>
      <c r="H7" t="s">
        <v>72</v>
      </c>
      <c r="I7" t="s">
        <v>73</v>
      </c>
      <c r="J7" t="s">
        <v>74</v>
      </c>
      <c r="K7">
        <v>0</v>
      </c>
      <c r="L7">
        <v>43</v>
      </c>
      <c r="M7" t="s">
        <v>45</v>
      </c>
      <c r="N7" t="str">
        <f>""</f>
        <v/>
      </c>
      <c r="P7" t="s">
        <v>75</v>
      </c>
      <c r="Q7" t="s">
        <v>76</v>
      </c>
      <c r="S7" s="3">
        <v>0.41666666666666669</v>
      </c>
      <c r="T7" t="s">
        <v>77</v>
      </c>
      <c r="U7">
        <v>1</v>
      </c>
      <c r="V7">
        <v>1</v>
      </c>
      <c r="W7" t="s">
        <v>78</v>
      </c>
      <c r="X7">
        <v>0.2</v>
      </c>
      <c r="Y7">
        <v>1</v>
      </c>
      <c r="Z7" t="s">
        <v>49</v>
      </c>
      <c r="AA7" s="4">
        <v>0</v>
      </c>
      <c r="AB7" s="4">
        <v>0</v>
      </c>
      <c r="AC7" s="4">
        <v>46.31</v>
      </c>
      <c r="AD7" s="4">
        <v>0</v>
      </c>
      <c r="AE7" s="4">
        <v>0</v>
      </c>
      <c r="AF7" s="5">
        <v>124</v>
      </c>
      <c r="AG7" s="5">
        <v>170.31</v>
      </c>
      <c r="AH7" s="5">
        <v>25.55</v>
      </c>
      <c r="AI7" s="5">
        <v>195.86</v>
      </c>
    </row>
    <row r="8" spans="1:37" x14ac:dyDescent="0.3">
      <c r="A8" t="str">
        <f>"009941621989"</f>
        <v>009941621989</v>
      </c>
      <c r="B8" t="str">
        <f>"009941621989"</f>
        <v>009941621989</v>
      </c>
      <c r="C8" t="s">
        <v>37</v>
      </c>
      <c r="D8" s="7">
        <v>44544</v>
      </c>
      <c r="E8" s="7">
        <v>44544</v>
      </c>
      <c r="F8" t="s">
        <v>57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>
        <v>41</v>
      </c>
      <c r="M8" t="s">
        <v>45</v>
      </c>
      <c r="N8" t="str">
        <f>"JNB LOCKS"</f>
        <v>JNB LOCKS</v>
      </c>
      <c r="P8" t="s">
        <v>84</v>
      </c>
      <c r="Q8" t="s">
        <v>76</v>
      </c>
      <c r="S8" s="3">
        <v>0.36736111111111108</v>
      </c>
      <c r="T8" t="s">
        <v>85</v>
      </c>
      <c r="U8">
        <v>1</v>
      </c>
      <c r="V8">
        <v>22</v>
      </c>
      <c r="W8" t="s">
        <v>86</v>
      </c>
      <c r="X8">
        <v>43.4</v>
      </c>
      <c r="Y8">
        <v>44</v>
      </c>
      <c r="Z8" t="s">
        <v>49</v>
      </c>
      <c r="AA8" s="4">
        <v>0</v>
      </c>
      <c r="AB8" s="4">
        <v>0</v>
      </c>
      <c r="AC8" s="4">
        <v>72.08</v>
      </c>
      <c r="AD8" s="4">
        <v>0</v>
      </c>
      <c r="AE8" s="4">
        <v>0</v>
      </c>
      <c r="AF8" s="5">
        <v>190.08000000000004</v>
      </c>
      <c r="AG8" s="5">
        <v>262.16000000000003</v>
      </c>
      <c r="AH8" s="5">
        <v>39.32</v>
      </c>
      <c r="AI8" s="5">
        <v>301.48</v>
      </c>
    </row>
    <row r="9" spans="1:37" x14ac:dyDescent="0.3">
      <c r="A9" t="str">
        <f>"009940237776"</f>
        <v>009940237776</v>
      </c>
      <c r="B9" t="str">
        <f>"009940237776"</f>
        <v>009940237776</v>
      </c>
      <c r="C9" t="s">
        <v>37</v>
      </c>
      <c r="D9" s="7">
        <v>44544</v>
      </c>
      <c r="E9" s="7">
        <v>44544</v>
      </c>
      <c r="F9" t="s">
        <v>57</v>
      </c>
      <c r="G9" t="s">
        <v>43</v>
      </c>
      <c r="H9" t="s">
        <v>80</v>
      </c>
      <c r="I9" t="s">
        <v>42</v>
      </c>
      <c r="J9" t="s">
        <v>43</v>
      </c>
      <c r="K9" t="s">
        <v>87</v>
      </c>
      <c r="L9">
        <v>41</v>
      </c>
      <c r="M9" t="s">
        <v>45</v>
      </c>
      <c r="N9" t="str">
        <f>"STORES"</f>
        <v>STORES</v>
      </c>
      <c r="P9" t="s">
        <v>56</v>
      </c>
      <c r="Q9" t="s">
        <v>46</v>
      </c>
      <c r="S9" s="3">
        <v>0.47847222222222219</v>
      </c>
      <c r="T9" t="s">
        <v>88</v>
      </c>
      <c r="U9">
        <v>4</v>
      </c>
      <c r="V9">
        <v>66.3</v>
      </c>
      <c r="W9" t="s">
        <v>89</v>
      </c>
      <c r="X9">
        <v>66.900000000000006</v>
      </c>
      <c r="Y9">
        <v>67</v>
      </c>
      <c r="Z9" t="s">
        <v>49</v>
      </c>
      <c r="AA9" s="4">
        <v>0</v>
      </c>
      <c r="AB9" s="4">
        <v>0</v>
      </c>
      <c r="AC9" s="4">
        <v>103.21</v>
      </c>
      <c r="AD9" s="4">
        <v>0</v>
      </c>
      <c r="AE9" s="4">
        <v>0</v>
      </c>
      <c r="AF9" s="5">
        <v>269.89000000000004</v>
      </c>
      <c r="AG9" s="5">
        <v>373.1</v>
      </c>
      <c r="AH9" s="5">
        <v>55.97</v>
      </c>
      <c r="AI9" s="5">
        <v>429.07</v>
      </c>
    </row>
    <row r="10" spans="1:37" x14ac:dyDescent="0.3">
      <c r="A10" t="str">
        <f>"009941618978"</f>
        <v>009941618978</v>
      </c>
      <c r="B10" t="str">
        <f>"009941618978"</f>
        <v>009941618978</v>
      </c>
      <c r="C10" t="s">
        <v>37</v>
      </c>
      <c r="D10" s="7">
        <v>44544</v>
      </c>
      <c r="E10" s="7">
        <v>44544</v>
      </c>
      <c r="F10" t="s">
        <v>57</v>
      </c>
      <c r="G10" t="s">
        <v>43</v>
      </c>
      <c r="H10" t="s">
        <v>90</v>
      </c>
      <c r="I10" t="s">
        <v>91</v>
      </c>
      <c r="J10" t="s">
        <v>92</v>
      </c>
      <c r="K10" t="s">
        <v>93</v>
      </c>
      <c r="L10">
        <v>41</v>
      </c>
      <c r="M10" t="s">
        <v>45</v>
      </c>
      <c r="N10" t="str">
        <f>"STORES"</f>
        <v>STORES</v>
      </c>
      <c r="P10" t="s">
        <v>56</v>
      </c>
      <c r="Q10" t="s">
        <v>46</v>
      </c>
      <c r="S10" s="3">
        <v>0.74236111111111114</v>
      </c>
      <c r="T10" t="s">
        <v>94</v>
      </c>
      <c r="U10">
        <v>4</v>
      </c>
      <c r="V10">
        <v>92</v>
      </c>
      <c r="W10" t="s">
        <v>95</v>
      </c>
      <c r="X10">
        <v>86.2</v>
      </c>
      <c r="Y10">
        <v>92</v>
      </c>
      <c r="Z10" t="s">
        <v>49</v>
      </c>
      <c r="AA10" s="4">
        <v>0</v>
      </c>
      <c r="AB10" s="4">
        <v>0</v>
      </c>
      <c r="AC10" s="4">
        <v>137.04</v>
      </c>
      <c r="AD10" s="4">
        <v>0</v>
      </c>
      <c r="AE10" s="4">
        <v>0</v>
      </c>
      <c r="AF10" s="5">
        <v>356.64</v>
      </c>
      <c r="AG10" s="5">
        <v>493.68</v>
      </c>
      <c r="AH10" s="5">
        <v>74.05</v>
      </c>
      <c r="AI10" s="5">
        <v>567.73</v>
      </c>
    </row>
    <row r="11" spans="1:37" x14ac:dyDescent="0.3">
      <c r="A11" t="str">
        <f>"009940956734"</f>
        <v>009940956734</v>
      </c>
      <c r="B11" t="str">
        <f>"009940956734"</f>
        <v>009940956734</v>
      </c>
      <c r="C11" t="s">
        <v>37</v>
      </c>
      <c r="D11" s="7">
        <v>44544</v>
      </c>
      <c r="E11" s="7">
        <v>44544</v>
      </c>
      <c r="F11" t="s">
        <v>57</v>
      </c>
      <c r="G11" t="s">
        <v>43</v>
      </c>
      <c r="H11" t="s">
        <v>96</v>
      </c>
      <c r="I11" t="s">
        <v>42</v>
      </c>
      <c r="J11" t="s">
        <v>43</v>
      </c>
      <c r="K11" t="s">
        <v>87</v>
      </c>
      <c r="L11">
        <v>21</v>
      </c>
      <c r="M11" t="s">
        <v>97</v>
      </c>
      <c r="N11" t="str">
        <f>"LOCKS"</f>
        <v>LOCKS</v>
      </c>
      <c r="P11" t="s">
        <v>56</v>
      </c>
      <c r="Q11" t="s">
        <v>76</v>
      </c>
      <c r="S11" s="3">
        <v>0.47847222222222219</v>
      </c>
      <c r="T11" t="s">
        <v>88</v>
      </c>
      <c r="U11">
        <v>1</v>
      </c>
      <c r="V11">
        <v>1</v>
      </c>
      <c r="W11" t="s">
        <v>78</v>
      </c>
      <c r="X11">
        <v>0.2</v>
      </c>
      <c r="Y11">
        <v>1</v>
      </c>
      <c r="Z11" t="s">
        <v>49</v>
      </c>
      <c r="AA11" s="4">
        <v>0</v>
      </c>
      <c r="AB11" s="4">
        <v>0</v>
      </c>
      <c r="AC11" s="4">
        <v>16.98</v>
      </c>
      <c r="AD11" s="4">
        <v>0</v>
      </c>
      <c r="AE11" s="4">
        <v>0</v>
      </c>
      <c r="AF11" s="5">
        <v>43.540000000000006</v>
      </c>
      <c r="AG11" s="5">
        <v>60.52</v>
      </c>
      <c r="AH11" s="5">
        <v>9.08</v>
      </c>
      <c r="AI11" s="5">
        <v>69.599999999999994</v>
      </c>
    </row>
    <row r="12" spans="1:37" x14ac:dyDescent="0.3">
      <c r="A12" t="str">
        <f>"009941567636"</f>
        <v>009941567636</v>
      </c>
      <c r="B12" t="str">
        <f>"009941567636"</f>
        <v>009941567636</v>
      </c>
      <c r="C12" t="s">
        <v>37</v>
      </c>
      <c r="D12" s="7">
        <v>44544</v>
      </c>
      <c r="E12" s="7">
        <v>44544</v>
      </c>
      <c r="F12" t="s">
        <v>57</v>
      </c>
      <c r="G12" t="s">
        <v>43</v>
      </c>
      <c r="H12" t="s">
        <v>80</v>
      </c>
      <c r="I12" t="s">
        <v>98</v>
      </c>
      <c r="J12" t="s">
        <v>43</v>
      </c>
      <c r="K12" t="s">
        <v>99</v>
      </c>
      <c r="L12">
        <v>23</v>
      </c>
      <c r="M12" t="s">
        <v>97</v>
      </c>
      <c r="N12" t="str">
        <f>"LOCKS"</f>
        <v>LOCKS</v>
      </c>
      <c r="P12" t="s">
        <v>56</v>
      </c>
      <c r="Q12" t="s">
        <v>46</v>
      </c>
      <c r="S12" s="3">
        <v>0.37986111111111115</v>
      </c>
      <c r="T12" t="s">
        <v>100</v>
      </c>
      <c r="U12">
        <v>1</v>
      </c>
      <c r="V12">
        <v>1</v>
      </c>
      <c r="W12" t="s">
        <v>78</v>
      </c>
      <c r="X12">
        <v>0.2</v>
      </c>
      <c r="Y12">
        <v>1</v>
      </c>
      <c r="Z12" t="s">
        <v>49</v>
      </c>
      <c r="AA12" s="4">
        <v>0</v>
      </c>
      <c r="AB12" s="4">
        <v>0</v>
      </c>
      <c r="AC12" s="4">
        <v>32.9</v>
      </c>
      <c r="AD12" s="4">
        <v>0</v>
      </c>
      <c r="AE12" s="4">
        <v>0</v>
      </c>
      <c r="AF12" s="5">
        <v>84.360000000000014</v>
      </c>
      <c r="AG12" s="5">
        <v>117.26</v>
      </c>
      <c r="AH12" s="5">
        <v>17.59</v>
      </c>
      <c r="AI12" s="5">
        <v>134.85</v>
      </c>
    </row>
    <row r="13" spans="1:37" x14ac:dyDescent="0.3">
      <c r="A13" t="str">
        <f>"009941671598"</f>
        <v>009941671598</v>
      </c>
      <c r="B13" t="str">
        <f>"009941671598"</f>
        <v>009941671598</v>
      </c>
      <c r="C13" t="s">
        <v>37</v>
      </c>
      <c r="D13" s="7">
        <v>44544</v>
      </c>
      <c r="E13" s="7">
        <v>44544</v>
      </c>
      <c r="F13" t="s">
        <v>101</v>
      </c>
      <c r="G13" t="s">
        <v>102</v>
      </c>
      <c r="H13" t="s">
        <v>103</v>
      </c>
      <c r="I13" t="s">
        <v>104</v>
      </c>
      <c r="J13" t="s">
        <v>43</v>
      </c>
      <c r="K13" t="s">
        <v>58</v>
      </c>
      <c r="L13">
        <v>43</v>
      </c>
      <c r="M13" t="s">
        <v>45</v>
      </c>
      <c r="N13" t="str">
        <f>"083 601 5869"</f>
        <v>083 601 5869</v>
      </c>
      <c r="P13" t="s">
        <v>105</v>
      </c>
      <c r="Q13" t="s">
        <v>76</v>
      </c>
      <c r="S13" s="3">
        <v>0.58333333333333337</v>
      </c>
      <c r="T13" t="s">
        <v>106</v>
      </c>
      <c r="U13">
        <v>10</v>
      </c>
      <c r="V13">
        <v>210</v>
      </c>
      <c r="W13" t="s">
        <v>107</v>
      </c>
      <c r="X13">
        <v>108</v>
      </c>
      <c r="Y13">
        <v>210</v>
      </c>
      <c r="Z13" t="s">
        <v>49</v>
      </c>
      <c r="AA13" s="4">
        <v>0</v>
      </c>
      <c r="AB13" s="4">
        <v>0</v>
      </c>
      <c r="AC13" s="4">
        <v>507.94</v>
      </c>
      <c r="AD13" s="4">
        <v>0</v>
      </c>
      <c r="AE13" s="4">
        <v>0</v>
      </c>
      <c r="AF13" s="5">
        <v>1322.6499999999999</v>
      </c>
      <c r="AG13" s="5">
        <v>1830.59</v>
      </c>
      <c r="AH13" s="5">
        <v>274.58999999999997</v>
      </c>
      <c r="AI13" s="5">
        <v>2105.1799999999998</v>
      </c>
    </row>
    <row r="14" spans="1:37" x14ac:dyDescent="0.3">
      <c r="A14" t="str">
        <f>"009940746417"</f>
        <v>009940746417</v>
      </c>
      <c r="B14" t="str">
        <f>"009940746417"</f>
        <v>009940746417</v>
      </c>
      <c r="C14" t="s">
        <v>37</v>
      </c>
      <c r="D14" s="7">
        <v>44544</v>
      </c>
      <c r="E14" s="7">
        <v>44544</v>
      </c>
      <c r="F14" t="s">
        <v>81</v>
      </c>
      <c r="G14" t="s">
        <v>43</v>
      </c>
      <c r="H14" t="s">
        <v>108</v>
      </c>
      <c r="I14" t="s">
        <v>57</v>
      </c>
      <c r="J14" t="s">
        <v>43</v>
      </c>
      <c r="K14" t="s">
        <v>109</v>
      </c>
      <c r="L14">
        <v>41</v>
      </c>
      <c r="M14" t="s">
        <v>45</v>
      </c>
      <c r="N14" t="str">
        <f>"NA"</f>
        <v>NA</v>
      </c>
      <c r="P14" t="s">
        <v>59</v>
      </c>
      <c r="Q14" t="s">
        <v>46</v>
      </c>
      <c r="S14" s="3">
        <v>0.42499999999999999</v>
      </c>
      <c r="T14" t="s">
        <v>60</v>
      </c>
      <c r="U14">
        <v>1</v>
      </c>
      <c r="V14">
        <v>33</v>
      </c>
      <c r="W14" t="s">
        <v>110</v>
      </c>
      <c r="X14">
        <v>51.8</v>
      </c>
      <c r="Y14">
        <v>52</v>
      </c>
      <c r="Z14" t="s">
        <v>49</v>
      </c>
      <c r="AA14" s="4">
        <v>0</v>
      </c>
      <c r="AB14" s="4">
        <v>0</v>
      </c>
      <c r="AC14" s="4">
        <v>82.91</v>
      </c>
      <c r="AD14" s="4">
        <v>0</v>
      </c>
      <c r="AE14" s="4">
        <v>0</v>
      </c>
      <c r="AF14" s="5">
        <v>217.84</v>
      </c>
      <c r="AG14" s="5">
        <v>300.75</v>
      </c>
      <c r="AH14" s="5">
        <v>45.11</v>
      </c>
      <c r="AI14" s="5">
        <v>345.86</v>
      </c>
    </row>
    <row r="15" spans="1:37" x14ac:dyDescent="0.3">
      <c r="A15" t="str">
        <f>"009940900509"</f>
        <v>009940900509</v>
      </c>
      <c r="B15" t="str">
        <f>"009940900509"</f>
        <v>009940900509</v>
      </c>
      <c r="C15" t="s">
        <v>37</v>
      </c>
      <c r="D15" s="7">
        <v>44544</v>
      </c>
      <c r="E15" s="7">
        <v>44544</v>
      </c>
      <c r="F15" t="s">
        <v>42</v>
      </c>
      <c r="G15" t="s">
        <v>43</v>
      </c>
      <c r="I15" t="s">
        <v>39</v>
      </c>
      <c r="J15" t="s">
        <v>111</v>
      </c>
      <c r="L15">
        <v>44</v>
      </c>
      <c r="M15" t="s">
        <v>45</v>
      </c>
      <c r="N15" t="str">
        <f>""</f>
        <v/>
      </c>
      <c r="P15" t="s">
        <v>56</v>
      </c>
      <c r="Q15" t="s">
        <v>46</v>
      </c>
      <c r="S15" s="3">
        <v>0.61388888888888882</v>
      </c>
      <c r="T15" t="s">
        <v>112</v>
      </c>
      <c r="U15">
        <v>1</v>
      </c>
      <c r="V15">
        <v>16</v>
      </c>
      <c r="W15" t="s">
        <v>113</v>
      </c>
      <c r="X15">
        <v>19.2</v>
      </c>
      <c r="Y15">
        <v>20</v>
      </c>
      <c r="Z15" t="s">
        <v>49</v>
      </c>
      <c r="AA15" s="4">
        <v>0</v>
      </c>
      <c r="AB15" s="4">
        <v>0</v>
      </c>
      <c r="AC15" s="4">
        <v>40.99</v>
      </c>
      <c r="AD15" s="4">
        <v>0</v>
      </c>
      <c r="AE15" s="4">
        <v>0</v>
      </c>
      <c r="AF15" s="5">
        <v>110.34</v>
      </c>
      <c r="AG15" s="5">
        <v>151.33000000000001</v>
      </c>
      <c r="AH15" s="5">
        <v>22.7</v>
      </c>
      <c r="AI15" s="5">
        <v>174.03</v>
      </c>
    </row>
    <row r="16" spans="1:37" x14ac:dyDescent="0.3">
      <c r="A16" t="str">
        <f>"009941050337"</f>
        <v>009941050337</v>
      </c>
      <c r="B16" t="str">
        <f>"009941050337"</f>
        <v>009941050337</v>
      </c>
      <c r="C16" t="s">
        <v>37</v>
      </c>
      <c r="D16" s="7">
        <v>44544</v>
      </c>
      <c r="E16" s="7">
        <v>44544</v>
      </c>
      <c r="F16" t="s">
        <v>91</v>
      </c>
      <c r="G16" t="s">
        <v>92</v>
      </c>
      <c r="H16" t="s">
        <v>114</v>
      </c>
      <c r="I16" t="s">
        <v>104</v>
      </c>
      <c r="J16" t="s">
        <v>115</v>
      </c>
      <c r="K16" t="s">
        <v>116</v>
      </c>
      <c r="L16">
        <v>41</v>
      </c>
      <c r="M16" t="s">
        <v>45</v>
      </c>
      <c r="N16" t="str">
        <f>"YASHEN POORAI"</f>
        <v>YASHEN POORAI</v>
      </c>
      <c r="P16" t="s">
        <v>56</v>
      </c>
      <c r="Q16" t="s">
        <v>46</v>
      </c>
      <c r="S16" s="3">
        <v>0.46458333333333335</v>
      </c>
      <c r="T16" t="s">
        <v>60</v>
      </c>
      <c r="U16">
        <v>1</v>
      </c>
      <c r="V16">
        <v>4.0999999999999996</v>
      </c>
      <c r="W16" t="s">
        <v>117</v>
      </c>
      <c r="X16">
        <v>5.0999999999999996</v>
      </c>
      <c r="Y16">
        <v>6</v>
      </c>
      <c r="Z16" t="s">
        <v>49</v>
      </c>
      <c r="AA16" s="4">
        <v>0</v>
      </c>
      <c r="AB16" s="4">
        <v>0</v>
      </c>
      <c r="AC16" s="4">
        <v>32.840000000000003</v>
      </c>
      <c r="AD16" s="4">
        <v>0</v>
      </c>
      <c r="AE16" s="4">
        <v>0</v>
      </c>
      <c r="AF16" s="5">
        <v>104.44999999999999</v>
      </c>
      <c r="AG16" s="5">
        <v>137.29</v>
      </c>
      <c r="AH16" s="5">
        <v>20.59</v>
      </c>
      <c r="AI16" s="5">
        <v>157.88</v>
      </c>
    </row>
    <row r="17" spans="1:36" x14ac:dyDescent="0.3">
      <c r="A17" t="str">
        <f>"080010343994"</f>
        <v>080010343994</v>
      </c>
      <c r="B17" t="str">
        <f>"080010343994"</f>
        <v>080010343994</v>
      </c>
      <c r="C17" t="s">
        <v>37</v>
      </c>
      <c r="D17" s="7">
        <v>44544</v>
      </c>
      <c r="E17" s="7">
        <v>44544</v>
      </c>
      <c r="F17" t="s">
        <v>118</v>
      </c>
      <c r="G17" t="s">
        <v>119</v>
      </c>
      <c r="H17" t="s">
        <v>120</v>
      </c>
      <c r="I17" t="s">
        <v>104</v>
      </c>
      <c r="J17" t="s">
        <v>121</v>
      </c>
      <c r="K17" t="s">
        <v>122</v>
      </c>
      <c r="L17">
        <v>22</v>
      </c>
      <c r="M17" t="s">
        <v>97</v>
      </c>
      <c r="N17" t="str">
        <f>"-"</f>
        <v>-</v>
      </c>
      <c r="P17" t="s">
        <v>56</v>
      </c>
      <c r="Q17" t="s">
        <v>76</v>
      </c>
      <c r="S17" s="3">
        <v>0.49236111111111108</v>
      </c>
      <c r="T17" t="s">
        <v>123</v>
      </c>
      <c r="U17">
        <v>1</v>
      </c>
      <c r="V17">
        <v>2.2000000000000002</v>
      </c>
      <c r="W17" t="s">
        <v>124</v>
      </c>
      <c r="X17">
        <v>8.1999999999999993</v>
      </c>
      <c r="Y17">
        <v>8.5</v>
      </c>
      <c r="Z17" t="s">
        <v>125</v>
      </c>
      <c r="AA17" s="4">
        <v>0</v>
      </c>
      <c r="AB17" s="4">
        <v>0</v>
      </c>
      <c r="AC17" s="4">
        <v>14.86</v>
      </c>
      <c r="AD17" s="4">
        <v>0</v>
      </c>
      <c r="AE17" s="4">
        <v>0</v>
      </c>
      <c r="AF17" s="5">
        <v>38.090000000000003</v>
      </c>
      <c r="AG17" s="5">
        <v>52.95</v>
      </c>
      <c r="AH17" s="5">
        <v>7.94</v>
      </c>
      <c r="AI17" s="5">
        <v>60.89</v>
      </c>
      <c r="AJ17" t="s">
        <v>126</v>
      </c>
    </row>
    <row r="18" spans="1:36" x14ac:dyDescent="0.3">
      <c r="A18" t="str">
        <f>"009941618912"</f>
        <v>009941618912</v>
      </c>
      <c r="B18" t="str">
        <f>"009941618912"</f>
        <v>009941618912</v>
      </c>
      <c r="C18" t="s">
        <v>37</v>
      </c>
      <c r="D18" s="7">
        <v>44545</v>
      </c>
      <c r="E18" s="7">
        <v>44545</v>
      </c>
      <c r="F18" t="s">
        <v>57</v>
      </c>
      <c r="G18" t="s">
        <v>43</v>
      </c>
      <c r="H18" t="s">
        <v>80</v>
      </c>
      <c r="I18" t="s">
        <v>101</v>
      </c>
      <c r="J18" t="s">
        <v>102</v>
      </c>
      <c r="K18" t="s">
        <v>127</v>
      </c>
      <c r="L18">
        <v>43</v>
      </c>
      <c r="M18" t="s">
        <v>45</v>
      </c>
      <c r="N18" t="str">
        <f>"STORES"</f>
        <v>STORES</v>
      </c>
      <c r="P18" t="s">
        <v>59</v>
      </c>
      <c r="Q18" t="s">
        <v>46</v>
      </c>
      <c r="S18" s="3">
        <v>0.34166666666666662</v>
      </c>
      <c r="T18" t="s">
        <v>128</v>
      </c>
      <c r="U18">
        <v>4</v>
      </c>
      <c r="V18">
        <v>158.6</v>
      </c>
      <c r="W18" t="s">
        <v>129</v>
      </c>
      <c r="X18">
        <v>91.2</v>
      </c>
      <c r="Y18">
        <v>159</v>
      </c>
      <c r="Z18" t="s">
        <v>49</v>
      </c>
      <c r="AA18" s="4">
        <v>0</v>
      </c>
      <c r="AB18" s="4">
        <v>0</v>
      </c>
      <c r="AC18" s="4">
        <v>387.2</v>
      </c>
      <c r="AD18" s="4">
        <v>0</v>
      </c>
      <c r="AE18" s="4">
        <v>0</v>
      </c>
      <c r="AF18" s="5">
        <v>998.07999999999993</v>
      </c>
      <c r="AG18" s="5">
        <v>1385.28</v>
      </c>
      <c r="AH18" s="5">
        <v>207.79</v>
      </c>
      <c r="AI18" s="5">
        <v>1593.07</v>
      </c>
    </row>
    <row r="19" spans="1:36" x14ac:dyDescent="0.3">
      <c r="A19" t="str">
        <f>"009941567635"</f>
        <v>009941567635</v>
      </c>
      <c r="B19" t="str">
        <f>"009941567635"</f>
        <v>009941567635</v>
      </c>
      <c r="C19" t="s">
        <v>37</v>
      </c>
      <c r="D19" s="7">
        <v>44545</v>
      </c>
      <c r="E19" s="7">
        <v>44545</v>
      </c>
      <c r="F19" t="s">
        <v>57</v>
      </c>
      <c r="G19" t="s">
        <v>43</v>
      </c>
      <c r="H19" t="s">
        <v>80</v>
      </c>
      <c r="I19" t="s">
        <v>130</v>
      </c>
      <c r="J19" t="s">
        <v>43</v>
      </c>
      <c r="K19" t="s">
        <v>131</v>
      </c>
      <c r="L19">
        <v>23</v>
      </c>
      <c r="M19" t="s">
        <v>97</v>
      </c>
      <c r="N19" t="str">
        <f>"L0CKS"</f>
        <v>L0CKS</v>
      </c>
      <c r="P19" t="s">
        <v>59</v>
      </c>
      <c r="Q19" t="s">
        <v>46</v>
      </c>
      <c r="S19" s="3">
        <v>0.3833333333333333</v>
      </c>
      <c r="T19" t="s">
        <v>132</v>
      </c>
      <c r="U19">
        <v>1</v>
      </c>
      <c r="V19">
        <v>1</v>
      </c>
      <c r="W19" t="s">
        <v>78</v>
      </c>
      <c r="X19">
        <v>0.2</v>
      </c>
      <c r="Y19">
        <v>1</v>
      </c>
      <c r="Z19" t="s">
        <v>49</v>
      </c>
      <c r="AA19" s="4">
        <v>0</v>
      </c>
      <c r="AB19" s="4">
        <v>0</v>
      </c>
      <c r="AC19" s="4">
        <v>32.9</v>
      </c>
      <c r="AD19" s="4">
        <v>0</v>
      </c>
      <c r="AE19" s="4">
        <v>0</v>
      </c>
      <c r="AF19" s="5">
        <v>84.360000000000014</v>
      </c>
      <c r="AG19" s="5">
        <v>117.26</v>
      </c>
      <c r="AH19" s="5">
        <v>17.59</v>
      </c>
      <c r="AI19" s="5">
        <v>134.85</v>
      </c>
    </row>
    <row r="20" spans="1:36" x14ac:dyDescent="0.3">
      <c r="A20" t="str">
        <f>"009941618980"</f>
        <v>009941618980</v>
      </c>
      <c r="B20" t="str">
        <f>"009941618980"</f>
        <v>009941618980</v>
      </c>
      <c r="C20" t="s">
        <v>37</v>
      </c>
      <c r="D20" s="7">
        <v>44545</v>
      </c>
      <c r="E20" s="7">
        <v>44545</v>
      </c>
      <c r="F20" t="s">
        <v>57</v>
      </c>
      <c r="G20" t="s">
        <v>43</v>
      </c>
      <c r="H20" t="s">
        <v>80</v>
      </c>
      <c r="I20" t="s">
        <v>91</v>
      </c>
      <c r="J20" t="s">
        <v>92</v>
      </c>
      <c r="K20" t="s">
        <v>93</v>
      </c>
      <c r="L20">
        <v>21</v>
      </c>
      <c r="M20" t="s">
        <v>97</v>
      </c>
      <c r="N20" t="str">
        <f>"LOCKS"</f>
        <v>LOCKS</v>
      </c>
      <c r="P20" t="s">
        <v>59</v>
      </c>
      <c r="Q20" t="s">
        <v>46</v>
      </c>
      <c r="S20" s="3">
        <v>0.37291666666666662</v>
      </c>
      <c r="T20" t="s">
        <v>133</v>
      </c>
      <c r="U20">
        <v>1</v>
      </c>
      <c r="V20">
        <v>1</v>
      </c>
      <c r="W20" t="s">
        <v>78</v>
      </c>
      <c r="X20">
        <v>0.2</v>
      </c>
      <c r="Y20">
        <v>1</v>
      </c>
      <c r="Z20" t="s">
        <v>49</v>
      </c>
      <c r="AA20" s="4">
        <v>0</v>
      </c>
      <c r="AB20" s="4">
        <v>0</v>
      </c>
      <c r="AC20" s="4">
        <v>16.98</v>
      </c>
      <c r="AD20" s="4">
        <v>0</v>
      </c>
      <c r="AE20" s="4">
        <v>0</v>
      </c>
      <c r="AF20" s="5">
        <v>43.540000000000006</v>
      </c>
      <c r="AG20" s="5">
        <v>60.52</v>
      </c>
      <c r="AH20" s="5">
        <v>9.08</v>
      </c>
      <c r="AI20" s="5">
        <v>69.599999999999994</v>
      </c>
    </row>
    <row r="21" spans="1:36" x14ac:dyDescent="0.3">
      <c r="A21" t="str">
        <f>"009941618913"</f>
        <v>009941618913</v>
      </c>
      <c r="B21" t="str">
        <f>"009941618913"</f>
        <v>009941618913</v>
      </c>
      <c r="C21" t="s">
        <v>37</v>
      </c>
      <c r="D21" s="7">
        <v>44545</v>
      </c>
      <c r="E21" s="7">
        <v>44545</v>
      </c>
      <c r="F21" t="s">
        <v>57</v>
      </c>
      <c r="G21" t="s">
        <v>43</v>
      </c>
      <c r="H21" t="s">
        <v>80</v>
      </c>
      <c r="I21" t="s">
        <v>101</v>
      </c>
      <c r="J21" t="s">
        <v>102</v>
      </c>
      <c r="K21" t="s">
        <v>127</v>
      </c>
      <c r="L21">
        <v>43</v>
      </c>
      <c r="M21" t="s">
        <v>45</v>
      </c>
      <c r="N21" t="str">
        <f>"STORES"</f>
        <v>STORES</v>
      </c>
      <c r="P21" t="s">
        <v>59</v>
      </c>
      <c r="Q21" t="s">
        <v>46</v>
      </c>
      <c r="S21" s="3">
        <v>0.34166666666666662</v>
      </c>
      <c r="T21" t="s">
        <v>128</v>
      </c>
      <c r="U21">
        <v>1</v>
      </c>
      <c r="V21">
        <v>1.6</v>
      </c>
      <c r="W21" t="s">
        <v>134</v>
      </c>
      <c r="X21">
        <v>13.3</v>
      </c>
      <c r="Y21">
        <v>14</v>
      </c>
      <c r="Z21" t="s">
        <v>49</v>
      </c>
      <c r="AA21" s="4">
        <v>0</v>
      </c>
      <c r="AB21" s="4">
        <v>0</v>
      </c>
      <c r="AC21" s="4">
        <v>46.31</v>
      </c>
      <c r="AD21" s="4">
        <v>0</v>
      </c>
      <c r="AE21" s="4">
        <v>0</v>
      </c>
      <c r="AF21" s="5">
        <v>124</v>
      </c>
      <c r="AG21" s="5">
        <v>170.31</v>
      </c>
      <c r="AH21" s="5">
        <v>25.55</v>
      </c>
      <c r="AI21" s="5">
        <v>195.86</v>
      </c>
    </row>
    <row r="22" spans="1:36" x14ac:dyDescent="0.3">
      <c r="A22" t="str">
        <f>"009941618977"</f>
        <v>009941618977</v>
      </c>
      <c r="B22" t="str">
        <f>"009941618977"</f>
        <v>009941618977</v>
      </c>
      <c r="C22" t="s">
        <v>37</v>
      </c>
      <c r="D22" s="7">
        <v>44545</v>
      </c>
      <c r="E22" s="7">
        <v>44545</v>
      </c>
      <c r="F22" t="s">
        <v>57</v>
      </c>
      <c r="G22" t="s">
        <v>43</v>
      </c>
      <c r="H22" t="s">
        <v>80</v>
      </c>
      <c r="I22" t="s">
        <v>91</v>
      </c>
      <c r="J22" t="s">
        <v>92</v>
      </c>
      <c r="K22" t="s">
        <v>93</v>
      </c>
      <c r="L22">
        <v>21</v>
      </c>
      <c r="M22" t="s">
        <v>97</v>
      </c>
      <c r="N22" t="str">
        <f>"STORES"</f>
        <v>STORES</v>
      </c>
      <c r="P22" t="s">
        <v>59</v>
      </c>
      <c r="Q22" t="s">
        <v>46</v>
      </c>
      <c r="S22" s="3">
        <v>0.37291666666666662</v>
      </c>
      <c r="T22" t="s">
        <v>133</v>
      </c>
      <c r="U22">
        <v>1</v>
      </c>
      <c r="V22">
        <v>1.3</v>
      </c>
      <c r="W22" t="s">
        <v>135</v>
      </c>
      <c r="X22">
        <v>8.3000000000000007</v>
      </c>
      <c r="Y22">
        <v>8.5</v>
      </c>
      <c r="Z22" t="s">
        <v>49</v>
      </c>
      <c r="AA22" s="4">
        <v>0</v>
      </c>
      <c r="AB22" s="4">
        <v>0</v>
      </c>
      <c r="AC22" s="4">
        <v>72.14</v>
      </c>
      <c r="AD22" s="4">
        <v>0</v>
      </c>
      <c r="AE22" s="4">
        <v>0</v>
      </c>
      <c r="AF22" s="5">
        <v>184.98000000000002</v>
      </c>
      <c r="AG22" s="5">
        <v>257.12</v>
      </c>
      <c r="AH22" s="5">
        <v>38.57</v>
      </c>
      <c r="AI22" s="5">
        <v>295.69</v>
      </c>
    </row>
    <row r="23" spans="1:36" x14ac:dyDescent="0.3">
      <c r="A23" t="str">
        <f>"009941567632"</f>
        <v>009941567632</v>
      </c>
      <c r="B23" t="str">
        <f>"009941567632"</f>
        <v>009941567632</v>
      </c>
      <c r="C23" t="s">
        <v>37</v>
      </c>
      <c r="D23" s="7">
        <v>44545</v>
      </c>
      <c r="E23" s="7">
        <v>44545</v>
      </c>
      <c r="F23" t="s">
        <v>57</v>
      </c>
      <c r="G23" t="s">
        <v>43</v>
      </c>
      <c r="H23" t="s">
        <v>80</v>
      </c>
      <c r="I23" t="s">
        <v>39</v>
      </c>
      <c r="J23" t="s">
        <v>136</v>
      </c>
      <c r="K23" t="s">
        <v>137</v>
      </c>
      <c r="L23">
        <v>43</v>
      </c>
      <c r="M23" t="s">
        <v>45</v>
      </c>
      <c r="N23" t="str">
        <f>"LOCKS"</f>
        <v>LOCKS</v>
      </c>
      <c r="P23" t="s">
        <v>59</v>
      </c>
      <c r="Q23" t="s">
        <v>46</v>
      </c>
      <c r="S23" s="3">
        <v>0.66249999999999998</v>
      </c>
      <c r="T23" t="s">
        <v>112</v>
      </c>
      <c r="U23">
        <v>1</v>
      </c>
      <c r="V23">
        <v>0.6</v>
      </c>
      <c r="W23" t="s">
        <v>138</v>
      </c>
      <c r="X23">
        <v>6.9</v>
      </c>
      <c r="Y23">
        <v>7</v>
      </c>
      <c r="Z23" t="s">
        <v>49</v>
      </c>
      <c r="AA23" s="4">
        <v>0</v>
      </c>
      <c r="AB23" s="4">
        <v>0</v>
      </c>
      <c r="AC23" s="4">
        <v>46.31</v>
      </c>
      <c r="AD23" s="4">
        <v>0</v>
      </c>
      <c r="AE23" s="4">
        <v>0</v>
      </c>
      <c r="AF23" s="5">
        <v>124</v>
      </c>
      <c r="AG23" s="5">
        <v>170.31</v>
      </c>
      <c r="AH23" s="5">
        <v>25.55</v>
      </c>
      <c r="AI23" s="5">
        <v>195.86</v>
      </c>
    </row>
    <row r="24" spans="1:36" x14ac:dyDescent="0.3">
      <c r="A24" t="str">
        <f>"009941567634"</f>
        <v>009941567634</v>
      </c>
      <c r="B24" t="str">
        <f>"009941567634"</f>
        <v>009941567634</v>
      </c>
      <c r="C24" t="s">
        <v>37</v>
      </c>
      <c r="D24" s="7">
        <v>44545</v>
      </c>
      <c r="E24" s="7">
        <v>44545</v>
      </c>
      <c r="F24" t="s">
        <v>57</v>
      </c>
      <c r="G24" t="s">
        <v>43</v>
      </c>
      <c r="H24" t="s">
        <v>80</v>
      </c>
      <c r="I24" t="s">
        <v>98</v>
      </c>
      <c r="J24" t="s">
        <v>139</v>
      </c>
      <c r="K24" t="s">
        <v>140</v>
      </c>
      <c r="L24">
        <v>23</v>
      </c>
      <c r="M24" t="s">
        <v>97</v>
      </c>
      <c r="N24" t="str">
        <f>"LOCKS"</f>
        <v>LOCKS</v>
      </c>
      <c r="P24" t="s">
        <v>141</v>
      </c>
      <c r="Q24" t="s">
        <v>76</v>
      </c>
      <c r="S24" s="3">
        <v>0.375</v>
      </c>
      <c r="T24" t="s">
        <v>142</v>
      </c>
      <c r="U24">
        <v>1</v>
      </c>
      <c r="V24">
        <v>1</v>
      </c>
      <c r="W24" t="s">
        <v>78</v>
      </c>
      <c r="X24">
        <v>0.2</v>
      </c>
      <c r="Y24">
        <v>1</v>
      </c>
      <c r="Z24" t="s">
        <v>49</v>
      </c>
      <c r="AA24" s="4">
        <v>0</v>
      </c>
      <c r="AB24" s="4">
        <v>0</v>
      </c>
      <c r="AC24" s="4">
        <v>32.9</v>
      </c>
      <c r="AD24" s="4">
        <v>0</v>
      </c>
      <c r="AE24" s="4">
        <v>0</v>
      </c>
      <c r="AF24" s="5">
        <v>84.360000000000014</v>
      </c>
      <c r="AG24" s="5">
        <v>117.26</v>
      </c>
      <c r="AH24" s="5">
        <v>17.59</v>
      </c>
      <c r="AI24" s="5">
        <v>134.85</v>
      </c>
    </row>
    <row r="25" spans="1:36" x14ac:dyDescent="0.3">
      <c r="A25" t="str">
        <f>"009938769005"</f>
        <v>009938769005</v>
      </c>
      <c r="B25" t="str">
        <f>"009938769005"</f>
        <v>009938769005</v>
      </c>
      <c r="C25" t="s">
        <v>37</v>
      </c>
      <c r="D25" s="7">
        <v>44545</v>
      </c>
      <c r="E25" s="7">
        <v>44545</v>
      </c>
      <c r="F25" t="s">
        <v>57</v>
      </c>
      <c r="G25" t="s">
        <v>43</v>
      </c>
      <c r="H25" t="s">
        <v>143</v>
      </c>
      <c r="I25" t="s">
        <v>144</v>
      </c>
      <c r="J25" t="s">
        <v>43</v>
      </c>
      <c r="K25" t="s">
        <v>145</v>
      </c>
      <c r="L25">
        <v>23</v>
      </c>
      <c r="M25" t="s">
        <v>97</v>
      </c>
      <c r="N25" t="str">
        <f>"LOCKS"</f>
        <v>LOCKS</v>
      </c>
      <c r="P25" t="s">
        <v>59</v>
      </c>
      <c r="Q25" t="s">
        <v>46</v>
      </c>
      <c r="S25" s="3">
        <v>0.37291666666666662</v>
      </c>
      <c r="T25" t="s">
        <v>146</v>
      </c>
      <c r="U25">
        <v>1</v>
      </c>
      <c r="V25">
        <v>2.2000000000000002</v>
      </c>
      <c r="W25" t="s">
        <v>147</v>
      </c>
      <c r="X25">
        <v>8.3000000000000007</v>
      </c>
      <c r="Y25">
        <v>8.5</v>
      </c>
      <c r="Z25" t="s">
        <v>49</v>
      </c>
      <c r="AA25" s="4">
        <v>0</v>
      </c>
      <c r="AB25" s="4">
        <v>0</v>
      </c>
      <c r="AC25" s="4">
        <v>129.47999999999999</v>
      </c>
      <c r="AD25" s="4">
        <v>0</v>
      </c>
      <c r="AE25" s="4">
        <v>0</v>
      </c>
      <c r="AF25" s="5">
        <v>332.01</v>
      </c>
      <c r="AG25" s="5">
        <v>461.49</v>
      </c>
      <c r="AH25" s="5">
        <v>69.22</v>
      </c>
      <c r="AI25" s="5">
        <v>530.71</v>
      </c>
    </row>
    <row r="26" spans="1:36" x14ac:dyDescent="0.3">
      <c r="A26" t="str">
        <f>"009941567633"</f>
        <v>009941567633</v>
      </c>
      <c r="B26" t="str">
        <f>"009941567633"</f>
        <v>009941567633</v>
      </c>
      <c r="C26" t="s">
        <v>37</v>
      </c>
      <c r="D26" s="7">
        <v>44545</v>
      </c>
      <c r="E26" s="7">
        <v>44545</v>
      </c>
      <c r="F26" t="s">
        <v>57</v>
      </c>
      <c r="G26" t="s">
        <v>43</v>
      </c>
      <c r="H26" t="s">
        <v>80</v>
      </c>
      <c r="I26" t="s">
        <v>148</v>
      </c>
      <c r="J26" t="s">
        <v>149</v>
      </c>
      <c r="K26" t="s">
        <v>150</v>
      </c>
      <c r="L26">
        <v>23</v>
      </c>
      <c r="M26" t="s">
        <v>97</v>
      </c>
      <c r="N26" t="str">
        <f>"LOCKS"</f>
        <v>LOCKS</v>
      </c>
      <c r="P26" t="s">
        <v>84</v>
      </c>
      <c r="Q26" t="s">
        <v>46</v>
      </c>
      <c r="S26" s="3">
        <v>0.74513888888888891</v>
      </c>
      <c r="T26" t="s">
        <v>151</v>
      </c>
      <c r="U26">
        <v>1</v>
      </c>
      <c r="V26">
        <v>1</v>
      </c>
      <c r="W26" t="s">
        <v>78</v>
      </c>
      <c r="X26">
        <v>0.2</v>
      </c>
      <c r="Y26">
        <v>1</v>
      </c>
      <c r="Z26" t="s">
        <v>49</v>
      </c>
      <c r="AA26" s="4">
        <v>0</v>
      </c>
      <c r="AB26" s="4">
        <v>0</v>
      </c>
      <c r="AC26" s="4">
        <v>32.9</v>
      </c>
      <c r="AD26" s="4">
        <v>0</v>
      </c>
      <c r="AE26" s="4">
        <v>0</v>
      </c>
      <c r="AF26" s="5">
        <v>84.360000000000014</v>
      </c>
      <c r="AG26" s="5">
        <v>117.26</v>
      </c>
      <c r="AH26" s="5">
        <v>17.59</v>
      </c>
      <c r="AI26" s="5">
        <v>134.85</v>
      </c>
    </row>
    <row r="27" spans="1:36" x14ac:dyDescent="0.3">
      <c r="A27" t="str">
        <f>"009941291366"</f>
        <v>009941291366</v>
      </c>
      <c r="B27" t="str">
        <f>"009941291366"</f>
        <v>009941291366</v>
      </c>
      <c r="C27" t="s">
        <v>37</v>
      </c>
      <c r="D27" s="7">
        <v>44545</v>
      </c>
      <c r="E27" s="7">
        <v>44545</v>
      </c>
      <c r="F27" t="s">
        <v>57</v>
      </c>
      <c r="G27" t="s">
        <v>43</v>
      </c>
      <c r="H27" t="s">
        <v>80</v>
      </c>
      <c r="I27" t="s">
        <v>71</v>
      </c>
      <c r="J27" t="s">
        <v>152</v>
      </c>
      <c r="K27" t="s">
        <v>153</v>
      </c>
      <c r="L27">
        <v>41</v>
      </c>
      <c r="M27" t="s">
        <v>45</v>
      </c>
      <c r="N27" t="str">
        <f t="shared" ref="N27:N32" si="0">"STORES"</f>
        <v>STORES</v>
      </c>
      <c r="P27" t="s">
        <v>59</v>
      </c>
      <c r="Q27" t="s">
        <v>46</v>
      </c>
      <c r="S27" s="3">
        <v>0.47222222222222227</v>
      </c>
      <c r="T27" t="s">
        <v>154</v>
      </c>
      <c r="U27">
        <v>1</v>
      </c>
      <c r="V27">
        <v>55</v>
      </c>
      <c r="W27" t="s">
        <v>155</v>
      </c>
      <c r="X27">
        <v>44.2</v>
      </c>
      <c r="Y27">
        <v>55</v>
      </c>
      <c r="Z27" t="s">
        <v>49</v>
      </c>
      <c r="AA27" s="4">
        <v>0</v>
      </c>
      <c r="AB27" s="4">
        <v>0</v>
      </c>
      <c r="AC27" s="4">
        <v>86.97</v>
      </c>
      <c r="AD27" s="4">
        <v>0</v>
      </c>
      <c r="AE27" s="4">
        <v>0</v>
      </c>
      <c r="AF27" s="5">
        <v>228.25000000000003</v>
      </c>
      <c r="AG27" s="5">
        <v>315.22000000000003</v>
      </c>
      <c r="AH27" s="5">
        <v>47.28</v>
      </c>
      <c r="AI27" s="5">
        <v>362.5</v>
      </c>
    </row>
    <row r="28" spans="1:36" x14ac:dyDescent="0.3">
      <c r="A28" t="str">
        <f>"009941618554"</f>
        <v>009941618554</v>
      </c>
      <c r="B28" t="str">
        <f>"009941618554"</f>
        <v>009941618554</v>
      </c>
      <c r="C28" t="s">
        <v>37</v>
      </c>
      <c r="D28" s="7">
        <v>44545</v>
      </c>
      <c r="E28" s="7">
        <v>44545</v>
      </c>
      <c r="F28" t="s">
        <v>57</v>
      </c>
      <c r="G28" t="s">
        <v>43</v>
      </c>
      <c r="H28" t="s">
        <v>80</v>
      </c>
      <c r="I28" t="s">
        <v>144</v>
      </c>
      <c r="J28" t="s">
        <v>156</v>
      </c>
      <c r="K28" t="s">
        <v>145</v>
      </c>
      <c r="L28">
        <v>43</v>
      </c>
      <c r="M28" t="s">
        <v>45</v>
      </c>
      <c r="N28" t="str">
        <f t="shared" si="0"/>
        <v>STORES</v>
      </c>
      <c r="P28" t="s">
        <v>59</v>
      </c>
      <c r="Q28" t="s">
        <v>46</v>
      </c>
      <c r="S28" s="3">
        <v>0.37291666666666662</v>
      </c>
      <c r="T28" t="s">
        <v>146</v>
      </c>
      <c r="U28">
        <v>1</v>
      </c>
      <c r="V28">
        <v>4.9000000000000004</v>
      </c>
      <c r="W28" t="s">
        <v>157</v>
      </c>
      <c r="X28">
        <v>9.8000000000000007</v>
      </c>
      <c r="Y28">
        <v>10</v>
      </c>
      <c r="Z28" t="s">
        <v>49</v>
      </c>
      <c r="AA28" s="4">
        <v>0</v>
      </c>
      <c r="AB28" s="4">
        <v>0</v>
      </c>
      <c r="AC28" s="4">
        <v>46.31</v>
      </c>
      <c r="AD28" s="4">
        <v>0</v>
      </c>
      <c r="AE28" s="4">
        <v>0</v>
      </c>
      <c r="AF28" s="5">
        <v>124</v>
      </c>
      <c r="AG28" s="5">
        <v>170.31</v>
      </c>
      <c r="AH28" s="5">
        <v>25.55</v>
      </c>
      <c r="AI28" s="5">
        <v>195.86</v>
      </c>
    </row>
    <row r="29" spans="1:36" x14ac:dyDescent="0.3">
      <c r="A29" t="str">
        <f>"009941567759"</f>
        <v>009941567759</v>
      </c>
      <c r="B29" t="str">
        <f>"009941567759"</f>
        <v>009941567759</v>
      </c>
      <c r="C29" t="s">
        <v>37</v>
      </c>
      <c r="D29" s="7">
        <v>44545</v>
      </c>
      <c r="E29" s="7">
        <v>44545</v>
      </c>
      <c r="F29" t="s">
        <v>57</v>
      </c>
      <c r="G29" t="s">
        <v>43</v>
      </c>
      <c r="H29" t="s">
        <v>80</v>
      </c>
      <c r="I29" t="s">
        <v>158</v>
      </c>
      <c r="J29" t="s">
        <v>43</v>
      </c>
      <c r="K29" t="s">
        <v>159</v>
      </c>
      <c r="L29">
        <v>23</v>
      </c>
      <c r="M29" t="s">
        <v>97</v>
      </c>
      <c r="N29" t="str">
        <f t="shared" si="0"/>
        <v>STORES</v>
      </c>
      <c r="P29" t="s">
        <v>59</v>
      </c>
      <c r="Q29" t="s">
        <v>46</v>
      </c>
      <c r="S29" s="3">
        <v>0.4777777777777778</v>
      </c>
      <c r="T29" t="s">
        <v>160</v>
      </c>
      <c r="U29">
        <v>1</v>
      </c>
      <c r="V29">
        <v>3.5</v>
      </c>
      <c r="W29" t="s">
        <v>161</v>
      </c>
      <c r="X29">
        <v>9.6999999999999993</v>
      </c>
      <c r="Y29">
        <v>10</v>
      </c>
      <c r="Z29" t="s">
        <v>49</v>
      </c>
      <c r="AA29" s="4">
        <v>0</v>
      </c>
      <c r="AB29" s="4">
        <v>0</v>
      </c>
      <c r="AC29" s="4">
        <v>151.77000000000001</v>
      </c>
      <c r="AD29" s="4">
        <v>0</v>
      </c>
      <c r="AE29" s="4">
        <v>0</v>
      </c>
      <c r="AF29" s="5">
        <v>389.15999999999997</v>
      </c>
      <c r="AG29" s="5">
        <v>540.92999999999995</v>
      </c>
      <c r="AH29" s="5">
        <v>81.14</v>
      </c>
      <c r="AI29" s="5">
        <v>622.07000000000005</v>
      </c>
    </row>
    <row r="30" spans="1:36" x14ac:dyDescent="0.3">
      <c r="A30" t="str">
        <f>"009940237775"</f>
        <v>009940237775</v>
      </c>
      <c r="B30" t="str">
        <f>"009940237775"</f>
        <v>009940237775</v>
      </c>
      <c r="C30" t="s">
        <v>37</v>
      </c>
      <c r="D30" s="7">
        <v>44545</v>
      </c>
      <c r="E30" s="7">
        <v>44545</v>
      </c>
      <c r="F30" t="s">
        <v>57</v>
      </c>
      <c r="G30" t="s">
        <v>43</v>
      </c>
      <c r="H30" t="s">
        <v>80</v>
      </c>
      <c r="I30" t="s">
        <v>42</v>
      </c>
      <c r="J30" t="s">
        <v>43</v>
      </c>
      <c r="K30" t="s">
        <v>87</v>
      </c>
      <c r="L30">
        <v>41</v>
      </c>
      <c r="M30" t="s">
        <v>45</v>
      </c>
      <c r="N30" t="str">
        <f t="shared" si="0"/>
        <v>STORES</v>
      </c>
      <c r="P30" t="s">
        <v>59</v>
      </c>
      <c r="Q30" t="s">
        <v>46</v>
      </c>
      <c r="S30" s="3">
        <v>0.49236111111111108</v>
      </c>
      <c r="T30" t="s">
        <v>162</v>
      </c>
      <c r="U30">
        <v>2</v>
      </c>
      <c r="V30">
        <v>66.400000000000006</v>
      </c>
      <c r="W30" t="s">
        <v>163</v>
      </c>
      <c r="X30">
        <v>75.8</v>
      </c>
      <c r="Y30">
        <v>76</v>
      </c>
      <c r="Z30" t="s">
        <v>49</v>
      </c>
      <c r="AA30" s="4">
        <v>0</v>
      </c>
      <c r="AB30" s="4">
        <v>0</v>
      </c>
      <c r="AC30" s="4">
        <v>115.39</v>
      </c>
      <c r="AD30" s="4">
        <v>0</v>
      </c>
      <c r="AE30" s="4">
        <v>0</v>
      </c>
      <c r="AF30" s="5">
        <v>301.12</v>
      </c>
      <c r="AG30" s="5">
        <v>416.51</v>
      </c>
      <c r="AH30" s="5">
        <v>62.48</v>
      </c>
      <c r="AI30" s="5">
        <v>478.99</v>
      </c>
    </row>
    <row r="31" spans="1:36" x14ac:dyDescent="0.3">
      <c r="A31" t="str">
        <f>"009936115806"</f>
        <v>009936115806</v>
      </c>
      <c r="B31" t="str">
        <f>"009936115806"</f>
        <v>009936115806</v>
      </c>
      <c r="C31" t="s">
        <v>37</v>
      </c>
      <c r="D31" s="7">
        <v>44545</v>
      </c>
      <c r="E31" s="7">
        <v>44545</v>
      </c>
      <c r="F31" t="s">
        <v>57</v>
      </c>
      <c r="G31" t="s">
        <v>43</v>
      </c>
      <c r="H31" t="s">
        <v>164</v>
      </c>
      <c r="I31" t="s">
        <v>165</v>
      </c>
      <c r="J31" t="s">
        <v>166</v>
      </c>
      <c r="K31" t="s">
        <v>167</v>
      </c>
      <c r="L31">
        <v>41</v>
      </c>
      <c r="M31" t="s">
        <v>45</v>
      </c>
      <c r="N31" t="str">
        <f t="shared" si="0"/>
        <v>STORES</v>
      </c>
      <c r="P31" t="s">
        <v>75</v>
      </c>
      <c r="Q31" t="s">
        <v>76</v>
      </c>
      <c r="S31" s="3">
        <v>0.6645833333333333</v>
      </c>
      <c r="T31" t="s">
        <v>168</v>
      </c>
      <c r="U31">
        <v>1</v>
      </c>
      <c r="V31">
        <v>55</v>
      </c>
      <c r="W31" t="s">
        <v>155</v>
      </c>
      <c r="X31">
        <v>44.2</v>
      </c>
      <c r="Y31">
        <v>55</v>
      </c>
      <c r="Z31" t="s">
        <v>49</v>
      </c>
      <c r="AA31" s="4">
        <v>0</v>
      </c>
      <c r="AB31" s="4">
        <v>0</v>
      </c>
      <c r="AC31" s="4">
        <v>86.97</v>
      </c>
      <c r="AD31" s="4">
        <v>0</v>
      </c>
      <c r="AE31" s="4">
        <v>0</v>
      </c>
      <c r="AF31" s="5">
        <v>228.25000000000003</v>
      </c>
      <c r="AG31" s="5">
        <v>315.22000000000003</v>
      </c>
      <c r="AH31" s="5">
        <v>47.28</v>
      </c>
      <c r="AI31" s="5">
        <v>362.5</v>
      </c>
    </row>
    <row r="32" spans="1:36" x14ac:dyDescent="0.3">
      <c r="A32" t="str">
        <f>"009941567758"</f>
        <v>009941567758</v>
      </c>
      <c r="B32" t="str">
        <f>"009941567758"</f>
        <v>009941567758</v>
      </c>
      <c r="C32" t="s">
        <v>37</v>
      </c>
      <c r="D32" s="7">
        <v>44545</v>
      </c>
      <c r="E32" s="7">
        <v>44545</v>
      </c>
      <c r="F32" t="s">
        <v>57</v>
      </c>
      <c r="G32" t="s">
        <v>43</v>
      </c>
      <c r="H32" t="s">
        <v>80</v>
      </c>
      <c r="I32" t="s">
        <v>98</v>
      </c>
      <c r="J32" t="s">
        <v>43</v>
      </c>
      <c r="K32" t="s">
        <v>169</v>
      </c>
      <c r="L32">
        <v>43</v>
      </c>
      <c r="M32" t="s">
        <v>45</v>
      </c>
      <c r="N32" t="str">
        <f t="shared" si="0"/>
        <v>STORES</v>
      </c>
      <c r="P32" t="s">
        <v>170</v>
      </c>
      <c r="Q32" t="s">
        <v>76</v>
      </c>
      <c r="S32" s="3">
        <v>0.40277777777777773</v>
      </c>
      <c r="T32" t="s">
        <v>171</v>
      </c>
      <c r="U32">
        <v>1</v>
      </c>
      <c r="V32">
        <v>11.8</v>
      </c>
      <c r="W32" t="s">
        <v>172</v>
      </c>
      <c r="X32">
        <v>22.6</v>
      </c>
      <c r="Y32">
        <v>23</v>
      </c>
      <c r="Z32" t="s">
        <v>49</v>
      </c>
      <c r="AA32" s="4">
        <v>0</v>
      </c>
      <c r="AB32" s="4">
        <v>0</v>
      </c>
      <c r="AC32" s="4">
        <v>65.25</v>
      </c>
      <c r="AD32" s="4">
        <v>0</v>
      </c>
      <c r="AE32" s="4">
        <v>0</v>
      </c>
      <c r="AF32" s="5">
        <v>172.56</v>
      </c>
      <c r="AG32" s="5">
        <v>237.81</v>
      </c>
      <c r="AH32" s="5">
        <v>35.67</v>
      </c>
      <c r="AI32" s="5">
        <v>273.48</v>
      </c>
    </row>
    <row r="33" spans="1:35" x14ac:dyDescent="0.3">
      <c r="A33" t="str">
        <f>"009941792957"</f>
        <v>009941792957</v>
      </c>
      <c r="B33" t="str">
        <f>"009941792957"</f>
        <v>009941792957</v>
      </c>
      <c r="C33" t="s">
        <v>50</v>
      </c>
      <c r="D33" s="7">
        <v>44545</v>
      </c>
      <c r="E33" s="7">
        <v>44545</v>
      </c>
      <c r="F33" t="s">
        <v>51</v>
      </c>
      <c r="G33" t="s">
        <v>43</v>
      </c>
      <c r="I33" t="s">
        <v>42</v>
      </c>
      <c r="J33" t="s">
        <v>173</v>
      </c>
      <c r="K33" t="s">
        <v>174</v>
      </c>
      <c r="L33">
        <v>44</v>
      </c>
      <c r="M33" t="s">
        <v>45</v>
      </c>
      <c r="N33" t="str">
        <f>""</f>
        <v/>
      </c>
      <c r="P33" t="s">
        <v>59</v>
      </c>
      <c r="Q33" t="s">
        <v>46</v>
      </c>
      <c r="S33" s="3">
        <v>0.49236111111111108</v>
      </c>
      <c r="T33" t="s">
        <v>162</v>
      </c>
      <c r="U33">
        <v>1</v>
      </c>
      <c r="V33">
        <v>15</v>
      </c>
      <c r="W33" t="s">
        <v>175</v>
      </c>
      <c r="X33">
        <v>36.9</v>
      </c>
      <c r="Y33">
        <v>37</v>
      </c>
      <c r="Z33" t="s">
        <v>49</v>
      </c>
      <c r="AA33" s="4">
        <v>0</v>
      </c>
      <c r="AB33" s="4">
        <v>0</v>
      </c>
      <c r="AC33" s="4">
        <v>57.03</v>
      </c>
      <c r="AD33" s="4">
        <v>0</v>
      </c>
      <c r="AE33" s="4">
        <v>0</v>
      </c>
      <c r="AF33" s="5">
        <v>151.47999999999999</v>
      </c>
      <c r="AG33" s="5">
        <v>208.51</v>
      </c>
      <c r="AH33" s="5">
        <v>31.28</v>
      </c>
      <c r="AI33" s="5">
        <v>239.79</v>
      </c>
    </row>
    <row r="34" spans="1:35" x14ac:dyDescent="0.3">
      <c r="A34" t="str">
        <f>"009941792958"</f>
        <v>009941792958</v>
      </c>
      <c r="B34" t="str">
        <f>"009941792958"</f>
        <v>009941792958</v>
      </c>
      <c r="C34" t="s">
        <v>50</v>
      </c>
      <c r="D34" s="7">
        <v>44545</v>
      </c>
      <c r="E34" s="7">
        <v>44545</v>
      </c>
      <c r="F34" t="s">
        <v>51</v>
      </c>
      <c r="G34" t="s">
        <v>52</v>
      </c>
      <c r="H34" t="s">
        <v>176</v>
      </c>
      <c r="I34" t="s">
        <v>42</v>
      </c>
      <c r="J34" t="s">
        <v>79</v>
      </c>
      <c r="L34">
        <v>44</v>
      </c>
      <c r="M34" t="s">
        <v>45</v>
      </c>
      <c r="N34" t="str">
        <f>""</f>
        <v/>
      </c>
      <c r="P34" t="s">
        <v>59</v>
      </c>
      <c r="Q34" t="s">
        <v>46</v>
      </c>
      <c r="S34" s="3">
        <v>0.49236111111111108</v>
      </c>
      <c r="T34" t="s">
        <v>162</v>
      </c>
      <c r="U34">
        <v>1</v>
      </c>
      <c r="V34">
        <v>15</v>
      </c>
      <c r="W34" t="s">
        <v>175</v>
      </c>
      <c r="X34">
        <v>36.9</v>
      </c>
      <c r="Y34">
        <v>37</v>
      </c>
      <c r="Z34" t="s">
        <v>49</v>
      </c>
      <c r="AA34" s="4">
        <v>0</v>
      </c>
      <c r="AB34" s="4">
        <v>0</v>
      </c>
      <c r="AC34" s="4">
        <v>57.03</v>
      </c>
      <c r="AD34" s="4">
        <v>0</v>
      </c>
      <c r="AE34" s="4">
        <v>0</v>
      </c>
      <c r="AF34" s="5">
        <v>151.47999999999999</v>
      </c>
      <c r="AG34" s="5">
        <v>208.51</v>
      </c>
      <c r="AH34" s="5">
        <v>31.28</v>
      </c>
      <c r="AI34" s="5">
        <v>239.79</v>
      </c>
    </row>
    <row r="35" spans="1:35" x14ac:dyDescent="0.3">
      <c r="A35" t="str">
        <f>"009942122770"</f>
        <v>009942122770</v>
      </c>
      <c r="B35" t="str">
        <f>"009942122770"</f>
        <v>009942122770</v>
      </c>
      <c r="C35" t="s">
        <v>37</v>
      </c>
      <c r="D35" s="7">
        <v>44547</v>
      </c>
      <c r="E35" s="7">
        <v>44547</v>
      </c>
      <c r="F35" t="s">
        <v>177</v>
      </c>
      <c r="G35" t="s">
        <v>178</v>
      </c>
      <c r="H35" t="s">
        <v>179</v>
      </c>
      <c r="I35" t="s">
        <v>104</v>
      </c>
      <c r="J35" t="s">
        <v>43</v>
      </c>
      <c r="K35" t="s">
        <v>179</v>
      </c>
      <c r="L35">
        <v>41</v>
      </c>
      <c r="M35" t="s">
        <v>45</v>
      </c>
      <c r="N35" t="str">
        <f>""</f>
        <v/>
      </c>
      <c r="P35" t="s">
        <v>84</v>
      </c>
      <c r="Q35" t="s">
        <v>46</v>
      </c>
      <c r="S35" s="3">
        <v>0.42430555555555555</v>
      </c>
      <c r="T35" t="s">
        <v>180</v>
      </c>
      <c r="U35">
        <v>3</v>
      </c>
      <c r="V35">
        <v>64.8</v>
      </c>
      <c r="W35" t="s">
        <v>181</v>
      </c>
      <c r="X35">
        <v>81</v>
      </c>
      <c r="Y35">
        <v>81</v>
      </c>
      <c r="Z35" t="s">
        <v>49</v>
      </c>
      <c r="AA35" s="4">
        <v>0</v>
      </c>
      <c r="AB35" s="4">
        <v>0</v>
      </c>
      <c r="AC35" s="4">
        <v>122.16</v>
      </c>
      <c r="AD35" s="4">
        <v>0</v>
      </c>
      <c r="AE35" s="4">
        <v>0</v>
      </c>
      <c r="AF35" s="5">
        <v>318.47000000000003</v>
      </c>
      <c r="AG35" s="5">
        <v>440.63</v>
      </c>
      <c r="AH35" s="5">
        <v>66.09</v>
      </c>
      <c r="AI35" s="5">
        <v>506.72</v>
      </c>
    </row>
    <row r="36" spans="1:35" x14ac:dyDescent="0.3">
      <c r="A36" t="str">
        <f>"009941050338"</f>
        <v>009941050338</v>
      </c>
      <c r="B36" t="str">
        <f>"009941050338"</f>
        <v>009941050338</v>
      </c>
      <c r="C36" t="s">
        <v>37</v>
      </c>
      <c r="D36" s="7">
        <v>44547</v>
      </c>
      <c r="E36" s="7">
        <v>44547</v>
      </c>
      <c r="F36" t="s">
        <v>91</v>
      </c>
      <c r="G36" t="s">
        <v>92</v>
      </c>
      <c r="H36" t="s">
        <v>182</v>
      </c>
      <c r="I36" t="s">
        <v>104</v>
      </c>
      <c r="J36" t="s">
        <v>115</v>
      </c>
      <c r="K36" t="s">
        <v>183</v>
      </c>
      <c r="L36">
        <v>41</v>
      </c>
      <c r="M36" t="s">
        <v>45</v>
      </c>
      <c r="N36" t="str">
        <f>"181 206 0151"</f>
        <v>181 206 0151</v>
      </c>
      <c r="P36" t="s">
        <v>84</v>
      </c>
      <c r="Q36" t="s">
        <v>46</v>
      </c>
      <c r="S36" s="3">
        <v>0.52638888888888891</v>
      </c>
      <c r="T36" t="s">
        <v>184</v>
      </c>
      <c r="U36">
        <v>1</v>
      </c>
      <c r="V36">
        <v>0.2</v>
      </c>
      <c r="W36" t="s">
        <v>185</v>
      </c>
      <c r="X36">
        <v>0.2</v>
      </c>
      <c r="Y36">
        <v>1</v>
      </c>
      <c r="Z36" t="s">
        <v>49</v>
      </c>
      <c r="AA36" s="4">
        <v>0</v>
      </c>
      <c r="AB36" s="4">
        <v>0</v>
      </c>
      <c r="AC36" s="4">
        <v>32.840000000000003</v>
      </c>
      <c r="AD36" s="4">
        <v>0</v>
      </c>
      <c r="AE36" s="4">
        <v>0</v>
      </c>
      <c r="AF36" s="5">
        <v>89.45</v>
      </c>
      <c r="AG36" s="5">
        <v>122.29</v>
      </c>
      <c r="AH36" s="5">
        <v>18.34</v>
      </c>
      <c r="AI36" s="5">
        <v>140.63</v>
      </c>
    </row>
    <row r="37" spans="1:35" x14ac:dyDescent="0.3">
      <c r="A37" t="str">
        <f>"009940776137"</f>
        <v>009940776137</v>
      </c>
      <c r="B37" t="str">
        <f>"009940776137"</f>
        <v>009940776137</v>
      </c>
      <c r="C37" t="s">
        <v>37</v>
      </c>
      <c r="D37" s="7">
        <v>44545</v>
      </c>
      <c r="E37" s="7">
        <v>44545</v>
      </c>
      <c r="F37" t="s">
        <v>165</v>
      </c>
      <c r="G37" t="s">
        <v>186</v>
      </c>
      <c r="H37" t="s">
        <v>187</v>
      </c>
      <c r="I37" t="s">
        <v>104</v>
      </c>
      <c r="J37" t="s">
        <v>43</v>
      </c>
      <c r="K37" t="s">
        <v>188</v>
      </c>
      <c r="L37">
        <v>41</v>
      </c>
      <c r="M37" t="s">
        <v>45</v>
      </c>
      <c r="N37" t="str">
        <f>""</f>
        <v/>
      </c>
      <c r="P37" t="s">
        <v>84</v>
      </c>
      <c r="Q37" t="s">
        <v>46</v>
      </c>
      <c r="S37" s="3">
        <v>0.42499999999999999</v>
      </c>
      <c r="T37" t="s">
        <v>180</v>
      </c>
      <c r="U37">
        <v>1</v>
      </c>
      <c r="V37">
        <v>36.4</v>
      </c>
      <c r="W37" t="s">
        <v>189</v>
      </c>
      <c r="X37">
        <v>22.1</v>
      </c>
      <c r="Y37">
        <v>37</v>
      </c>
      <c r="Z37" t="s">
        <v>49</v>
      </c>
      <c r="AA37" s="4">
        <v>0</v>
      </c>
      <c r="AB37" s="4">
        <v>0</v>
      </c>
      <c r="AC37" s="4">
        <v>62.61</v>
      </c>
      <c r="AD37" s="4">
        <v>0</v>
      </c>
      <c r="AE37" s="4">
        <v>0</v>
      </c>
      <c r="AF37" s="5">
        <v>165.79000000000002</v>
      </c>
      <c r="AG37" s="5">
        <v>228.4</v>
      </c>
      <c r="AH37" s="5">
        <v>34.26</v>
      </c>
      <c r="AI37" s="5">
        <v>262.66000000000003</v>
      </c>
    </row>
    <row r="38" spans="1:35" x14ac:dyDescent="0.3">
      <c r="A38" t="str">
        <f>"009941621987"</f>
        <v>009941621987</v>
      </c>
      <c r="B38" t="str">
        <f>"009941621987"</f>
        <v>009941621987</v>
      </c>
      <c r="C38" t="s">
        <v>37</v>
      </c>
      <c r="D38" s="7">
        <v>44547</v>
      </c>
      <c r="E38" s="7">
        <v>44547</v>
      </c>
      <c r="F38" t="s">
        <v>57</v>
      </c>
      <c r="G38" t="s">
        <v>43</v>
      </c>
      <c r="H38" t="s">
        <v>190</v>
      </c>
      <c r="I38" t="s">
        <v>81</v>
      </c>
      <c r="J38" t="s">
        <v>43</v>
      </c>
      <c r="K38" t="s">
        <v>83</v>
      </c>
      <c r="L38">
        <v>41</v>
      </c>
      <c r="M38" t="s">
        <v>45</v>
      </c>
      <c r="N38" t="str">
        <f>"STORES"</f>
        <v>STORES</v>
      </c>
      <c r="P38" t="s">
        <v>84</v>
      </c>
      <c r="Q38" t="s">
        <v>46</v>
      </c>
      <c r="S38" s="3">
        <v>0.36736111111111108</v>
      </c>
      <c r="T38" t="s">
        <v>85</v>
      </c>
      <c r="U38">
        <v>2</v>
      </c>
      <c r="V38">
        <v>9</v>
      </c>
      <c r="W38" t="s">
        <v>191</v>
      </c>
      <c r="X38">
        <v>3.4</v>
      </c>
      <c r="Y38">
        <v>9</v>
      </c>
      <c r="Z38" t="s">
        <v>49</v>
      </c>
      <c r="AA38" s="4">
        <v>0</v>
      </c>
      <c r="AB38" s="4">
        <v>0</v>
      </c>
      <c r="AC38" s="4">
        <v>32.840000000000003</v>
      </c>
      <c r="AD38" s="4">
        <v>0</v>
      </c>
      <c r="AE38" s="4">
        <v>0</v>
      </c>
      <c r="AF38" s="5">
        <v>89.45</v>
      </c>
      <c r="AG38" s="5">
        <v>122.29</v>
      </c>
      <c r="AH38" s="5">
        <v>18.34</v>
      </c>
      <c r="AI38" s="5">
        <v>140.63</v>
      </c>
    </row>
    <row r="39" spans="1:35" x14ac:dyDescent="0.3">
      <c r="A39" t="str">
        <f>"009941291365"</f>
        <v>009941291365</v>
      </c>
      <c r="B39" t="str">
        <f>"009941291365"</f>
        <v>009941291365</v>
      </c>
      <c r="C39" t="s">
        <v>37</v>
      </c>
      <c r="D39" s="7">
        <v>44547</v>
      </c>
      <c r="E39" s="7">
        <v>44547</v>
      </c>
      <c r="F39" t="s">
        <v>57</v>
      </c>
      <c r="G39" t="s">
        <v>43</v>
      </c>
      <c r="H39" t="s">
        <v>190</v>
      </c>
      <c r="I39" t="s">
        <v>71</v>
      </c>
      <c r="J39" t="s">
        <v>43</v>
      </c>
      <c r="K39" t="s">
        <v>153</v>
      </c>
      <c r="L39">
        <v>41</v>
      </c>
      <c r="M39" t="s">
        <v>45</v>
      </c>
      <c r="N39" t="str">
        <f>"STORES"</f>
        <v>STORES</v>
      </c>
      <c r="P39" t="s">
        <v>75</v>
      </c>
      <c r="Q39" t="s">
        <v>76</v>
      </c>
      <c r="S39" s="3">
        <v>0.48541666666666666</v>
      </c>
      <c r="T39" t="s">
        <v>192</v>
      </c>
      <c r="U39">
        <v>4</v>
      </c>
      <c r="V39">
        <v>112.7</v>
      </c>
      <c r="W39" t="s">
        <v>193</v>
      </c>
      <c r="X39">
        <v>154.80000000000001</v>
      </c>
      <c r="Y39">
        <v>155</v>
      </c>
      <c r="Z39" t="s">
        <v>49</v>
      </c>
      <c r="AA39" s="4">
        <v>0</v>
      </c>
      <c r="AB39" s="4">
        <v>0</v>
      </c>
      <c r="AC39" s="4">
        <v>222.3</v>
      </c>
      <c r="AD39" s="4">
        <v>0</v>
      </c>
      <c r="AE39" s="4">
        <v>0</v>
      </c>
      <c r="AF39" s="5">
        <v>575.25</v>
      </c>
      <c r="AG39" s="5">
        <v>797.55</v>
      </c>
      <c r="AH39" s="5">
        <v>119.63</v>
      </c>
      <c r="AI39" s="5">
        <v>917.18</v>
      </c>
    </row>
    <row r="40" spans="1:35" x14ac:dyDescent="0.3">
      <c r="A40" t="str">
        <f>"009942086264"</f>
        <v>009942086264</v>
      </c>
      <c r="B40" t="str">
        <f>"009942086264"</f>
        <v>009942086264</v>
      </c>
      <c r="C40" t="s">
        <v>37</v>
      </c>
      <c r="D40" s="7">
        <v>44547</v>
      </c>
      <c r="E40" s="7">
        <v>44547</v>
      </c>
      <c r="F40" t="s">
        <v>165</v>
      </c>
      <c r="G40" t="s">
        <v>186</v>
      </c>
      <c r="H40" t="s">
        <v>187</v>
      </c>
      <c r="I40" t="s">
        <v>158</v>
      </c>
      <c r="J40" t="s">
        <v>43</v>
      </c>
      <c r="K40" t="s">
        <v>194</v>
      </c>
      <c r="L40">
        <v>43</v>
      </c>
      <c r="M40" t="s">
        <v>45</v>
      </c>
      <c r="N40" t="str">
        <f>""</f>
        <v/>
      </c>
      <c r="P40" t="s">
        <v>75</v>
      </c>
      <c r="Q40" t="s">
        <v>76</v>
      </c>
      <c r="S40" s="3">
        <v>0.83333333333333337</v>
      </c>
      <c r="T40" t="s">
        <v>195</v>
      </c>
      <c r="U40">
        <v>4</v>
      </c>
      <c r="V40">
        <v>57</v>
      </c>
      <c r="W40" t="s">
        <v>196</v>
      </c>
      <c r="X40">
        <v>56.6</v>
      </c>
      <c r="Y40">
        <v>57</v>
      </c>
      <c r="Z40" t="s">
        <v>49</v>
      </c>
      <c r="AA40" s="4">
        <v>0</v>
      </c>
      <c r="AB40" s="4">
        <v>0</v>
      </c>
      <c r="AC40" s="4">
        <v>145.74</v>
      </c>
      <c r="AD40" s="4">
        <v>0</v>
      </c>
      <c r="AE40" s="4">
        <v>0</v>
      </c>
      <c r="AF40" s="5">
        <v>378.93999999999994</v>
      </c>
      <c r="AG40" s="5">
        <v>524.67999999999995</v>
      </c>
      <c r="AH40" s="5">
        <v>78.7</v>
      </c>
      <c r="AI40" s="5">
        <v>603.38</v>
      </c>
    </row>
    <row r="41" spans="1:35" x14ac:dyDescent="0.3">
      <c r="A41" t="str">
        <f>"009941621988"</f>
        <v>009941621988</v>
      </c>
      <c r="B41" t="str">
        <f>"009941621988"</f>
        <v>009941621988</v>
      </c>
      <c r="C41" t="s">
        <v>37</v>
      </c>
      <c r="D41" s="7">
        <v>44547</v>
      </c>
      <c r="E41" s="7">
        <v>44547</v>
      </c>
      <c r="F41" t="s">
        <v>57</v>
      </c>
      <c r="G41" t="s">
        <v>43</v>
      </c>
      <c r="H41" t="s">
        <v>197</v>
      </c>
      <c r="I41" t="s">
        <v>81</v>
      </c>
      <c r="J41" t="s">
        <v>43</v>
      </c>
      <c r="K41" t="s">
        <v>83</v>
      </c>
      <c r="L41">
        <v>21</v>
      </c>
      <c r="M41" t="s">
        <v>97</v>
      </c>
      <c r="N41" t="str">
        <f>"STORES"</f>
        <v>STORES</v>
      </c>
      <c r="P41" t="s">
        <v>84</v>
      </c>
      <c r="Q41" t="s">
        <v>46</v>
      </c>
      <c r="S41" s="3">
        <v>0.3430555555555555</v>
      </c>
      <c r="T41" t="s">
        <v>198</v>
      </c>
      <c r="U41">
        <v>1</v>
      </c>
      <c r="V41">
        <v>0.2</v>
      </c>
      <c r="W41" t="s">
        <v>199</v>
      </c>
      <c r="X41">
        <v>0.3</v>
      </c>
      <c r="Y41">
        <v>0.5</v>
      </c>
      <c r="Z41" t="s">
        <v>49</v>
      </c>
      <c r="AA41" s="4">
        <v>0</v>
      </c>
      <c r="AB41" s="4">
        <v>0</v>
      </c>
      <c r="AC41" s="4">
        <v>16.98</v>
      </c>
      <c r="AD41" s="4">
        <v>0</v>
      </c>
      <c r="AE41" s="4">
        <v>0</v>
      </c>
      <c r="AF41" s="5">
        <v>43.540000000000006</v>
      </c>
      <c r="AG41" s="5">
        <v>60.52</v>
      </c>
      <c r="AH41" s="5">
        <v>9.08</v>
      </c>
      <c r="AI41" s="5">
        <v>69.599999999999994</v>
      </c>
    </row>
    <row r="42" spans="1:35" x14ac:dyDescent="0.3">
      <c r="A42" t="str">
        <f>"009941618823"</f>
        <v>009941618823</v>
      </c>
      <c r="B42" t="str">
        <f>"009941618823"</f>
        <v>009941618823</v>
      </c>
      <c r="C42" t="s">
        <v>37</v>
      </c>
      <c r="D42" s="7">
        <v>44547</v>
      </c>
      <c r="E42" s="7">
        <v>44547</v>
      </c>
      <c r="F42" t="s">
        <v>57</v>
      </c>
      <c r="G42" t="s">
        <v>43</v>
      </c>
      <c r="H42" t="s">
        <v>200</v>
      </c>
      <c r="I42" t="s">
        <v>177</v>
      </c>
      <c r="J42" t="s">
        <v>201</v>
      </c>
      <c r="K42" t="s">
        <v>202</v>
      </c>
      <c r="L42">
        <v>41</v>
      </c>
      <c r="M42" t="s">
        <v>45</v>
      </c>
      <c r="N42" t="str">
        <f>"STORES"</f>
        <v>STORES</v>
      </c>
      <c r="P42" t="s">
        <v>84</v>
      </c>
      <c r="Q42" t="s">
        <v>46</v>
      </c>
      <c r="S42" s="3">
        <v>0.40277777777777773</v>
      </c>
      <c r="T42" t="s">
        <v>203</v>
      </c>
      <c r="U42">
        <v>2</v>
      </c>
      <c r="V42">
        <v>16.3</v>
      </c>
      <c r="W42" t="s">
        <v>204</v>
      </c>
      <c r="X42">
        <v>6.8</v>
      </c>
      <c r="Y42">
        <v>17</v>
      </c>
      <c r="Z42" t="s">
        <v>49</v>
      </c>
      <c r="AA42" s="4">
        <v>0</v>
      </c>
      <c r="AB42" s="4">
        <v>0</v>
      </c>
      <c r="AC42" s="4">
        <v>35.54</v>
      </c>
      <c r="AD42" s="4">
        <v>0</v>
      </c>
      <c r="AE42" s="4">
        <v>0</v>
      </c>
      <c r="AF42" s="5">
        <v>96.390000000000015</v>
      </c>
      <c r="AG42" s="5">
        <v>131.93</v>
      </c>
      <c r="AH42" s="5">
        <v>19.79</v>
      </c>
      <c r="AI42" s="5">
        <v>151.72</v>
      </c>
    </row>
    <row r="43" spans="1:35" x14ac:dyDescent="0.3">
      <c r="A43" t="str">
        <f>"009941171607"</f>
        <v>009941171607</v>
      </c>
      <c r="B43" t="str">
        <f>"009941171607"</f>
        <v>009941171607</v>
      </c>
      <c r="C43" t="s">
        <v>37</v>
      </c>
      <c r="D43" s="7">
        <v>44547</v>
      </c>
      <c r="E43" s="7">
        <v>44547</v>
      </c>
      <c r="F43" t="s">
        <v>57</v>
      </c>
      <c r="G43" t="s">
        <v>43</v>
      </c>
      <c r="H43" t="s">
        <v>190</v>
      </c>
      <c r="I43" t="s">
        <v>98</v>
      </c>
      <c r="J43" t="s">
        <v>43</v>
      </c>
      <c r="K43" t="s">
        <v>205</v>
      </c>
      <c r="L43">
        <v>23</v>
      </c>
      <c r="M43" t="s">
        <v>97</v>
      </c>
      <c r="N43" t="str">
        <f>"LOCKS"</f>
        <v>LOCKS</v>
      </c>
      <c r="P43" t="s">
        <v>141</v>
      </c>
      <c r="Q43" t="s">
        <v>76</v>
      </c>
      <c r="S43" s="3">
        <v>0.375</v>
      </c>
      <c r="T43" t="s">
        <v>142</v>
      </c>
      <c r="U43">
        <v>1</v>
      </c>
      <c r="V43">
        <v>1</v>
      </c>
      <c r="W43" t="s">
        <v>78</v>
      </c>
      <c r="X43">
        <v>0.2</v>
      </c>
      <c r="Y43">
        <v>1</v>
      </c>
      <c r="Z43" t="s">
        <v>49</v>
      </c>
      <c r="AA43" s="4">
        <v>0</v>
      </c>
      <c r="AB43" s="4">
        <v>0</v>
      </c>
      <c r="AC43" s="4">
        <v>32.9</v>
      </c>
      <c r="AD43" s="4">
        <v>0</v>
      </c>
      <c r="AE43" s="4">
        <v>0</v>
      </c>
      <c r="AF43" s="5">
        <v>84.360000000000014</v>
      </c>
      <c r="AG43" s="5">
        <v>117.26</v>
      </c>
      <c r="AH43" s="5">
        <v>17.59</v>
      </c>
      <c r="AI43" s="5">
        <v>134.85</v>
      </c>
    </row>
    <row r="44" spans="1:35" x14ac:dyDescent="0.3">
      <c r="A44" t="str">
        <f>"009936115807"</f>
        <v>009936115807</v>
      </c>
      <c r="B44" t="str">
        <f>"009936115807"</f>
        <v>009936115807</v>
      </c>
      <c r="C44" t="s">
        <v>37</v>
      </c>
      <c r="D44" s="7">
        <v>44547</v>
      </c>
      <c r="E44" s="7">
        <v>44547</v>
      </c>
      <c r="F44" t="s">
        <v>57</v>
      </c>
      <c r="G44" t="s">
        <v>43</v>
      </c>
      <c r="H44" t="s">
        <v>200</v>
      </c>
      <c r="I44" t="s">
        <v>165</v>
      </c>
      <c r="J44" t="s">
        <v>43</v>
      </c>
      <c r="K44" t="s">
        <v>190</v>
      </c>
      <c r="L44">
        <v>41</v>
      </c>
      <c r="M44" t="s">
        <v>45</v>
      </c>
      <c r="N44" t="str">
        <f>"STORES"</f>
        <v>STORES</v>
      </c>
      <c r="P44" t="s">
        <v>75</v>
      </c>
      <c r="Q44" t="s">
        <v>46</v>
      </c>
      <c r="S44" s="3">
        <v>0.6645833333333333</v>
      </c>
      <c r="T44" t="s">
        <v>168</v>
      </c>
      <c r="U44">
        <v>1</v>
      </c>
      <c r="V44">
        <v>5.5</v>
      </c>
      <c r="W44" t="s">
        <v>206</v>
      </c>
      <c r="X44">
        <v>3.9</v>
      </c>
      <c r="Y44">
        <v>6</v>
      </c>
      <c r="Z44" t="s">
        <v>49</v>
      </c>
      <c r="AA44" s="4">
        <v>0</v>
      </c>
      <c r="AB44" s="4">
        <v>0</v>
      </c>
      <c r="AC44" s="4">
        <v>32.840000000000003</v>
      </c>
      <c r="AD44" s="4">
        <v>0</v>
      </c>
      <c r="AE44" s="4">
        <v>0</v>
      </c>
      <c r="AF44" s="5">
        <v>89.45</v>
      </c>
      <c r="AG44" s="5">
        <v>122.29</v>
      </c>
      <c r="AH44" s="5">
        <v>18.34</v>
      </c>
      <c r="AI44" s="5">
        <v>140.63</v>
      </c>
    </row>
    <row r="45" spans="1:35" x14ac:dyDescent="0.3">
      <c r="A45" t="str">
        <f>"009941618911"</f>
        <v>009941618911</v>
      </c>
      <c r="B45" t="str">
        <f>"009941618911"</f>
        <v>009941618911</v>
      </c>
      <c r="C45" t="s">
        <v>37</v>
      </c>
      <c r="D45" s="7">
        <v>44547</v>
      </c>
      <c r="E45" s="7">
        <v>44547</v>
      </c>
      <c r="F45" t="s">
        <v>57</v>
      </c>
      <c r="G45" t="s">
        <v>43</v>
      </c>
      <c r="H45" t="s">
        <v>200</v>
      </c>
      <c r="I45" t="s">
        <v>101</v>
      </c>
      <c r="J45" t="s">
        <v>43</v>
      </c>
      <c r="K45" t="s">
        <v>207</v>
      </c>
      <c r="L45">
        <v>43</v>
      </c>
      <c r="M45" t="s">
        <v>45</v>
      </c>
      <c r="N45" t="str">
        <f>"STORES"</f>
        <v>STORES</v>
      </c>
      <c r="P45" t="s">
        <v>84</v>
      </c>
      <c r="Q45" t="s">
        <v>46</v>
      </c>
      <c r="S45" s="3">
        <v>0.3520833333333333</v>
      </c>
      <c r="T45" t="s">
        <v>208</v>
      </c>
      <c r="U45">
        <v>1</v>
      </c>
      <c r="V45">
        <v>3.5</v>
      </c>
      <c r="W45" t="s">
        <v>209</v>
      </c>
      <c r="X45">
        <v>2.2999999999999998</v>
      </c>
      <c r="Y45">
        <v>4</v>
      </c>
      <c r="Z45" t="s">
        <v>49</v>
      </c>
      <c r="AA45" s="4">
        <v>0</v>
      </c>
      <c r="AB45" s="4">
        <v>0</v>
      </c>
      <c r="AC45" s="4">
        <v>46.31</v>
      </c>
      <c r="AD45" s="4">
        <v>0</v>
      </c>
      <c r="AE45" s="4">
        <v>0</v>
      </c>
      <c r="AF45" s="5">
        <v>124</v>
      </c>
      <c r="AG45" s="5">
        <v>170.31</v>
      </c>
      <c r="AH45" s="5">
        <v>25.55</v>
      </c>
      <c r="AI45" s="5">
        <v>195.86</v>
      </c>
    </row>
    <row r="46" spans="1:35" x14ac:dyDescent="0.3">
      <c r="A46" t="str">
        <f>"009941025043"</f>
        <v>009941025043</v>
      </c>
      <c r="B46" t="str">
        <f>"009941025043"</f>
        <v>009941025043</v>
      </c>
      <c r="C46" t="s">
        <v>37</v>
      </c>
      <c r="D46" s="7">
        <v>44545</v>
      </c>
      <c r="E46" s="7">
        <v>44545</v>
      </c>
      <c r="F46" t="s">
        <v>210</v>
      </c>
      <c r="G46" t="s">
        <v>43</v>
      </c>
      <c r="H46" t="s">
        <v>211</v>
      </c>
      <c r="I46" t="s">
        <v>101</v>
      </c>
      <c r="J46" t="s">
        <v>43</v>
      </c>
      <c r="K46" t="s">
        <v>103</v>
      </c>
      <c r="L46">
        <v>43</v>
      </c>
      <c r="M46" t="s">
        <v>45</v>
      </c>
      <c r="N46" t="str">
        <f>""</f>
        <v/>
      </c>
      <c r="P46" t="s">
        <v>56</v>
      </c>
      <c r="Q46" t="s">
        <v>46</v>
      </c>
      <c r="S46" s="3">
        <v>0.35694444444444445</v>
      </c>
      <c r="T46" t="s">
        <v>212</v>
      </c>
      <c r="U46">
        <v>2</v>
      </c>
      <c r="V46">
        <v>48</v>
      </c>
      <c r="W46" t="s">
        <v>213</v>
      </c>
      <c r="X46">
        <v>126</v>
      </c>
      <c r="Y46">
        <v>126</v>
      </c>
      <c r="Z46" t="s">
        <v>49</v>
      </c>
      <c r="AA46" s="4">
        <v>0</v>
      </c>
      <c r="AB46" s="4">
        <v>0</v>
      </c>
      <c r="AC46" s="4">
        <v>309.08</v>
      </c>
      <c r="AD46" s="4">
        <v>0</v>
      </c>
      <c r="AE46" s="4">
        <v>0</v>
      </c>
      <c r="AF46" s="5">
        <v>812.77</v>
      </c>
      <c r="AG46" s="5">
        <v>1121.8499999999999</v>
      </c>
      <c r="AH46" s="5">
        <v>168.28</v>
      </c>
      <c r="AI46" s="5">
        <v>1290.1300000000001</v>
      </c>
    </row>
    <row r="47" spans="1:35" x14ac:dyDescent="0.3">
      <c r="A47" t="str">
        <f>"009940746283"</f>
        <v>009940746283</v>
      </c>
      <c r="B47" t="str">
        <f>"009940746283"</f>
        <v>009940746283</v>
      </c>
      <c r="C47" t="s">
        <v>37</v>
      </c>
      <c r="D47" s="7">
        <v>44550</v>
      </c>
      <c r="E47" s="7">
        <v>44550</v>
      </c>
      <c r="F47" t="s">
        <v>81</v>
      </c>
      <c r="G47" t="s">
        <v>43</v>
      </c>
      <c r="H47" t="s">
        <v>214</v>
      </c>
      <c r="I47" t="s">
        <v>57</v>
      </c>
      <c r="J47" t="s">
        <v>215</v>
      </c>
      <c r="L47">
        <v>41</v>
      </c>
      <c r="M47" t="s">
        <v>45</v>
      </c>
      <c r="N47" t="str">
        <f>""</f>
        <v/>
      </c>
      <c r="P47" t="s">
        <v>105</v>
      </c>
      <c r="Q47" t="s">
        <v>76</v>
      </c>
      <c r="S47" s="3">
        <v>0.44861111111111113</v>
      </c>
      <c r="T47" t="s">
        <v>216</v>
      </c>
      <c r="U47">
        <v>1</v>
      </c>
      <c r="V47">
        <v>0.6</v>
      </c>
      <c r="W47" t="s">
        <v>217</v>
      </c>
      <c r="X47">
        <v>1.9</v>
      </c>
      <c r="Y47">
        <v>2</v>
      </c>
      <c r="Z47" t="s">
        <v>49</v>
      </c>
      <c r="AA47" s="4">
        <v>0</v>
      </c>
      <c r="AB47" s="4">
        <v>0</v>
      </c>
      <c r="AC47" s="4">
        <v>32.840000000000003</v>
      </c>
      <c r="AD47" s="4">
        <v>0</v>
      </c>
      <c r="AE47" s="4">
        <v>0</v>
      </c>
      <c r="AF47" s="5">
        <v>89.45</v>
      </c>
      <c r="AG47" s="5">
        <v>122.29</v>
      </c>
      <c r="AH47" s="5">
        <v>18.34</v>
      </c>
      <c r="AI47" s="5">
        <v>140.63</v>
      </c>
    </row>
    <row r="48" spans="1:35" x14ac:dyDescent="0.3">
      <c r="A48" t="str">
        <f>"009941620501"</f>
        <v>009941620501</v>
      </c>
      <c r="B48" t="str">
        <f>"009941620501"</f>
        <v>009941620501</v>
      </c>
      <c r="C48" t="s">
        <v>50</v>
      </c>
      <c r="D48" s="7">
        <v>44502</v>
      </c>
      <c r="E48" s="7">
        <v>44502</v>
      </c>
      <c r="F48" t="s">
        <v>218</v>
      </c>
      <c r="G48" t="s">
        <v>219</v>
      </c>
      <c r="H48" t="s">
        <v>220</v>
      </c>
      <c r="I48" t="s">
        <v>144</v>
      </c>
      <c r="J48" t="s">
        <v>43</v>
      </c>
      <c r="K48" t="s">
        <v>221</v>
      </c>
      <c r="L48">
        <v>43</v>
      </c>
      <c r="M48" t="s">
        <v>45</v>
      </c>
      <c r="N48" t="str">
        <f>""</f>
        <v/>
      </c>
      <c r="P48" t="s">
        <v>222</v>
      </c>
      <c r="Q48" t="s">
        <v>46</v>
      </c>
      <c r="S48" s="3">
        <v>0.41666666666666669</v>
      </c>
      <c r="T48" t="s">
        <v>146</v>
      </c>
      <c r="U48">
        <v>1</v>
      </c>
      <c r="V48">
        <v>34</v>
      </c>
      <c r="W48" t="s">
        <v>223</v>
      </c>
      <c r="X48">
        <v>39</v>
      </c>
      <c r="Y48">
        <v>39</v>
      </c>
      <c r="Z48" t="s">
        <v>49</v>
      </c>
      <c r="AA48" s="4">
        <v>0</v>
      </c>
      <c r="AB48" s="4">
        <v>0</v>
      </c>
      <c r="AC48" s="4">
        <v>75.36</v>
      </c>
      <c r="AD48" s="4">
        <v>0</v>
      </c>
      <c r="AE48" s="4">
        <v>0</v>
      </c>
      <c r="AF48" s="5">
        <v>269.68</v>
      </c>
      <c r="AG48" s="5">
        <v>345.04</v>
      </c>
      <c r="AH48" s="5">
        <v>51.76</v>
      </c>
      <c r="AI48" s="5">
        <v>396.8</v>
      </c>
    </row>
    <row r="49" spans="1:35" x14ac:dyDescent="0.3">
      <c r="A49" t="str">
        <f>"009940957430"</f>
        <v>009940957430</v>
      </c>
      <c r="B49" t="str">
        <f>"009940957430"</f>
        <v>009940957430</v>
      </c>
      <c r="C49" t="s">
        <v>37</v>
      </c>
      <c r="D49" s="7">
        <v>44550</v>
      </c>
      <c r="E49" s="7">
        <v>44550</v>
      </c>
      <c r="F49" t="s">
        <v>57</v>
      </c>
      <c r="G49" t="s">
        <v>43</v>
      </c>
      <c r="H49" t="s">
        <v>200</v>
      </c>
      <c r="I49" t="s">
        <v>81</v>
      </c>
      <c r="J49" t="s">
        <v>224</v>
      </c>
      <c r="K49" t="s">
        <v>225</v>
      </c>
      <c r="L49">
        <v>41</v>
      </c>
      <c r="M49" t="s">
        <v>45</v>
      </c>
      <c r="N49" t="str">
        <f t="shared" ref="N49:N60" si="1">"STORES"</f>
        <v>STORES</v>
      </c>
      <c r="P49" t="s">
        <v>105</v>
      </c>
      <c r="Q49" t="s">
        <v>76</v>
      </c>
      <c r="S49" s="3">
        <v>0.34375</v>
      </c>
      <c r="T49" t="s">
        <v>85</v>
      </c>
      <c r="U49">
        <v>1</v>
      </c>
      <c r="V49">
        <v>0.8</v>
      </c>
      <c r="W49" t="s">
        <v>226</v>
      </c>
      <c r="X49">
        <v>1.4</v>
      </c>
      <c r="Y49">
        <v>2</v>
      </c>
      <c r="Z49" t="s">
        <v>49</v>
      </c>
      <c r="AA49" s="4">
        <v>0</v>
      </c>
      <c r="AB49" s="4">
        <v>0</v>
      </c>
      <c r="AC49" s="4">
        <v>32.840000000000003</v>
      </c>
      <c r="AD49" s="4">
        <v>0</v>
      </c>
      <c r="AE49" s="4">
        <v>0</v>
      </c>
      <c r="AF49" s="5">
        <v>89.45</v>
      </c>
      <c r="AG49" s="5">
        <v>122.29</v>
      </c>
      <c r="AH49" s="5">
        <v>18.34</v>
      </c>
      <c r="AI49" s="5">
        <v>140.63</v>
      </c>
    </row>
    <row r="50" spans="1:35" x14ac:dyDescent="0.3">
      <c r="A50" t="str">
        <f>"009940237774"</f>
        <v>009940237774</v>
      </c>
      <c r="B50" t="str">
        <f>"009940237774"</f>
        <v>009940237774</v>
      </c>
      <c r="C50" t="s">
        <v>37</v>
      </c>
      <c r="D50" s="7">
        <v>44551</v>
      </c>
      <c r="E50" s="7">
        <v>44551</v>
      </c>
      <c r="F50" t="s">
        <v>57</v>
      </c>
      <c r="G50" t="s">
        <v>43</v>
      </c>
      <c r="H50" t="s">
        <v>200</v>
      </c>
      <c r="I50" t="s">
        <v>42</v>
      </c>
      <c r="J50" t="s">
        <v>227</v>
      </c>
      <c r="K50" t="s">
        <v>190</v>
      </c>
      <c r="L50">
        <v>41</v>
      </c>
      <c r="M50" t="s">
        <v>45</v>
      </c>
      <c r="N50" t="str">
        <f t="shared" si="1"/>
        <v>STORES</v>
      </c>
      <c r="P50" t="s">
        <v>141</v>
      </c>
      <c r="Q50" t="s">
        <v>46</v>
      </c>
      <c r="S50" s="3">
        <v>0.4861111111111111</v>
      </c>
      <c r="T50" t="s">
        <v>88</v>
      </c>
      <c r="U50">
        <v>3</v>
      </c>
      <c r="V50">
        <v>54.9</v>
      </c>
      <c r="W50" t="s">
        <v>228</v>
      </c>
      <c r="X50">
        <v>65.2</v>
      </c>
      <c r="Y50">
        <v>66</v>
      </c>
      <c r="Z50" t="s">
        <v>49</v>
      </c>
      <c r="AA50" s="4">
        <v>0</v>
      </c>
      <c r="AB50" s="4">
        <v>0</v>
      </c>
      <c r="AC50" s="4">
        <v>101.86</v>
      </c>
      <c r="AD50" s="4">
        <v>0</v>
      </c>
      <c r="AE50" s="4">
        <v>0</v>
      </c>
      <c r="AF50" s="5">
        <v>266.41999999999996</v>
      </c>
      <c r="AG50" s="5">
        <v>368.28</v>
      </c>
      <c r="AH50" s="5">
        <v>55.24</v>
      </c>
      <c r="AI50" s="5">
        <v>423.52</v>
      </c>
    </row>
    <row r="51" spans="1:35" x14ac:dyDescent="0.3">
      <c r="A51" t="str">
        <f>"009941567755"</f>
        <v>009941567755</v>
      </c>
      <c r="B51" t="str">
        <f>"009941567755"</f>
        <v>009941567755</v>
      </c>
      <c r="C51" t="s">
        <v>37</v>
      </c>
      <c r="D51" s="7">
        <v>44551</v>
      </c>
      <c r="E51" s="7">
        <v>44551</v>
      </c>
      <c r="F51" t="s">
        <v>57</v>
      </c>
      <c r="G51" t="s">
        <v>43</v>
      </c>
      <c r="H51" t="s">
        <v>200</v>
      </c>
      <c r="I51" t="s">
        <v>229</v>
      </c>
      <c r="J51" t="s">
        <v>43</v>
      </c>
      <c r="K51" t="s">
        <v>230</v>
      </c>
      <c r="L51">
        <v>23</v>
      </c>
      <c r="M51" t="s">
        <v>97</v>
      </c>
      <c r="N51" t="str">
        <f t="shared" si="1"/>
        <v>STORES</v>
      </c>
      <c r="P51" t="s">
        <v>105</v>
      </c>
      <c r="Q51" t="s">
        <v>76</v>
      </c>
      <c r="S51" s="3">
        <v>0.36874999999999997</v>
      </c>
      <c r="T51" t="s">
        <v>231</v>
      </c>
      <c r="U51">
        <v>1</v>
      </c>
      <c r="V51">
        <v>1</v>
      </c>
      <c r="W51" t="s">
        <v>78</v>
      </c>
      <c r="X51">
        <v>0.2</v>
      </c>
      <c r="Y51">
        <v>1</v>
      </c>
      <c r="Z51" t="s">
        <v>49</v>
      </c>
      <c r="AA51" s="4">
        <v>0</v>
      </c>
      <c r="AB51" s="4">
        <v>0</v>
      </c>
      <c r="AC51" s="4">
        <v>32.9</v>
      </c>
      <c r="AD51" s="4">
        <v>0</v>
      </c>
      <c r="AE51" s="4">
        <v>0</v>
      </c>
      <c r="AF51" s="5">
        <v>84.360000000000014</v>
      </c>
      <c r="AG51" s="5">
        <v>117.26</v>
      </c>
      <c r="AH51" s="5">
        <v>17.59</v>
      </c>
      <c r="AI51" s="5">
        <v>134.85</v>
      </c>
    </row>
    <row r="52" spans="1:35" x14ac:dyDescent="0.3">
      <c r="A52" t="str">
        <f>"009941618976"</f>
        <v>009941618976</v>
      </c>
      <c r="B52" t="str">
        <f>"009941618976"</f>
        <v>009941618976</v>
      </c>
      <c r="C52" t="s">
        <v>37</v>
      </c>
      <c r="D52" s="7">
        <v>44551</v>
      </c>
      <c r="E52" s="7">
        <v>44551</v>
      </c>
      <c r="F52" t="s">
        <v>57</v>
      </c>
      <c r="G52" t="s">
        <v>43</v>
      </c>
      <c r="H52" t="s">
        <v>190</v>
      </c>
      <c r="I52" t="s">
        <v>91</v>
      </c>
      <c r="J52" t="s">
        <v>43</v>
      </c>
      <c r="K52" t="s">
        <v>232</v>
      </c>
      <c r="L52">
        <v>41</v>
      </c>
      <c r="M52" t="s">
        <v>45</v>
      </c>
      <c r="N52" t="str">
        <f t="shared" si="1"/>
        <v>STORES</v>
      </c>
      <c r="P52" t="s">
        <v>141</v>
      </c>
      <c r="Q52" t="s">
        <v>46</v>
      </c>
      <c r="S52" s="3">
        <v>0.36180555555555555</v>
      </c>
      <c r="T52" t="s">
        <v>233</v>
      </c>
      <c r="U52">
        <v>1</v>
      </c>
      <c r="V52">
        <v>10.1</v>
      </c>
      <c r="W52" t="s">
        <v>234</v>
      </c>
      <c r="X52">
        <v>24.2</v>
      </c>
      <c r="Y52">
        <v>25</v>
      </c>
      <c r="Z52" t="s">
        <v>49</v>
      </c>
      <c r="AA52" s="4">
        <v>0</v>
      </c>
      <c r="AB52" s="4">
        <v>0</v>
      </c>
      <c r="AC52" s="4">
        <v>46.37</v>
      </c>
      <c r="AD52" s="4">
        <v>0</v>
      </c>
      <c r="AE52" s="4">
        <v>0</v>
      </c>
      <c r="AF52" s="5">
        <v>124.15</v>
      </c>
      <c r="AG52" s="5">
        <v>170.52</v>
      </c>
      <c r="AH52" s="5">
        <v>25.58</v>
      </c>
      <c r="AI52" s="5">
        <v>196.1</v>
      </c>
    </row>
    <row r="53" spans="1:35" x14ac:dyDescent="0.3">
      <c r="A53" t="str">
        <f>"009937965091"</f>
        <v>009937965091</v>
      </c>
      <c r="B53" t="str">
        <f>"009937965091"</f>
        <v>009937965091</v>
      </c>
      <c r="C53" t="s">
        <v>37</v>
      </c>
      <c r="D53" s="7">
        <v>44551</v>
      </c>
      <c r="E53" s="7">
        <v>44551</v>
      </c>
      <c r="F53" t="s">
        <v>57</v>
      </c>
      <c r="G53" t="s">
        <v>43</v>
      </c>
      <c r="H53" t="s">
        <v>200</v>
      </c>
      <c r="I53" t="s">
        <v>235</v>
      </c>
      <c r="J53" t="s">
        <v>227</v>
      </c>
      <c r="K53" t="s">
        <v>160</v>
      </c>
      <c r="L53">
        <v>23</v>
      </c>
      <c r="M53" t="s">
        <v>97</v>
      </c>
      <c r="N53" t="str">
        <f t="shared" si="1"/>
        <v>STORES</v>
      </c>
      <c r="P53" t="s">
        <v>105</v>
      </c>
      <c r="Q53" t="s">
        <v>46</v>
      </c>
      <c r="S53" s="3">
        <v>0.59722222222222221</v>
      </c>
      <c r="T53" t="s">
        <v>236</v>
      </c>
      <c r="U53">
        <v>1</v>
      </c>
      <c r="V53">
        <v>1</v>
      </c>
      <c r="W53" t="s">
        <v>78</v>
      </c>
      <c r="X53">
        <v>0.2</v>
      </c>
      <c r="Y53">
        <v>1</v>
      </c>
      <c r="Z53" t="s">
        <v>49</v>
      </c>
      <c r="AA53" s="4">
        <v>0</v>
      </c>
      <c r="AB53" s="4">
        <v>0</v>
      </c>
      <c r="AC53" s="4">
        <v>32.9</v>
      </c>
      <c r="AD53" s="4">
        <v>0</v>
      </c>
      <c r="AE53" s="4">
        <v>0</v>
      </c>
      <c r="AF53" s="5">
        <v>84.360000000000014</v>
      </c>
      <c r="AG53" s="5">
        <v>117.26</v>
      </c>
      <c r="AH53" s="5">
        <v>17.59</v>
      </c>
      <c r="AI53" s="5">
        <v>134.85</v>
      </c>
    </row>
    <row r="54" spans="1:35" x14ac:dyDescent="0.3">
      <c r="A54" t="str">
        <f>"009941567756"</f>
        <v>009941567756</v>
      </c>
      <c r="B54" t="str">
        <f>"009941567756"</f>
        <v>009941567756</v>
      </c>
      <c r="C54" t="s">
        <v>37</v>
      </c>
      <c r="D54" s="7">
        <v>44551</v>
      </c>
      <c r="E54" s="7">
        <v>44551</v>
      </c>
      <c r="F54" t="s">
        <v>57</v>
      </c>
      <c r="G54" t="s">
        <v>43</v>
      </c>
      <c r="H54" t="s">
        <v>200</v>
      </c>
      <c r="I54" t="s">
        <v>98</v>
      </c>
      <c r="J54" t="s">
        <v>237</v>
      </c>
      <c r="K54" t="s">
        <v>238</v>
      </c>
      <c r="L54">
        <v>43</v>
      </c>
      <c r="M54" t="s">
        <v>45</v>
      </c>
      <c r="N54" t="str">
        <f t="shared" si="1"/>
        <v>STORES</v>
      </c>
      <c r="P54" t="s">
        <v>170</v>
      </c>
      <c r="Q54" t="s">
        <v>76</v>
      </c>
      <c r="S54" s="3">
        <v>0.40277777777777773</v>
      </c>
      <c r="T54" t="s">
        <v>171</v>
      </c>
      <c r="U54">
        <v>1</v>
      </c>
      <c r="V54">
        <v>28.6</v>
      </c>
      <c r="W54" t="s">
        <v>239</v>
      </c>
      <c r="X54">
        <v>38.700000000000003</v>
      </c>
      <c r="Y54">
        <v>39</v>
      </c>
      <c r="Z54" t="s">
        <v>49</v>
      </c>
      <c r="AA54" s="4">
        <v>0</v>
      </c>
      <c r="AB54" s="4">
        <v>0</v>
      </c>
      <c r="AC54" s="4">
        <v>103.13</v>
      </c>
      <c r="AD54" s="4">
        <v>0</v>
      </c>
      <c r="AE54" s="4">
        <v>0</v>
      </c>
      <c r="AF54" s="5">
        <v>269.68</v>
      </c>
      <c r="AG54" s="5">
        <v>372.81</v>
      </c>
      <c r="AH54" s="5">
        <v>55.92</v>
      </c>
      <c r="AI54" s="5">
        <v>428.73</v>
      </c>
    </row>
    <row r="55" spans="1:35" x14ac:dyDescent="0.3">
      <c r="A55" t="str">
        <f>"009941621984"</f>
        <v>009941621984</v>
      </c>
      <c r="B55" t="str">
        <f>"009941621984"</f>
        <v>009941621984</v>
      </c>
      <c r="C55" t="s">
        <v>37</v>
      </c>
      <c r="D55" s="7">
        <v>44551</v>
      </c>
      <c r="E55" s="7">
        <v>44551</v>
      </c>
      <c r="F55" t="s">
        <v>57</v>
      </c>
      <c r="G55" t="s">
        <v>43</v>
      </c>
      <c r="H55" t="s">
        <v>227</v>
      </c>
      <c r="I55" t="s">
        <v>81</v>
      </c>
      <c r="J55" t="s">
        <v>227</v>
      </c>
      <c r="K55" t="s">
        <v>83</v>
      </c>
      <c r="L55">
        <v>41</v>
      </c>
      <c r="M55" t="s">
        <v>45</v>
      </c>
      <c r="N55" t="str">
        <f t="shared" si="1"/>
        <v>STORES</v>
      </c>
      <c r="P55" t="s">
        <v>240</v>
      </c>
      <c r="Q55" t="s">
        <v>76</v>
      </c>
      <c r="S55" s="3">
        <v>0.3659722222222222</v>
      </c>
      <c r="T55" t="s">
        <v>241</v>
      </c>
      <c r="U55">
        <v>1</v>
      </c>
      <c r="V55">
        <v>80</v>
      </c>
      <c r="W55" t="s">
        <v>242</v>
      </c>
      <c r="X55">
        <v>178.2</v>
      </c>
      <c r="Y55">
        <v>179</v>
      </c>
      <c r="Z55" t="s">
        <v>49</v>
      </c>
      <c r="AA55" s="4">
        <v>0</v>
      </c>
      <c r="AB55" s="4">
        <v>0</v>
      </c>
      <c r="AC55" s="4">
        <v>254.78</v>
      </c>
      <c r="AD55" s="4">
        <v>0</v>
      </c>
      <c r="AE55" s="4">
        <v>0</v>
      </c>
      <c r="AF55" s="5">
        <v>658.53</v>
      </c>
      <c r="AG55" s="5">
        <v>913.31</v>
      </c>
      <c r="AH55" s="5">
        <v>137</v>
      </c>
      <c r="AI55" s="5">
        <v>1050.31</v>
      </c>
    </row>
    <row r="56" spans="1:35" x14ac:dyDescent="0.3">
      <c r="A56" t="str">
        <f>"009941567754"</f>
        <v>009941567754</v>
      </c>
      <c r="B56" t="str">
        <f>"009941567754"</f>
        <v>009941567754</v>
      </c>
      <c r="C56" t="s">
        <v>37</v>
      </c>
      <c r="D56" s="7">
        <v>44551</v>
      </c>
      <c r="E56" s="7">
        <v>44551</v>
      </c>
      <c r="F56" t="s">
        <v>57</v>
      </c>
      <c r="G56" t="s">
        <v>43</v>
      </c>
      <c r="H56" t="s">
        <v>190</v>
      </c>
      <c r="I56" t="s">
        <v>148</v>
      </c>
      <c r="J56" t="s">
        <v>227</v>
      </c>
      <c r="K56" t="s">
        <v>243</v>
      </c>
      <c r="L56">
        <v>23</v>
      </c>
      <c r="M56" t="s">
        <v>97</v>
      </c>
      <c r="N56" t="str">
        <f t="shared" si="1"/>
        <v>STORES</v>
      </c>
      <c r="P56" t="s">
        <v>141</v>
      </c>
      <c r="Q56" t="s">
        <v>46</v>
      </c>
      <c r="S56" s="3">
        <v>0.73333333333333339</v>
      </c>
      <c r="T56" t="s">
        <v>244</v>
      </c>
      <c r="U56">
        <v>1</v>
      </c>
      <c r="V56">
        <v>1</v>
      </c>
      <c r="W56" t="s">
        <v>78</v>
      </c>
      <c r="X56">
        <v>0.2</v>
      </c>
      <c r="Y56">
        <v>1</v>
      </c>
      <c r="Z56" t="s">
        <v>49</v>
      </c>
      <c r="AA56" s="4">
        <v>0</v>
      </c>
      <c r="AB56" s="4">
        <v>0</v>
      </c>
      <c r="AC56" s="4">
        <v>32.9</v>
      </c>
      <c r="AD56" s="4">
        <v>0</v>
      </c>
      <c r="AE56" s="4">
        <v>0</v>
      </c>
      <c r="AF56" s="5">
        <v>84.360000000000014</v>
      </c>
      <c r="AG56" s="5">
        <v>117.26</v>
      </c>
      <c r="AH56" s="5">
        <v>17.59</v>
      </c>
      <c r="AI56" s="5">
        <v>134.85</v>
      </c>
    </row>
    <row r="57" spans="1:35" x14ac:dyDescent="0.3">
      <c r="A57" t="str">
        <f>"009941567757"</f>
        <v>009941567757</v>
      </c>
      <c r="B57" t="str">
        <f>"009941567757"</f>
        <v>009941567757</v>
      </c>
      <c r="C57" t="s">
        <v>37</v>
      </c>
      <c r="D57" s="7">
        <v>44550</v>
      </c>
      <c r="E57" s="7">
        <v>44550</v>
      </c>
      <c r="F57" t="s">
        <v>57</v>
      </c>
      <c r="G57" t="s">
        <v>43</v>
      </c>
      <c r="H57" t="s">
        <v>200</v>
      </c>
      <c r="I57" t="s">
        <v>39</v>
      </c>
      <c r="J57" t="s">
        <v>227</v>
      </c>
      <c r="K57" t="s">
        <v>137</v>
      </c>
      <c r="L57">
        <v>43</v>
      </c>
      <c r="M57" t="s">
        <v>45</v>
      </c>
      <c r="N57" t="str">
        <f t="shared" si="1"/>
        <v>STORES</v>
      </c>
      <c r="P57" t="s">
        <v>75</v>
      </c>
      <c r="Q57" t="s">
        <v>46</v>
      </c>
      <c r="S57" s="3">
        <v>0.53194444444444444</v>
      </c>
      <c r="T57" t="s">
        <v>245</v>
      </c>
      <c r="U57">
        <v>1</v>
      </c>
      <c r="V57">
        <v>2.8</v>
      </c>
      <c r="W57" t="s">
        <v>246</v>
      </c>
      <c r="X57">
        <v>3.4</v>
      </c>
      <c r="Y57">
        <v>4</v>
      </c>
      <c r="Z57" t="s">
        <v>49</v>
      </c>
      <c r="AA57" s="4">
        <v>0</v>
      </c>
      <c r="AB57" s="4">
        <v>0</v>
      </c>
      <c r="AC57" s="4">
        <v>46.31</v>
      </c>
      <c r="AD57" s="4">
        <v>0</v>
      </c>
      <c r="AE57" s="4">
        <v>0</v>
      </c>
      <c r="AF57" s="5">
        <v>124</v>
      </c>
      <c r="AG57" s="5">
        <v>170.31</v>
      </c>
      <c r="AH57" s="5">
        <v>25.55</v>
      </c>
      <c r="AI57" s="5">
        <v>195.86</v>
      </c>
    </row>
    <row r="58" spans="1:35" x14ac:dyDescent="0.3">
      <c r="A58" t="str">
        <f>"009941618910"</f>
        <v>009941618910</v>
      </c>
      <c r="B58" t="str">
        <f>"009941618910"</f>
        <v>009941618910</v>
      </c>
      <c r="C58" t="s">
        <v>37</v>
      </c>
      <c r="D58" s="7">
        <v>44550</v>
      </c>
      <c r="E58" s="7">
        <v>44550</v>
      </c>
      <c r="F58" t="s">
        <v>57</v>
      </c>
      <c r="G58" t="s">
        <v>43</v>
      </c>
      <c r="H58" t="s">
        <v>200</v>
      </c>
      <c r="I58" t="s">
        <v>101</v>
      </c>
      <c r="J58" t="s">
        <v>237</v>
      </c>
      <c r="K58" t="s">
        <v>190</v>
      </c>
      <c r="L58">
        <v>43</v>
      </c>
      <c r="M58" t="s">
        <v>45</v>
      </c>
      <c r="N58" t="str">
        <f t="shared" si="1"/>
        <v>STORES</v>
      </c>
      <c r="P58" t="s">
        <v>75</v>
      </c>
      <c r="Q58" t="s">
        <v>46</v>
      </c>
      <c r="S58" s="3">
        <v>0.35416666666666669</v>
      </c>
      <c r="T58" t="s">
        <v>247</v>
      </c>
      <c r="U58">
        <v>1</v>
      </c>
      <c r="V58">
        <v>3.1</v>
      </c>
      <c r="W58" t="s">
        <v>248</v>
      </c>
      <c r="X58">
        <v>8.6</v>
      </c>
      <c r="Y58">
        <v>9</v>
      </c>
      <c r="Z58" t="s">
        <v>49</v>
      </c>
      <c r="AA58" s="4">
        <v>0</v>
      </c>
      <c r="AB58" s="4">
        <v>0</v>
      </c>
      <c r="AC58" s="4">
        <v>46.31</v>
      </c>
      <c r="AD58" s="4">
        <v>0</v>
      </c>
      <c r="AE58" s="4">
        <v>0</v>
      </c>
      <c r="AF58" s="5">
        <v>124</v>
      </c>
      <c r="AG58" s="5">
        <v>170.31</v>
      </c>
      <c r="AH58" s="5">
        <v>25.55</v>
      </c>
      <c r="AI58" s="5">
        <v>195.86</v>
      </c>
    </row>
    <row r="59" spans="1:35" x14ac:dyDescent="0.3">
      <c r="A59" t="str">
        <f>"009941621985"</f>
        <v>009941621985</v>
      </c>
      <c r="B59" t="str">
        <f>"009941621985"</f>
        <v>009941621985</v>
      </c>
      <c r="C59" t="s">
        <v>37</v>
      </c>
      <c r="D59" s="7">
        <v>44550</v>
      </c>
      <c r="E59" s="7">
        <v>44550</v>
      </c>
      <c r="F59" t="s">
        <v>57</v>
      </c>
      <c r="G59" t="s">
        <v>43</v>
      </c>
      <c r="H59" t="s">
        <v>190</v>
      </c>
      <c r="I59" t="s">
        <v>81</v>
      </c>
      <c r="J59" t="s">
        <v>227</v>
      </c>
      <c r="K59" t="s">
        <v>83</v>
      </c>
      <c r="L59">
        <v>41</v>
      </c>
      <c r="M59" t="s">
        <v>45</v>
      </c>
      <c r="N59" t="str">
        <f t="shared" si="1"/>
        <v>STORES</v>
      </c>
      <c r="P59" t="s">
        <v>105</v>
      </c>
      <c r="Q59" t="s">
        <v>76</v>
      </c>
      <c r="S59" s="3">
        <v>0.34375</v>
      </c>
      <c r="T59" t="s">
        <v>85</v>
      </c>
      <c r="U59">
        <v>1</v>
      </c>
      <c r="V59">
        <v>40.5</v>
      </c>
      <c r="W59" t="s">
        <v>249</v>
      </c>
      <c r="X59">
        <v>31.2</v>
      </c>
      <c r="Y59">
        <v>41</v>
      </c>
      <c r="Z59" t="s">
        <v>49</v>
      </c>
      <c r="AA59" s="4">
        <v>0</v>
      </c>
      <c r="AB59" s="4">
        <v>0</v>
      </c>
      <c r="AC59" s="4">
        <v>68.02</v>
      </c>
      <c r="AD59" s="4">
        <v>0</v>
      </c>
      <c r="AE59" s="4">
        <v>0</v>
      </c>
      <c r="AF59" s="5">
        <v>179.67000000000002</v>
      </c>
      <c r="AG59" s="5">
        <v>247.69</v>
      </c>
      <c r="AH59" s="5">
        <v>37.15</v>
      </c>
      <c r="AI59" s="5">
        <v>284.83999999999997</v>
      </c>
    </row>
    <row r="60" spans="1:35" x14ac:dyDescent="0.3">
      <c r="A60" t="str">
        <f>"009941567630"</f>
        <v>009941567630</v>
      </c>
      <c r="B60" t="str">
        <f>"009941567630"</f>
        <v>009941567630</v>
      </c>
      <c r="C60" t="s">
        <v>37</v>
      </c>
      <c r="D60" s="7">
        <v>44550</v>
      </c>
      <c r="E60" s="7">
        <v>44550</v>
      </c>
      <c r="F60" t="s">
        <v>57</v>
      </c>
      <c r="G60" t="s">
        <v>43</v>
      </c>
      <c r="H60" t="s">
        <v>250</v>
      </c>
      <c r="I60" t="s">
        <v>218</v>
      </c>
      <c r="J60" t="s">
        <v>227</v>
      </c>
      <c r="K60" t="s">
        <v>251</v>
      </c>
      <c r="L60">
        <v>43</v>
      </c>
      <c r="M60" t="s">
        <v>45</v>
      </c>
      <c r="N60" t="str">
        <f t="shared" si="1"/>
        <v>STORES</v>
      </c>
      <c r="P60" t="s">
        <v>75</v>
      </c>
      <c r="Q60" t="s">
        <v>46</v>
      </c>
      <c r="S60" s="3">
        <v>0.6479166666666667</v>
      </c>
      <c r="T60" t="s">
        <v>252</v>
      </c>
      <c r="U60">
        <v>1</v>
      </c>
      <c r="V60">
        <v>2.4</v>
      </c>
      <c r="W60" t="s">
        <v>253</v>
      </c>
      <c r="X60">
        <v>1</v>
      </c>
      <c r="Y60">
        <v>3</v>
      </c>
      <c r="Z60" t="s">
        <v>49</v>
      </c>
      <c r="AA60" s="4">
        <v>0</v>
      </c>
      <c r="AB60" s="4">
        <v>0</v>
      </c>
      <c r="AC60" s="4">
        <v>46.31</v>
      </c>
      <c r="AD60" s="4">
        <v>0</v>
      </c>
      <c r="AE60" s="4">
        <v>0</v>
      </c>
      <c r="AF60" s="5">
        <v>124</v>
      </c>
      <c r="AG60" s="5">
        <v>170.31</v>
      </c>
      <c r="AH60" s="5">
        <v>25.55</v>
      </c>
      <c r="AI60" s="5">
        <v>195.86</v>
      </c>
    </row>
    <row r="61" spans="1:35" x14ac:dyDescent="0.3">
      <c r="A61" t="str">
        <f>"009940851072"</f>
        <v>009940851072</v>
      </c>
      <c r="B61" t="str">
        <f>"009940851072"</f>
        <v>009940851072</v>
      </c>
      <c r="C61" t="s">
        <v>37</v>
      </c>
      <c r="D61" s="7">
        <v>44552</v>
      </c>
      <c r="E61" s="7">
        <v>44552</v>
      </c>
      <c r="F61" t="s">
        <v>66</v>
      </c>
      <c r="G61" t="s">
        <v>40</v>
      </c>
      <c r="H61" t="s">
        <v>254</v>
      </c>
      <c r="I61" t="s">
        <v>42</v>
      </c>
      <c r="J61" t="s">
        <v>43</v>
      </c>
      <c r="L61">
        <v>44</v>
      </c>
      <c r="M61" t="s">
        <v>45</v>
      </c>
      <c r="N61" t="str">
        <f>""</f>
        <v/>
      </c>
      <c r="P61" t="s">
        <v>141</v>
      </c>
      <c r="Q61" t="s">
        <v>46</v>
      </c>
      <c r="S61" s="3">
        <v>0.4861111111111111</v>
      </c>
      <c r="T61" t="s">
        <v>88</v>
      </c>
      <c r="U61">
        <v>1</v>
      </c>
      <c r="V61">
        <v>20</v>
      </c>
      <c r="W61" t="s">
        <v>255</v>
      </c>
      <c r="X61">
        <v>40.299999999999997</v>
      </c>
      <c r="Y61">
        <v>41</v>
      </c>
      <c r="Z61" t="s">
        <v>49</v>
      </c>
      <c r="AA61" s="4">
        <v>0</v>
      </c>
      <c r="AB61" s="4">
        <v>0</v>
      </c>
      <c r="AC61" s="4">
        <v>60.8</v>
      </c>
      <c r="AD61" s="4">
        <v>0</v>
      </c>
      <c r="AE61" s="4">
        <v>0</v>
      </c>
      <c r="AF61" s="5">
        <v>161.16000000000003</v>
      </c>
      <c r="AG61" s="5">
        <v>221.96</v>
      </c>
      <c r="AH61" s="5">
        <v>33.29</v>
      </c>
      <c r="AI61" s="5">
        <v>255.25</v>
      </c>
    </row>
    <row r="62" spans="1:35" x14ac:dyDescent="0.3">
      <c r="A62" t="str">
        <f>"009941291364"</f>
        <v>009941291364</v>
      </c>
      <c r="B62" t="str">
        <f>"009941291364"</f>
        <v>009941291364</v>
      </c>
      <c r="C62" t="s">
        <v>37</v>
      </c>
      <c r="D62" s="7">
        <v>44552</v>
      </c>
      <c r="E62" s="7">
        <v>44552</v>
      </c>
      <c r="F62" t="s">
        <v>57</v>
      </c>
      <c r="G62" t="s">
        <v>43</v>
      </c>
      <c r="H62" t="s">
        <v>190</v>
      </c>
      <c r="I62" t="s">
        <v>71</v>
      </c>
      <c r="J62" t="s">
        <v>256</v>
      </c>
      <c r="K62" t="s">
        <v>153</v>
      </c>
      <c r="L62">
        <v>41</v>
      </c>
      <c r="M62" t="s">
        <v>45</v>
      </c>
      <c r="N62" t="str">
        <f>"STORES"</f>
        <v>STORES</v>
      </c>
      <c r="P62" t="s">
        <v>257</v>
      </c>
      <c r="Q62" t="s">
        <v>76</v>
      </c>
      <c r="S62" s="3">
        <v>0.46875</v>
      </c>
      <c r="T62" t="s">
        <v>258</v>
      </c>
      <c r="U62">
        <v>1</v>
      </c>
      <c r="V62">
        <v>196</v>
      </c>
      <c r="W62" t="s">
        <v>259</v>
      </c>
      <c r="X62">
        <v>256</v>
      </c>
      <c r="Y62">
        <v>256</v>
      </c>
      <c r="Z62" t="s">
        <v>49</v>
      </c>
      <c r="AA62" s="4">
        <v>0</v>
      </c>
      <c r="AB62" s="4">
        <v>0</v>
      </c>
      <c r="AC62" s="4">
        <v>358.98</v>
      </c>
      <c r="AD62" s="4">
        <v>0</v>
      </c>
      <c r="AE62" s="4">
        <v>0</v>
      </c>
      <c r="AF62" s="5">
        <v>925.72</v>
      </c>
      <c r="AG62" s="5">
        <v>1284.7</v>
      </c>
      <c r="AH62" s="5">
        <v>192.71</v>
      </c>
      <c r="AI62" s="5">
        <v>1477.41</v>
      </c>
    </row>
    <row r="63" spans="1:35" x14ac:dyDescent="0.3">
      <c r="A63" t="str">
        <f>"009941171601"</f>
        <v>009941171601</v>
      </c>
      <c r="B63" t="str">
        <f>"009941171601"</f>
        <v>009941171601</v>
      </c>
      <c r="C63" t="s">
        <v>37</v>
      </c>
      <c r="D63" s="7">
        <v>44552</v>
      </c>
      <c r="E63" s="7">
        <v>44552</v>
      </c>
      <c r="F63" t="s">
        <v>57</v>
      </c>
      <c r="G63" t="s">
        <v>43</v>
      </c>
      <c r="H63" t="s">
        <v>260</v>
      </c>
      <c r="I63" t="s">
        <v>261</v>
      </c>
      <c r="J63" t="s">
        <v>256</v>
      </c>
      <c r="K63" t="s">
        <v>262</v>
      </c>
      <c r="L63">
        <v>21</v>
      </c>
      <c r="M63" t="s">
        <v>97</v>
      </c>
      <c r="N63" t="str">
        <f>"LOCKS"</f>
        <v>LOCKS</v>
      </c>
      <c r="P63" t="s">
        <v>263</v>
      </c>
      <c r="Q63" t="s">
        <v>76</v>
      </c>
      <c r="S63" s="3">
        <v>0.44791666666666669</v>
      </c>
      <c r="T63" t="s">
        <v>264</v>
      </c>
      <c r="U63">
        <v>1</v>
      </c>
      <c r="V63">
        <v>1</v>
      </c>
      <c r="W63" t="s">
        <v>78</v>
      </c>
      <c r="X63">
        <v>0.2</v>
      </c>
      <c r="Y63">
        <v>1</v>
      </c>
      <c r="Z63" t="s">
        <v>49</v>
      </c>
      <c r="AA63" s="4">
        <v>0</v>
      </c>
      <c r="AB63" s="4">
        <v>0</v>
      </c>
      <c r="AC63" s="4">
        <v>16.98</v>
      </c>
      <c r="AD63" s="4">
        <v>0</v>
      </c>
      <c r="AE63" s="4">
        <v>0</v>
      </c>
      <c r="AF63" s="5">
        <v>43.540000000000006</v>
      </c>
      <c r="AG63" s="5">
        <v>60.52</v>
      </c>
      <c r="AH63" s="5">
        <v>9.08</v>
      </c>
      <c r="AI63" s="5">
        <v>69.599999999999994</v>
      </c>
    </row>
    <row r="64" spans="1:35" x14ac:dyDescent="0.3">
      <c r="A64" t="str">
        <f>"009941567752"</f>
        <v>009941567752</v>
      </c>
      <c r="B64" t="str">
        <f>"009941567752"</f>
        <v>009941567752</v>
      </c>
      <c r="C64" t="s">
        <v>37</v>
      </c>
      <c r="D64" s="7">
        <v>44552</v>
      </c>
      <c r="E64" s="7">
        <v>44552</v>
      </c>
      <c r="F64" t="s">
        <v>57</v>
      </c>
      <c r="G64" t="s">
        <v>43</v>
      </c>
      <c r="H64" t="s">
        <v>190</v>
      </c>
      <c r="I64" t="s">
        <v>229</v>
      </c>
      <c r="J64" t="s">
        <v>265</v>
      </c>
      <c r="K64" t="s">
        <v>266</v>
      </c>
      <c r="L64">
        <v>43</v>
      </c>
      <c r="M64" t="s">
        <v>45</v>
      </c>
      <c r="N64" t="str">
        <f>"STORES"</f>
        <v>STORES</v>
      </c>
      <c r="P64" t="s">
        <v>105</v>
      </c>
      <c r="Q64" t="s">
        <v>46</v>
      </c>
      <c r="S64" s="3">
        <v>0.36805555555555558</v>
      </c>
      <c r="T64" t="s">
        <v>231</v>
      </c>
      <c r="U64">
        <v>2</v>
      </c>
      <c r="V64">
        <v>25.7</v>
      </c>
      <c r="W64" t="s">
        <v>267</v>
      </c>
      <c r="X64">
        <v>20.2</v>
      </c>
      <c r="Y64">
        <v>26</v>
      </c>
      <c r="Z64" t="s">
        <v>49</v>
      </c>
      <c r="AA64" s="4">
        <v>0</v>
      </c>
      <c r="AB64" s="4">
        <v>0</v>
      </c>
      <c r="AC64" s="4">
        <v>72.349999999999994</v>
      </c>
      <c r="AD64" s="4">
        <v>0</v>
      </c>
      <c r="AE64" s="4">
        <v>0</v>
      </c>
      <c r="AF64" s="5">
        <v>190.77</v>
      </c>
      <c r="AG64" s="5">
        <v>263.12</v>
      </c>
      <c r="AH64" s="5">
        <v>39.47</v>
      </c>
      <c r="AI64" s="5">
        <v>302.58999999999997</v>
      </c>
    </row>
    <row r="65" spans="1:35" x14ac:dyDescent="0.3">
      <c r="A65" t="str">
        <f>"009941567753"</f>
        <v>009941567753</v>
      </c>
      <c r="B65" t="str">
        <f>"009941567753"</f>
        <v>009941567753</v>
      </c>
      <c r="C65" t="s">
        <v>37</v>
      </c>
      <c r="D65" s="7">
        <v>44552</v>
      </c>
      <c r="E65" s="7">
        <v>44552</v>
      </c>
      <c r="F65" t="s">
        <v>57</v>
      </c>
      <c r="G65" t="s">
        <v>43</v>
      </c>
      <c r="H65" t="s">
        <v>190</v>
      </c>
      <c r="I65" t="s">
        <v>268</v>
      </c>
      <c r="J65" t="s">
        <v>269</v>
      </c>
      <c r="K65" t="s">
        <v>270</v>
      </c>
      <c r="L65">
        <v>41</v>
      </c>
      <c r="M65" t="s">
        <v>45</v>
      </c>
      <c r="N65" t="str">
        <f>"STORES"</f>
        <v>STORES</v>
      </c>
      <c r="P65" t="s">
        <v>105</v>
      </c>
      <c r="Q65" t="s">
        <v>46</v>
      </c>
      <c r="S65" s="3">
        <v>0.45833333333333331</v>
      </c>
      <c r="T65" t="s">
        <v>271</v>
      </c>
      <c r="U65">
        <v>1</v>
      </c>
      <c r="V65">
        <v>3.9</v>
      </c>
      <c r="W65" t="s">
        <v>272</v>
      </c>
      <c r="X65">
        <v>2.7</v>
      </c>
      <c r="Y65">
        <v>4</v>
      </c>
      <c r="Z65" t="s">
        <v>49</v>
      </c>
      <c r="AA65" s="4">
        <v>0</v>
      </c>
      <c r="AB65" s="4">
        <v>0</v>
      </c>
      <c r="AC65" s="4">
        <v>32.840000000000003</v>
      </c>
      <c r="AD65" s="4">
        <v>0</v>
      </c>
      <c r="AE65" s="4">
        <v>0</v>
      </c>
      <c r="AF65" s="5">
        <v>89.45</v>
      </c>
      <c r="AG65" s="5">
        <v>122.29</v>
      </c>
      <c r="AH65" s="5">
        <v>18.34</v>
      </c>
      <c r="AI65" s="5">
        <v>140.63</v>
      </c>
    </row>
    <row r="66" spans="1:35" x14ac:dyDescent="0.3">
      <c r="A66" t="str">
        <f>"009941618909"</f>
        <v>009941618909</v>
      </c>
      <c r="B66" t="str">
        <f>"009941618909"</f>
        <v>009941618909</v>
      </c>
      <c r="C66" t="s">
        <v>37</v>
      </c>
      <c r="D66" s="7">
        <v>44552</v>
      </c>
      <c r="E66" s="7">
        <v>44552</v>
      </c>
      <c r="F66" t="s">
        <v>57</v>
      </c>
      <c r="G66" t="s">
        <v>43</v>
      </c>
      <c r="H66" t="s">
        <v>200</v>
      </c>
      <c r="I66" t="s">
        <v>101</v>
      </c>
      <c r="J66" t="s">
        <v>227</v>
      </c>
      <c r="K66" t="s">
        <v>127</v>
      </c>
      <c r="L66">
        <v>43</v>
      </c>
      <c r="M66" t="s">
        <v>45</v>
      </c>
      <c r="N66" t="str">
        <f>"STORES"</f>
        <v>STORES</v>
      </c>
      <c r="P66" t="s">
        <v>240</v>
      </c>
      <c r="Q66" t="s">
        <v>76</v>
      </c>
      <c r="S66" s="3">
        <v>0.47986111111111113</v>
      </c>
      <c r="T66" t="s">
        <v>208</v>
      </c>
      <c r="U66">
        <v>3</v>
      </c>
      <c r="V66">
        <v>105.1</v>
      </c>
      <c r="W66" t="s">
        <v>273</v>
      </c>
      <c r="X66">
        <v>271.2</v>
      </c>
      <c r="Y66">
        <v>272</v>
      </c>
      <c r="Z66" t="s">
        <v>49</v>
      </c>
      <c r="AA66" s="4">
        <v>0</v>
      </c>
      <c r="AB66" s="4">
        <v>0</v>
      </c>
      <c r="AC66" s="4">
        <v>654.71</v>
      </c>
      <c r="AD66" s="4">
        <v>0</v>
      </c>
      <c r="AE66" s="4">
        <v>0</v>
      </c>
      <c r="AF66" s="5">
        <v>1683.9899999999998</v>
      </c>
      <c r="AG66" s="5">
        <v>2338.6999999999998</v>
      </c>
      <c r="AH66" s="5">
        <v>350.81</v>
      </c>
      <c r="AI66" s="5">
        <v>2689.51</v>
      </c>
    </row>
    <row r="67" spans="1:35" x14ac:dyDescent="0.3">
      <c r="A67" t="str">
        <f>"009941635505"</f>
        <v>009941635505</v>
      </c>
      <c r="B67" t="str">
        <f>"009941635505"</f>
        <v>009941635505</v>
      </c>
      <c r="C67" t="s">
        <v>37</v>
      </c>
      <c r="D67" s="7">
        <v>44552</v>
      </c>
      <c r="E67" s="7">
        <v>44552</v>
      </c>
      <c r="F67" t="s">
        <v>57</v>
      </c>
      <c r="G67" t="s">
        <v>43</v>
      </c>
      <c r="H67" t="s">
        <v>274</v>
      </c>
      <c r="I67" t="s">
        <v>91</v>
      </c>
      <c r="J67" t="s">
        <v>43</v>
      </c>
      <c r="K67" t="s">
        <v>93</v>
      </c>
      <c r="L67">
        <v>21</v>
      </c>
      <c r="M67" t="s">
        <v>97</v>
      </c>
      <c r="N67" t="str">
        <f>"LOCKS"</f>
        <v>LOCKS</v>
      </c>
      <c r="P67" t="s">
        <v>105</v>
      </c>
      <c r="Q67" t="s">
        <v>46</v>
      </c>
      <c r="S67" s="3">
        <v>0.3756944444444445</v>
      </c>
      <c r="T67" t="s">
        <v>233</v>
      </c>
      <c r="U67">
        <v>1</v>
      </c>
      <c r="V67">
        <v>1</v>
      </c>
      <c r="W67" t="s">
        <v>78</v>
      </c>
      <c r="X67">
        <v>0.2</v>
      </c>
      <c r="Y67">
        <v>1</v>
      </c>
      <c r="Z67" t="s">
        <v>49</v>
      </c>
      <c r="AA67" s="4">
        <v>0</v>
      </c>
      <c r="AB67" s="4">
        <v>0</v>
      </c>
      <c r="AC67" s="4">
        <v>16.98</v>
      </c>
      <c r="AD67" s="4">
        <v>0</v>
      </c>
      <c r="AE67" s="4">
        <v>0</v>
      </c>
      <c r="AF67" s="5">
        <v>43.540000000000006</v>
      </c>
      <c r="AG67" s="5">
        <v>60.52</v>
      </c>
      <c r="AH67" s="5">
        <v>9.08</v>
      </c>
      <c r="AI67" s="5">
        <v>69.599999999999994</v>
      </c>
    </row>
    <row r="68" spans="1:35" x14ac:dyDescent="0.3">
      <c r="A68" t="str">
        <f>"009940900512"</f>
        <v>009940900512</v>
      </c>
      <c r="B68" t="str">
        <f>"009940900512"</f>
        <v>009940900512</v>
      </c>
      <c r="C68" t="s">
        <v>37</v>
      </c>
      <c r="D68" s="7">
        <v>44552</v>
      </c>
      <c r="E68" s="7">
        <v>44552</v>
      </c>
      <c r="F68" t="s">
        <v>42</v>
      </c>
      <c r="G68" t="s">
        <v>43</v>
      </c>
      <c r="H68" t="s">
        <v>44</v>
      </c>
      <c r="I68" t="s">
        <v>39</v>
      </c>
      <c r="J68" t="s">
        <v>40</v>
      </c>
      <c r="K68" t="s">
        <v>137</v>
      </c>
      <c r="L68">
        <v>44</v>
      </c>
      <c r="M68" t="s">
        <v>45</v>
      </c>
      <c r="N68" t="str">
        <f>""</f>
        <v/>
      </c>
      <c r="P68" t="s">
        <v>105</v>
      </c>
      <c r="Q68" t="s">
        <v>46</v>
      </c>
      <c r="S68" s="3">
        <v>0.51736111111111105</v>
      </c>
      <c r="T68" t="s">
        <v>245</v>
      </c>
      <c r="U68">
        <v>2</v>
      </c>
      <c r="V68">
        <v>29</v>
      </c>
      <c r="W68" t="s">
        <v>275</v>
      </c>
      <c r="X68">
        <v>94.1</v>
      </c>
      <c r="Y68">
        <v>95</v>
      </c>
      <c r="Z68" t="s">
        <v>49</v>
      </c>
      <c r="AA68" s="4">
        <v>0</v>
      </c>
      <c r="AB68" s="4">
        <v>0</v>
      </c>
      <c r="AC68" s="4">
        <v>111.77</v>
      </c>
      <c r="AD68" s="4">
        <v>0</v>
      </c>
      <c r="AE68" s="4">
        <v>0</v>
      </c>
      <c r="AF68" s="5">
        <v>291.84000000000003</v>
      </c>
      <c r="AG68" s="5">
        <v>403.61</v>
      </c>
      <c r="AH68" s="5">
        <v>60.54</v>
      </c>
      <c r="AI68" s="5">
        <v>464.15</v>
      </c>
    </row>
    <row r="69" spans="1:35" x14ac:dyDescent="0.3">
      <c r="A69" t="str">
        <f>"009940746418"</f>
        <v>009940746418</v>
      </c>
      <c r="B69" t="str">
        <f>"009940746418"</f>
        <v>009940746418</v>
      </c>
      <c r="C69" t="s">
        <v>37</v>
      </c>
      <c r="D69" s="7">
        <v>44551</v>
      </c>
      <c r="E69" s="7">
        <v>44551</v>
      </c>
      <c r="F69" t="s">
        <v>81</v>
      </c>
      <c r="G69" t="s">
        <v>43</v>
      </c>
      <c r="H69" t="s">
        <v>108</v>
      </c>
      <c r="I69" t="s">
        <v>57</v>
      </c>
      <c r="J69" t="s">
        <v>43</v>
      </c>
      <c r="K69" t="s">
        <v>109</v>
      </c>
      <c r="L69">
        <v>41</v>
      </c>
      <c r="M69" t="s">
        <v>45</v>
      </c>
      <c r="N69" t="str">
        <f>"NA"</f>
        <v>NA</v>
      </c>
      <c r="P69" t="s">
        <v>240</v>
      </c>
      <c r="Q69" t="s">
        <v>76</v>
      </c>
      <c r="S69" s="3">
        <v>0.33611111111111108</v>
      </c>
      <c r="T69" t="s">
        <v>60</v>
      </c>
      <c r="U69">
        <v>1</v>
      </c>
      <c r="V69">
        <v>28.6</v>
      </c>
      <c r="W69" t="s">
        <v>276</v>
      </c>
      <c r="X69">
        <v>46</v>
      </c>
      <c r="Y69">
        <v>46</v>
      </c>
      <c r="Z69" t="s">
        <v>49</v>
      </c>
      <c r="AA69" s="4">
        <v>0</v>
      </c>
      <c r="AB69" s="4">
        <v>0</v>
      </c>
      <c r="AC69" s="4">
        <v>74.790000000000006</v>
      </c>
      <c r="AD69" s="4">
        <v>0</v>
      </c>
      <c r="AE69" s="4">
        <v>0</v>
      </c>
      <c r="AF69" s="5">
        <v>197.01999999999998</v>
      </c>
      <c r="AG69" s="5">
        <v>271.81</v>
      </c>
      <c r="AH69" s="5">
        <v>40.770000000000003</v>
      </c>
      <c r="AI69" s="5">
        <v>312.58</v>
      </c>
    </row>
    <row r="70" spans="1:35" x14ac:dyDescent="0.3">
      <c r="A70" t="str">
        <f>"009940956733"</f>
        <v>009940956733</v>
      </c>
      <c r="B70" t="str">
        <f>"009940956733"</f>
        <v>009940956733</v>
      </c>
      <c r="C70" t="s">
        <v>37</v>
      </c>
      <c r="D70" s="7">
        <v>44553</v>
      </c>
      <c r="E70" s="7">
        <v>44553</v>
      </c>
      <c r="F70" t="s">
        <v>57</v>
      </c>
      <c r="G70" t="s">
        <v>79</v>
      </c>
      <c r="H70" t="s">
        <v>200</v>
      </c>
      <c r="I70" t="s">
        <v>42</v>
      </c>
      <c r="J70" t="s">
        <v>43</v>
      </c>
      <c r="K70" t="s">
        <v>87</v>
      </c>
      <c r="L70">
        <v>21</v>
      </c>
      <c r="M70" t="s">
        <v>97</v>
      </c>
      <c r="N70" t="str">
        <f>"STORES"</f>
        <v>STORES</v>
      </c>
      <c r="P70" t="s">
        <v>170</v>
      </c>
      <c r="Q70" t="s">
        <v>46</v>
      </c>
      <c r="S70" s="3">
        <v>0.37638888888888888</v>
      </c>
      <c r="T70" t="s">
        <v>88</v>
      </c>
      <c r="U70">
        <v>1</v>
      </c>
      <c r="V70">
        <v>1</v>
      </c>
      <c r="W70" t="s">
        <v>78</v>
      </c>
      <c r="X70">
        <v>0.2</v>
      </c>
      <c r="Y70">
        <v>1</v>
      </c>
      <c r="Z70" t="s">
        <v>49</v>
      </c>
      <c r="AA70" s="4">
        <v>0</v>
      </c>
      <c r="AB70" s="4">
        <v>0</v>
      </c>
      <c r="AC70" s="4">
        <v>16.98</v>
      </c>
      <c r="AD70" s="4">
        <v>0</v>
      </c>
      <c r="AE70" s="4">
        <v>0</v>
      </c>
      <c r="AF70" s="5">
        <v>43.540000000000006</v>
      </c>
      <c r="AG70" s="5">
        <v>60.52</v>
      </c>
      <c r="AH70" s="5">
        <v>9.08</v>
      </c>
      <c r="AI70" s="5">
        <v>69.599999999999994</v>
      </c>
    </row>
    <row r="71" spans="1:35" x14ac:dyDescent="0.3">
      <c r="A71" t="str">
        <f>"009935474416"</f>
        <v>009935474416</v>
      </c>
      <c r="B71" t="str">
        <f>"009935474416"</f>
        <v>009935474416</v>
      </c>
      <c r="C71" t="s">
        <v>37</v>
      </c>
      <c r="D71" s="7">
        <v>44553</v>
      </c>
      <c r="E71" s="7">
        <v>44553</v>
      </c>
      <c r="F71" t="s">
        <v>57</v>
      </c>
      <c r="G71" t="s">
        <v>43</v>
      </c>
      <c r="H71" t="s">
        <v>277</v>
      </c>
      <c r="I71" t="s">
        <v>210</v>
      </c>
      <c r="J71" t="s">
        <v>43</v>
      </c>
      <c r="K71" t="s">
        <v>278</v>
      </c>
      <c r="L71">
        <v>23</v>
      </c>
      <c r="M71" t="s">
        <v>97</v>
      </c>
      <c r="N71" t="str">
        <f>"LOCKS"</f>
        <v>LOCKS</v>
      </c>
      <c r="P71" t="s">
        <v>170</v>
      </c>
      <c r="Q71" t="s">
        <v>46</v>
      </c>
      <c r="S71" s="3">
        <v>0.49791666666666662</v>
      </c>
      <c r="T71" t="s">
        <v>279</v>
      </c>
      <c r="U71">
        <v>1</v>
      </c>
      <c r="V71">
        <v>1</v>
      </c>
      <c r="W71" t="s">
        <v>78</v>
      </c>
      <c r="X71">
        <v>0.2</v>
      </c>
      <c r="Y71">
        <v>1</v>
      </c>
      <c r="Z71" t="s">
        <v>49</v>
      </c>
      <c r="AA71" s="4">
        <v>0</v>
      </c>
      <c r="AB71" s="4">
        <v>0</v>
      </c>
      <c r="AC71" s="4">
        <v>32.9</v>
      </c>
      <c r="AD71" s="4">
        <v>0</v>
      </c>
      <c r="AE71" s="4">
        <v>0</v>
      </c>
      <c r="AF71" s="5">
        <v>99.359999999999985</v>
      </c>
      <c r="AG71" s="5">
        <v>132.26</v>
      </c>
      <c r="AH71" s="5">
        <v>19.84</v>
      </c>
      <c r="AI71" s="5">
        <v>152.1</v>
      </c>
    </row>
    <row r="72" spans="1:35" x14ac:dyDescent="0.3">
      <c r="A72" t="str">
        <f>"009941171578"</f>
        <v>009941171578</v>
      </c>
      <c r="B72" t="str">
        <f>"009941171578"</f>
        <v>009941171578</v>
      </c>
      <c r="C72" t="s">
        <v>37</v>
      </c>
      <c r="D72" s="7">
        <v>44553</v>
      </c>
      <c r="E72" s="7">
        <v>44553</v>
      </c>
      <c r="F72" t="s">
        <v>57</v>
      </c>
      <c r="G72" t="s">
        <v>43</v>
      </c>
      <c r="H72" t="s">
        <v>280</v>
      </c>
      <c r="I72" t="s">
        <v>261</v>
      </c>
      <c r="J72" t="s">
        <v>43</v>
      </c>
      <c r="K72" t="s">
        <v>281</v>
      </c>
      <c r="L72">
        <v>21</v>
      </c>
      <c r="M72" t="s">
        <v>97</v>
      </c>
      <c r="N72" t="str">
        <f>"LOCKS"</f>
        <v>LOCKS</v>
      </c>
      <c r="P72" t="s">
        <v>263</v>
      </c>
      <c r="Q72" t="s">
        <v>76</v>
      </c>
      <c r="S72" s="3">
        <v>0.41666666666666669</v>
      </c>
      <c r="T72" t="s">
        <v>264</v>
      </c>
      <c r="U72">
        <v>1</v>
      </c>
      <c r="V72">
        <v>1</v>
      </c>
      <c r="W72" t="s">
        <v>78</v>
      </c>
      <c r="X72">
        <v>0.2</v>
      </c>
      <c r="Y72">
        <v>1</v>
      </c>
      <c r="Z72" t="s">
        <v>49</v>
      </c>
      <c r="AA72" s="4">
        <v>0</v>
      </c>
      <c r="AB72" s="4">
        <v>0</v>
      </c>
      <c r="AC72" s="4">
        <v>16.98</v>
      </c>
      <c r="AD72" s="4">
        <v>0</v>
      </c>
      <c r="AE72" s="4">
        <v>0</v>
      </c>
      <c r="AF72" s="5">
        <v>43.540000000000006</v>
      </c>
      <c r="AG72" s="5">
        <v>60.52</v>
      </c>
      <c r="AH72" s="5">
        <v>9.08</v>
      </c>
      <c r="AI72" s="5">
        <v>69.599999999999994</v>
      </c>
    </row>
    <row r="73" spans="1:35" x14ac:dyDescent="0.3">
      <c r="A73" t="str">
        <f>"009941171600"</f>
        <v>009941171600</v>
      </c>
      <c r="B73" t="str">
        <f>"009941171600"</f>
        <v>009941171600</v>
      </c>
      <c r="C73" t="s">
        <v>37</v>
      </c>
      <c r="D73" s="7">
        <v>44554</v>
      </c>
      <c r="E73" s="7">
        <v>44554</v>
      </c>
      <c r="F73" t="s">
        <v>57</v>
      </c>
      <c r="G73" t="s">
        <v>43</v>
      </c>
      <c r="H73" t="s">
        <v>282</v>
      </c>
      <c r="I73" t="s">
        <v>66</v>
      </c>
      <c r="J73" t="s">
        <v>43</v>
      </c>
      <c r="K73" t="s">
        <v>283</v>
      </c>
      <c r="L73">
        <v>23</v>
      </c>
      <c r="M73" t="s">
        <v>97</v>
      </c>
      <c r="N73" t="str">
        <f>"LOCKS"</f>
        <v>LOCKS</v>
      </c>
      <c r="P73" t="s">
        <v>240</v>
      </c>
      <c r="Q73" t="s">
        <v>46</v>
      </c>
      <c r="S73" s="3">
        <v>0.67013888888888884</v>
      </c>
      <c r="T73" t="s">
        <v>284</v>
      </c>
      <c r="U73">
        <v>1</v>
      </c>
      <c r="V73">
        <v>1.5</v>
      </c>
      <c r="W73" t="s">
        <v>285</v>
      </c>
      <c r="X73">
        <v>1.6</v>
      </c>
      <c r="Y73">
        <v>2</v>
      </c>
      <c r="Z73" t="s">
        <v>49</v>
      </c>
      <c r="AA73" s="4">
        <v>0</v>
      </c>
      <c r="AB73" s="4">
        <v>0</v>
      </c>
      <c r="AC73" s="4">
        <v>32.9</v>
      </c>
      <c r="AD73" s="4">
        <v>0</v>
      </c>
      <c r="AE73" s="4">
        <v>0</v>
      </c>
      <c r="AF73" s="5">
        <v>84.360000000000014</v>
      </c>
      <c r="AG73" s="5">
        <v>117.26</v>
      </c>
      <c r="AH73" s="5">
        <v>17.59</v>
      </c>
      <c r="AI73" s="5">
        <v>134.85</v>
      </c>
    </row>
    <row r="74" spans="1:35" x14ac:dyDescent="0.3">
      <c r="A74" t="str">
        <f>"009941171599"</f>
        <v>009941171599</v>
      </c>
      <c r="B74" t="str">
        <f>"009941171599"</f>
        <v>009941171599</v>
      </c>
      <c r="C74" t="s">
        <v>37</v>
      </c>
      <c r="D74" s="7">
        <v>44554</v>
      </c>
      <c r="E74" s="7">
        <v>44554</v>
      </c>
      <c r="F74" t="s">
        <v>57</v>
      </c>
      <c r="G74" t="s">
        <v>43</v>
      </c>
      <c r="H74" t="s">
        <v>282</v>
      </c>
      <c r="I74" t="s">
        <v>98</v>
      </c>
      <c r="J74" t="s">
        <v>43</v>
      </c>
      <c r="K74" t="s">
        <v>140</v>
      </c>
      <c r="L74">
        <v>23</v>
      </c>
      <c r="M74" t="s">
        <v>97</v>
      </c>
      <c r="N74" t="str">
        <f>"LOCKS"</f>
        <v>LOCKS</v>
      </c>
      <c r="P74" t="s">
        <v>263</v>
      </c>
      <c r="Q74" t="s">
        <v>76</v>
      </c>
      <c r="S74" s="3">
        <v>0.41111111111111115</v>
      </c>
      <c r="T74" t="s">
        <v>171</v>
      </c>
      <c r="U74">
        <v>1</v>
      </c>
      <c r="V74">
        <v>0.9</v>
      </c>
      <c r="W74" t="s">
        <v>286</v>
      </c>
      <c r="X74">
        <v>2.7</v>
      </c>
      <c r="Y74">
        <v>3</v>
      </c>
      <c r="Z74" t="s">
        <v>49</v>
      </c>
      <c r="AA74" s="4">
        <v>0</v>
      </c>
      <c r="AB74" s="4">
        <v>0</v>
      </c>
      <c r="AC74" s="4">
        <v>47.76</v>
      </c>
      <c r="AD74" s="4">
        <v>0</v>
      </c>
      <c r="AE74" s="4">
        <v>0</v>
      </c>
      <c r="AF74" s="5">
        <v>122.46000000000001</v>
      </c>
      <c r="AG74" s="5">
        <v>170.22</v>
      </c>
      <c r="AH74" s="5">
        <v>25.53</v>
      </c>
      <c r="AI74" s="5">
        <v>195.75</v>
      </c>
    </row>
    <row r="75" spans="1:35" x14ac:dyDescent="0.3">
      <c r="A75" t="str">
        <f>"009941671597"</f>
        <v>009941671597</v>
      </c>
      <c r="B75" t="str">
        <f>"009941671597"</f>
        <v>009941671597</v>
      </c>
      <c r="C75" t="s">
        <v>37</v>
      </c>
      <c r="D75" s="7">
        <v>44558</v>
      </c>
      <c r="E75" s="7">
        <v>44558</v>
      </c>
      <c r="F75" t="s">
        <v>101</v>
      </c>
      <c r="G75" t="s">
        <v>102</v>
      </c>
      <c r="H75" t="s">
        <v>103</v>
      </c>
      <c r="I75" t="s">
        <v>104</v>
      </c>
      <c r="J75" t="s">
        <v>43</v>
      </c>
      <c r="K75" t="s">
        <v>58</v>
      </c>
      <c r="L75">
        <v>43</v>
      </c>
      <c r="M75" t="s">
        <v>45</v>
      </c>
      <c r="N75" t="str">
        <f>"083 601 5869"</f>
        <v>083 601 5869</v>
      </c>
      <c r="P75" t="s">
        <v>263</v>
      </c>
      <c r="Q75" t="s">
        <v>46</v>
      </c>
      <c r="S75" s="3">
        <v>0.39930555555555558</v>
      </c>
      <c r="T75" t="s">
        <v>60</v>
      </c>
      <c r="U75">
        <v>9</v>
      </c>
      <c r="V75">
        <v>135</v>
      </c>
      <c r="W75" t="s">
        <v>287</v>
      </c>
      <c r="X75">
        <v>103.9</v>
      </c>
      <c r="Y75">
        <v>135</v>
      </c>
      <c r="Z75" t="s">
        <v>49</v>
      </c>
      <c r="AA75" s="4">
        <v>0</v>
      </c>
      <c r="AB75" s="4">
        <v>0</v>
      </c>
      <c r="AC75" s="4">
        <v>330.39</v>
      </c>
      <c r="AD75" s="4">
        <v>0</v>
      </c>
      <c r="AE75" s="4">
        <v>0</v>
      </c>
      <c r="AF75" s="5">
        <v>867.4</v>
      </c>
      <c r="AG75" s="5">
        <v>1197.79</v>
      </c>
      <c r="AH75" s="5">
        <v>179.67</v>
      </c>
      <c r="AI75" s="5">
        <v>1377.46</v>
      </c>
    </row>
    <row r="76" spans="1:35" x14ac:dyDescent="0.3">
      <c r="A76" t="str">
        <f>"009940900511"</f>
        <v>009940900511</v>
      </c>
      <c r="B76" t="str">
        <f>"009940900511"</f>
        <v>009940900511</v>
      </c>
      <c r="C76" t="s">
        <v>50</v>
      </c>
      <c r="D76" s="7">
        <v>44558</v>
      </c>
      <c r="E76" s="7">
        <v>44558</v>
      </c>
      <c r="F76" t="s">
        <v>42</v>
      </c>
      <c r="G76" t="s">
        <v>43</v>
      </c>
      <c r="I76" t="s">
        <v>57</v>
      </c>
      <c r="J76" t="s">
        <v>79</v>
      </c>
      <c r="K76" t="s">
        <v>58</v>
      </c>
      <c r="L76">
        <v>41</v>
      </c>
      <c r="M76" t="s">
        <v>45</v>
      </c>
      <c r="N76" t="str">
        <f>""</f>
        <v/>
      </c>
      <c r="P76" t="s">
        <v>257</v>
      </c>
      <c r="Q76" t="s">
        <v>76</v>
      </c>
      <c r="S76" s="3">
        <v>0.34375</v>
      </c>
      <c r="T76" t="s">
        <v>177</v>
      </c>
      <c r="U76">
        <v>1</v>
      </c>
      <c r="V76">
        <v>21</v>
      </c>
      <c r="W76" t="s">
        <v>288</v>
      </c>
      <c r="X76">
        <v>43.2</v>
      </c>
      <c r="Y76">
        <v>44</v>
      </c>
      <c r="Z76" t="s">
        <v>49</v>
      </c>
      <c r="AA76" s="4">
        <v>0</v>
      </c>
      <c r="AB76" s="4">
        <v>0</v>
      </c>
      <c r="AC76" s="4">
        <v>72.08</v>
      </c>
      <c r="AD76" s="4">
        <v>0</v>
      </c>
      <c r="AE76" s="4">
        <v>0</v>
      </c>
      <c r="AF76" s="5">
        <v>190.08000000000004</v>
      </c>
      <c r="AG76" s="5">
        <v>262.16000000000003</v>
      </c>
      <c r="AH76" s="5">
        <v>39.32</v>
      </c>
      <c r="AI76" s="5">
        <v>301.48</v>
      </c>
    </row>
    <row r="77" spans="1:35" x14ac:dyDescent="0.3">
      <c r="A77" t="str">
        <f>"009941783534"</f>
        <v>009941783534</v>
      </c>
      <c r="B77" t="str">
        <f>"009941783534"</f>
        <v>009941783534</v>
      </c>
      <c r="C77" t="s">
        <v>37</v>
      </c>
      <c r="D77" s="7">
        <v>44558</v>
      </c>
      <c r="E77" s="7">
        <v>44558</v>
      </c>
      <c r="F77" t="s">
        <v>39</v>
      </c>
      <c r="G77" t="s">
        <v>40</v>
      </c>
      <c r="H77" t="s">
        <v>289</v>
      </c>
      <c r="I77" t="s">
        <v>42</v>
      </c>
      <c r="J77" t="s">
        <v>43</v>
      </c>
      <c r="L77">
        <v>44</v>
      </c>
      <c r="M77" t="s">
        <v>45</v>
      </c>
      <c r="N77" t="str">
        <f>""</f>
        <v/>
      </c>
      <c r="P77" t="s">
        <v>240</v>
      </c>
      <c r="Q77" t="s">
        <v>46</v>
      </c>
      <c r="S77" s="3">
        <v>0.35833333333333334</v>
      </c>
      <c r="T77" t="s">
        <v>290</v>
      </c>
      <c r="U77">
        <v>3</v>
      </c>
      <c r="V77">
        <v>60</v>
      </c>
      <c r="W77" t="s">
        <v>291</v>
      </c>
      <c r="X77">
        <v>235.1</v>
      </c>
      <c r="Y77">
        <v>236</v>
      </c>
      <c r="Z77" t="s">
        <v>49</v>
      </c>
      <c r="AA77" s="4">
        <v>0</v>
      </c>
      <c r="AB77" s="4">
        <v>0</v>
      </c>
      <c r="AC77" s="4">
        <v>244.85</v>
      </c>
      <c r="AD77" s="4">
        <v>0</v>
      </c>
      <c r="AE77" s="4">
        <v>0</v>
      </c>
      <c r="AF77" s="5">
        <v>633.05999999999995</v>
      </c>
      <c r="AG77" s="5">
        <v>877.91</v>
      </c>
      <c r="AH77" s="5">
        <v>131.69</v>
      </c>
      <c r="AI77" s="5">
        <v>1009.6</v>
      </c>
    </row>
    <row r="78" spans="1:35" x14ac:dyDescent="0.3">
      <c r="A78" t="str">
        <f>"009941671595"</f>
        <v>009941671595</v>
      </c>
      <c r="B78" t="str">
        <f>"009941671595"</f>
        <v>009941671595</v>
      </c>
      <c r="C78" t="s">
        <v>37</v>
      </c>
      <c r="D78" s="7">
        <v>44558</v>
      </c>
      <c r="E78" s="7">
        <v>44558</v>
      </c>
      <c r="F78" t="s">
        <v>101</v>
      </c>
      <c r="G78" t="s">
        <v>102</v>
      </c>
      <c r="H78" t="s">
        <v>103</v>
      </c>
      <c r="I78" t="s">
        <v>104</v>
      </c>
      <c r="J78" t="s">
        <v>43</v>
      </c>
      <c r="K78" t="s">
        <v>292</v>
      </c>
      <c r="L78">
        <v>43</v>
      </c>
      <c r="M78" t="s">
        <v>45</v>
      </c>
      <c r="N78" t="str">
        <f>"083 601 5869"</f>
        <v>083 601 5869</v>
      </c>
      <c r="P78" t="s">
        <v>263</v>
      </c>
      <c r="Q78" t="s">
        <v>46</v>
      </c>
      <c r="S78" s="3">
        <v>0.48680555555555555</v>
      </c>
      <c r="T78" t="s">
        <v>109</v>
      </c>
      <c r="U78">
        <v>1</v>
      </c>
      <c r="V78">
        <v>1</v>
      </c>
      <c r="W78" t="s">
        <v>78</v>
      </c>
      <c r="X78">
        <v>0.2</v>
      </c>
      <c r="Y78">
        <v>1</v>
      </c>
      <c r="Z78" t="s">
        <v>49</v>
      </c>
      <c r="AA78" s="4">
        <v>0</v>
      </c>
      <c r="AB78" s="4">
        <v>0</v>
      </c>
      <c r="AC78" s="4">
        <v>46.31</v>
      </c>
      <c r="AD78" s="4">
        <v>0</v>
      </c>
      <c r="AE78" s="4">
        <v>0</v>
      </c>
      <c r="AF78" s="5">
        <v>139</v>
      </c>
      <c r="AG78" s="5">
        <v>185.31</v>
      </c>
      <c r="AH78" s="5">
        <v>27.8</v>
      </c>
      <c r="AI78" s="5">
        <v>213.11</v>
      </c>
    </row>
    <row r="79" spans="1:35" x14ac:dyDescent="0.3">
      <c r="A79" t="str">
        <f>"009941671596"</f>
        <v>009941671596</v>
      </c>
      <c r="B79" t="str">
        <f>"009941671596"</f>
        <v>009941671596</v>
      </c>
      <c r="C79" t="s">
        <v>37</v>
      </c>
      <c r="D79" s="7">
        <v>44558</v>
      </c>
      <c r="E79" s="7">
        <v>44558</v>
      </c>
      <c r="F79" t="s">
        <v>101</v>
      </c>
      <c r="G79" t="s">
        <v>102</v>
      </c>
      <c r="H79" t="s">
        <v>103</v>
      </c>
      <c r="I79" t="s">
        <v>104</v>
      </c>
      <c r="J79" t="s">
        <v>43</v>
      </c>
      <c r="K79" t="s">
        <v>293</v>
      </c>
      <c r="L79">
        <v>43</v>
      </c>
      <c r="M79" t="s">
        <v>45</v>
      </c>
      <c r="N79" t="str">
        <f>"083 601 5869"</f>
        <v>083 601 5869</v>
      </c>
      <c r="P79" t="s">
        <v>263</v>
      </c>
      <c r="Q79" t="s">
        <v>46</v>
      </c>
      <c r="S79" s="3">
        <v>0.4861111111111111</v>
      </c>
      <c r="T79" t="s">
        <v>109</v>
      </c>
      <c r="U79">
        <v>1</v>
      </c>
      <c r="V79">
        <v>1</v>
      </c>
      <c r="W79" t="s">
        <v>78</v>
      </c>
      <c r="X79">
        <v>0.2</v>
      </c>
      <c r="Y79">
        <v>1</v>
      </c>
      <c r="Z79" t="s">
        <v>49</v>
      </c>
      <c r="AA79" s="4">
        <v>0</v>
      </c>
      <c r="AB79" s="4">
        <v>0</v>
      </c>
      <c r="AC79" s="4">
        <v>46.31</v>
      </c>
      <c r="AD79" s="4">
        <v>0</v>
      </c>
      <c r="AE79" s="4">
        <v>0</v>
      </c>
      <c r="AF79" s="5">
        <v>139</v>
      </c>
      <c r="AG79" s="5">
        <v>185.31</v>
      </c>
      <c r="AH79" s="5">
        <v>27.8</v>
      </c>
      <c r="AI79" s="5">
        <v>213.11</v>
      </c>
    </row>
    <row r="80" spans="1:35" x14ac:dyDescent="0.3">
      <c r="A80" t="str">
        <f>"009941671592"</f>
        <v>009941671592</v>
      </c>
      <c r="B80" t="str">
        <f>"009941671592"</f>
        <v>009941671592</v>
      </c>
      <c r="C80" t="s">
        <v>37</v>
      </c>
      <c r="D80" s="7">
        <v>44558</v>
      </c>
      <c r="E80" s="7">
        <v>44558</v>
      </c>
      <c r="F80" t="s">
        <v>101</v>
      </c>
      <c r="G80" t="s">
        <v>102</v>
      </c>
      <c r="H80" t="s">
        <v>103</v>
      </c>
      <c r="I80" t="s">
        <v>104</v>
      </c>
      <c r="J80" t="s">
        <v>43</v>
      </c>
      <c r="K80" t="s">
        <v>294</v>
      </c>
      <c r="L80">
        <v>43</v>
      </c>
      <c r="M80" t="s">
        <v>45</v>
      </c>
      <c r="N80" t="str">
        <f>"083 601 5869"</f>
        <v>083 601 5869</v>
      </c>
      <c r="P80" t="s">
        <v>263</v>
      </c>
      <c r="Q80" t="s">
        <v>46</v>
      </c>
      <c r="S80" s="3">
        <v>0.4861111111111111</v>
      </c>
      <c r="T80" t="s">
        <v>109</v>
      </c>
      <c r="U80">
        <v>1</v>
      </c>
      <c r="V80">
        <v>1</v>
      </c>
      <c r="W80" t="s">
        <v>78</v>
      </c>
      <c r="X80">
        <v>0.2</v>
      </c>
      <c r="Y80">
        <v>1</v>
      </c>
      <c r="Z80" t="s">
        <v>49</v>
      </c>
      <c r="AA80" s="4">
        <v>0</v>
      </c>
      <c r="AB80" s="4">
        <v>0</v>
      </c>
      <c r="AC80" s="4">
        <v>46.31</v>
      </c>
      <c r="AD80" s="4">
        <v>0</v>
      </c>
      <c r="AE80" s="4">
        <v>0</v>
      </c>
      <c r="AF80" s="5">
        <v>139</v>
      </c>
      <c r="AG80" s="5">
        <v>185.31</v>
      </c>
      <c r="AH80" s="5">
        <v>27.8</v>
      </c>
      <c r="AI80" s="5">
        <v>213.11</v>
      </c>
    </row>
    <row r="81" spans="1:35" x14ac:dyDescent="0.3">
      <c r="A81" t="str">
        <f>"009942122826"</f>
        <v>009942122826</v>
      </c>
      <c r="B81" t="str">
        <f>"009942122826"</f>
        <v>009942122826</v>
      </c>
      <c r="C81" t="s">
        <v>50</v>
      </c>
      <c r="D81" s="7">
        <v>44558</v>
      </c>
      <c r="E81" s="7">
        <v>44558</v>
      </c>
      <c r="F81" t="s">
        <v>177</v>
      </c>
      <c r="G81" t="s">
        <v>295</v>
      </c>
      <c r="H81" t="s">
        <v>296</v>
      </c>
      <c r="I81" t="s">
        <v>57</v>
      </c>
      <c r="J81" t="s">
        <v>297</v>
      </c>
      <c r="K81" t="s">
        <v>298</v>
      </c>
      <c r="L81">
        <v>41</v>
      </c>
      <c r="M81" t="s">
        <v>45</v>
      </c>
      <c r="N81" t="str">
        <f>""</f>
        <v/>
      </c>
      <c r="P81" t="s">
        <v>299</v>
      </c>
      <c r="Q81" t="s">
        <v>76</v>
      </c>
      <c r="S81" s="3">
        <v>0.47430555555555554</v>
      </c>
      <c r="T81" t="s">
        <v>60</v>
      </c>
      <c r="U81">
        <v>2</v>
      </c>
      <c r="V81">
        <v>50.9</v>
      </c>
      <c r="W81" t="s">
        <v>300</v>
      </c>
      <c r="X81">
        <v>67.099999999999994</v>
      </c>
      <c r="Y81">
        <v>68</v>
      </c>
      <c r="Z81" t="s">
        <v>49</v>
      </c>
      <c r="AA81" s="4">
        <v>0</v>
      </c>
      <c r="AB81" s="4">
        <v>0</v>
      </c>
      <c r="AC81" s="4">
        <v>104.56</v>
      </c>
      <c r="AD81" s="4">
        <v>0</v>
      </c>
      <c r="AE81" s="4">
        <v>0</v>
      </c>
      <c r="AF81" s="5">
        <v>273.36</v>
      </c>
      <c r="AG81" s="5">
        <v>377.92</v>
      </c>
      <c r="AH81" s="5">
        <v>56.69</v>
      </c>
      <c r="AI81" s="5">
        <v>434.61</v>
      </c>
    </row>
    <row r="82" spans="1:35" x14ac:dyDescent="0.3">
      <c r="A82" t="str">
        <f>"009941618975"</f>
        <v>009941618975</v>
      </c>
      <c r="B82" t="str">
        <f>"009941618975"</f>
        <v>009941618975</v>
      </c>
      <c r="C82" t="s">
        <v>37</v>
      </c>
      <c r="D82" s="7">
        <v>44558</v>
      </c>
      <c r="E82" s="7">
        <v>44558</v>
      </c>
      <c r="F82" t="s">
        <v>57</v>
      </c>
      <c r="G82" t="s">
        <v>43</v>
      </c>
      <c r="H82" t="s">
        <v>190</v>
      </c>
      <c r="I82" t="s">
        <v>91</v>
      </c>
      <c r="J82" t="s">
        <v>43</v>
      </c>
      <c r="K82" t="s">
        <v>93</v>
      </c>
      <c r="L82">
        <v>41</v>
      </c>
      <c r="M82" t="s">
        <v>45</v>
      </c>
      <c r="N82" t="str">
        <f>"STORES"</f>
        <v>STORES</v>
      </c>
      <c r="P82" t="s">
        <v>263</v>
      </c>
      <c r="Q82" t="s">
        <v>46</v>
      </c>
      <c r="S82" s="3">
        <v>0.38472222222222219</v>
      </c>
      <c r="T82" t="s">
        <v>233</v>
      </c>
      <c r="U82">
        <v>2</v>
      </c>
      <c r="V82">
        <v>18.7</v>
      </c>
      <c r="W82" t="s">
        <v>301</v>
      </c>
      <c r="X82">
        <v>16.399999999999999</v>
      </c>
      <c r="Y82">
        <v>19</v>
      </c>
      <c r="Z82" t="s">
        <v>49</v>
      </c>
      <c r="AA82" s="4">
        <v>0</v>
      </c>
      <c r="AB82" s="4">
        <v>0</v>
      </c>
      <c r="AC82" s="4">
        <v>38.25</v>
      </c>
      <c r="AD82" s="4">
        <v>0</v>
      </c>
      <c r="AE82" s="4">
        <v>0</v>
      </c>
      <c r="AF82" s="5">
        <v>103.33000000000001</v>
      </c>
      <c r="AG82" s="5">
        <v>141.58000000000001</v>
      </c>
      <c r="AH82" s="5">
        <v>21.24</v>
      </c>
      <c r="AI82" s="5">
        <v>162.82</v>
      </c>
    </row>
    <row r="83" spans="1:35" x14ac:dyDescent="0.3">
      <c r="A83" t="str">
        <f>"009941618908"</f>
        <v>009941618908</v>
      </c>
      <c r="B83" t="str">
        <f>"009941618908"</f>
        <v>009941618908</v>
      </c>
      <c r="C83" t="s">
        <v>37</v>
      </c>
      <c r="D83" s="7">
        <v>44558</v>
      </c>
      <c r="E83" s="7">
        <v>44558</v>
      </c>
      <c r="F83" t="s">
        <v>57</v>
      </c>
      <c r="G83" t="s">
        <v>43</v>
      </c>
      <c r="H83" t="s">
        <v>200</v>
      </c>
      <c r="I83" t="s">
        <v>101</v>
      </c>
      <c r="J83" t="s">
        <v>256</v>
      </c>
      <c r="K83" t="s">
        <v>127</v>
      </c>
      <c r="L83">
        <v>43</v>
      </c>
      <c r="M83" t="s">
        <v>45</v>
      </c>
      <c r="N83" t="str">
        <f>"STORES"</f>
        <v>STORES</v>
      </c>
      <c r="P83" t="s">
        <v>263</v>
      </c>
      <c r="Q83" t="s">
        <v>46</v>
      </c>
      <c r="S83" s="3">
        <v>0.34097222222222223</v>
      </c>
      <c r="T83" t="s">
        <v>128</v>
      </c>
      <c r="U83">
        <v>1</v>
      </c>
      <c r="V83">
        <v>8</v>
      </c>
      <c r="W83" t="s">
        <v>302</v>
      </c>
      <c r="X83">
        <v>10.199999999999999</v>
      </c>
      <c r="Y83">
        <v>11</v>
      </c>
      <c r="Z83" t="s">
        <v>49</v>
      </c>
      <c r="AA83" s="4">
        <v>0</v>
      </c>
      <c r="AB83" s="4">
        <v>0</v>
      </c>
      <c r="AC83" s="4">
        <v>46.31</v>
      </c>
      <c r="AD83" s="4">
        <v>0</v>
      </c>
      <c r="AE83" s="4">
        <v>0</v>
      </c>
      <c r="AF83" s="5">
        <v>124</v>
      </c>
      <c r="AG83" s="5">
        <v>170.31</v>
      </c>
      <c r="AH83" s="5">
        <v>25.55</v>
      </c>
      <c r="AI83" s="5">
        <v>195.86</v>
      </c>
    </row>
    <row r="84" spans="1:35" x14ac:dyDescent="0.3">
      <c r="A84" t="str">
        <f>"009941567750"</f>
        <v>009941567750</v>
      </c>
      <c r="B84" t="str">
        <f>"009941567750"</f>
        <v>009941567750</v>
      </c>
      <c r="C84" t="s">
        <v>37</v>
      </c>
      <c r="D84" s="7">
        <v>44558</v>
      </c>
      <c r="E84" s="7">
        <v>44558</v>
      </c>
      <c r="F84" t="s">
        <v>57</v>
      </c>
      <c r="G84" t="s">
        <v>43</v>
      </c>
      <c r="H84" t="s">
        <v>200</v>
      </c>
      <c r="I84" t="s">
        <v>229</v>
      </c>
      <c r="J84" t="s">
        <v>43</v>
      </c>
      <c r="K84" t="s">
        <v>303</v>
      </c>
      <c r="L84">
        <v>43</v>
      </c>
      <c r="M84" t="s">
        <v>45</v>
      </c>
      <c r="N84" t="str">
        <f>"STORES"</f>
        <v>STORES</v>
      </c>
      <c r="P84" t="s">
        <v>304</v>
      </c>
      <c r="Q84" t="s">
        <v>76</v>
      </c>
      <c r="S84" s="3">
        <v>0.6958333333333333</v>
      </c>
      <c r="T84" t="s">
        <v>305</v>
      </c>
      <c r="U84">
        <v>2</v>
      </c>
      <c r="V84">
        <v>53.6</v>
      </c>
      <c r="W84" t="s">
        <v>306</v>
      </c>
      <c r="X84">
        <v>102.8</v>
      </c>
      <c r="Y84">
        <v>103</v>
      </c>
      <c r="Z84" t="s">
        <v>49</v>
      </c>
      <c r="AA84" s="4">
        <v>0</v>
      </c>
      <c r="AB84" s="4">
        <v>0</v>
      </c>
      <c r="AC84" s="4">
        <v>254.63</v>
      </c>
      <c r="AD84" s="4">
        <v>0</v>
      </c>
      <c r="AE84" s="4">
        <v>0</v>
      </c>
      <c r="AF84" s="5">
        <v>658.16</v>
      </c>
      <c r="AG84" s="5">
        <v>912.79</v>
      </c>
      <c r="AH84" s="5">
        <v>136.91999999999999</v>
      </c>
      <c r="AI84" s="5">
        <v>1049.71</v>
      </c>
    </row>
    <row r="85" spans="1:35" x14ac:dyDescent="0.3">
      <c r="A85" t="str">
        <f>"009940900513"</f>
        <v>009940900513</v>
      </c>
      <c r="B85" t="str">
        <f>"009940900513"</f>
        <v>009940900513</v>
      </c>
      <c r="C85" t="s">
        <v>37</v>
      </c>
      <c r="D85" s="7">
        <v>44558</v>
      </c>
      <c r="E85" s="7">
        <v>44558</v>
      </c>
      <c r="F85" t="s">
        <v>42</v>
      </c>
      <c r="G85" t="s">
        <v>43</v>
      </c>
      <c r="I85" t="s">
        <v>66</v>
      </c>
      <c r="J85" t="s">
        <v>307</v>
      </c>
      <c r="K85" t="s">
        <v>308</v>
      </c>
      <c r="L85">
        <v>44</v>
      </c>
      <c r="M85" t="s">
        <v>45</v>
      </c>
      <c r="N85" t="str">
        <f>""</f>
        <v/>
      </c>
      <c r="P85" t="s">
        <v>263</v>
      </c>
      <c r="Q85" t="s">
        <v>46</v>
      </c>
      <c r="S85" s="3">
        <v>0.49861111111111112</v>
      </c>
      <c r="T85" t="s">
        <v>284</v>
      </c>
      <c r="U85">
        <v>1</v>
      </c>
      <c r="V85">
        <v>12</v>
      </c>
      <c r="W85" t="s">
        <v>309</v>
      </c>
      <c r="X85">
        <v>23.3</v>
      </c>
      <c r="Y85">
        <v>24</v>
      </c>
      <c r="Z85" t="s">
        <v>49</v>
      </c>
      <c r="AA85" s="4">
        <v>0</v>
      </c>
      <c r="AB85" s="4">
        <v>0</v>
      </c>
      <c r="AC85" s="4">
        <v>44.76</v>
      </c>
      <c r="AD85" s="4">
        <v>0</v>
      </c>
      <c r="AE85" s="4">
        <v>0</v>
      </c>
      <c r="AF85" s="5">
        <v>120.02000000000001</v>
      </c>
      <c r="AG85" s="5">
        <v>164.78</v>
      </c>
      <c r="AH85" s="5">
        <v>24.72</v>
      </c>
      <c r="AI85" s="5">
        <v>189.5</v>
      </c>
    </row>
    <row r="86" spans="1:35" x14ac:dyDescent="0.3">
      <c r="A86" t="str">
        <f>"009941621983"</f>
        <v>009941621983</v>
      </c>
      <c r="B86" t="str">
        <f>"009941621983"</f>
        <v>009941621983</v>
      </c>
      <c r="C86" t="s">
        <v>37</v>
      </c>
      <c r="D86" s="7">
        <v>44558</v>
      </c>
      <c r="E86" s="7">
        <v>44558</v>
      </c>
      <c r="F86" t="s">
        <v>57</v>
      </c>
      <c r="G86" t="s">
        <v>43</v>
      </c>
      <c r="H86" t="s">
        <v>190</v>
      </c>
      <c r="I86" t="s">
        <v>81</v>
      </c>
      <c r="J86" t="s">
        <v>43</v>
      </c>
      <c r="K86" t="s">
        <v>83</v>
      </c>
      <c r="L86">
        <v>41</v>
      </c>
      <c r="M86" t="s">
        <v>45</v>
      </c>
      <c r="N86" t="str">
        <f>"STORES"</f>
        <v>STORES</v>
      </c>
      <c r="P86" t="s">
        <v>299</v>
      </c>
      <c r="Q86" t="s">
        <v>76</v>
      </c>
      <c r="S86" s="3">
        <v>0.33194444444444443</v>
      </c>
      <c r="T86" t="s">
        <v>85</v>
      </c>
      <c r="U86">
        <v>2</v>
      </c>
      <c r="V86">
        <v>46.8</v>
      </c>
      <c r="W86" t="s">
        <v>310</v>
      </c>
      <c r="X86">
        <v>61.5</v>
      </c>
      <c r="Y86">
        <v>62</v>
      </c>
      <c r="Z86" t="s">
        <v>49</v>
      </c>
      <c r="AA86" s="4">
        <v>0</v>
      </c>
      <c r="AB86" s="4">
        <v>0</v>
      </c>
      <c r="AC86" s="4">
        <v>96.44</v>
      </c>
      <c r="AD86" s="4">
        <v>0</v>
      </c>
      <c r="AE86" s="4">
        <v>0</v>
      </c>
      <c r="AF86" s="5">
        <v>252.54000000000002</v>
      </c>
      <c r="AG86" s="5">
        <v>348.98</v>
      </c>
      <c r="AH86" s="5">
        <v>52.35</v>
      </c>
      <c r="AI86" s="5">
        <v>401.33</v>
      </c>
    </row>
    <row r="87" spans="1:35" x14ac:dyDescent="0.3">
      <c r="A87" t="str">
        <f>"009941171598"</f>
        <v>009941171598</v>
      </c>
      <c r="B87" t="str">
        <f>"009941171598"</f>
        <v>009941171598</v>
      </c>
      <c r="C87" t="s">
        <v>37</v>
      </c>
      <c r="D87" s="7">
        <v>44558</v>
      </c>
      <c r="E87" s="7">
        <v>44558</v>
      </c>
      <c r="F87" t="s">
        <v>57</v>
      </c>
      <c r="G87" t="s">
        <v>43</v>
      </c>
      <c r="H87" t="s">
        <v>200</v>
      </c>
      <c r="I87" t="s">
        <v>148</v>
      </c>
      <c r="J87" t="s">
        <v>43</v>
      </c>
      <c r="K87" t="s">
        <v>150</v>
      </c>
      <c r="L87">
        <v>23</v>
      </c>
      <c r="M87" t="s">
        <v>97</v>
      </c>
      <c r="N87" t="str">
        <f>"LOOKS"</f>
        <v>LOOKS</v>
      </c>
      <c r="P87" t="s">
        <v>311</v>
      </c>
      <c r="Q87" t="s">
        <v>46</v>
      </c>
      <c r="S87" s="3">
        <v>0.71180555555555547</v>
      </c>
      <c r="T87" t="s">
        <v>312</v>
      </c>
      <c r="U87">
        <v>1</v>
      </c>
      <c r="V87">
        <v>1</v>
      </c>
      <c r="W87" t="s">
        <v>78</v>
      </c>
      <c r="X87">
        <v>0.2</v>
      </c>
      <c r="Y87">
        <v>1</v>
      </c>
      <c r="Z87" t="s">
        <v>49</v>
      </c>
      <c r="AA87" s="4">
        <v>0</v>
      </c>
      <c r="AB87" s="4">
        <v>0</v>
      </c>
      <c r="AC87" s="4">
        <v>32.9</v>
      </c>
      <c r="AD87" s="4">
        <v>0</v>
      </c>
      <c r="AE87" s="4">
        <v>0</v>
      </c>
      <c r="AF87" s="5">
        <v>84.360000000000014</v>
      </c>
      <c r="AG87" s="5">
        <v>117.26</v>
      </c>
      <c r="AH87" s="5">
        <v>17.59</v>
      </c>
      <c r="AI87" s="5">
        <v>134.85</v>
      </c>
    </row>
    <row r="88" spans="1:35" x14ac:dyDescent="0.3">
      <c r="A88" t="str">
        <f>"009941567751"</f>
        <v>009941567751</v>
      </c>
      <c r="B88" t="str">
        <f>"009941567751"</f>
        <v>009941567751</v>
      </c>
      <c r="C88" t="s">
        <v>37</v>
      </c>
      <c r="D88" s="7">
        <v>44558</v>
      </c>
      <c r="E88" s="7">
        <v>44558</v>
      </c>
      <c r="F88" t="s">
        <v>57</v>
      </c>
      <c r="G88" t="s">
        <v>43</v>
      </c>
      <c r="H88" t="s">
        <v>190</v>
      </c>
      <c r="I88" t="s">
        <v>73</v>
      </c>
      <c r="J88" t="s">
        <v>43</v>
      </c>
      <c r="K88" t="s">
        <v>313</v>
      </c>
      <c r="L88">
        <v>43</v>
      </c>
      <c r="M88" t="s">
        <v>45</v>
      </c>
      <c r="N88" t="str">
        <f>"STORES"</f>
        <v>STORES</v>
      </c>
      <c r="P88" t="s">
        <v>126</v>
      </c>
      <c r="U88">
        <v>1</v>
      </c>
      <c r="V88">
        <v>8.6</v>
      </c>
      <c r="W88" t="s">
        <v>314</v>
      </c>
      <c r="X88">
        <v>10.199999999999999</v>
      </c>
      <c r="Y88">
        <v>11</v>
      </c>
      <c r="Z88" t="s">
        <v>49</v>
      </c>
      <c r="AA88" s="4">
        <v>0</v>
      </c>
      <c r="AB88" s="4">
        <v>0</v>
      </c>
      <c r="AC88" s="4">
        <v>46.31</v>
      </c>
      <c r="AD88" s="4">
        <v>0</v>
      </c>
      <c r="AE88" s="4">
        <v>0</v>
      </c>
      <c r="AF88" s="5">
        <v>124</v>
      </c>
      <c r="AG88" s="5">
        <v>170.31</v>
      </c>
      <c r="AH88" s="5">
        <v>25.55</v>
      </c>
      <c r="AI88" s="5">
        <v>195.86</v>
      </c>
    </row>
    <row r="89" spans="1:35" x14ac:dyDescent="0.3">
      <c r="A89" t="str">
        <f>"009941856378"</f>
        <v>009941856378</v>
      </c>
      <c r="B89" t="str">
        <f>"009941856378"</f>
        <v>009941856378</v>
      </c>
      <c r="C89" t="s">
        <v>37</v>
      </c>
      <c r="D89" s="7">
        <v>44558</v>
      </c>
      <c r="E89" s="7">
        <v>44558</v>
      </c>
      <c r="F89" t="s">
        <v>57</v>
      </c>
      <c r="G89" t="s">
        <v>43</v>
      </c>
      <c r="H89" t="s">
        <v>190</v>
      </c>
      <c r="I89" t="s">
        <v>101</v>
      </c>
      <c r="J89" t="s">
        <v>43</v>
      </c>
      <c r="K89" t="s">
        <v>127</v>
      </c>
      <c r="L89">
        <v>23</v>
      </c>
      <c r="M89" t="s">
        <v>97</v>
      </c>
      <c r="N89" t="str">
        <f>"STORES"</f>
        <v>STORES</v>
      </c>
      <c r="P89" t="s">
        <v>263</v>
      </c>
      <c r="Q89" t="s">
        <v>46</v>
      </c>
      <c r="S89" s="3">
        <v>0.34097222222222223</v>
      </c>
      <c r="T89" t="s">
        <v>128</v>
      </c>
      <c r="U89">
        <v>1</v>
      </c>
      <c r="V89">
        <v>1</v>
      </c>
      <c r="W89" t="s">
        <v>78</v>
      </c>
      <c r="X89">
        <v>0.2</v>
      </c>
      <c r="Y89">
        <v>1</v>
      </c>
      <c r="Z89" t="s">
        <v>49</v>
      </c>
      <c r="AA89" s="4">
        <v>0</v>
      </c>
      <c r="AB89" s="4">
        <v>0</v>
      </c>
      <c r="AC89" s="4">
        <v>32.9</v>
      </c>
      <c r="AD89" s="4">
        <v>0</v>
      </c>
      <c r="AE89" s="4">
        <v>0</v>
      </c>
      <c r="AF89" s="5">
        <v>84.360000000000014</v>
      </c>
      <c r="AG89" s="5">
        <v>117.26</v>
      </c>
      <c r="AH89" s="5">
        <v>17.59</v>
      </c>
      <c r="AI89" s="5">
        <v>134.85</v>
      </c>
    </row>
    <row r="90" spans="1:35" x14ac:dyDescent="0.3">
      <c r="A90" t="str">
        <f>"009941618821"</f>
        <v>009941618821</v>
      </c>
      <c r="B90" t="str">
        <f>"009941618821"</f>
        <v>009941618821</v>
      </c>
      <c r="C90" t="s">
        <v>37</v>
      </c>
      <c r="D90" s="7">
        <v>44558</v>
      </c>
      <c r="E90" s="7">
        <v>44558</v>
      </c>
      <c r="F90" t="s">
        <v>57</v>
      </c>
      <c r="G90" t="s">
        <v>43</v>
      </c>
      <c r="H90" t="s">
        <v>200</v>
      </c>
      <c r="I90" t="s">
        <v>177</v>
      </c>
      <c r="J90" t="s">
        <v>315</v>
      </c>
      <c r="K90" t="s">
        <v>316</v>
      </c>
      <c r="L90">
        <v>41</v>
      </c>
      <c r="M90" t="s">
        <v>45</v>
      </c>
      <c r="N90" t="str">
        <f>"STORES"</f>
        <v>STORES</v>
      </c>
      <c r="P90" t="s">
        <v>304</v>
      </c>
      <c r="Q90" t="s">
        <v>76</v>
      </c>
      <c r="S90" s="3">
        <v>0.4861111111111111</v>
      </c>
      <c r="T90" t="s">
        <v>317</v>
      </c>
      <c r="U90">
        <v>2</v>
      </c>
      <c r="V90">
        <v>54.7</v>
      </c>
      <c r="W90" t="s">
        <v>318</v>
      </c>
      <c r="X90">
        <v>87.3</v>
      </c>
      <c r="Y90">
        <v>88</v>
      </c>
      <c r="Z90" t="s">
        <v>49</v>
      </c>
      <c r="AA90" s="4">
        <v>0</v>
      </c>
      <c r="AB90" s="4">
        <v>0</v>
      </c>
      <c r="AC90" s="4">
        <v>131.63</v>
      </c>
      <c r="AD90" s="4">
        <v>0</v>
      </c>
      <c r="AE90" s="4">
        <v>0</v>
      </c>
      <c r="AF90" s="5">
        <v>342.76</v>
      </c>
      <c r="AG90" s="5">
        <v>474.39</v>
      </c>
      <c r="AH90" s="5">
        <v>71.16</v>
      </c>
      <c r="AI90" s="5">
        <v>545.54999999999995</v>
      </c>
    </row>
    <row r="91" spans="1:35" x14ac:dyDescent="0.3">
      <c r="A91" t="str">
        <f>"009941171613"</f>
        <v>009941171613</v>
      </c>
      <c r="B91" t="str">
        <f>"009941171613"</f>
        <v>009941171613</v>
      </c>
      <c r="C91" t="s">
        <v>37</v>
      </c>
      <c r="D91" s="7">
        <v>44558</v>
      </c>
      <c r="E91" s="7">
        <v>44558</v>
      </c>
      <c r="F91" t="s">
        <v>57</v>
      </c>
      <c r="G91" t="s">
        <v>43</v>
      </c>
      <c r="H91" t="s">
        <v>190</v>
      </c>
      <c r="I91" t="s">
        <v>210</v>
      </c>
      <c r="J91" t="s">
        <v>43</v>
      </c>
      <c r="K91" t="s">
        <v>319</v>
      </c>
      <c r="L91">
        <v>23</v>
      </c>
      <c r="M91" t="s">
        <v>97</v>
      </c>
      <c r="N91" t="str">
        <f>"STORES"</f>
        <v>STORES</v>
      </c>
      <c r="P91" t="s">
        <v>263</v>
      </c>
      <c r="Q91" t="s">
        <v>46</v>
      </c>
      <c r="S91" s="3">
        <v>0.49791666666666662</v>
      </c>
      <c r="T91" t="s">
        <v>320</v>
      </c>
      <c r="U91">
        <v>1</v>
      </c>
      <c r="V91">
        <v>1</v>
      </c>
      <c r="W91" t="s">
        <v>78</v>
      </c>
      <c r="X91">
        <v>0.2</v>
      </c>
      <c r="Y91">
        <v>1</v>
      </c>
      <c r="Z91" t="s">
        <v>49</v>
      </c>
      <c r="AA91" s="4">
        <v>0</v>
      </c>
      <c r="AB91" s="4">
        <v>0</v>
      </c>
      <c r="AC91" s="4">
        <v>32.9</v>
      </c>
      <c r="AD91" s="4">
        <v>0</v>
      </c>
      <c r="AE91" s="4">
        <v>0</v>
      </c>
      <c r="AF91" s="5">
        <v>99.359999999999985</v>
      </c>
      <c r="AG91" s="5">
        <v>132.26</v>
      </c>
      <c r="AH91" s="5">
        <v>19.84</v>
      </c>
      <c r="AI91" s="5">
        <v>152.1</v>
      </c>
    </row>
    <row r="92" spans="1:35" x14ac:dyDescent="0.3">
      <c r="A92" t="str">
        <f>"009941562008"</f>
        <v>009941562008</v>
      </c>
      <c r="B92" t="str">
        <f>"009941562008"</f>
        <v>009941562008</v>
      </c>
      <c r="C92" t="s">
        <v>37</v>
      </c>
      <c r="D92" s="7">
        <v>44547</v>
      </c>
      <c r="E92" s="7">
        <v>44547</v>
      </c>
      <c r="F92" t="s">
        <v>235</v>
      </c>
      <c r="G92" t="s">
        <v>43</v>
      </c>
      <c r="H92" t="s">
        <v>321</v>
      </c>
      <c r="I92" t="s">
        <v>165</v>
      </c>
      <c r="J92" t="s">
        <v>43</v>
      </c>
      <c r="K92" t="s">
        <v>322</v>
      </c>
      <c r="L92">
        <v>43</v>
      </c>
      <c r="M92" t="s">
        <v>45</v>
      </c>
      <c r="N92" t="str">
        <f>""</f>
        <v/>
      </c>
      <c r="P92" t="s">
        <v>75</v>
      </c>
      <c r="Q92" t="s">
        <v>76</v>
      </c>
      <c r="S92" s="3">
        <v>0.65972222222222221</v>
      </c>
      <c r="T92" t="s">
        <v>323</v>
      </c>
      <c r="U92">
        <v>1</v>
      </c>
      <c r="V92">
        <v>24</v>
      </c>
      <c r="W92" t="s">
        <v>324</v>
      </c>
      <c r="X92">
        <v>42.2</v>
      </c>
      <c r="Y92">
        <v>43</v>
      </c>
      <c r="Z92" t="s">
        <v>49</v>
      </c>
      <c r="AA92" s="4">
        <v>0</v>
      </c>
      <c r="AB92" s="4">
        <v>0</v>
      </c>
      <c r="AC92" s="4">
        <v>112.6</v>
      </c>
      <c r="AD92" s="4">
        <v>0</v>
      </c>
      <c r="AE92" s="4">
        <v>0</v>
      </c>
      <c r="AF92" s="5">
        <v>293.96000000000004</v>
      </c>
      <c r="AG92" s="5">
        <v>406.56</v>
      </c>
      <c r="AH92" s="5">
        <v>60.98</v>
      </c>
      <c r="AI92" s="5">
        <v>467.54</v>
      </c>
    </row>
    <row r="93" spans="1:35" x14ac:dyDescent="0.3">
      <c r="A93" t="str">
        <f>"009941994672"</f>
        <v>009941994672</v>
      </c>
      <c r="B93" t="str">
        <f>"009941994672"</f>
        <v>009941994672</v>
      </c>
      <c r="C93" t="s">
        <v>37</v>
      </c>
      <c r="D93" s="7">
        <v>44545</v>
      </c>
      <c r="E93" s="7">
        <v>44545</v>
      </c>
      <c r="F93" t="s">
        <v>71</v>
      </c>
      <c r="G93" t="s">
        <v>43</v>
      </c>
      <c r="H93" t="s">
        <v>72</v>
      </c>
      <c r="I93" t="s">
        <v>57</v>
      </c>
      <c r="J93" t="s">
        <v>43</v>
      </c>
      <c r="K93" t="s">
        <v>325</v>
      </c>
      <c r="L93">
        <v>41</v>
      </c>
      <c r="M93" t="s">
        <v>45</v>
      </c>
      <c r="N93" t="str">
        <f>""</f>
        <v/>
      </c>
      <c r="P93" t="s">
        <v>84</v>
      </c>
      <c r="Q93" t="s">
        <v>76</v>
      </c>
      <c r="S93" s="3">
        <v>0.4236111111111111</v>
      </c>
      <c r="T93" t="s">
        <v>180</v>
      </c>
      <c r="U93">
        <v>1</v>
      </c>
      <c r="V93">
        <v>40</v>
      </c>
      <c r="W93" t="s">
        <v>326</v>
      </c>
      <c r="X93">
        <v>32.799999999999997</v>
      </c>
      <c r="Y93">
        <v>40</v>
      </c>
      <c r="Z93" t="s">
        <v>49</v>
      </c>
      <c r="AA93" s="4">
        <v>0</v>
      </c>
      <c r="AB93" s="4">
        <v>0</v>
      </c>
      <c r="AC93" s="4">
        <v>66.67</v>
      </c>
      <c r="AD93" s="4">
        <v>0</v>
      </c>
      <c r="AE93" s="4">
        <v>0</v>
      </c>
      <c r="AF93" s="5">
        <v>176.2</v>
      </c>
      <c r="AG93" s="5">
        <v>242.87</v>
      </c>
      <c r="AH93" s="5">
        <v>36.43</v>
      </c>
      <c r="AI93" s="5">
        <v>279.3</v>
      </c>
    </row>
    <row r="94" spans="1:35" x14ac:dyDescent="0.3">
      <c r="A94" t="str">
        <f>"009940900514"</f>
        <v>009940900514</v>
      </c>
      <c r="B94" t="str">
        <f>"009940900514"</f>
        <v>009940900514</v>
      </c>
      <c r="C94" t="s">
        <v>37</v>
      </c>
      <c r="D94" s="7">
        <v>44558</v>
      </c>
      <c r="E94" s="7">
        <v>44558</v>
      </c>
      <c r="F94" t="s">
        <v>42</v>
      </c>
      <c r="G94" t="s">
        <v>43</v>
      </c>
      <c r="H94" t="s">
        <v>200</v>
      </c>
      <c r="I94" t="s">
        <v>39</v>
      </c>
      <c r="J94" t="s">
        <v>62</v>
      </c>
      <c r="K94" t="s">
        <v>327</v>
      </c>
      <c r="L94">
        <v>44</v>
      </c>
      <c r="M94" t="s">
        <v>45</v>
      </c>
      <c r="N94" t="str">
        <f>"STORES"</f>
        <v>STORES</v>
      </c>
      <c r="P94" t="s">
        <v>263</v>
      </c>
      <c r="Q94" t="s">
        <v>46</v>
      </c>
      <c r="S94" s="3">
        <v>0.46527777777777773</v>
      </c>
      <c r="T94" t="s">
        <v>112</v>
      </c>
      <c r="U94">
        <v>3</v>
      </c>
      <c r="V94">
        <v>39</v>
      </c>
      <c r="W94" t="s">
        <v>328</v>
      </c>
      <c r="X94">
        <v>96.1</v>
      </c>
      <c r="Y94">
        <v>97</v>
      </c>
      <c r="Z94" t="s">
        <v>49</v>
      </c>
      <c r="AA94" s="4">
        <v>0</v>
      </c>
      <c r="AB94" s="4">
        <v>0</v>
      </c>
      <c r="AC94" s="4">
        <v>113.66</v>
      </c>
      <c r="AD94" s="4">
        <v>0</v>
      </c>
      <c r="AE94" s="4">
        <v>0</v>
      </c>
      <c r="AF94" s="5">
        <v>296.67999999999995</v>
      </c>
      <c r="AG94" s="5">
        <v>410.34</v>
      </c>
      <c r="AH94" s="5">
        <v>61.55</v>
      </c>
      <c r="AI94" s="5">
        <v>471.89</v>
      </c>
    </row>
    <row r="95" spans="1:35" x14ac:dyDescent="0.3">
      <c r="A95" t="str">
        <f>"009941618907"</f>
        <v>009941618907</v>
      </c>
      <c r="B95" t="str">
        <f>"009941618907"</f>
        <v>009941618907</v>
      </c>
      <c r="C95" t="s">
        <v>37</v>
      </c>
      <c r="D95" s="7">
        <v>44559</v>
      </c>
      <c r="E95" s="7">
        <v>44559</v>
      </c>
      <c r="F95" t="s">
        <v>57</v>
      </c>
      <c r="G95" t="s">
        <v>43</v>
      </c>
      <c r="H95" t="s">
        <v>190</v>
      </c>
      <c r="I95" t="s">
        <v>101</v>
      </c>
      <c r="J95" t="s">
        <v>329</v>
      </c>
      <c r="K95" t="s">
        <v>127</v>
      </c>
      <c r="L95">
        <v>43</v>
      </c>
      <c r="M95" t="s">
        <v>45</v>
      </c>
      <c r="N95" t="str">
        <f>"FIELD SERVICE"</f>
        <v>FIELD SERVICE</v>
      </c>
      <c r="P95" t="s">
        <v>311</v>
      </c>
      <c r="Q95" t="s">
        <v>46</v>
      </c>
      <c r="S95" s="3">
        <v>0.33611111111111108</v>
      </c>
      <c r="T95" t="s">
        <v>330</v>
      </c>
      <c r="U95">
        <v>2</v>
      </c>
      <c r="V95">
        <v>35.9</v>
      </c>
      <c r="W95" t="s">
        <v>331</v>
      </c>
      <c r="X95">
        <v>19.7</v>
      </c>
      <c r="Y95">
        <v>36</v>
      </c>
      <c r="Z95" t="s">
        <v>49</v>
      </c>
      <c r="AA95" s="4">
        <v>0</v>
      </c>
      <c r="AB95" s="4">
        <v>0</v>
      </c>
      <c r="AC95" s="4">
        <v>96.03</v>
      </c>
      <c r="AD95" s="4">
        <v>0</v>
      </c>
      <c r="AE95" s="4">
        <v>0</v>
      </c>
      <c r="AF95" s="5">
        <v>251.47</v>
      </c>
      <c r="AG95" s="5">
        <v>347.5</v>
      </c>
      <c r="AH95" s="5">
        <v>52.13</v>
      </c>
      <c r="AI95" s="5">
        <v>399.63</v>
      </c>
    </row>
    <row r="96" spans="1:35" x14ac:dyDescent="0.3">
      <c r="A96" t="str">
        <f>"009942540498"</f>
        <v>009942540498</v>
      </c>
      <c r="B96" t="str">
        <f>"009942540498"</f>
        <v>009942540498</v>
      </c>
      <c r="C96" t="s">
        <v>37</v>
      </c>
      <c r="D96" s="7">
        <v>44561</v>
      </c>
      <c r="E96" s="7">
        <v>44561</v>
      </c>
      <c r="F96" t="s">
        <v>332</v>
      </c>
      <c r="G96" t="s">
        <v>219</v>
      </c>
      <c r="I96" t="s">
        <v>165</v>
      </c>
      <c r="J96" t="s">
        <v>219</v>
      </c>
      <c r="K96" t="s">
        <v>187</v>
      </c>
      <c r="L96">
        <v>41</v>
      </c>
      <c r="M96" t="s">
        <v>45</v>
      </c>
      <c r="N96" t="str">
        <f>""</f>
        <v/>
      </c>
      <c r="P96" t="s">
        <v>126</v>
      </c>
      <c r="U96">
        <v>1</v>
      </c>
      <c r="V96">
        <v>25</v>
      </c>
      <c r="W96" t="s">
        <v>333</v>
      </c>
      <c r="X96">
        <v>37.799999999999997</v>
      </c>
      <c r="Y96">
        <v>38</v>
      </c>
      <c r="Z96" t="s">
        <v>49</v>
      </c>
      <c r="AA96" s="4">
        <v>0</v>
      </c>
      <c r="AB96" s="4">
        <v>0</v>
      </c>
      <c r="AC96" s="4">
        <v>63.96</v>
      </c>
      <c r="AD96" s="4">
        <v>0</v>
      </c>
      <c r="AE96" s="4">
        <v>0</v>
      </c>
      <c r="AF96" s="5">
        <v>169.26</v>
      </c>
      <c r="AG96" s="5">
        <v>233.22</v>
      </c>
      <c r="AH96" s="5">
        <v>34.979999999999997</v>
      </c>
      <c r="AI96" s="5">
        <v>268.2</v>
      </c>
    </row>
    <row r="97" spans="1:35" x14ac:dyDescent="0.3">
      <c r="A97" t="str">
        <f>"009941618822"</f>
        <v>009941618822</v>
      </c>
      <c r="B97" t="str">
        <f>"009941618822"</f>
        <v>009941618822</v>
      </c>
      <c r="C97" t="s">
        <v>37</v>
      </c>
      <c r="D97" s="7">
        <v>44550</v>
      </c>
      <c r="E97" s="7">
        <v>44550</v>
      </c>
      <c r="F97" t="s">
        <v>57</v>
      </c>
      <c r="G97" t="s">
        <v>43</v>
      </c>
      <c r="H97" t="s">
        <v>200</v>
      </c>
      <c r="I97" t="s">
        <v>177</v>
      </c>
      <c r="J97" t="s">
        <v>334</v>
      </c>
      <c r="K97" t="s">
        <v>335</v>
      </c>
      <c r="L97">
        <v>41</v>
      </c>
      <c r="M97" t="s">
        <v>45</v>
      </c>
      <c r="N97" t="str">
        <f>"STORES"</f>
        <v>STORES</v>
      </c>
      <c r="P97" t="s">
        <v>105</v>
      </c>
      <c r="Q97" t="s">
        <v>76</v>
      </c>
      <c r="S97" s="3">
        <v>0.375</v>
      </c>
      <c r="T97" t="s">
        <v>336</v>
      </c>
      <c r="U97">
        <v>2</v>
      </c>
      <c r="V97">
        <v>96.7</v>
      </c>
      <c r="W97" t="s">
        <v>337</v>
      </c>
      <c r="X97">
        <v>118.5</v>
      </c>
      <c r="Y97">
        <v>119</v>
      </c>
      <c r="Z97" t="s">
        <v>49</v>
      </c>
      <c r="AA97" s="4">
        <v>0</v>
      </c>
      <c r="AB97" s="4">
        <v>0</v>
      </c>
      <c r="AC97" s="4">
        <v>173.58</v>
      </c>
      <c r="AD97" s="4">
        <v>0</v>
      </c>
      <c r="AE97" s="4">
        <v>0</v>
      </c>
      <c r="AF97" s="5">
        <v>450.32999999999993</v>
      </c>
      <c r="AG97" s="5">
        <v>623.91</v>
      </c>
      <c r="AH97" s="5">
        <v>93.59</v>
      </c>
      <c r="AI97" s="5">
        <v>717.5</v>
      </c>
    </row>
    <row r="98" spans="1:35" x14ac:dyDescent="0.3">
      <c r="A98" t="str">
        <f>"009941994635"</f>
        <v>009941994635</v>
      </c>
      <c r="B98" t="str">
        <f>"009941994635"</f>
        <v>009941994635</v>
      </c>
      <c r="C98" t="s">
        <v>37</v>
      </c>
      <c r="D98" s="7">
        <v>44558</v>
      </c>
      <c r="E98" s="7">
        <v>44558</v>
      </c>
      <c r="F98" t="s">
        <v>71</v>
      </c>
      <c r="G98" t="s">
        <v>43</v>
      </c>
      <c r="H98" t="s">
        <v>338</v>
      </c>
      <c r="I98" t="s">
        <v>104</v>
      </c>
      <c r="J98" t="s">
        <v>74</v>
      </c>
      <c r="K98" t="s">
        <v>325</v>
      </c>
      <c r="L98">
        <v>41</v>
      </c>
      <c r="M98" t="s">
        <v>45</v>
      </c>
      <c r="N98" t="str">
        <f>""</f>
        <v/>
      </c>
      <c r="P98" t="s">
        <v>263</v>
      </c>
      <c r="Q98" t="s">
        <v>46</v>
      </c>
      <c r="S98" s="3">
        <v>0.39999999999999997</v>
      </c>
      <c r="T98" t="s">
        <v>60</v>
      </c>
      <c r="U98">
        <v>2</v>
      </c>
      <c r="V98">
        <v>26</v>
      </c>
      <c r="W98" t="s">
        <v>339</v>
      </c>
      <c r="X98">
        <v>79.8</v>
      </c>
      <c r="Y98">
        <v>80</v>
      </c>
      <c r="Z98" t="s">
        <v>49</v>
      </c>
      <c r="AA98" s="4">
        <v>0</v>
      </c>
      <c r="AB98" s="4">
        <v>0</v>
      </c>
      <c r="AC98" s="4">
        <v>120.8</v>
      </c>
      <c r="AD98" s="4">
        <v>0</v>
      </c>
      <c r="AE98" s="4">
        <v>0</v>
      </c>
      <c r="AF98" s="5">
        <v>315</v>
      </c>
      <c r="AG98" s="5">
        <v>435.8</v>
      </c>
      <c r="AH98" s="5">
        <v>65.37</v>
      </c>
      <c r="AI98" s="5">
        <v>501.17</v>
      </c>
    </row>
    <row r="99" spans="1:35" x14ac:dyDescent="0.3">
      <c r="A99" t="str">
        <f>"009941108079"</f>
        <v>009941108079</v>
      </c>
      <c r="B99" t="str">
        <f>"009941108079"</f>
        <v>009941108079</v>
      </c>
      <c r="C99" t="s">
        <v>37</v>
      </c>
      <c r="D99" s="7">
        <v>44561</v>
      </c>
      <c r="E99" s="7">
        <v>44561</v>
      </c>
      <c r="F99" t="s">
        <v>144</v>
      </c>
      <c r="G99" t="s">
        <v>43</v>
      </c>
      <c r="H99" t="s">
        <v>221</v>
      </c>
      <c r="I99" t="s">
        <v>104</v>
      </c>
      <c r="J99" t="s">
        <v>43</v>
      </c>
      <c r="K99" t="s">
        <v>293</v>
      </c>
      <c r="L99">
        <v>43</v>
      </c>
      <c r="M99" t="s">
        <v>45</v>
      </c>
      <c r="N99" t="str">
        <f>""</f>
        <v/>
      </c>
      <c r="P99" t="s">
        <v>299</v>
      </c>
      <c r="Q99" t="s">
        <v>46</v>
      </c>
      <c r="S99" s="3">
        <v>0.34027777777777773</v>
      </c>
      <c r="T99" t="s">
        <v>60</v>
      </c>
      <c r="U99">
        <v>1</v>
      </c>
      <c r="V99">
        <v>12.8</v>
      </c>
      <c r="W99" t="s">
        <v>340</v>
      </c>
      <c r="X99">
        <v>5.6</v>
      </c>
      <c r="Y99">
        <v>13</v>
      </c>
      <c r="Z99" t="s">
        <v>341</v>
      </c>
      <c r="AA99" s="4">
        <v>0</v>
      </c>
      <c r="AB99" s="4">
        <v>0</v>
      </c>
      <c r="AC99" s="4">
        <v>46.31</v>
      </c>
      <c r="AD99" s="4">
        <v>0</v>
      </c>
      <c r="AE99" s="4">
        <v>0</v>
      </c>
      <c r="AF99" s="5">
        <v>124</v>
      </c>
      <c r="AG99" s="5">
        <v>170.31</v>
      </c>
      <c r="AH99" s="5">
        <v>25.55</v>
      </c>
      <c r="AI99" s="5">
        <v>195.86</v>
      </c>
    </row>
    <row r="100" spans="1:35" x14ac:dyDescent="0.3">
      <c r="A100" t="str">
        <f>"009941994636"</f>
        <v>009941994636</v>
      </c>
      <c r="B100" t="str">
        <f>"009941994636"</f>
        <v>009941994636</v>
      </c>
      <c r="C100" t="s">
        <v>50</v>
      </c>
      <c r="D100" s="7">
        <v>44561</v>
      </c>
      <c r="E100" s="7">
        <v>44561</v>
      </c>
      <c r="F100" t="s">
        <v>71</v>
      </c>
      <c r="G100" t="s">
        <v>43</v>
      </c>
      <c r="H100" t="s">
        <v>72</v>
      </c>
      <c r="I100" t="s">
        <v>342</v>
      </c>
      <c r="J100" t="s">
        <v>43</v>
      </c>
      <c r="L100">
        <v>43</v>
      </c>
      <c r="M100" t="s">
        <v>45</v>
      </c>
      <c r="N100" t="str">
        <f>""</f>
        <v/>
      </c>
      <c r="P100" t="s">
        <v>299</v>
      </c>
      <c r="Q100" t="s">
        <v>46</v>
      </c>
      <c r="S100" s="3">
        <v>0.34027777777777773</v>
      </c>
      <c r="T100" t="s">
        <v>343</v>
      </c>
      <c r="U100">
        <v>1</v>
      </c>
      <c r="V100">
        <v>2</v>
      </c>
      <c r="W100" t="s">
        <v>344</v>
      </c>
      <c r="X100">
        <v>3</v>
      </c>
      <c r="Y100">
        <v>3</v>
      </c>
      <c r="Z100" t="s">
        <v>49</v>
      </c>
      <c r="AA100" s="4">
        <v>0</v>
      </c>
      <c r="AB100" s="4">
        <v>0</v>
      </c>
      <c r="AC100" s="4">
        <v>46.31</v>
      </c>
      <c r="AD100" s="4">
        <v>0</v>
      </c>
      <c r="AE100" s="4">
        <v>0</v>
      </c>
      <c r="AF100" s="5">
        <v>124</v>
      </c>
      <c r="AG100" s="5">
        <v>170.31</v>
      </c>
      <c r="AH100" s="5">
        <v>25.55</v>
      </c>
      <c r="AI100" s="5">
        <v>195.86</v>
      </c>
    </row>
    <row r="101" spans="1:35" x14ac:dyDescent="0.3">
      <c r="A101" t="str">
        <f>"009942167058"</f>
        <v>009942167058</v>
      </c>
      <c r="B101" t="str">
        <f>"009942167058"</f>
        <v>009942167058</v>
      </c>
      <c r="C101" t="s">
        <v>37</v>
      </c>
      <c r="D101" s="7">
        <v>44552</v>
      </c>
      <c r="E101" s="7">
        <v>44552</v>
      </c>
      <c r="F101" t="s">
        <v>81</v>
      </c>
      <c r="G101" t="s">
        <v>43</v>
      </c>
      <c r="H101" t="s">
        <v>108</v>
      </c>
      <c r="I101" t="s">
        <v>57</v>
      </c>
      <c r="J101" t="s">
        <v>345</v>
      </c>
      <c r="K101" t="s">
        <v>346</v>
      </c>
      <c r="L101">
        <v>21</v>
      </c>
      <c r="M101" t="s">
        <v>97</v>
      </c>
      <c r="N101" t="str">
        <f>"NA"</f>
        <v>NA</v>
      </c>
      <c r="P101" t="s">
        <v>105</v>
      </c>
      <c r="Q101" t="s">
        <v>76</v>
      </c>
      <c r="S101" s="3">
        <v>0.44861111111111113</v>
      </c>
      <c r="T101" t="s">
        <v>216</v>
      </c>
      <c r="U101">
        <v>1</v>
      </c>
      <c r="V101">
        <v>4</v>
      </c>
      <c r="W101" t="s">
        <v>347</v>
      </c>
      <c r="X101">
        <v>23.4</v>
      </c>
      <c r="Y101">
        <v>23.5</v>
      </c>
      <c r="Z101" t="s">
        <v>49</v>
      </c>
      <c r="AA101" s="4">
        <v>0</v>
      </c>
      <c r="AB101" s="4">
        <v>0</v>
      </c>
      <c r="AC101" s="4">
        <v>199.44</v>
      </c>
      <c r="AD101" s="4">
        <v>0</v>
      </c>
      <c r="AE101" s="4">
        <v>0</v>
      </c>
      <c r="AF101" s="5">
        <v>511.38000000000005</v>
      </c>
      <c r="AG101" s="5">
        <v>710.82</v>
      </c>
      <c r="AH101" s="5">
        <v>106.62</v>
      </c>
      <c r="AI101" s="5">
        <v>817.44</v>
      </c>
    </row>
    <row r="102" spans="1:35" x14ac:dyDescent="0.3">
      <c r="A102" t="str">
        <f>"009941108078"</f>
        <v>009941108078</v>
      </c>
      <c r="B102" t="str">
        <f>"009941108078"</f>
        <v>009941108078</v>
      </c>
      <c r="C102" t="s">
        <v>37</v>
      </c>
      <c r="D102" s="7">
        <v>44561</v>
      </c>
      <c r="E102" s="7">
        <v>44561</v>
      </c>
      <c r="F102" t="s">
        <v>144</v>
      </c>
      <c r="G102" t="s">
        <v>43</v>
      </c>
      <c r="H102" t="s">
        <v>221</v>
      </c>
      <c r="I102" t="s">
        <v>104</v>
      </c>
      <c r="J102" t="s">
        <v>43</v>
      </c>
      <c r="K102" t="s">
        <v>348</v>
      </c>
      <c r="L102">
        <v>43</v>
      </c>
      <c r="M102" t="s">
        <v>45</v>
      </c>
      <c r="N102" t="str">
        <f>""</f>
        <v/>
      </c>
      <c r="P102" t="s">
        <v>299</v>
      </c>
      <c r="Q102" t="s">
        <v>46</v>
      </c>
      <c r="S102" s="3">
        <v>0.57916666666666672</v>
      </c>
      <c r="T102" t="s">
        <v>184</v>
      </c>
      <c r="U102">
        <v>1</v>
      </c>
      <c r="V102">
        <v>0.6</v>
      </c>
      <c r="W102" t="s">
        <v>78</v>
      </c>
      <c r="X102">
        <v>0.2</v>
      </c>
      <c r="Y102">
        <v>1</v>
      </c>
      <c r="Z102" t="s">
        <v>349</v>
      </c>
      <c r="AA102" s="4">
        <v>0</v>
      </c>
      <c r="AB102" s="4">
        <v>0</v>
      </c>
      <c r="AC102" s="4">
        <v>46.31</v>
      </c>
      <c r="AD102" s="4">
        <v>0</v>
      </c>
      <c r="AE102" s="4">
        <v>0</v>
      </c>
      <c r="AF102" s="5">
        <v>124</v>
      </c>
      <c r="AG102" s="5">
        <v>170.31</v>
      </c>
      <c r="AH102" s="5">
        <v>25.55</v>
      </c>
      <c r="AI102" s="5">
        <v>195.86</v>
      </c>
    </row>
    <row r="103" spans="1:35" x14ac:dyDescent="0.3">
      <c r="A103" t="str">
        <f>"069908139972"</f>
        <v>069908139972</v>
      </c>
      <c r="B103" t="str">
        <f>"069908139972"</f>
        <v>069908139972</v>
      </c>
      <c r="C103" t="s">
        <v>37</v>
      </c>
      <c r="D103" s="7">
        <v>44537</v>
      </c>
      <c r="E103" s="7">
        <v>44537</v>
      </c>
      <c r="F103" t="s">
        <v>39</v>
      </c>
      <c r="G103" t="s">
        <v>43</v>
      </c>
      <c r="H103" t="s">
        <v>351</v>
      </c>
      <c r="I103" t="s">
        <v>42</v>
      </c>
      <c r="J103" t="s">
        <v>43</v>
      </c>
      <c r="K103" t="s">
        <v>44</v>
      </c>
      <c r="L103">
        <v>44</v>
      </c>
      <c r="M103" t="s">
        <v>45</v>
      </c>
      <c r="N103" t="str">
        <f>"STORES"</f>
        <v>STORES</v>
      </c>
      <c r="P103" t="s">
        <v>350</v>
      </c>
      <c r="Q103" t="s">
        <v>46</v>
      </c>
      <c r="S103" s="3">
        <v>0.49374999999999997</v>
      </c>
      <c r="T103" t="s">
        <v>352</v>
      </c>
      <c r="U103">
        <v>1</v>
      </c>
      <c r="V103">
        <v>22</v>
      </c>
      <c r="W103" t="s">
        <v>353</v>
      </c>
      <c r="X103">
        <v>22.5</v>
      </c>
      <c r="Y103">
        <v>23</v>
      </c>
      <c r="Z103" t="s">
        <v>49</v>
      </c>
      <c r="AA103" s="4">
        <v>0</v>
      </c>
      <c r="AB103" s="4">
        <v>0</v>
      </c>
      <c r="AC103" s="4">
        <v>43.82</v>
      </c>
      <c r="AD103" s="4">
        <v>0</v>
      </c>
      <c r="AE103" s="4">
        <v>0</v>
      </c>
      <c r="AF103" s="5">
        <v>117.6</v>
      </c>
      <c r="AG103" s="5">
        <v>161.41999999999999</v>
      </c>
      <c r="AH103" s="5">
        <v>24.21</v>
      </c>
      <c r="AI103" s="5">
        <v>185.63</v>
      </c>
    </row>
    <row r="104" spans="1:35" x14ac:dyDescent="0.3">
      <c r="A104" t="str">
        <f>"009941591223"</f>
        <v>009941591223</v>
      </c>
      <c r="B104" t="str">
        <f>"009941591223"</f>
        <v>009941591223</v>
      </c>
      <c r="C104" t="s">
        <v>50</v>
      </c>
      <c r="D104" s="7">
        <v>44561</v>
      </c>
      <c r="E104" s="7">
        <v>44561</v>
      </c>
      <c r="F104" t="s">
        <v>354</v>
      </c>
      <c r="G104" t="s">
        <v>43</v>
      </c>
      <c r="H104" t="s">
        <v>355</v>
      </c>
      <c r="I104" t="s">
        <v>57</v>
      </c>
      <c r="J104" t="s">
        <v>43</v>
      </c>
      <c r="K104" t="s">
        <v>58</v>
      </c>
      <c r="L104">
        <v>43</v>
      </c>
      <c r="M104" t="s">
        <v>45</v>
      </c>
      <c r="N104" t="str">
        <f>""</f>
        <v/>
      </c>
      <c r="P104" t="s">
        <v>299</v>
      </c>
      <c r="Q104" t="s">
        <v>46</v>
      </c>
      <c r="S104" s="3">
        <v>0.47222222222222227</v>
      </c>
      <c r="T104" t="s">
        <v>177</v>
      </c>
      <c r="U104">
        <v>2</v>
      </c>
      <c r="V104">
        <v>60</v>
      </c>
      <c r="W104" t="s">
        <v>356</v>
      </c>
      <c r="X104">
        <v>89.4</v>
      </c>
      <c r="Y104">
        <v>90</v>
      </c>
      <c r="Z104" t="s">
        <v>357</v>
      </c>
      <c r="AA104" s="4">
        <v>0</v>
      </c>
      <c r="AB104" s="4">
        <v>0</v>
      </c>
      <c r="AC104" s="4">
        <v>223.86</v>
      </c>
      <c r="AD104" s="4">
        <v>0</v>
      </c>
      <c r="AE104" s="4">
        <v>0</v>
      </c>
      <c r="AF104" s="5">
        <v>594.25</v>
      </c>
      <c r="AG104" s="5">
        <v>818.11</v>
      </c>
      <c r="AH104" s="5">
        <v>122.72</v>
      </c>
      <c r="AI104" s="5">
        <v>940.83</v>
      </c>
    </row>
    <row r="105" spans="1:35" x14ac:dyDescent="0.3">
      <c r="A105" t="str">
        <f>"009941621980"</f>
        <v>009941621980</v>
      </c>
      <c r="B105" t="str">
        <f>"009941621980"</f>
        <v>009941621980</v>
      </c>
      <c r="C105" t="s">
        <v>37</v>
      </c>
      <c r="D105" s="7">
        <v>44561</v>
      </c>
      <c r="E105" s="7">
        <v>44561</v>
      </c>
      <c r="F105" t="s">
        <v>57</v>
      </c>
      <c r="G105" t="s">
        <v>43</v>
      </c>
      <c r="H105" t="s">
        <v>358</v>
      </c>
      <c r="I105" t="s">
        <v>81</v>
      </c>
      <c r="J105" t="s">
        <v>359</v>
      </c>
      <c r="K105" t="s">
        <v>83</v>
      </c>
      <c r="L105">
        <v>41</v>
      </c>
      <c r="M105" t="s">
        <v>45</v>
      </c>
      <c r="N105" t="str">
        <f>"STORES"</f>
        <v>STORES</v>
      </c>
      <c r="P105" t="s">
        <v>299</v>
      </c>
      <c r="Q105" t="s">
        <v>46</v>
      </c>
      <c r="S105" s="3">
        <v>0.33194444444444443</v>
      </c>
      <c r="T105" t="s">
        <v>85</v>
      </c>
      <c r="U105">
        <v>1</v>
      </c>
      <c r="V105">
        <v>1.9</v>
      </c>
      <c r="W105" t="s">
        <v>360</v>
      </c>
      <c r="X105">
        <v>1.5</v>
      </c>
      <c r="Y105">
        <v>2</v>
      </c>
      <c r="Z105" t="s">
        <v>49</v>
      </c>
      <c r="AA105" s="4">
        <v>0</v>
      </c>
      <c r="AB105" s="4">
        <v>0</v>
      </c>
      <c r="AC105" s="4">
        <v>32.840000000000003</v>
      </c>
      <c r="AD105" s="4">
        <v>0</v>
      </c>
      <c r="AE105" s="4">
        <v>0</v>
      </c>
      <c r="AF105" s="5">
        <v>89.45</v>
      </c>
      <c r="AG105" s="5">
        <v>122.29</v>
      </c>
      <c r="AH105" s="5">
        <v>18.34</v>
      </c>
      <c r="AI105" s="5">
        <v>140.63</v>
      </c>
    </row>
    <row r="106" spans="1:35" x14ac:dyDescent="0.3">
      <c r="A106" t="str">
        <f>"009941618820"</f>
        <v>009941618820</v>
      </c>
      <c r="B106" t="str">
        <f>"009941618820"</f>
        <v>009941618820</v>
      </c>
      <c r="C106" t="s">
        <v>37</v>
      </c>
      <c r="D106" s="7">
        <v>44561</v>
      </c>
      <c r="E106" s="7">
        <v>44561</v>
      </c>
      <c r="F106" t="s">
        <v>57</v>
      </c>
      <c r="G106" t="s">
        <v>43</v>
      </c>
      <c r="H106" t="s">
        <v>358</v>
      </c>
      <c r="I106" t="s">
        <v>177</v>
      </c>
      <c r="J106" t="s">
        <v>361</v>
      </c>
      <c r="K106" t="s">
        <v>202</v>
      </c>
      <c r="L106">
        <v>41</v>
      </c>
      <c r="M106" t="s">
        <v>45</v>
      </c>
      <c r="N106" t="str">
        <f>"STORES"</f>
        <v>STORES</v>
      </c>
      <c r="P106" t="s">
        <v>304</v>
      </c>
      <c r="Q106" t="s">
        <v>46</v>
      </c>
      <c r="S106" s="3">
        <v>0.4861111111111111</v>
      </c>
      <c r="T106" t="s">
        <v>362</v>
      </c>
      <c r="U106">
        <v>1</v>
      </c>
      <c r="V106">
        <v>1.5</v>
      </c>
      <c r="W106" t="s">
        <v>363</v>
      </c>
      <c r="X106">
        <v>2.2999999999999998</v>
      </c>
      <c r="Y106">
        <v>3</v>
      </c>
      <c r="Z106" t="s">
        <v>49</v>
      </c>
      <c r="AA106" s="4">
        <v>0</v>
      </c>
      <c r="AB106" s="4">
        <v>0</v>
      </c>
      <c r="AC106" s="4">
        <v>32.840000000000003</v>
      </c>
      <c r="AD106" s="4">
        <v>0</v>
      </c>
      <c r="AE106" s="4">
        <v>0</v>
      </c>
      <c r="AF106" s="5">
        <v>89.45</v>
      </c>
      <c r="AG106" s="5">
        <v>122.29</v>
      </c>
      <c r="AH106" s="5">
        <v>18.34</v>
      </c>
      <c r="AI106" s="5">
        <v>140.63</v>
      </c>
    </row>
    <row r="107" spans="1:35" x14ac:dyDescent="0.3">
      <c r="A107" t="str">
        <f>"009941588435"</f>
        <v>009941588435</v>
      </c>
      <c r="B107" t="str">
        <f>"009941588435"</f>
        <v>009941588435</v>
      </c>
      <c r="C107" t="s">
        <v>50</v>
      </c>
      <c r="D107" s="7">
        <v>44552</v>
      </c>
      <c r="E107" s="7">
        <v>44552</v>
      </c>
      <c r="F107" t="s">
        <v>364</v>
      </c>
      <c r="G107" t="s">
        <v>79</v>
      </c>
      <c r="H107" t="s">
        <v>365</v>
      </c>
      <c r="I107" t="s">
        <v>101</v>
      </c>
      <c r="J107" t="s">
        <v>79</v>
      </c>
      <c r="K107" t="s">
        <v>366</v>
      </c>
      <c r="L107">
        <v>43</v>
      </c>
      <c r="M107" t="s">
        <v>45</v>
      </c>
      <c r="N107" t="str">
        <f>""</f>
        <v/>
      </c>
      <c r="P107" t="s">
        <v>170</v>
      </c>
      <c r="Q107" t="s">
        <v>76</v>
      </c>
      <c r="S107" s="3">
        <v>0.43333333333333335</v>
      </c>
      <c r="T107" t="s">
        <v>367</v>
      </c>
      <c r="U107">
        <v>1</v>
      </c>
      <c r="V107">
        <v>28</v>
      </c>
      <c r="W107" t="s">
        <v>368</v>
      </c>
      <c r="X107">
        <v>40.6</v>
      </c>
      <c r="Y107">
        <v>41</v>
      </c>
      <c r="Z107" t="s">
        <v>349</v>
      </c>
      <c r="AA107" s="4">
        <v>0</v>
      </c>
      <c r="AB107" s="4">
        <v>0</v>
      </c>
      <c r="AC107" s="4">
        <v>107.86</v>
      </c>
      <c r="AD107" s="4">
        <v>0</v>
      </c>
      <c r="AE107" s="4">
        <v>0</v>
      </c>
      <c r="AF107" s="5">
        <v>281.82</v>
      </c>
      <c r="AG107" s="5">
        <v>389.68</v>
      </c>
      <c r="AH107" s="5">
        <v>58.45</v>
      </c>
      <c r="AI107" s="5">
        <v>448.13</v>
      </c>
    </row>
    <row r="108" spans="1:35" x14ac:dyDescent="0.3">
      <c r="A108" t="str">
        <f>"009941994669"</f>
        <v>009941994669</v>
      </c>
      <c r="B108" t="str">
        <f>"009941994669"</f>
        <v>009941994669</v>
      </c>
      <c r="C108" t="s">
        <v>50</v>
      </c>
      <c r="D108" s="7">
        <v>44558</v>
      </c>
      <c r="E108" s="7">
        <v>44558</v>
      </c>
      <c r="F108" t="s">
        <v>71</v>
      </c>
      <c r="G108" t="s">
        <v>43</v>
      </c>
      <c r="H108" t="s">
        <v>369</v>
      </c>
      <c r="I108" t="s">
        <v>342</v>
      </c>
      <c r="J108" t="s">
        <v>74</v>
      </c>
      <c r="K108" t="s">
        <v>370</v>
      </c>
      <c r="L108">
        <v>43</v>
      </c>
      <c r="M108" t="s">
        <v>45</v>
      </c>
      <c r="N108" t="str">
        <f>""</f>
        <v/>
      </c>
      <c r="P108" t="s">
        <v>311</v>
      </c>
      <c r="Q108" t="s">
        <v>76</v>
      </c>
      <c r="S108" s="3">
        <v>0.33333333333333331</v>
      </c>
      <c r="T108" t="s">
        <v>370</v>
      </c>
      <c r="U108">
        <v>1</v>
      </c>
      <c r="V108">
        <v>5</v>
      </c>
      <c r="W108" t="s">
        <v>371</v>
      </c>
      <c r="X108">
        <v>2.4</v>
      </c>
      <c r="Y108">
        <v>5</v>
      </c>
      <c r="Z108" t="s">
        <v>49</v>
      </c>
      <c r="AA108" s="4">
        <v>0</v>
      </c>
      <c r="AB108" s="4">
        <v>0</v>
      </c>
      <c r="AC108" s="4">
        <v>46.31</v>
      </c>
      <c r="AD108" s="4">
        <v>0</v>
      </c>
      <c r="AE108" s="4">
        <v>0</v>
      </c>
      <c r="AF108" s="5">
        <v>124</v>
      </c>
      <c r="AG108" s="5">
        <v>170.31</v>
      </c>
      <c r="AH108" s="5">
        <v>25.55</v>
      </c>
      <c r="AI108" s="5">
        <v>195.86</v>
      </c>
    </row>
    <row r="109" spans="1:35" x14ac:dyDescent="0.3">
      <c r="A109" t="str">
        <f>"009940237771"</f>
        <v>009940237771</v>
      </c>
      <c r="B109" t="str">
        <f>"009940237771"</f>
        <v>009940237771</v>
      </c>
      <c r="C109" t="s">
        <v>37</v>
      </c>
      <c r="D109" s="7">
        <v>44559</v>
      </c>
      <c r="E109" s="7">
        <v>44559</v>
      </c>
      <c r="F109" t="s">
        <v>57</v>
      </c>
      <c r="G109" t="s">
        <v>43</v>
      </c>
      <c r="H109" t="s">
        <v>190</v>
      </c>
      <c r="I109" t="s">
        <v>42</v>
      </c>
      <c r="J109" t="s">
        <v>219</v>
      </c>
      <c r="K109" t="s">
        <v>87</v>
      </c>
      <c r="L109">
        <v>41</v>
      </c>
      <c r="M109" t="s">
        <v>45</v>
      </c>
      <c r="N109" t="str">
        <f>"STORES"</f>
        <v>STORES</v>
      </c>
      <c r="P109" t="s">
        <v>311</v>
      </c>
      <c r="Q109" t="s">
        <v>46</v>
      </c>
      <c r="S109" s="3">
        <v>0.3756944444444445</v>
      </c>
      <c r="T109" t="s">
        <v>372</v>
      </c>
      <c r="U109">
        <v>5</v>
      </c>
      <c r="V109">
        <v>247.9</v>
      </c>
      <c r="W109" t="s">
        <v>373</v>
      </c>
      <c r="X109">
        <v>151.30000000000001</v>
      </c>
      <c r="Y109">
        <v>248</v>
      </c>
      <c r="Z109" t="s">
        <v>49</v>
      </c>
      <c r="AA109" s="4">
        <v>0</v>
      </c>
      <c r="AB109" s="4">
        <v>0</v>
      </c>
      <c r="AC109" s="4">
        <v>348.16</v>
      </c>
      <c r="AD109" s="4">
        <v>0</v>
      </c>
      <c r="AE109" s="4">
        <v>0</v>
      </c>
      <c r="AF109" s="5">
        <v>897.95999999999981</v>
      </c>
      <c r="AG109" s="5">
        <v>1246.1199999999999</v>
      </c>
      <c r="AH109" s="5">
        <v>186.92</v>
      </c>
      <c r="AI109" s="5">
        <v>1433.04</v>
      </c>
    </row>
    <row r="110" spans="1:35" x14ac:dyDescent="0.3">
      <c r="A110" t="str">
        <f>"009941567749"</f>
        <v>009941567749</v>
      </c>
      <c r="B110" t="str">
        <f>"009941567749"</f>
        <v>009941567749</v>
      </c>
      <c r="C110" t="s">
        <v>37</v>
      </c>
      <c r="D110" s="7">
        <v>44559</v>
      </c>
      <c r="E110" s="7">
        <v>44559</v>
      </c>
      <c r="F110" t="s">
        <v>57</v>
      </c>
      <c r="G110" t="s">
        <v>43</v>
      </c>
      <c r="H110" t="s">
        <v>277</v>
      </c>
      <c r="I110" t="s">
        <v>39</v>
      </c>
      <c r="J110" t="s">
        <v>374</v>
      </c>
      <c r="K110" t="s">
        <v>137</v>
      </c>
      <c r="L110">
        <v>43</v>
      </c>
      <c r="M110" t="s">
        <v>45</v>
      </c>
      <c r="N110" t="str">
        <f>"STORES"</f>
        <v>STORES</v>
      </c>
      <c r="P110" t="s">
        <v>311</v>
      </c>
      <c r="Q110" t="s">
        <v>46</v>
      </c>
      <c r="S110" s="3">
        <v>0.47152777777777777</v>
      </c>
      <c r="T110" t="s">
        <v>245</v>
      </c>
      <c r="U110">
        <v>2</v>
      </c>
      <c r="V110">
        <v>31.2</v>
      </c>
      <c r="W110" t="s">
        <v>375</v>
      </c>
      <c r="X110">
        <v>5</v>
      </c>
      <c r="Y110">
        <v>32</v>
      </c>
      <c r="Z110" t="s">
        <v>49</v>
      </c>
      <c r="AA110" s="4">
        <v>0</v>
      </c>
      <c r="AB110" s="4">
        <v>0</v>
      </c>
      <c r="AC110" s="4">
        <v>86.56</v>
      </c>
      <c r="AD110" s="4">
        <v>0</v>
      </c>
      <c r="AE110" s="4">
        <v>0</v>
      </c>
      <c r="AF110" s="5">
        <v>227.19</v>
      </c>
      <c r="AG110" s="5">
        <v>313.75</v>
      </c>
      <c r="AH110" s="5">
        <v>47.06</v>
      </c>
      <c r="AI110" s="5">
        <v>360.81</v>
      </c>
    </row>
    <row r="111" spans="1:35" x14ac:dyDescent="0.3">
      <c r="A111" t="str">
        <f>"009941108076"</f>
        <v>009941108076</v>
      </c>
      <c r="B111" t="str">
        <f>"009941108076"</f>
        <v>009941108076</v>
      </c>
      <c r="C111" t="s">
        <v>37</v>
      </c>
      <c r="D111" s="7">
        <v>44560</v>
      </c>
      <c r="E111" s="7">
        <v>44560</v>
      </c>
      <c r="F111" t="s">
        <v>144</v>
      </c>
      <c r="G111" t="s">
        <v>43</v>
      </c>
      <c r="H111" t="s">
        <v>221</v>
      </c>
      <c r="I111" t="s">
        <v>218</v>
      </c>
      <c r="J111" t="s">
        <v>43</v>
      </c>
      <c r="K111" t="s">
        <v>376</v>
      </c>
      <c r="L111">
        <v>43</v>
      </c>
      <c r="M111" t="s">
        <v>45</v>
      </c>
      <c r="N111" t="str">
        <f>""</f>
        <v/>
      </c>
      <c r="P111" t="s">
        <v>257</v>
      </c>
      <c r="Q111" t="s">
        <v>46</v>
      </c>
      <c r="S111" s="3">
        <v>0.48958333333333331</v>
      </c>
      <c r="T111" t="s">
        <v>377</v>
      </c>
      <c r="U111">
        <v>1</v>
      </c>
      <c r="V111">
        <v>27.5</v>
      </c>
      <c r="W111" t="s">
        <v>378</v>
      </c>
      <c r="X111">
        <v>6.5</v>
      </c>
      <c r="Y111">
        <v>28</v>
      </c>
      <c r="Z111" t="s">
        <v>379</v>
      </c>
      <c r="AA111" s="4">
        <v>0</v>
      </c>
      <c r="AB111" s="4">
        <v>0</v>
      </c>
      <c r="AC111" s="4">
        <v>77.09</v>
      </c>
      <c r="AD111" s="4">
        <v>0</v>
      </c>
      <c r="AE111" s="4">
        <v>0</v>
      </c>
      <c r="AF111" s="5">
        <v>202.91</v>
      </c>
      <c r="AG111" s="5">
        <v>280</v>
      </c>
      <c r="AH111" s="5">
        <v>42</v>
      </c>
      <c r="AI111" s="5">
        <v>322</v>
      </c>
    </row>
    <row r="112" spans="1:35" x14ac:dyDescent="0.3">
      <c r="A112" t="str">
        <f>"009941108077"</f>
        <v>009941108077</v>
      </c>
      <c r="B112" t="str">
        <f>"009941108077"</f>
        <v>009941108077</v>
      </c>
      <c r="C112" t="s">
        <v>37</v>
      </c>
      <c r="D112" s="7">
        <v>44560</v>
      </c>
      <c r="E112" s="7">
        <v>44560</v>
      </c>
      <c r="F112" t="s">
        <v>144</v>
      </c>
      <c r="G112" t="s">
        <v>43</v>
      </c>
      <c r="H112" t="s">
        <v>221</v>
      </c>
      <c r="I112" t="s">
        <v>104</v>
      </c>
      <c r="J112" t="s">
        <v>79</v>
      </c>
      <c r="K112" t="s">
        <v>380</v>
      </c>
      <c r="L112">
        <v>43</v>
      </c>
      <c r="M112" t="s">
        <v>45</v>
      </c>
      <c r="N112" t="str">
        <f>""</f>
        <v/>
      </c>
      <c r="P112" t="s">
        <v>257</v>
      </c>
      <c r="Q112" t="s">
        <v>46</v>
      </c>
      <c r="S112" s="3">
        <v>0.34652777777777777</v>
      </c>
      <c r="T112" t="s">
        <v>381</v>
      </c>
      <c r="U112">
        <v>1</v>
      </c>
      <c r="V112">
        <v>17.399999999999999</v>
      </c>
      <c r="W112" t="s">
        <v>382</v>
      </c>
      <c r="X112">
        <v>8.9</v>
      </c>
      <c r="Y112">
        <v>18</v>
      </c>
      <c r="Z112" t="s">
        <v>379</v>
      </c>
      <c r="AA112" s="4">
        <v>0</v>
      </c>
      <c r="AB112" s="4">
        <v>0</v>
      </c>
      <c r="AC112" s="4">
        <v>53.41</v>
      </c>
      <c r="AD112" s="4">
        <v>0</v>
      </c>
      <c r="AE112" s="4">
        <v>0</v>
      </c>
      <c r="AF112" s="5">
        <v>142.21</v>
      </c>
      <c r="AG112" s="5">
        <v>195.62</v>
      </c>
      <c r="AH112" s="5">
        <v>29.34</v>
      </c>
      <c r="AI112" s="5">
        <v>224.96</v>
      </c>
    </row>
    <row r="113" spans="1:35" x14ac:dyDescent="0.3">
      <c r="A113" t="str">
        <f>"009941624836"</f>
        <v>009941624836</v>
      </c>
      <c r="B113" t="str">
        <f>"009941624836"</f>
        <v>009941624836</v>
      </c>
      <c r="C113" t="s">
        <v>37</v>
      </c>
      <c r="D113" s="7">
        <v>44559</v>
      </c>
      <c r="E113" s="7">
        <v>44559</v>
      </c>
      <c r="F113" t="s">
        <v>383</v>
      </c>
      <c r="G113" t="s">
        <v>219</v>
      </c>
      <c r="H113" t="s">
        <v>220</v>
      </c>
      <c r="I113" t="s">
        <v>144</v>
      </c>
      <c r="J113" t="s">
        <v>43</v>
      </c>
      <c r="K113" t="s">
        <v>221</v>
      </c>
      <c r="L113">
        <v>43</v>
      </c>
      <c r="M113" t="s">
        <v>45</v>
      </c>
      <c r="N113" t="str">
        <f>""</f>
        <v/>
      </c>
      <c r="P113" t="s">
        <v>311</v>
      </c>
      <c r="Q113" t="s">
        <v>46</v>
      </c>
      <c r="S113" s="3">
        <v>0.34791666666666665</v>
      </c>
      <c r="T113" t="s">
        <v>146</v>
      </c>
      <c r="U113">
        <v>1</v>
      </c>
      <c r="V113">
        <v>13</v>
      </c>
      <c r="W113" t="s">
        <v>384</v>
      </c>
      <c r="X113">
        <v>39.5</v>
      </c>
      <c r="Y113">
        <v>40</v>
      </c>
      <c r="Z113" t="s">
        <v>49</v>
      </c>
      <c r="AA113" s="4">
        <v>0</v>
      </c>
      <c r="AB113" s="4">
        <v>0</v>
      </c>
      <c r="AC113" s="4">
        <v>105.5</v>
      </c>
      <c r="AD113" s="4">
        <v>0</v>
      </c>
      <c r="AE113" s="4">
        <v>0</v>
      </c>
      <c r="AF113" s="5">
        <v>275.75</v>
      </c>
      <c r="AG113" s="5">
        <v>381.25</v>
      </c>
      <c r="AH113" s="5">
        <v>57.19</v>
      </c>
      <c r="AI113" s="5">
        <v>438.44</v>
      </c>
    </row>
    <row r="114" spans="1:35" x14ac:dyDescent="0.3">
      <c r="A114" t="str">
        <f>"009941108075"</f>
        <v>009941108075</v>
      </c>
      <c r="B114" t="str">
        <f>"009941108075"</f>
        <v>009941108075</v>
      </c>
      <c r="C114" t="s">
        <v>37</v>
      </c>
      <c r="D114" s="7">
        <v>44559</v>
      </c>
      <c r="E114" s="7">
        <v>44559</v>
      </c>
      <c r="F114" t="s">
        <v>144</v>
      </c>
      <c r="G114" t="s">
        <v>156</v>
      </c>
      <c r="H114" t="s">
        <v>221</v>
      </c>
      <c r="I114" t="s">
        <v>57</v>
      </c>
      <c r="J114" t="s">
        <v>43</v>
      </c>
      <c r="K114" t="s">
        <v>58</v>
      </c>
      <c r="L114">
        <v>43</v>
      </c>
      <c r="M114" t="s">
        <v>45</v>
      </c>
      <c r="N114" t="str">
        <f>"PARTS"</f>
        <v>PARTS</v>
      </c>
      <c r="P114" t="s">
        <v>311</v>
      </c>
      <c r="Q114" t="s">
        <v>46</v>
      </c>
      <c r="S114" s="3">
        <v>0.36249999999999999</v>
      </c>
      <c r="T114" t="s">
        <v>60</v>
      </c>
      <c r="U114">
        <v>3</v>
      </c>
      <c r="V114">
        <v>22.5</v>
      </c>
      <c r="W114" t="s">
        <v>385</v>
      </c>
      <c r="X114">
        <v>21.9</v>
      </c>
      <c r="Y114">
        <v>23</v>
      </c>
      <c r="Z114" t="s">
        <v>386</v>
      </c>
      <c r="AA114" s="4">
        <v>0</v>
      </c>
      <c r="AB114" s="4">
        <v>0</v>
      </c>
      <c r="AC114" s="4">
        <v>65.25</v>
      </c>
      <c r="AD114" s="4">
        <v>0</v>
      </c>
      <c r="AE114" s="4">
        <v>0</v>
      </c>
      <c r="AF114" s="5">
        <v>172.56</v>
      </c>
      <c r="AG114" s="5">
        <v>237.81</v>
      </c>
      <c r="AH114" s="5">
        <v>35.67</v>
      </c>
      <c r="AI114" s="5">
        <v>273.48</v>
      </c>
    </row>
    <row r="115" spans="1:35" x14ac:dyDescent="0.3">
      <c r="A115" t="str">
        <f>"009940237772"</f>
        <v>009940237772</v>
      </c>
      <c r="B115" t="str">
        <f>"009940237772"</f>
        <v>009940237772</v>
      </c>
      <c r="C115" t="s">
        <v>37</v>
      </c>
      <c r="D115" s="7">
        <v>44559</v>
      </c>
      <c r="E115" s="7">
        <v>44559</v>
      </c>
      <c r="F115" t="s">
        <v>57</v>
      </c>
      <c r="G115" t="s">
        <v>43</v>
      </c>
      <c r="H115" t="s">
        <v>190</v>
      </c>
      <c r="I115" t="s">
        <v>42</v>
      </c>
      <c r="J115" t="s">
        <v>219</v>
      </c>
      <c r="K115" t="s">
        <v>87</v>
      </c>
      <c r="L115">
        <v>21</v>
      </c>
      <c r="M115" t="s">
        <v>97</v>
      </c>
      <c r="N115" t="str">
        <f>"LOCKS"</f>
        <v>LOCKS</v>
      </c>
      <c r="P115" t="s">
        <v>311</v>
      </c>
      <c r="Q115" t="s">
        <v>46</v>
      </c>
      <c r="S115" s="3">
        <v>0.3756944444444445</v>
      </c>
      <c r="T115" t="s">
        <v>372</v>
      </c>
      <c r="U115">
        <v>1</v>
      </c>
      <c r="V115">
        <v>5.9</v>
      </c>
      <c r="W115" t="s">
        <v>387</v>
      </c>
      <c r="X115">
        <v>10.199999999999999</v>
      </c>
      <c r="Y115">
        <v>10.5</v>
      </c>
      <c r="Z115" t="s">
        <v>49</v>
      </c>
      <c r="AA115" s="4">
        <v>0</v>
      </c>
      <c r="AB115" s="4">
        <v>0</v>
      </c>
      <c r="AC115" s="4">
        <v>89.12</v>
      </c>
      <c r="AD115" s="4">
        <v>0</v>
      </c>
      <c r="AE115" s="4">
        <v>0</v>
      </c>
      <c r="AF115" s="5">
        <v>228.5</v>
      </c>
      <c r="AG115" s="5">
        <v>317.62</v>
      </c>
      <c r="AH115" s="5">
        <v>47.64</v>
      </c>
      <c r="AI115" s="5">
        <v>365.26</v>
      </c>
    </row>
    <row r="116" spans="1:35" x14ac:dyDescent="0.3">
      <c r="A116" t="str">
        <f>"009941567748"</f>
        <v>009941567748</v>
      </c>
      <c r="B116" t="str">
        <f>"009941567748"</f>
        <v>009941567748</v>
      </c>
      <c r="C116" t="s">
        <v>37</v>
      </c>
      <c r="D116" s="7">
        <v>44559</v>
      </c>
      <c r="E116" s="7">
        <v>44559</v>
      </c>
      <c r="F116" t="s">
        <v>57</v>
      </c>
      <c r="G116" t="s">
        <v>43</v>
      </c>
      <c r="H116" t="s">
        <v>277</v>
      </c>
      <c r="I116" t="s">
        <v>354</v>
      </c>
      <c r="J116" t="s">
        <v>388</v>
      </c>
      <c r="K116" t="s">
        <v>355</v>
      </c>
      <c r="L116">
        <v>43</v>
      </c>
      <c r="M116" t="s">
        <v>45</v>
      </c>
      <c r="N116" t="str">
        <f>"STORES"</f>
        <v>STORES</v>
      </c>
      <c r="P116" t="s">
        <v>311</v>
      </c>
      <c r="Q116" t="s">
        <v>46</v>
      </c>
      <c r="S116" s="3">
        <v>0.32013888888888892</v>
      </c>
      <c r="T116" t="s">
        <v>231</v>
      </c>
      <c r="U116">
        <v>1</v>
      </c>
      <c r="V116">
        <v>41.4</v>
      </c>
      <c r="W116" t="s">
        <v>389</v>
      </c>
      <c r="X116">
        <v>33.299999999999997</v>
      </c>
      <c r="Y116">
        <v>42</v>
      </c>
      <c r="Z116" t="s">
        <v>49</v>
      </c>
      <c r="AA116" s="4">
        <v>0</v>
      </c>
      <c r="AB116" s="4">
        <v>0</v>
      </c>
      <c r="AC116" s="4">
        <v>110.23</v>
      </c>
      <c r="AD116" s="4">
        <v>0</v>
      </c>
      <c r="AE116" s="4">
        <v>0</v>
      </c>
      <c r="AF116" s="5">
        <v>302.89</v>
      </c>
      <c r="AG116" s="5">
        <v>413.12</v>
      </c>
      <c r="AH116" s="5">
        <v>61.97</v>
      </c>
      <c r="AI116" s="5">
        <v>475.09</v>
      </c>
    </row>
    <row r="117" spans="1:35" x14ac:dyDescent="0.3">
      <c r="A117" t="str">
        <f>"009941291363"</f>
        <v>009941291363</v>
      </c>
      <c r="B117" t="str">
        <f>"009941291363"</f>
        <v>009941291363</v>
      </c>
      <c r="C117" t="s">
        <v>37</v>
      </c>
      <c r="D117" s="7">
        <v>44559</v>
      </c>
      <c r="E117" s="7">
        <v>44559</v>
      </c>
      <c r="F117" t="s">
        <v>57</v>
      </c>
      <c r="G117" t="s">
        <v>43</v>
      </c>
      <c r="H117" t="s">
        <v>190</v>
      </c>
      <c r="I117" t="s">
        <v>71</v>
      </c>
      <c r="J117" t="s">
        <v>390</v>
      </c>
      <c r="K117" t="s">
        <v>153</v>
      </c>
      <c r="L117">
        <v>41</v>
      </c>
      <c r="M117" t="s">
        <v>45</v>
      </c>
      <c r="N117" t="str">
        <f>"STORES"</f>
        <v>STORES</v>
      </c>
      <c r="P117" t="s">
        <v>311</v>
      </c>
      <c r="Q117" t="s">
        <v>46</v>
      </c>
      <c r="S117" s="3">
        <v>0.38125000000000003</v>
      </c>
      <c r="T117" t="s">
        <v>391</v>
      </c>
      <c r="U117">
        <v>2</v>
      </c>
      <c r="V117">
        <v>44.7</v>
      </c>
      <c r="W117" t="s">
        <v>392</v>
      </c>
      <c r="X117">
        <v>56.3</v>
      </c>
      <c r="Y117">
        <v>57</v>
      </c>
      <c r="Z117" t="s">
        <v>49</v>
      </c>
      <c r="AA117" s="4">
        <v>0</v>
      </c>
      <c r="AB117" s="4">
        <v>0</v>
      </c>
      <c r="AC117" s="4">
        <v>89.68</v>
      </c>
      <c r="AD117" s="4">
        <v>0</v>
      </c>
      <c r="AE117" s="4">
        <v>0</v>
      </c>
      <c r="AF117" s="5">
        <v>235.19</v>
      </c>
      <c r="AG117" s="5">
        <v>324.87</v>
      </c>
      <c r="AH117" s="5">
        <v>48.73</v>
      </c>
      <c r="AI117" s="5">
        <v>373.6</v>
      </c>
    </row>
    <row r="118" spans="1:35" x14ac:dyDescent="0.3">
      <c r="A118" t="str">
        <f>"009941171597"</f>
        <v>009941171597</v>
      </c>
      <c r="B118" t="str">
        <f>"009941171597"</f>
        <v>009941171597</v>
      </c>
      <c r="C118" t="s">
        <v>37</v>
      </c>
      <c r="D118" s="7">
        <v>44559</v>
      </c>
      <c r="E118" s="7">
        <v>44559</v>
      </c>
      <c r="F118" t="s">
        <v>57</v>
      </c>
      <c r="G118" t="s">
        <v>43</v>
      </c>
      <c r="H118" t="s">
        <v>190</v>
      </c>
      <c r="I118" t="s">
        <v>81</v>
      </c>
      <c r="J118" t="s">
        <v>393</v>
      </c>
      <c r="K118" t="s">
        <v>394</v>
      </c>
      <c r="L118">
        <v>21</v>
      </c>
      <c r="M118" t="s">
        <v>97</v>
      </c>
      <c r="N118" t="str">
        <f>"LOCKS"</f>
        <v>LOCKS</v>
      </c>
      <c r="P118" t="s">
        <v>126</v>
      </c>
      <c r="U118">
        <v>1</v>
      </c>
      <c r="V118">
        <v>1</v>
      </c>
      <c r="W118" t="s">
        <v>78</v>
      </c>
      <c r="X118">
        <v>0.2</v>
      </c>
      <c r="Y118">
        <v>1</v>
      </c>
      <c r="Z118" t="s">
        <v>49</v>
      </c>
      <c r="AA118" s="4">
        <v>0</v>
      </c>
      <c r="AB118" s="4">
        <v>0</v>
      </c>
      <c r="AC118" s="4">
        <v>16.98</v>
      </c>
      <c r="AD118" s="4">
        <v>0</v>
      </c>
      <c r="AE118" s="4">
        <v>0</v>
      </c>
      <c r="AF118" s="5">
        <v>43.540000000000006</v>
      </c>
      <c r="AG118" s="5">
        <v>60.52</v>
      </c>
      <c r="AH118" s="5">
        <v>9.08</v>
      </c>
      <c r="AI118" s="5">
        <v>69.599999999999994</v>
      </c>
    </row>
    <row r="119" spans="1:35" x14ac:dyDescent="0.3">
      <c r="A119" t="str">
        <f>"009941635504"</f>
        <v>009941635504</v>
      </c>
      <c r="B119" t="str">
        <f>"009941635504"</f>
        <v>009941635504</v>
      </c>
      <c r="C119" t="s">
        <v>37</v>
      </c>
      <c r="D119" s="7">
        <v>44544</v>
      </c>
      <c r="E119" s="7">
        <v>44544</v>
      </c>
      <c r="F119" t="s">
        <v>57</v>
      </c>
      <c r="G119" t="s">
        <v>43</v>
      </c>
      <c r="H119" t="s">
        <v>80</v>
      </c>
      <c r="I119" t="s">
        <v>91</v>
      </c>
      <c r="J119" t="s">
        <v>92</v>
      </c>
      <c r="K119" t="s">
        <v>93</v>
      </c>
      <c r="L119">
        <v>21</v>
      </c>
      <c r="M119" t="s">
        <v>97</v>
      </c>
      <c r="N119" t="str">
        <f>"LOCKS"</f>
        <v>LOCKS</v>
      </c>
      <c r="P119" t="s">
        <v>84</v>
      </c>
      <c r="Q119" t="s">
        <v>76</v>
      </c>
      <c r="S119" s="3">
        <v>0.38541666666666669</v>
      </c>
      <c r="T119" t="s">
        <v>233</v>
      </c>
      <c r="U119">
        <v>1</v>
      </c>
      <c r="V119">
        <v>1</v>
      </c>
      <c r="W119" t="s">
        <v>78</v>
      </c>
      <c r="X119">
        <v>0.2</v>
      </c>
      <c r="Y119">
        <v>1</v>
      </c>
      <c r="Z119" t="s">
        <v>49</v>
      </c>
      <c r="AA119" s="4">
        <v>0</v>
      </c>
      <c r="AB119" s="4">
        <v>0</v>
      </c>
      <c r="AC119" s="4">
        <v>16.98</v>
      </c>
      <c r="AD119" s="4">
        <v>0</v>
      </c>
      <c r="AE119" s="4">
        <v>0</v>
      </c>
      <c r="AF119" s="5">
        <v>43.540000000000006</v>
      </c>
      <c r="AG119" s="5">
        <v>60.52</v>
      </c>
      <c r="AH119" s="5">
        <v>9.08</v>
      </c>
      <c r="AI119" s="5">
        <v>69.599999999999994</v>
      </c>
    </row>
    <row r="120" spans="1:35" x14ac:dyDescent="0.3">
      <c r="A120" t="str">
        <f>"009941994671"</f>
        <v>009941994671</v>
      </c>
      <c r="B120" t="str">
        <f>"009941994671"</f>
        <v>009941994671</v>
      </c>
      <c r="C120" t="s">
        <v>50</v>
      </c>
      <c r="D120" s="7">
        <v>44550</v>
      </c>
      <c r="E120" s="7">
        <v>44550</v>
      </c>
      <c r="F120" t="s">
        <v>71</v>
      </c>
      <c r="G120" t="s">
        <v>43</v>
      </c>
      <c r="H120" t="s">
        <v>72</v>
      </c>
      <c r="I120" t="s">
        <v>73</v>
      </c>
      <c r="J120" t="s">
        <v>43</v>
      </c>
      <c r="K120" t="s">
        <v>395</v>
      </c>
      <c r="L120">
        <v>43</v>
      </c>
      <c r="M120" t="s">
        <v>45</v>
      </c>
      <c r="N120" t="str">
        <f>""</f>
        <v/>
      </c>
      <c r="P120" t="s">
        <v>75</v>
      </c>
      <c r="Q120" t="s">
        <v>46</v>
      </c>
      <c r="S120" s="3">
        <v>0.41666666666666669</v>
      </c>
      <c r="T120" t="s">
        <v>77</v>
      </c>
      <c r="U120">
        <v>1</v>
      </c>
      <c r="V120">
        <v>13.2</v>
      </c>
      <c r="W120" t="s">
        <v>396</v>
      </c>
      <c r="X120">
        <v>9.1</v>
      </c>
      <c r="Y120">
        <v>14</v>
      </c>
      <c r="Z120" t="s">
        <v>49</v>
      </c>
      <c r="AA120" s="4">
        <v>0</v>
      </c>
      <c r="AB120" s="4">
        <v>0</v>
      </c>
      <c r="AC120" s="4">
        <v>46.31</v>
      </c>
      <c r="AD120" s="4">
        <v>0</v>
      </c>
      <c r="AE120" s="4">
        <v>0</v>
      </c>
      <c r="AF120" s="5">
        <v>124</v>
      </c>
      <c r="AG120" s="5">
        <v>170.31</v>
      </c>
      <c r="AH120" s="5">
        <v>25.55</v>
      </c>
      <c r="AI120" s="5">
        <v>195.86</v>
      </c>
    </row>
    <row r="121" spans="1:35" x14ac:dyDescent="0.3">
      <c r="A121" t="str">
        <f>"009936115808"</f>
        <v>009936115808</v>
      </c>
      <c r="B121" t="str">
        <f>"009936115808"</f>
        <v>009936115808</v>
      </c>
      <c r="C121" t="s">
        <v>37</v>
      </c>
      <c r="D121" s="7">
        <v>44560</v>
      </c>
      <c r="E121" s="7">
        <v>44560</v>
      </c>
      <c r="F121" t="s">
        <v>57</v>
      </c>
      <c r="G121" t="s">
        <v>43</v>
      </c>
      <c r="H121" t="s">
        <v>200</v>
      </c>
      <c r="I121" t="s">
        <v>165</v>
      </c>
      <c r="J121" t="s">
        <v>397</v>
      </c>
      <c r="K121" t="s">
        <v>167</v>
      </c>
      <c r="L121">
        <v>41</v>
      </c>
      <c r="M121" t="s">
        <v>45</v>
      </c>
      <c r="N121" t="str">
        <f>"FIELD SERVICES"</f>
        <v>FIELD SERVICES</v>
      </c>
      <c r="P121" t="s">
        <v>299</v>
      </c>
      <c r="Q121" t="s">
        <v>46</v>
      </c>
      <c r="S121" s="3">
        <v>0.3659722222222222</v>
      </c>
      <c r="T121" t="s">
        <v>398</v>
      </c>
      <c r="U121">
        <v>1</v>
      </c>
      <c r="V121">
        <v>3.5</v>
      </c>
      <c r="W121" t="s">
        <v>399</v>
      </c>
      <c r="X121">
        <v>9.8000000000000007</v>
      </c>
      <c r="Y121">
        <v>10</v>
      </c>
      <c r="Z121" t="s">
        <v>49</v>
      </c>
      <c r="AA121" s="4">
        <v>0</v>
      </c>
      <c r="AB121" s="4">
        <v>0</v>
      </c>
      <c r="AC121" s="4">
        <v>32.840000000000003</v>
      </c>
      <c r="AD121" s="4">
        <v>0</v>
      </c>
      <c r="AE121" s="4">
        <v>0</v>
      </c>
      <c r="AF121" s="5">
        <v>89.45</v>
      </c>
      <c r="AG121" s="5">
        <v>122.29</v>
      </c>
      <c r="AH121" s="5">
        <v>18.34</v>
      </c>
      <c r="AI121" s="5">
        <v>140.63</v>
      </c>
    </row>
    <row r="122" spans="1:35" x14ac:dyDescent="0.3">
      <c r="A122" t="str">
        <f>"009941171602"</f>
        <v>009941171602</v>
      </c>
      <c r="B122" t="str">
        <f>"009941171602"</f>
        <v>009941171602</v>
      </c>
      <c r="C122" t="s">
        <v>37</v>
      </c>
      <c r="D122" s="7">
        <v>44560</v>
      </c>
      <c r="E122" s="7">
        <v>44560</v>
      </c>
      <c r="F122" t="s">
        <v>57</v>
      </c>
      <c r="G122" t="s">
        <v>43</v>
      </c>
      <c r="H122" t="s">
        <v>190</v>
      </c>
      <c r="I122" t="s">
        <v>210</v>
      </c>
      <c r="J122" t="s">
        <v>400</v>
      </c>
      <c r="K122" t="s">
        <v>401</v>
      </c>
      <c r="L122">
        <v>23</v>
      </c>
      <c r="M122" t="s">
        <v>97</v>
      </c>
      <c r="N122" t="str">
        <f>"LOCKS"</f>
        <v>LOCKS</v>
      </c>
      <c r="P122" t="s">
        <v>299</v>
      </c>
      <c r="Q122" t="s">
        <v>76</v>
      </c>
      <c r="S122" s="3">
        <v>0.60763888888888895</v>
      </c>
      <c r="T122" t="s">
        <v>402</v>
      </c>
      <c r="U122">
        <v>1</v>
      </c>
      <c r="V122">
        <v>1</v>
      </c>
      <c r="W122" t="s">
        <v>78</v>
      </c>
      <c r="X122">
        <v>0.2</v>
      </c>
      <c r="Y122">
        <v>1</v>
      </c>
      <c r="Z122" t="s">
        <v>49</v>
      </c>
      <c r="AA122" s="4">
        <v>0</v>
      </c>
      <c r="AB122" s="4">
        <v>0</v>
      </c>
      <c r="AC122" s="4">
        <v>32.9</v>
      </c>
      <c r="AD122" s="4">
        <v>0</v>
      </c>
      <c r="AE122" s="4">
        <v>0</v>
      </c>
      <c r="AF122" s="5">
        <v>99.359999999999985</v>
      </c>
      <c r="AG122" s="5">
        <v>132.26</v>
      </c>
      <c r="AH122" s="5">
        <v>19.84</v>
      </c>
      <c r="AI122" s="5">
        <v>152.1</v>
      </c>
    </row>
    <row r="123" spans="1:35" x14ac:dyDescent="0.3">
      <c r="A123" t="str">
        <f>"009941618555"</f>
        <v>009941618555</v>
      </c>
      <c r="B123" t="str">
        <f>"009941618555"</f>
        <v>009941618555</v>
      </c>
      <c r="C123" t="s">
        <v>37</v>
      </c>
      <c r="D123" s="7">
        <v>44560</v>
      </c>
      <c r="E123" s="7">
        <v>44560</v>
      </c>
      <c r="F123" t="s">
        <v>57</v>
      </c>
      <c r="G123" t="s">
        <v>43</v>
      </c>
      <c r="H123" t="s">
        <v>190</v>
      </c>
      <c r="I123" t="s">
        <v>144</v>
      </c>
      <c r="J123" t="s">
        <v>79</v>
      </c>
      <c r="K123" t="s">
        <v>145</v>
      </c>
      <c r="L123">
        <v>43</v>
      </c>
      <c r="M123" t="s">
        <v>45</v>
      </c>
      <c r="N123" t="str">
        <f>"STORES"</f>
        <v>STORES</v>
      </c>
      <c r="P123" t="s">
        <v>257</v>
      </c>
      <c r="Q123" t="s">
        <v>46</v>
      </c>
      <c r="S123" s="3">
        <v>0.37708333333333338</v>
      </c>
      <c r="T123" t="s">
        <v>146</v>
      </c>
      <c r="U123">
        <v>2</v>
      </c>
      <c r="V123">
        <v>58.8</v>
      </c>
      <c r="W123" t="s">
        <v>403</v>
      </c>
      <c r="X123">
        <v>68.900000000000006</v>
      </c>
      <c r="Y123">
        <v>69</v>
      </c>
      <c r="Z123" t="s">
        <v>49</v>
      </c>
      <c r="AA123" s="4">
        <v>0</v>
      </c>
      <c r="AB123" s="4">
        <v>0</v>
      </c>
      <c r="AC123" s="4">
        <v>174.15</v>
      </c>
      <c r="AD123" s="4">
        <v>0</v>
      </c>
      <c r="AE123" s="4">
        <v>0</v>
      </c>
      <c r="AF123" s="5">
        <v>451.78</v>
      </c>
      <c r="AG123" s="5">
        <v>625.92999999999995</v>
      </c>
      <c r="AH123" s="5">
        <v>93.89</v>
      </c>
      <c r="AI123" s="5">
        <v>719.82</v>
      </c>
    </row>
    <row r="124" spans="1:35" x14ac:dyDescent="0.3">
      <c r="A124" t="str">
        <f>"009941621982"</f>
        <v>009941621982</v>
      </c>
      <c r="B124" t="str">
        <f>"009941621982"</f>
        <v>009941621982</v>
      </c>
      <c r="C124" t="s">
        <v>37</v>
      </c>
      <c r="D124" s="7">
        <v>44560</v>
      </c>
      <c r="E124" s="7">
        <v>44560</v>
      </c>
      <c r="F124" t="s">
        <v>57</v>
      </c>
      <c r="G124" t="s">
        <v>43</v>
      </c>
      <c r="H124" t="s">
        <v>404</v>
      </c>
      <c r="I124" t="s">
        <v>81</v>
      </c>
      <c r="J124" t="s">
        <v>393</v>
      </c>
      <c r="K124" t="s">
        <v>83</v>
      </c>
      <c r="L124">
        <v>41</v>
      </c>
      <c r="M124" t="s">
        <v>45</v>
      </c>
      <c r="N124" t="str">
        <f>"FIELD SERVICE"</f>
        <v>FIELD SERVICE</v>
      </c>
      <c r="P124" t="s">
        <v>299</v>
      </c>
      <c r="Q124" t="s">
        <v>46</v>
      </c>
      <c r="S124" s="3">
        <v>0.33194444444444443</v>
      </c>
      <c r="T124" t="s">
        <v>85</v>
      </c>
      <c r="U124">
        <v>1</v>
      </c>
      <c r="V124">
        <v>2.4</v>
      </c>
      <c r="W124" t="s">
        <v>405</v>
      </c>
      <c r="X124">
        <v>7.6</v>
      </c>
      <c r="Y124">
        <v>8</v>
      </c>
      <c r="Z124" t="s">
        <v>49</v>
      </c>
      <c r="AA124" s="4">
        <v>0</v>
      </c>
      <c r="AB124" s="4">
        <v>0</v>
      </c>
      <c r="AC124" s="4">
        <v>32.840000000000003</v>
      </c>
      <c r="AD124" s="4">
        <v>0</v>
      </c>
      <c r="AE124" s="4">
        <v>0</v>
      </c>
      <c r="AF124" s="5">
        <v>89.45</v>
      </c>
      <c r="AG124" s="5">
        <v>122.29</v>
      </c>
      <c r="AH124" s="5">
        <v>18.34</v>
      </c>
      <c r="AI124" s="5">
        <v>140.63</v>
      </c>
    </row>
    <row r="125" spans="1:35" x14ac:dyDescent="0.3">
      <c r="A125" t="str">
        <f>"009940231913"</f>
        <v>009940231913</v>
      </c>
      <c r="B125" t="str">
        <f>"009940231913"</f>
        <v>009940231913</v>
      </c>
      <c r="C125" t="s">
        <v>37</v>
      </c>
      <c r="D125" s="7">
        <v>44560</v>
      </c>
      <c r="E125" s="7">
        <v>44560</v>
      </c>
      <c r="F125" t="s">
        <v>57</v>
      </c>
      <c r="G125" t="s">
        <v>43</v>
      </c>
      <c r="H125" t="s">
        <v>190</v>
      </c>
      <c r="I125" t="s">
        <v>101</v>
      </c>
      <c r="J125" t="s">
        <v>219</v>
      </c>
      <c r="K125" t="s">
        <v>406</v>
      </c>
      <c r="L125">
        <v>23</v>
      </c>
      <c r="M125" t="s">
        <v>97</v>
      </c>
      <c r="N125" t="str">
        <f>"LOCKS"</f>
        <v>LOCKS</v>
      </c>
      <c r="P125" t="s">
        <v>257</v>
      </c>
      <c r="Q125" t="s">
        <v>46</v>
      </c>
      <c r="S125" s="3">
        <v>0.37222222222222223</v>
      </c>
      <c r="T125" t="s">
        <v>407</v>
      </c>
      <c r="U125">
        <v>1</v>
      </c>
      <c r="V125">
        <v>1</v>
      </c>
      <c r="W125" t="s">
        <v>78</v>
      </c>
      <c r="X125">
        <v>0.2</v>
      </c>
      <c r="Y125">
        <v>1</v>
      </c>
      <c r="Z125" t="s">
        <v>49</v>
      </c>
      <c r="AA125" s="4">
        <v>0</v>
      </c>
      <c r="AB125" s="4">
        <v>0</v>
      </c>
      <c r="AC125" s="4">
        <v>32.9</v>
      </c>
      <c r="AD125" s="4">
        <v>0</v>
      </c>
      <c r="AE125" s="4">
        <v>0</v>
      </c>
      <c r="AF125" s="5">
        <v>84.360000000000014</v>
      </c>
      <c r="AG125" s="5">
        <v>117.26</v>
      </c>
      <c r="AH125" s="5">
        <v>17.59</v>
      </c>
      <c r="AI125" s="5">
        <v>134.85</v>
      </c>
    </row>
    <row r="126" spans="1:35" x14ac:dyDescent="0.3">
      <c r="A126" t="str">
        <f>"009941831285"</f>
        <v>009941831285</v>
      </c>
      <c r="B126" t="str">
        <f>"009941831285"</f>
        <v>009941831285</v>
      </c>
      <c r="C126" t="s">
        <v>37</v>
      </c>
      <c r="D126" s="7">
        <v>44536</v>
      </c>
      <c r="E126" s="7">
        <v>44536</v>
      </c>
      <c r="F126" t="s">
        <v>144</v>
      </c>
      <c r="G126" t="s">
        <v>43</v>
      </c>
      <c r="H126" t="s">
        <v>221</v>
      </c>
      <c r="I126" t="s">
        <v>229</v>
      </c>
      <c r="J126" t="s">
        <v>43</v>
      </c>
      <c r="K126" t="s">
        <v>409</v>
      </c>
      <c r="L126">
        <v>43</v>
      </c>
      <c r="M126" t="s">
        <v>45</v>
      </c>
      <c r="N126" t="str">
        <f>""</f>
        <v/>
      </c>
      <c r="P126" t="s">
        <v>350</v>
      </c>
      <c r="Q126" t="s">
        <v>46</v>
      </c>
      <c r="S126" s="3">
        <v>0.74652777777777779</v>
      </c>
      <c r="T126" t="s">
        <v>231</v>
      </c>
      <c r="U126">
        <v>1</v>
      </c>
      <c r="V126">
        <v>1</v>
      </c>
      <c r="W126" t="s">
        <v>78</v>
      </c>
      <c r="X126">
        <v>0.2</v>
      </c>
      <c r="Y126">
        <v>1</v>
      </c>
      <c r="Z126" t="s">
        <v>49</v>
      </c>
      <c r="AA126" s="4">
        <v>0</v>
      </c>
      <c r="AB126" s="4">
        <v>0</v>
      </c>
      <c r="AC126" s="4">
        <v>46.31</v>
      </c>
      <c r="AD126" s="4">
        <v>0</v>
      </c>
      <c r="AE126" s="4">
        <v>0</v>
      </c>
      <c r="AF126" s="5">
        <v>124</v>
      </c>
      <c r="AG126" s="5">
        <v>170.31</v>
      </c>
      <c r="AH126" s="5">
        <v>25.55</v>
      </c>
      <c r="AI126" s="5">
        <v>195.86</v>
      </c>
    </row>
    <row r="127" spans="1:35" x14ac:dyDescent="0.3">
      <c r="A127" t="str">
        <f>"009941831290"</f>
        <v>009941831290</v>
      </c>
      <c r="B127" t="str">
        <f>"009941831290"</f>
        <v>009941831290</v>
      </c>
      <c r="C127" t="s">
        <v>37</v>
      </c>
      <c r="D127" s="7">
        <v>44533</v>
      </c>
      <c r="E127" s="7">
        <v>44533</v>
      </c>
      <c r="F127" t="s">
        <v>144</v>
      </c>
      <c r="G127" t="s">
        <v>43</v>
      </c>
      <c r="H127" t="s">
        <v>411</v>
      </c>
      <c r="I127" t="s">
        <v>218</v>
      </c>
      <c r="J127" t="s">
        <v>412</v>
      </c>
      <c r="K127" t="s">
        <v>376</v>
      </c>
      <c r="L127">
        <v>43</v>
      </c>
      <c r="M127" t="s">
        <v>45</v>
      </c>
      <c r="N127" t="str">
        <f>""</f>
        <v/>
      </c>
      <c r="P127" t="s">
        <v>350</v>
      </c>
      <c r="Q127" t="s">
        <v>76</v>
      </c>
      <c r="S127" s="3">
        <v>0.4375</v>
      </c>
      <c r="T127" t="s">
        <v>413</v>
      </c>
      <c r="U127">
        <v>1</v>
      </c>
      <c r="V127">
        <v>1</v>
      </c>
      <c r="W127" t="s">
        <v>78</v>
      </c>
      <c r="X127">
        <v>0.2</v>
      </c>
      <c r="Y127">
        <v>1</v>
      </c>
      <c r="Z127" t="s">
        <v>49</v>
      </c>
      <c r="AA127" s="4">
        <v>0</v>
      </c>
      <c r="AB127" s="4">
        <v>0</v>
      </c>
      <c r="AC127" s="4">
        <v>46.31</v>
      </c>
      <c r="AD127" s="4">
        <v>0</v>
      </c>
      <c r="AE127" s="4">
        <v>0</v>
      </c>
      <c r="AF127" s="5">
        <v>124</v>
      </c>
      <c r="AG127" s="5">
        <v>170.31</v>
      </c>
      <c r="AH127" s="5">
        <v>25.55</v>
      </c>
      <c r="AI127" s="5">
        <v>195.86</v>
      </c>
    </row>
    <row r="128" spans="1:35" x14ac:dyDescent="0.3">
      <c r="A128" t="str">
        <f>"009941567641"</f>
        <v>009941567641</v>
      </c>
      <c r="B128" t="str">
        <f>"009941567641"</f>
        <v>009941567641</v>
      </c>
      <c r="C128" t="s">
        <v>37</v>
      </c>
      <c r="D128" s="7">
        <v>44536</v>
      </c>
      <c r="E128" s="7">
        <v>44536</v>
      </c>
      <c r="F128" t="s">
        <v>57</v>
      </c>
      <c r="G128" t="s">
        <v>43</v>
      </c>
      <c r="H128" t="s">
        <v>200</v>
      </c>
      <c r="I128" t="s">
        <v>261</v>
      </c>
      <c r="J128" t="s">
        <v>43</v>
      </c>
      <c r="K128" t="s">
        <v>414</v>
      </c>
      <c r="L128">
        <v>21</v>
      </c>
      <c r="M128" t="s">
        <v>97</v>
      </c>
      <c r="N128" t="str">
        <f>"STORES"</f>
        <v>STORES</v>
      </c>
      <c r="P128" t="s">
        <v>263</v>
      </c>
      <c r="Q128" t="s">
        <v>76</v>
      </c>
      <c r="S128" s="3">
        <v>0.44791666666666669</v>
      </c>
      <c r="T128" t="s">
        <v>415</v>
      </c>
      <c r="U128">
        <v>1</v>
      </c>
      <c r="V128">
        <v>1</v>
      </c>
      <c r="W128" t="s">
        <v>78</v>
      </c>
      <c r="X128">
        <v>0.2</v>
      </c>
      <c r="Y128">
        <v>1</v>
      </c>
      <c r="Z128" t="s">
        <v>49</v>
      </c>
      <c r="AA128" s="4">
        <v>0</v>
      </c>
      <c r="AB128" s="4">
        <v>0</v>
      </c>
      <c r="AC128" s="4">
        <v>16.98</v>
      </c>
      <c r="AD128" s="4">
        <v>0</v>
      </c>
      <c r="AE128" s="4">
        <v>0</v>
      </c>
      <c r="AF128" s="5">
        <v>43.540000000000006</v>
      </c>
      <c r="AG128" s="5">
        <v>60.52</v>
      </c>
      <c r="AH128" s="5">
        <v>9.08</v>
      </c>
      <c r="AI128" s="5">
        <v>69.599999999999994</v>
      </c>
    </row>
    <row r="129" spans="1:35" x14ac:dyDescent="0.3">
      <c r="A129" t="str">
        <f>"009941618826"</f>
        <v>009941618826</v>
      </c>
      <c r="B129" t="str">
        <f>"009941618826"</f>
        <v>009941618826</v>
      </c>
      <c r="C129" t="s">
        <v>37</v>
      </c>
      <c r="D129" s="7">
        <v>44533</v>
      </c>
      <c r="E129" s="7">
        <v>44533</v>
      </c>
      <c r="F129" t="s">
        <v>57</v>
      </c>
      <c r="G129" t="s">
        <v>43</v>
      </c>
      <c r="H129" t="s">
        <v>200</v>
      </c>
      <c r="I129" t="s">
        <v>177</v>
      </c>
      <c r="J129" t="s">
        <v>416</v>
      </c>
      <c r="K129" t="s">
        <v>417</v>
      </c>
      <c r="L129">
        <v>21</v>
      </c>
      <c r="M129" t="s">
        <v>97</v>
      </c>
      <c r="N129" t="str">
        <f>"STORES"</f>
        <v>STORES</v>
      </c>
      <c r="P129" t="s">
        <v>408</v>
      </c>
      <c r="Q129" t="s">
        <v>46</v>
      </c>
      <c r="S129" s="3">
        <v>0.4201388888888889</v>
      </c>
      <c r="T129" t="s">
        <v>203</v>
      </c>
      <c r="U129">
        <v>1</v>
      </c>
      <c r="V129">
        <v>1</v>
      </c>
      <c r="W129" t="s">
        <v>78</v>
      </c>
      <c r="X129">
        <v>0.2</v>
      </c>
      <c r="Y129">
        <v>1</v>
      </c>
      <c r="Z129" t="s">
        <v>49</v>
      </c>
      <c r="AA129" s="4">
        <v>0</v>
      </c>
      <c r="AB129" s="4">
        <v>0</v>
      </c>
      <c r="AC129" s="4">
        <v>16.98</v>
      </c>
      <c r="AD129" s="4">
        <v>0</v>
      </c>
      <c r="AE129" s="4">
        <v>0</v>
      </c>
      <c r="AF129" s="5">
        <v>43.540000000000006</v>
      </c>
      <c r="AG129" s="5">
        <v>60.52</v>
      </c>
      <c r="AH129" s="5">
        <v>9.08</v>
      </c>
      <c r="AI129" s="5">
        <v>69.599999999999994</v>
      </c>
    </row>
    <row r="130" spans="1:35" x14ac:dyDescent="0.3">
      <c r="A130" t="str">
        <f>"009941291374"</f>
        <v>009941291374</v>
      </c>
      <c r="B130" t="str">
        <f>"009941291374"</f>
        <v>009941291374</v>
      </c>
      <c r="C130" t="s">
        <v>37</v>
      </c>
      <c r="D130" s="7">
        <v>44536</v>
      </c>
      <c r="E130" s="7">
        <v>44536</v>
      </c>
      <c r="F130" t="s">
        <v>57</v>
      </c>
      <c r="G130" t="s">
        <v>43</v>
      </c>
      <c r="H130" t="s">
        <v>200</v>
      </c>
      <c r="I130" t="s">
        <v>71</v>
      </c>
      <c r="J130" t="s">
        <v>227</v>
      </c>
      <c r="K130" t="s">
        <v>418</v>
      </c>
      <c r="L130">
        <v>21</v>
      </c>
      <c r="M130" t="s">
        <v>97</v>
      </c>
      <c r="N130" t="str">
        <f>"STORES"</f>
        <v>STORES</v>
      </c>
      <c r="P130" t="s">
        <v>350</v>
      </c>
      <c r="Q130" t="s">
        <v>46</v>
      </c>
      <c r="S130" s="3">
        <v>0.43055555555555558</v>
      </c>
      <c r="T130" t="s">
        <v>419</v>
      </c>
      <c r="U130">
        <v>1</v>
      </c>
      <c r="V130">
        <v>1</v>
      </c>
      <c r="W130" t="s">
        <v>78</v>
      </c>
      <c r="X130">
        <v>0.2</v>
      </c>
      <c r="Y130">
        <v>1</v>
      </c>
      <c r="Z130" t="s">
        <v>49</v>
      </c>
      <c r="AA130" s="4">
        <v>0</v>
      </c>
      <c r="AB130" s="4">
        <v>0</v>
      </c>
      <c r="AC130" s="4">
        <v>16.98</v>
      </c>
      <c r="AD130" s="4">
        <v>0</v>
      </c>
      <c r="AE130" s="4">
        <v>0</v>
      </c>
      <c r="AF130" s="5">
        <v>43.540000000000006</v>
      </c>
      <c r="AG130" s="5">
        <v>60.52</v>
      </c>
      <c r="AH130" s="5">
        <v>9.08</v>
      </c>
      <c r="AI130" s="5">
        <v>69.599999999999994</v>
      </c>
    </row>
    <row r="131" spans="1:35" x14ac:dyDescent="0.3">
      <c r="A131" t="str">
        <f>"009941567727"</f>
        <v>009941567727</v>
      </c>
      <c r="B131" t="str">
        <f>"009941567727"</f>
        <v>009941567727</v>
      </c>
      <c r="C131" t="s">
        <v>37</v>
      </c>
      <c r="D131" s="7">
        <v>44533</v>
      </c>
      <c r="E131" s="7">
        <v>44533</v>
      </c>
      <c r="F131" t="s">
        <v>57</v>
      </c>
      <c r="G131" t="s">
        <v>43</v>
      </c>
      <c r="H131" t="s">
        <v>190</v>
      </c>
      <c r="I131" t="s">
        <v>144</v>
      </c>
      <c r="J131" t="s">
        <v>43</v>
      </c>
      <c r="K131" t="s">
        <v>190</v>
      </c>
      <c r="L131">
        <v>23</v>
      </c>
      <c r="M131" t="s">
        <v>97</v>
      </c>
      <c r="N131" t="str">
        <f>"STORES"</f>
        <v>STORES</v>
      </c>
      <c r="P131" t="s">
        <v>408</v>
      </c>
      <c r="Q131" t="s">
        <v>46</v>
      </c>
      <c r="S131" s="3">
        <v>0.40208333333333335</v>
      </c>
      <c r="T131" t="s">
        <v>146</v>
      </c>
      <c r="U131">
        <v>1</v>
      </c>
      <c r="V131">
        <v>1</v>
      </c>
      <c r="W131" t="s">
        <v>78</v>
      </c>
      <c r="X131">
        <v>0.2</v>
      </c>
      <c r="Y131">
        <v>1</v>
      </c>
      <c r="Z131" t="s">
        <v>49</v>
      </c>
      <c r="AA131" s="4">
        <v>0</v>
      </c>
      <c r="AB131" s="4">
        <v>0</v>
      </c>
      <c r="AC131" s="4">
        <v>32.9</v>
      </c>
      <c r="AD131" s="4">
        <v>0</v>
      </c>
      <c r="AE131" s="4">
        <v>0</v>
      </c>
      <c r="AF131" s="5">
        <v>84.360000000000014</v>
      </c>
      <c r="AG131" s="5">
        <v>117.26</v>
      </c>
      <c r="AH131" s="5">
        <v>17.59</v>
      </c>
      <c r="AI131" s="5">
        <v>134.85</v>
      </c>
    </row>
    <row r="132" spans="1:35" x14ac:dyDescent="0.3">
      <c r="A132" t="str">
        <f>"009941567644"</f>
        <v>009941567644</v>
      </c>
      <c r="B132" t="str">
        <f>"009941567644"</f>
        <v>009941567644</v>
      </c>
      <c r="C132" t="s">
        <v>37</v>
      </c>
      <c r="D132" s="7">
        <v>44533</v>
      </c>
      <c r="E132" s="7">
        <v>44533</v>
      </c>
      <c r="F132" t="s">
        <v>57</v>
      </c>
      <c r="G132" t="s">
        <v>43</v>
      </c>
      <c r="H132" t="s">
        <v>200</v>
      </c>
      <c r="I132" t="s">
        <v>148</v>
      </c>
      <c r="J132" t="s">
        <v>43</v>
      </c>
      <c r="K132" t="s">
        <v>420</v>
      </c>
      <c r="L132">
        <v>23</v>
      </c>
      <c r="M132" t="s">
        <v>97</v>
      </c>
      <c r="N132" t="str">
        <f>"STORES"</f>
        <v>STORES</v>
      </c>
      <c r="P132" t="s">
        <v>408</v>
      </c>
      <c r="Q132" t="s">
        <v>46</v>
      </c>
      <c r="S132" s="3">
        <v>0.74444444444444446</v>
      </c>
      <c r="T132" t="s">
        <v>421</v>
      </c>
      <c r="U132">
        <v>1</v>
      </c>
      <c r="V132">
        <v>1</v>
      </c>
      <c r="W132" t="s">
        <v>78</v>
      </c>
      <c r="X132">
        <v>0.2</v>
      </c>
      <c r="Y132">
        <v>1</v>
      </c>
      <c r="Z132" t="s">
        <v>49</v>
      </c>
      <c r="AA132" s="4">
        <v>0</v>
      </c>
      <c r="AB132" s="4">
        <v>0</v>
      </c>
      <c r="AC132" s="4">
        <v>32.9</v>
      </c>
      <c r="AD132" s="4">
        <v>0</v>
      </c>
      <c r="AE132" s="4">
        <v>0</v>
      </c>
      <c r="AF132" s="5">
        <v>84.360000000000014</v>
      </c>
      <c r="AG132" s="5">
        <v>117.26</v>
      </c>
      <c r="AH132" s="5">
        <v>17.59</v>
      </c>
      <c r="AI132" s="5">
        <v>134.85</v>
      </c>
    </row>
    <row r="133" spans="1:35" x14ac:dyDescent="0.3">
      <c r="A133" t="str">
        <f>"009941831286"</f>
        <v>009941831286</v>
      </c>
      <c r="B133" t="str">
        <f>"009941831286"</f>
        <v>009941831286</v>
      </c>
      <c r="C133" t="s">
        <v>37</v>
      </c>
      <c r="D133" s="7">
        <v>44536</v>
      </c>
      <c r="E133" s="7">
        <v>44536</v>
      </c>
      <c r="F133" t="s">
        <v>144</v>
      </c>
      <c r="G133" t="s">
        <v>43</v>
      </c>
      <c r="H133" t="s">
        <v>221</v>
      </c>
      <c r="I133" t="s">
        <v>104</v>
      </c>
      <c r="J133" t="s">
        <v>43</v>
      </c>
      <c r="K133" t="s">
        <v>422</v>
      </c>
      <c r="L133">
        <v>43</v>
      </c>
      <c r="M133" t="s">
        <v>45</v>
      </c>
      <c r="N133" t="str">
        <f>""</f>
        <v/>
      </c>
      <c r="P133" t="s">
        <v>350</v>
      </c>
      <c r="Q133" t="s">
        <v>46</v>
      </c>
      <c r="S133" s="3">
        <v>0.51458333333333328</v>
      </c>
      <c r="T133" t="s">
        <v>423</v>
      </c>
      <c r="U133">
        <v>1</v>
      </c>
      <c r="V133">
        <v>1</v>
      </c>
      <c r="W133" t="s">
        <v>78</v>
      </c>
      <c r="X133">
        <v>0.2</v>
      </c>
      <c r="Y133">
        <v>1</v>
      </c>
      <c r="Z133" t="s">
        <v>49</v>
      </c>
      <c r="AA133" s="4">
        <v>0</v>
      </c>
      <c r="AB133" s="4">
        <v>0</v>
      </c>
      <c r="AC133" s="4">
        <v>46.31</v>
      </c>
      <c r="AD133" s="4">
        <v>0</v>
      </c>
      <c r="AE133" s="4">
        <v>0</v>
      </c>
      <c r="AF133" s="5">
        <v>124</v>
      </c>
      <c r="AG133" s="5">
        <v>170.31</v>
      </c>
      <c r="AH133" s="5">
        <v>25.55</v>
      </c>
      <c r="AI133" s="5">
        <v>195.86</v>
      </c>
    </row>
    <row r="134" spans="1:35" x14ac:dyDescent="0.3">
      <c r="A134" t="str">
        <f>"009941635514"</f>
        <v>009941635514</v>
      </c>
      <c r="B134" t="str">
        <f>"009941635514"</f>
        <v>009941635514</v>
      </c>
      <c r="C134" t="s">
        <v>37</v>
      </c>
      <c r="D134" s="7">
        <v>44533</v>
      </c>
      <c r="E134" s="7">
        <v>44533</v>
      </c>
      <c r="F134" t="s">
        <v>57</v>
      </c>
      <c r="G134" t="s">
        <v>43</v>
      </c>
      <c r="H134" t="s">
        <v>200</v>
      </c>
      <c r="I134" t="s">
        <v>91</v>
      </c>
      <c r="J134" t="s">
        <v>43</v>
      </c>
      <c r="K134" t="s">
        <v>93</v>
      </c>
      <c r="L134">
        <v>21</v>
      </c>
      <c r="M134" t="s">
        <v>97</v>
      </c>
      <c r="N134" t="str">
        <f>"NA"</f>
        <v>NA</v>
      </c>
      <c r="P134" t="s">
        <v>408</v>
      </c>
      <c r="Q134" t="s">
        <v>46</v>
      </c>
      <c r="S134" s="3">
        <v>0.35902777777777778</v>
      </c>
      <c r="T134" t="s">
        <v>233</v>
      </c>
      <c r="U134">
        <v>1</v>
      </c>
      <c r="V134">
        <v>1</v>
      </c>
      <c r="W134" t="s">
        <v>78</v>
      </c>
      <c r="X134">
        <v>0.2</v>
      </c>
      <c r="Y134">
        <v>1</v>
      </c>
      <c r="Z134" t="s">
        <v>49</v>
      </c>
      <c r="AA134" s="4">
        <v>0</v>
      </c>
      <c r="AB134" s="4">
        <v>0</v>
      </c>
      <c r="AC134" s="4">
        <v>16.98</v>
      </c>
      <c r="AD134" s="4">
        <v>0</v>
      </c>
      <c r="AE134" s="4">
        <v>0</v>
      </c>
      <c r="AF134" s="5">
        <v>43.540000000000006</v>
      </c>
      <c r="AG134" s="5">
        <v>60.52</v>
      </c>
      <c r="AH134" s="5">
        <v>9.08</v>
      </c>
      <c r="AI134" s="5">
        <v>69.599999999999994</v>
      </c>
    </row>
    <row r="135" spans="1:35" x14ac:dyDescent="0.3">
      <c r="A135" t="str">
        <f>"009941635512"</f>
        <v>009941635512</v>
      </c>
      <c r="B135" t="str">
        <f>"009941635512"</f>
        <v>009941635512</v>
      </c>
      <c r="C135" t="s">
        <v>37</v>
      </c>
      <c r="D135" s="7">
        <v>44536</v>
      </c>
      <c r="E135" s="7">
        <v>44536</v>
      </c>
      <c r="F135" t="s">
        <v>57</v>
      </c>
      <c r="G135" t="s">
        <v>43</v>
      </c>
      <c r="H135" t="s">
        <v>424</v>
      </c>
      <c r="I135" t="s">
        <v>91</v>
      </c>
      <c r="J135" t="s">
        <v>43</v>
      </c>
      <c r="K135" t="s">
        <v>425</v>
      </c>
      <c r="L135">
        <v>31</v>
      </c>
      <c r="M135" t="s">
        <v>426</v>
      </c>
      <c r="N135" t="str">
        <f>"STORES"</f>
        <v>STORES</v>
      </c>
      <c r="P135" t="s">
        <v>350</v>
      </c>
      <c r="Q135" t="s">
        <v>46</v>
      </c>
      <c r="S135" s="3">
        <v>0.39861111111111108</v>
      </c>
      <c r="T135" t="s">
        <v>233</v>
      </c>
      <c r="U135">
        <v>1</v>
      </c>
      <c r="V135">
        <v>1</v>
      </c>
      <c r="W135" t="s">
        <v>78</v>
      </c>
      <c r="X135">
        <v>0.2</v>
      </c>
      <c r="Y135">
        <v>1</v>
      </c>
      <c r="Z135" t="s">
        <v>49</v>
      </c>
      <c r="AA135" s="4">
        <v>0</v>
      </c>
      <c r="AB135" s="4">
        <v>0</v>
      </c>
      <c r="AC135" s="4">
        <v>31.84</v>
      </c>
      <c r="AD135" s="4">
        <v>0</v>
      </c>
      <c r="AE135" s="4">
        <v>0</v>
      </c>
      <c r="AF135" s="5">
        <v>81.64</v>
      </c>
      <c r="AG135" s="5">
        <v>113.48</v>
      </c>
      <c r="AH135" s="5">
        <v>17.02</v>
      </c>
      <c r="AI135" s="5">
        <v>130.5</v>
      </c>
    </row>
    <row r="136" spans="1:35" x14ac:dyDescent="0.3">
      <c r="A136" t="str">
        <f>"009941567642"</f>
        <v>009941567642</v>
      </c>
      <c r="B136" t="str">
        <f>"009941567642"</f>
        <v>009941567642</v>
      </c>
      <c r="C136" t="s">
        <v>37</v>
      </c>
      <c r="D136" s="7">
        <v>44533</v>
      </c>
      <c r="E136" s="7">
        <v>44533</v>
      </c>
      <c r="F136" t="s">
        <v>57</v>
      </c>
      <c r="G136" t="s">
        <v>43</v>
      </c>
      <c r="H136" t="s">
        <v>200</v>
      </c>
      <c r="I136" t="s">
        <v>130</v>
      </c>
      <c r="J136" t="s">
        <v>43</v>
      </c>
      <c r="K136" t="s">
        <v>427</v>
      </c>
      <c r="L136">
        <v>23</v>
      </c>
      <c r="M136" t="s">
        <v>97</v>
      </c>
      <c r="N136" t="str">
        <f>"STORES"</f>
        <v>STORES</v>
      </c>
      <c r="P136" t="s">
        <v>350</v>
      </c>
      <c r="Q136" t="s">
        <v>76</v>
      </c>
      <c r="S136" s="3">
        <v>0.40069444444444446</v>
      </c>
      <c r="T136" t="s">
        <v>132</v>
      </c>
      <c r="U136">
        <v>1</v>
      </c>
      <c r="V136">
        <v>1</v>
      </c>
      <c r="W136" t="s">
        <v>78</v>
      </c>
      <c r="X136">
        <v>0.2</v>
      </c>
      <c r="Y136">
        <v>1</v>
      </c>
      <c r="Z136" t="s">
        <v>49</v>
      </c>
      <c r="AA136" s="4">
        <v>0</v>
      </c>
      <c r="AB136" s="4">
        <v>0</v>
      </c>
      <c r="AC136" s="4">
        <v>32.9</v>
      </c>
      <c r="AD136" s="4">
        <v>0</v>
      </c>
      <c r="AE136" s="4">
        <v>0</v>
      </c>
      <c r="AF136" s="5">
        <v>84.360000000000014</v>
      </c>
      <c r="AG136" s="5">
        <v>117.26</v>
      </c>
      <c r="AH136" s="5">
        <v>17.59</v>
      </c>
      <c r="AI136" s="5">
        <v>134.85</v>
      </c>
    </row>
    <row r="137" spans="1:35" x14ac:dyDescent="0.3">
      <c r="A137" t="str">
        <f>"009941618825"</f>
        <v>009941618825</v>
      </c>
      <c r="B137" t="str">
        <f>"009941618825"</f>
        <v>009941618825</v>
      </c>
      <c r="C137" t="s">
        <v>37</v>
      </c>
      <c r="D137" s="7">
        <v>44536</v>
      </c>
      <c r="E137" s="7">
        <v>44536</v>
      </c>
      <c r="F137" t="s">
        <v>57</v>
      </c>
      <c r="G137" t="s">
        <v>43</v>
      </c>
      <c r="H137" t="s">
        <v>200</v>
      </c>
      <c r="I137" t="s">
        <v>177</v>
      </c>
      <c r="J137" t="s">
        <v>428</v>
      </c>
      <c r="K137" t="s">
        <v>202</v>
      </c>
      <c r="L137">
        <v>41</v>
      </c>
      <c r="M137" t="s">
        <v>45</v>
      </c>
      <c r="N137" t="str">
        <f>"STORES"</f>
        <v>STORES</v>
      </c>
      <c r="P137" t="s">
        <v>429</v>
      </c>
      <c r="Q137" t="s">
        <v>46</v>
      </c>
      <c r="S137" s="3">
        <v>0.50416666666666665</v>
      </c>
      <c r="T137" t="s">
        <v>317</v>
      </c>
      <c r="U137">
        <v>1</v>
      </c>
      <c r="V137">
        <v>24</v>
      </c>
      <c r="W137" t="s">
        <v>430</v>
      </c>
      <c r="X137">
        <v>53.3</v>
      </c>
      <c r="Y137">
        <v>54</v>
      </c>
      <c r="Z137" t="s">
        <v>49</v>
      </c>
      <c r="AA137" s="4">
        <v>0</v>
      </c>
      <c r="AB137" s="4">
        <v>0</v>
      </c>
      <c r="AC137" s="4">
        <v>85.62</v>
      </c>
      <c r="AD137" s="4">
        <v>0</v>
      </c>
      <c r="AE137" s="4">
        <v>0</v>
      </c>
      <c r="AF137" s="5">
        <v>224.77999999999997</v>
      </c>
      <c r="AG137" s="5">
        <v>310.39999999999998</v>
      </c>
      <c r="AH137" s="5">
        <v>46.56</v>
      </c>
      <c r="AI137" s="5">
        <v>356.96</v>
      </c>
    </row>
    <row r="138" spans="1:35" x14ac:dyDescent="0.3">
      <c r="A138" t="str">
        <f>"009940799454"</f>
        <v>009940799454</v>
      </c>
      <c r="B138" t="str">
        <f>"009940799454"</f>
        <v>009940799454</v>
      </c>
      <c r="C138" t="s">
        <v>50</v>
      </c>
      <c r="D138" s="7">
        <v>44536</v>
      </c>
      <c r="E138" s="7">
        <v>44536</v>
      </c>
      <c r="F138" t="s">
        <v>39</v>
      </c>
      <c r="G138" t="s">
        <v>43</v>
      </c>
      <c r="H138" t="s">
        <v>431</v>
      </c>
      <c r="I138" t="s">
        <v>42</v>
      </c>
      <c r="J138" t="s">
        <v>43</v>
      </c>
      <c r="K138" t="s">
        <v>44</v>
      </c>
      <c r="L138">
        <v>44</v>
      </c>
      <c r="M138" t="s">
        <v>45</v>
      </c>
      <c r="N138" t="str">
        <f>""</f>
        <v/>
      </c>
      <c r="P138" t="s">
        <v>350</v>
      </c>
      <c r="Q138" t="s">
        <v>46</v>
      </c>
      <c r="S138" s="3">
        <v>0.49374999999999997</v>
      </c>
      <c r="T138" t="s">
        <v>88</v>
      </c>
      <c r="U138">
        <v>1</v>
      </c>
      <c r="V138">
        <v>20</v>
      </c>
      <c r="W138" t="s">
        <v>432</v>
      </c>
      <c r="X138">
        <v>68</v>
      </c>
      <c r="Y138">
        <v>68</v>
      </c>
      <c r="Z138" t="s">
        <v>49</v>
      </c>
      <c r="AA138" s="4">
        <v>0</v>
      </c>
      <c r="AB138" s="4">
        <v>0</v>
      </c>
      <c r="AC138" s="4">
        <v>86.29</v>
      </c>
      <c r="AD138" s="4">
        <v>0</v>
      </c>
      <c r="AE138" s="4">
        <v>0</v>
      </c>
      <c r="AF138" s="5">
        <v>226.5</v>
      </c>
      <c r="AG138" s="5">
        <v>312.79000000000002</v>
      </c>
      <c r="AH138" s="5">
        <v>46.92</v>
      </c>
      <c r="AI138" s="5">
        <v>359.71</v>
      </c>
    </row>
    <row r="139" spans="1:35" x14ac:dyDescent="0.3">
      <c r="A139" t="str">
        <f>"009941567643"</f>
        <v>009941567643</v>
      </c>
      <c r="B139" t="str">
        <f>"009941567643"</f>
        <v>009941567643</v>
      </c>
      <c r="C139" t="s">
        <v>37</v>
      </c>
      <c r="D139" s="7">
        <v>44533</v>
      </c>
      <c r="E139" s="7">
        <v>44533</v>
      </c>
      <c r="F139" t="s">
        <v>57</v>
      </c>
      <c r="G139" t="s">
        <v>43</v>
      </c>
      <c r="H139" t="s">
        <v>200</v>
      </c>
      <c r="I139" t="s">
        <v>39</v>
      </c>
      <c r="J139" t="s">
        <v>43</v>
      </c>
      <c r="K139" t="s">
        <v>433</v>
      </c>
      <c r="L139">
        <v>23</v>
      </c>
      <c r="M139" t="s">
        <v>97</v>
      </c>
      <c r="N139" t="str">
        <f>"STORES"</f>
        <v>STORES</v>
      </c>
      <c r="P139" t="s">
        <v>408</v>
      </c>
      <c r="Q139" t="s">
        <v>76</v>
      </c>
      <c r="S139" s="3">
        <v>0.69374999999999998</v>
      </c>
      <c r="T139" t="s">
        <v>245</v>
      </c>
      <c r="U139">
        <v>1</v>
      </c>
      <c r="V139">
        <v>1</v>
      </c>
      <c r="W139" t="s">
        <v>78</v>
      </c>
      <c r="X139">
        <v>0.2</v>
      </c>
      <c r="Y139">
        <v>1</v>
      </c>
      <c r="Z139" t="s">
        <v>49</v>
      </c>
      <c r="AA139" s="4">
        <v>0</v>
      </c>
      <c r="AB139" s="4">
        <v>0</v>
      </c>
      <c r="AC139" s="4">
        <v>32.9</v>
      </c>
      <c r="AD139" s="4">
        <v>0</v>
      </c>
      <c r="AE139" s="4">
        <v>0</v>
      </c>
      <c r="AF139" s="5">
        <v>84.360000000000014</v>
      </c>
      <c r="AG139" s="5">
        <v>117.26</v>
      </c>
      <c r="AH139" s="5">
        <v>17.59</v>
      </c>
      <c r="AI139" s="5">
        <v>134.85</v>
      </c>
    </row>
    <row r="140" spans="1:35" x14ac:dyDescent="0.3">
      <c r="A140" t="str">
        <f>"009941618918"</f>
        <v>009941618918</v>
      </c>
      <c r="B140" t="str">
        <f>"009941618918"</f>
        <v>009941618918</v>
      </c>
      <c r="C140" t="s">
        <v>37</v>
      </c>
      <c r="D140" s="7">
        <v>44536</v>
      </c>
      <c r="E140" s="7">
        <v>44536</v>
      </c>
      <c r="F140" t="s">
        <v>57</v>
      </c>
      <c r="G140" t="s">
        <v>43</v>
      </c>
      <c r="H140" t="s">
        <v>190</v>
      </c>
      <c r="I140" t="s">
        <v>101</v>
      </c>
      <c r="J140" t="s">
        <v>43</v>
      </c>
      <c r="K140" t="s">
        <v>190</v>
      </c>
      <c r="L140">
        <v>43</v>
      </c>
      <c r="M140" t="s">
        <v>45</v>
      </c>
      <c r="N140" t="str">
        <f>"STORES"</f>
        <v>STORES</v>
      </c>
      <c r="P140" t="s">
        <v>350</v>
      </c>
      <c r="Q140" t="s">
        <v>46</v>
      </c>
      <c r="S140" s="3">
        <v>0.375</v>
      </c>
      <c r="T140" t="s">
        <v>434</v>
      </c>
      <c r="U140">
        <v>1</v>
      </c>
      <c r="V140">
        <v>2.2000000000000002</v>
      </c>
      <c r="W140" t="s">
        <v>435</v>
      </c>
      <c r="X140">
        <v>10.199999999999999</v>
      </c>
      <c r="Y140">
        <v>11</v>
      </c>
      <c r="Z140" t="s">
        <v>49</v>
      </c>
      <c r="AA140" s="4">
        <v>0</v>
      </c>
      <c r="AB140" s="4">
        <v>0</v>
      </c>
      <c r="AC140" s="4">
        <v>46.31</v>
      </c>
      <c r="AD140" s="4">
        <v>0</v>
      </c>
      <c r="AE140" s="4">
        <v>0</v>
      </c>
      <c r="AF140" s="5">
        <v>124</v>
      </c>
      <c r="AG140" s="5">
        <v>170.31</v>
      </c>
      <c r="AH140" s="5">
        <v>25.55</v>
      </c>
      <c r="AI140" s="5">
        <v>195.86</v>
      </c>
    </row>
    <row r="141" spans="1:35" x14ac:dyDescent="0.3">
      <c r="A141" t="str">
        <f>"009936115801"</f>
        <v>009936115801</v>
      </c>
      <c r="B141" t="str">
        <f>"009936115801"</f>
        <v>009936115801</v>
      </c>
      <c r="C141" t="s">
        <v>37</v>
      </c>
      <c r="D141" s="7">
        <v>44531</v>
      </c>
      <c r="E141" s="7">
        <v>44531</v>
      </c>
      <c r="F141" t="s">
        <v>57</v>
      </c>
      <c r="G141" t="s">
        <v>43</v>
      </c>
      <c r="H141" t="s">
        <v>200</v>
      </c>
      <c r="I141" t="s">
        <v>165</v>
      </c>
      <c r="J141" t="s">
        <v>43</v>
      </c>
      <c r="K141" t="s">
        <v>190</v>
      </c>
      <c r="L141">
        <v>41</v>
      </c>
      <c r="M141" t="s">
        <v>45</v>
      </c>
      <c r="N141" t="str">
        <f>"STORES"</f>
        <v>STORES</v>
      </c>
      <c r="P141" t="s">
        <v>408</v>
      </c>
      <c r="Q141" t="s">
        <v>76</v>
      </c>
      <c r="S141" s="3">
        <v>0.4458333333333333</v>
      </c>
      <c r="T141" t="s">
        <v>436</v>
      </c>
      <c r="U141">
        <v>3</v>
      </c>
      <c r="V141">
        <v>20.100000000000001</v>
      </c>
      <c r="W141" t="s">
        <v>437</v>
      </c>
      <c r="X141">
        <v>50.3</v>
      </c>
      <c r="Y141">
        <v>51</v>
      </c>
      <c r="Z141" t="s">
        <v>49</v>
      </c>
      <c r="AA141" s="4">
        <v>0</v>
      </c>
      <c r="AB141" s="4">
        <v>0</v>
      </c>
      <c r="AC141" s="4">
        <v>81.56</v>
      </c>
      <c r="AD141" s="4">
        <v>0</v>
      </c>
      <c r="AE141" s="4">
        <v>0</v>
      </c>
      <c r="AF141" s="5">
        <v>214.37</v>
      </c>
      <c r="AG141" s="5">
        <v>295.93</v>
      </c>
      <c r="AH141" s="5">
        <v>44.39</v>
      </c>
      <c r="AI141" s="5">
        <v>340.32</v>
      </c>
    </row>
    <row r="142" spans="1:35" x14ac:dyDescent="0.3">
      <c r="A142" t="str">
        <f>"009941618513"</f>
        <v>009941618513</v>
      </c>
      <c r="B142" t="str">
        <f>"009941618513"</f>
        <v>009941618513</v>
      </c>
      <c r="C142" t="s">
        <v>37</v>
      </c>
      <c r="D142" s="7">
        <v>44536</v>
      </c>
      <c r="E142" s="7">
        <v>44536</v>
      </c>
      <c r="F142" t="s">
        <v>57</v>
      </c>
      <c r="G142" t="s">
        <v>43</v>
      </c>
      <c r="H142" t="s">
        <v>190</v>
      </c>
      <c r="I142" t="s">
        <v>81</v>
      </c>
      <c r="J142" t="s">
        <v>43</v>
      </c>
      <c r="K142" t="s">
        <v>83</v>
      </c>
      <c r="L142">
        <v>21</v>
      </c>
      <c r="M142" t="s">
        <v>97</v>
      </c>
      <c r="N142" t="str">
        <f>"STORES"</f>
        <v>STORES</v>
      </c>
      <c r="P142" t="s">
        <v>350</v>
      </c>
      <c r="Q142" t="s">
        <v>46</v>
      </c>
      <c r="S142" s="3">
        <v>0.37152777777777773</v>
      </c>
      <c r="T142" t="s">
        <v>438</v>
      </c>
      <c r="U142">
        <v>1</v>
      </c>
      <c r="V142">
        <v>1</v>
      </c>
      <c r="W142" t="s">
        <v>78</v>
      </c>
      <c r="X142">
        <v>0.2</v>
      </c>
      <c r="Y142">
        <v>1</v>
      </c>
      <c r="Z142" t="s">
        <v>49</v>
      </c>
      <c r="AA142" s="4">
        <v>0</v>
      </c>
      <c r="AB142" s="4">
        <v>0</v>
      </c>
      <c r="AC142" s="4">
        <v>16.98</v>
      </c>
      <c r="AD142" s="4">
        <v>0</v>
      </c>
      <c r="AE142" s="4">
        <v>0</v>
      </c>
      <c r="AF142" s="5">
        <v>43.540000000000006</v>
      </c>
      <c r="AG142" s="5">
        <v>60.52</v>
      </c>
      <c r="AH142" s="5">
        <v>9.08</v>
      </c>
      <c r="AI142" s="5">
        <v>69.599999999999994</v>
      </c>
    </row>
    <row r="143" spans="1:35" x14ac:dyDescent="0.3">
      <c r="A143" t="str">
        <f>"009942167057"</f>
        <v>009942167057</v>
      </c>
      <c r="B143" t="str">
        <f>"009942167057"</f>
        <v>009942167057</v>
      </c>
      <c r="C143" t="s">
        <v>37</v>
      </c>
      <c r="D143" s="7">
        <v>44531</v>
      </c>
      <c r="E143" s="7">
        <v>44531</v>
      </c>
      <c r="F143" t="s">
        <v>81</v>
      </c>
      <c r="G143" t="s">
        <v>43</v>
      </c>
      <c r="H143" t="s">
        <v>83</v>
      </c>
      <c r="I143" t="s">
        <v>439</v>
      </c>
      <c r="J143" t="s">
        <v>440</v>
      </c>
      <c r="K143" t="s">
        <v>441</v>
      </c>
      <c r="L143">
        <v>21</v>
      </c>
      <c r="M143" t="s">
        <v>97</v>
      </c>
      <c r="N143" t="str">
        <f>""</f>
        <v/>
      </c>
      <c r="P143" t="s">
        <v>442</v>
      </c>
      <c r="Q143" t="s">
        <v>46</v>
      </c>
      <c r="S143" s="3">
        <v>0.41944444444444445</v>
      </c>
      <c r="T143" t="s">
        <v>443</v>
      </c>
      <c r="U143">
        <v>1</v>
      </c>
      <c r="V143">
        <v>0.5</v>
      </c>
      <c r="W143" t="s">
        <v>444</v>
      </c>
      <c r="X143">
        <v>2</v>
      </c>
      <c r="Y143">
        <v>2</v>
      </c>
      <c r="Z143" t="s">
        <v>49</v>
      </c>
      <c r="AA143" s="4">
        <v>0</v>
      </c>
      <c r="AB143" s="4">
        <v>0</v>
      </c>
      <c r="AC143" s="4">
        <v>16.98</v>
      </c>
      <c r="AD143" s="4">
        <v>0</v>
      </c>
      <c r="AE143" s="4">
        <v>0</v>
      </c>
      <c r="AF143" s="5">
        <v>43.540000000000006</v>
      </c>
      <c r="AG143" s="5">
        <v>60.52</v>
      </c>
      <c r="AH143" s="5">
        <v>9.08</v>
      </c>
      <c r="AI143" s="5">
        <v>69.599999999999994</v>
      </c>
    </row>
    <row r="144" spans="1:35" x14ac:dyDescent="0.3">
      <c r="A144" t="str">
        <f>"009941567728"</f>
        <v>009941567728</v>
      </c>
      <c r="B144" t="str">
        <f>"009941567728"</f>
        <v>009941567728</v>
      </c>
      <c r="C144" t="s">
        <v>37</v>
      </c>
      <c r="D144" s="7">
        <v>44536</v>
      </c>
      <c r="E144" s="7">
        <v>44536</v>
      </c>
      <c r="F144" t="s">
        <v>57</v>
      </c>
      <c r="G144" t="s">
        <v>43</v>
      </c>
      <c r="H144" t="s">
        <v>200</v>
      </c>
      <c r="I144" t="s">
        <v>218</v>
      </c>
      <c r="J144" t="s">
        <v>43</v>
      </c>
      <c r="K144" t="s">
        <v>376</v>
      </c>
      <c r="L144">
        <v>43</v>
      </c>
      <c r="M144" t="s">
        <v>45</v>
      </c>
      <c r="N144" t="str">
        <f>"STORES"</f>
        <v>STORES</v>
      </c>
      <c r="P144" t="s">
        <v>350</v>
      </c>
      <c r="Q144" t="s">
        <v>46</v>
      </c>
      <c r="S144" s="3">
        <v>0.4375</v>
      </c>
      <c r="T144" t="s">
        <v>413</v>
      </c>
      <c r="U144">
        <v>1</v>
      </c>
      <c r="V144">
        <v>4.9000000000000004</v>
      </c>
      <c r="W144" t="s">
        <v>445</v>
      </c>
      <c r="X144">
        <v>10.1</v>
      </c>
      <c r="Y144">
        <v>11</v>
      </c>
      <c r="Z144" t="s">
        <v>49</v>
      </c>
      <c r="AA144" s="4">
        <v>0</v>
      </c>
      <c r="AB144" s="4">
        <v>0</v>
      </c>
      <c r="AC144" s="4">
        <v>46.31</v>
      </c>
      <c r="AD144" s="4">
        <v>0</v>
      </c>
      <c r="AE144" s="4">
        <v>0</v>
      </c>
      <c r="AF144" s="5">
        <v>124</v>
      </c>
      <c r="AG144" s="5">
        <v>170.31</v>
      </c>
      <c r="AH144" s="5">
        <v>25.55</v>
      </c>
      <c r="AI144" s="5">
        <v>195.86</v>
      </c>
    </row>
    <row r="145" spans="1:35" x14ac:dyDescent="0.3">
      <c r="A145" t="str">
        <f>"009941618828"</f>
        <v>009941618828</v>
      </c>
      <c r="B145" t="str">
        <f>"009941618828"</f>
        <v>009941618828</v>
      </c>
      <c r="C145" t="s">
        <v>37</v>
      </c>
      <c r="D145" s="7">
        <v>44531</v>
      </c>
      <c r="E145" s="7">
        <v>44531</v>
      </c>
      <c r="F145" t="s">
        <v>57</v>
      </c>
      <c r="G145" t="s">
        <v>43</v>
      </c>
      <c r="H145" t="s">
        <v>190</v>
      </c>
      <c r="I145" t="s">
        <v>177</v>
      </c>
      <c r="J145" t="s">
        <v>446</v>
      </c>
      <c r="K145" t="s">
        <v>202</v>
      </c>
      <c r="L145">
        <v>41</v>
      </c>
      <c r="M145" t="s">
        <v>45</v>
      </c>
      <c r="N145" t="str">
        <f>"STORES"</f>
        <v>STORES</v>
      </c>
      <c r="P145" t="s">
        <v>408</v>
      </c>
      <c r="Q145" t="s">
        <v>76</v>
      </c>
      <c r="S145" s="3">
        <v>0.4201388888888889</v>
      </c>
      <c r="T145" t="s">
        <v>203</v>
      </c>
      <c r="U145">
        <v>3</v>
      </c>
      <c r="V145">
        <v>57.4</v>
      </c>
      <c r="W145" t="s">
        <v>447</v>
      </c>
      <c r="X145">
        <v>76.5</v>
      </c>
      <c r="Y145">
        <v>77</v>
      </c>
      <c r="Z145" t="s">
        <v>49</v>
      </c>
      <c r="AA145" s="4">
        <v>0</v>
      </c>
      <c r="AB145" s="4">
        <v>0</v>
      </c>
      <c r="AC145" s="4">
        <v>116.74</v>
      </c>
      <c r="AD145" s="4">
        <v>0</v>
      </c>
      <c r="AE145" s="4">
        <v>0</v>
      </c>
      <c r="AF145" s="5">
        <v>304.58999999999997</v>
      </c>
      <c r="AG145" s="5">
        <v>421.33</v>
      </c>
      <c r="AH145" s="5">
        <v>63.2</v>
      </c>
      <c r="AI145" s="5">
        <v>484.53</v>
      </c>
    </row>
    <row r="146" spans="1:35" x14ac:dyDescent="0.3">
      <c r="A146" t="str">
        <f>"009941618549"</f>
        <v>009941618549</v>
      </c>
      <c r="B146" t="str">
        <f>"009941618549"</f>
        <v>009941618549</v>
      </c>
      <c r="C146" t="s">
        <v>37</v>
      </c>
      <c r="D146" s="7">
        <v>44536</v>
      </c>
      <c r="E146" s="7">
        <v>44536</v>
      </c>
      <c r="F146" t="s">
        <v>57</v>
      </c>
      <c r="G146" t="s">
        <v>43</v>
      </c>
      <c r="H146" t="s">
        <v>190</v>
      </c>
      <c r="I146" t="s">
        <v>144</v>
      </c>
      <c r="J146" t="s">
        <v>256</v>
      </c>
      <c r="K146" t="s">
        <v>145</v>
      </c>
      <c r="L146">
        <v>23</v>
      </c>
      <c r="M146" t="s">
        <v>97</v>
      </c>
      <c r="N146" t="str">
        <f>"STORES"</f>
        <v>STORES</v>
      </c>
      <c r="P146" t="s">
        <v>350</v>
      </c>
      <c r="Q146" t="s">
        <v>46</v>
      </c>
      <c r="S146" s="3">
        <v>0.35972222222222222</v>
      </c>
      <c r="T146" t="s">
        <v>146</v>
      </c>
      <c r="U146">
        <v>1</v>
      </c>
      <c r="V146">
        <v>1</v>
      </c>
      <c r="W146" t="s">
        <v>78</v>
      </c>
      <c r="X146">
        <v>0.2</v>
      </c>
      <c r="Y146">
        <v>1</v>
      </c>
      <c r="Z146" t="s">
        <v>49</v>
      </c>
      <c r="AA146" s="4">
        <v>0</v>
      </c>
      <c r="AB146" s="4">
        <v>0</v>
      </c>
      <c r="AC146" s="4">
        <v>32.9</v>
      </c>
      <c r="AD146" s="4">
        <v>0</v>
      </c>
      <c r="AE146" s="4">
        <v>0</v>
      </c>
      <c r="AF146" s="5">
        <v>84.360000000000014</v>
      </c>
      <c r="AG146" s="5">
        <v>117.26</v>
      </c>
      <c r="AH146" s="5">
        <v>17.59</v>
      </c>
      <c r="AI146" s="5">
        <v>134.85</v>
      </c>
    </row>
    <row r="147" spans="1:35" x14ac:dyDescent="0.3">
      <c r="A147" t="str">
        <f>"009938728626"</f>
        <v>009938728626</v>
      </c>
      <c r="B147" t="str">
        <f>"009938728626"</f>
        <v>009938728626</v>
      </c>
      <c r="C147" t="s">
        <v>37</v>
      </c>
      <c r="D147" s="7">
        <v>44532</v>
      </c>
      <c r="E147" s="7">
        <v>44532</v>
      </c>
      <c r="F147" t="s">
        <v>210</v>
      </c>
      <c r="G147" t="s">
        <v>43</v>
      </c>
      <c r="H147" t="s">
        <v>448</v>
      </c>
      <c r="I147" t="s">
        <v>57</v>
      </c>
      <c r="J147" t="s">
        <v>43</v>
      </c>
      <c r="K147" t="s">
        <v>422</v>
      </c>
      <c r="L147">
        <v>43</v>
      </c>
      <c r="M147" t="s">
        <v>45</v>
      </c>
      <c r="N147" t="str">
        <f>""</f>
        <v/>
      </c>
      <c r="P147" t="s">
        <v>410</v>
      </c>
      <c r="Q147" t="s">
        <v>46</v>
      </c>
      <c r="S147" s="3">
        <v>0.37013888888888885</v>
      </c>
      <c r="T147" t="s">
        <v>60</v>
      </c>
      <c r="U147">
        <v>1</v>
      </c>
      <c r="V147">
        <v>11</v>
      </c>
      <c r="W147" t="s">
        <v>449</v>
      </c>
      <c r="X147">
        <v>34.1</v>
      </c>
      <c r="Y147">
        <v>35</v>
      </c>
      <c r="Z147" t="s">
        <v>49</v>
      </c>
      <c r="AA147" s="4">
        <v>0</v>
      </c>
      <c r="AB147" s="4">
        <v>0</v>
      </c>
      <c r="AC147" s="4">
        <v>93.66</v>
      </c>
      <c r="AD147" s="4">
        <v>0</v>
      </c>
      <c r="AE147" s="4">
        <v>0</v>
      </c>
      <c r="AF147" s="5">
        <v>260.39999999999998</v>
      </c>
      <c r="AG147" s="5">
        <v>354.06</v>
      </c>
      <c r="AH147" s="5">
        <v>53.11</v>
      </c>
      <c r="AI147" s="5">
        <v>407.17</v>
      </c>
    </row>
    <row r="148" spans="1:35" x14ac:dyDescent="0.3">
      <c r="A148" t="str">
        <f>"009940956591"</f>
        <v>009940956591</v>
      </c>
      <c r="B148" t="str">
        <f>"009940956591"</f>
        <v>009940956591</v>
      </c>
      <c r="C148" t="s">
        <v>37</v>
      </c>
      <c r="D148" s="7">
        <v>44536</v>
      </c>
      <c r="E148" s="7">
        <v>44536</v>
      </c>
      <c r="F148" t="s">
        <v>57</v>
      </c>
      <c r="G148" t="s">
        <v>43</v>
      </c>
      <c r="H148" t="s">
        <v>200</v>
      </c>
      <c r="I148" t="s">
        <v>144</v>
      </c>
      <c r="J148" t="s">
        <v>43</v>
      </c>
      <c r="K148" t="s">
        <v>145</v>
      </c>
      <c r="L148">
        <v>23</v>
      </c>
      <c r="M148" t="s">
        <v>97</v>
      </c>
      <c r="N148" t="str">
        <f>"STORES"</f>
        <v>STORES</v>
      </c>
      <c r="P148" t="s">
        <v>350</v>
      </c>
      <c r="Q148" t="s">
        <v>46</v>
      </c>
      <c r="S148" s="3">
        <v>0.35902777777777778</v>
      </c>
      <c r="T148" t="s">
        <v>146</v>
      </c>
      <c r="U148">
        <v>1</v>
      </c>
      <c r="V148">
        <v>1</v>
      </c>
      <c r="W148" t="s">
        <v>78</v>
      </c>
      <c r="X148">
        <v>0.2</v>
      </c>
      <c r="Y148">
        <v>1</v>
      </c>
      <c r="Z148" t="s">
        <v>49</v>
      </c>
      <c r="AA148" s="4">
        <v>0</v>
      </c>
      <c r="AB148" s="4">
        <v>0</v>
      </c>
      <c r="AC148" s="4">
        <v>32.9</v>
      </c>
      <c r="AD148" s="4">
        <v>0</v>
      </c>
      <c r="AE148" s="4">
        <v>0</v>
      </c>
      <c r="AF148" s="5">
        <v>84.360000000000014</v>
      </c>
      <c r="AG148" s="5">
        <v>117.26</v>
      </c>
      <c r="AH148" s="5">
        <v>17.59</v>
      </c>
      <c r="AI148" s="5">
        <v>134.85</v>
      </c>
    </row>
    <row r="149" spans="1:35" x14ac:dyDescent="0.3">
      <c r="A149" t="str">
        <f>"009941567652"</f>
        <v>009941567652</v>
      </c>
      <c r="B149" t="str">
        <f>"009941567652"</f>
        <v>009941567652</v>
      </c>
      <c r="C149" t="s">
        <v>37</v>
      </c>
      <c r="D149" s="7">
        <v>44531</v>
      </c>
      <c r="E149" s="7">
        <v>44531</v>
      </c>
      <c r="F149" t="s">
        <v>57</v>
      </c>
      <c r="G149" t="s">
        <v>43</v>
      </c>
      <c r="H149" t="s">
        <v>200</v>
      </c>
      <c r="I149" t="s">
        <v>229</v>
      </c>
      <c r="J149" t="s">
        <v>43</v>
      </c>
      <c r="K149" t="s">
        <v>450</v>
      </c>
      <c r="L149">
        <v>23</v>
      </c>
      <c r="M149" t="s">
        <v>97</v>
      </c>
      <c r="N149" t="str">
        <f>"STORES"</f>
        <v>STORES</v>
      </c>
      <c r="P149" t="s">
        <v>410</v>
      </c>
      <c r="Q149" t="s">
        <v>76</v>
      </c>
      <c r="S149" s="3">
        <v>0.43055555555555558</v>
      </c>
      <c r="T149" t="s">
        <v>231</v>
      </c>
      <c r="U149">
        <v>1</v>
      </c>
      <c r="V149">
        <v>1</v>
      </c>
      <c r="W149" t="s">
        <v>78</v>
      </c>
      <c r="X149">
        <v>0.2</v>
      </c>
      <c r="Y149">
        <v>1</v>
      </c>
      <c r="Z149" t="s">
        <v>49</v>
      </c>
      <c r="AA149" s="4">
        <v>0</v>
      </c>
      <c r="AB149" s="4">
        <v>0</v>
      </c>
      <c r="AC149" s="4">
        <v>32.9</v>
      </c>
      <c r="AD149" s="4">
        <v>0</v>
      </c>
      <c r="AE149" s="4">
        <v>0</v>
      </c>
      <c r="AF149" s="5">
        <v>84.360000000000014</v>
      </c>
      <c r="AG149" s="5">
        <v>117.26</v>
      </c>
      <c r="AH149" s="5">
        <v>17.59</v>
      </c>
      <c r="AI149" s="5">
        <v>134.85</v>
      </c>
    </row>
    <row r="150" spans="1:35" x14ac:dyDescent="0.3">
      <c r="A150" t="str">
        <f>"009941567640"</f>
        <v>009941567640</v>
      </c>
      <c r="B150" t="str">
        <f>"009941567640"</f>
        <v>009941567640</v>
      </c>
      <c r="C150" t="s">
        <v>37</v>
      </c>
      <c r="D150" s="7">
        <v>44536</v>
      </c>
      <c r="E150" s="7">
        <v>44536</v>
      </c>
      <c r="F150" t="s">
        <v>57</v>
      </c>
      <c r="G150" t="s">
        <v>43</v>
      </c>
      <c r="H150" t="s">
        <v>200</v>
      </c>
      <c r="I150" t="s">
        <v>66</v>
      </c>
      <c r="J150" t="s">
        <v>43</v>
      </c>
      <c r="K150" t="s">
        <v>451</v>
      </c>
      <c r="L150">
        <v>23</v>
      </c>
      <c r="M150" t="s">
        <v>97</v>
      </c>
      <c r="N150" t="str">
        <f>"STORES"</f>
        <v>STORES</v>
      </c>
      <c r="P150" t="s">
        <v>350</v>
      </c>
      <c r="Q150" t="s">
        <v>46</v>
      </c>
      <c r="S150" s="3">
        <v>0.63888888888888895</v>
      </c>
      <c r="T150" t="s">
        <v>452</v>
      </c>
      <c r="U150">
        <v>1</v>
      </c>
      <c r="V150">
        <v>1</v>
      </c>
      <c r="W150" t="s">
        <v>78</v>
      </c>
      <c r="X150">
        <v>0.2</v>
      </c>
      <c r="Y150">
        <v>1</v>
      </c>
      <c r="Z150" t="s">
        <v>49</v>
      </c>
      <c r="AA150" s="4">
        <v>0</v>
      </c>
      <c r="AB150" s="4">
        <v>0</v>
      </c>
      <c r="AC150" s="4">
        <v>32.9</v>
      </c>
      <c r="AD150" s="4">
        <v>0</v>
      </c>
      <c r="AE150" s="4">
        <v>0</v>
      </c>
      <c r="AF150" s="5">
        <v>84.360000000000014</v>
      </c>
      <c r="AG150" s="5">
        <v>117.26</v>
      </c>
      <c r="AH150" s="5">
        <v>17.59</v>
      </c>
      <c r="AI150" s="5">
        <v>134.85</v>
      </c>
    </row>
    <row r="151" spans="1:35" x14ac:dyDescent="0.3">
      <c r="A151" t="str">
        <f>"009941189365"</f>
        <v>009941189365</v>
      </c>
      <c r="B151" t="str">
        <f>"009941189365"</f>
        <v>009941189365</v>
      </c>
      <c r="C151" t="s">
        <v>37</v>
      </c>
      <c r="D151" s="7">
        <v>44531</v>
      </c>
      <c r="E151" s="7">
        <v>44531</v>
      </c>
      <c r="F151" t="s">
        <v>81</v>
      </c>
      <c r="G151" t="s">
        <v>43</v>
      </c>
      <c r="H151" t="s">
        <v>453</v>
      </c>
      <c r="I151" t="s">
        <v>57</v>
      </c>
      <c r="J151" t="s">
        <v>345</v>
      </c>
      <c r="K151" t="s">
        <v>454</v>
      </c>
      <c r="L151">
        <v>21</v>
      </c>
      <c r="M151" t="s">
        <v>97</v>
      </c>
      <c r="N151" t="str">
        <f>""</f>
        <v/>
      </c>
      <c r="P151" t="s">
        <v>442</v>
      </c>
      <c r="Q151" t="s">
        <v>46</v>
      </c>
      <c r="S151" s="3">
        <v>0.4291666666666667</v>
      </c>
      <c r="T151" t="s">
        <v>60</v>
      </c>
      <c r="U151">
        <v>1</v>
      </c>
      <c r="V151">
        <v>0.3</v>
      </c>
      <c r="W151" t="s">
        <v>455</v>
      </c>
      <c r="X151">
        <v>2.8</v>
      </c>
      <c r="Y151">
        <v>3</v>
      </c>
      <c r="Z151" t="s">
        <v>49</v>
      </c>
      <c r="AA151" s="4">
        <v>0</v>
      </c>
      <c r="AB151" s="4">
        <v>0</v>
      </c>
      <c r="AC151" s="4">
        <v>25.47</v>
      </c>
      <c r="AD151" s="4">
        <v>0</v>
      </c>
      <c r="AE151" s="4">
        <v>0</v>
      </c>
      <c r="AF151" s="5">
        <v>65.3</v>
      </c>
      <c r="AG151" s="5">
        <v>90.77</v>
      </c>
      <c r="AH151" s="5">
        <v>13.62</v>
      </c>
      <c r="AI151" s="5">
        <v>104.39</v>
      </c>
    </row>
    <row r="152" spans="1:35" x14ac:dyDescent="0.3">
      <c r="A152" t="str">
        <f>"009941567725"</f>
        <v>009941567725</v>
      </c>
      <c r="B152" t="str">
        <f>"009941567725"</f>
        <v>009941567725</v>
      </c>
      <c r="C152" t="s">
        <v>37</v>
      </c>
      <c r="D152" s="7">
        <v>44532</v>
      </c>
      <c r="E152" s="7">
        <v>44532</v>
      </c>
      <c r="F152" t="s">
        <v>57</v>
      </c>
      <c r="G152" t="s">
        <v>43</v>
      </c>
      <c r="H152" t="s">
        <v>80</v>
      </c>
      <c r="I152" t="s">
        <v>354</v>
      </c>
      <c r="J152" t="s">
        <v>456</v>
      </c>
      <c r="K152" t="s">
        <v>355</v>
      </c>
      <c r="L152">
        <v>43</v>
      </c>
      <c r="M152" t="s">
        <v>45</v>
      </c>
      <c r="N152" t="str">
        <f>"STORES"</f>
        <v>STORES</v>
      </c>
      <c r="P152" t="s">
        <v>410</v>
      </c>
      <c r="Q152" t="s">
        <v>46</v>
      </c>
      <c r="S152" s="3">
        <v>0.60486111111111118</v>
      </c>
      <c r="T152" t="s">
        <v>457</v>
      </c>
      <c r="U152">
        <v>1</v>
      </c>
      <c r="V152">
        <v>260</v>
      </c>
      <c r="W152" t="s">
        <v>458</v>
      </c>
      <c r="X152">
        <v>151.69999999999999</v>
      </c>
      <c r="Y152">
        <v>260</v>
      </c>
      <c r="Z152" t="s">
        <v>49</v>
      </c>
      <c r="AA152" s="4">
        <v>0</v>
      </c>
      <c r="AB152" s="4">
        <v>0</v>
      </c>
      <c r="AC152" s="4">
        <v>626.29999999999995</v>
      </c>
      <c r="AD152" s="4">
        <v>0</v>
      </c>
      <c r="AE152" s="4">
        <v>0</v>
      </c>
      <c r="AF152" s="5">
        <v>1626.1499999999999</v>
      </c>
      <c r="AG152" s="5">
        <v>2252.4499999999998</v>
      </c>
      <c r="AH152" s="5">
        <v>337.87</v>
      </c>
      <c r="AI152" s="5">
        <v>2590.3200000000002</v>
      </c>
    </row>
    <row r="153" spans="1:35" x14ac:dyDescent="0.3">
      <c r="A153" t="str">
        <f>"009941831292"</f>
        <v>009941831292</v>
      </c>
      <c r="B153" t="str">
        <f>"009941831292"</f>
        <v>009941831292</v>
      </c>
      <c r="C153" t="s">
        <v>37</v>
      </c>
      <c r="D153" s="7">
        <v>44531</v>
      </c>
      <c r="E153" s="7">
        <v>44531</v>
      </c>
      <c r="F153" t="s">
        <v>144</v>
      </c>
      <c r="G153" t="s">
        <v>43</v>
      </c>
      <c r="H153" t="s">
        <v>411</v>
      </c>
      <c r="I153" t="s">
        <v>354</v>
      </c>
      <c r="J153" t="s">
        <v>459</v>
      </c>
      <c r="K153" t="s">
        <v>355</v>
      </c>
      <c r="L153">
        <v>43</v>
      </c>
      <c r="M153" t="s">
        <v>45</v>
      </c>
      <c r="N153" t="str">
        <f>""</f>
        <v/>
      </c>
      <c r="P153" t="s">
        <v>442</v>
      </c>
      <c r="Q153" t="s">
        <v>46</v>
      </c>
      <c r="S153" s="3">
        <v>0.40069444444444446</v>
      </c>
      <c r="T153" t="s">
        <v>231</v>
      </c>
      <c r="U153">
        <v>2</v>
      </c>
      <c r="V153">
        <v>3</v>
      </c>
      <c r="W153" t="s">
        <v>460</v>
      </c>
      <c r="X153">
        <v>0.5</v>
      </c>
      <c r="Y153">
        <v>3</v>
      </c>
      <c r="Z153" t="s">
        <v>49</v>
      </c>
      <c r="AA153" s="4">
        <v>0</v>
      </c>
      <c r="AB153" s="4">
        <v>0</v>
      </c>
      <c r="AC153" s="4">
        <v>46.31</v>
      </c>
      <c r="AD153" s="4">
        <v>0</v>
      </c>
      <c r="AE153" s="4">
        <v>0</v>
      </c>
      <c r="AF153" s="5">
        <v>139</v>
      </c>
      <c r="AG153" s="5">
        <v>185.31</v>
      </c>
      <c r="AH153" s="5">
        <v>27.8</v>
      </c>
      <c r="AI153" s="5">
        <v>213.11</v>
      </c>
    </row>
    <row r="154" spans="1:35" x14ac:dyDescent="0.3">
      <c r="A154" t="str">
        <f>"009940746415"</f>
        <v>009940746415</v>
      </c>
      <c r="B154" t="str">
        <f>"009940746415"</f>
        <v>009940746415</v>
      </c>
      <c r="C154" t="s">
        <v>37</v>
      </c>
      <c r="D154" s="7">
        <v>44531</v>
      </c>
      <c r="E154" s="7">
        <v>44531</v>
      </c>
      <c r="F154" t="s">
        <v>81</v>
      </c>
      <c r="G154" t="s">
        <v>43</v>
      </c>
      <c r="H154" t="s">
        <v>83</v>
      </c>
      <c r="I154" t="s">
        <v>57</v>
      </c>
      <c r="J154" t="s">
        <v>43</v>
      </c>
      <c r="K154" t="s">
        <v>109</v>
      </c>
      <c r="L154">
        <v>41</v>
      </c>
      <c r="M154" t="s">
        <v>45</v>
      </c>
      <c r="N154" t="str">
        <f>""</f>
        <v/>
      </c>
      <c r="P154" t="s">
        <v>410</v>
      </c>
      <c r="Q154" t="s">
        <v>46</v>
      </c>
      <c r="S154" s="3">
        <v>0.36874999999999997</v>
      </c>
      <c r="T154" t="s">
        <v>60</v>
      </c>
      <c r="U154">
        <v>6</v>
      </c>
      <c r="V154">
        <v>79</v>
      </c>
      <c r="W154" t="s">
        <v>461</v>
      </c>
      <c r="X154">
        <v>108.6</v>
      </c>
      <c r="Y154">
        <v>109</v>
      </c>
      <c r="Z154" t="s">
        <v>49</v>
      </c>
      <c r="AA154" s="4">
        <v>0</v>
      </c>
      <c r="AB154" s="4">
        <v>0</v>
      </c>
      <c r="AC154" s="4">
        <v>160.05000000000001</v>
      </c>
      <c r="AD154" s="4">
        <v>0</v>
      </c>
      <c r="AE154" s="4">
        <v>0</v>
      </c>
      <c r="AF154" s="5">
        <v>415.62999999999994</v>
      </c>
      <c r="AG154" s="5">
        <v>575.67999999999995</v>
      </c>
      <c r="AH154" s="5">
        <v>86.35</v>
      </c>
      <c r="AI154" s="5">
        <v>662.03</v>
      </c>
    </row>
    <row r="155" spans="1:35" x14ac:dyDescent="0.3">
      <c r="A155" t="str">
        <f>"009941831293"</f>
        <v>009941831293</v>
      </c>
      <c r="B155" t="str">
        <f>"009941831293"</f>
        <v>009941831293</v>
      </c>
      <c r="C155" t="s">
        <v>37</v>
      </c>
      <c r="D155" s="7">
        <v>44531</v>
      </c>
      <c r="E155" s="7">
        <v>44531</v>
      </c>
      <c r="F155" t="s">
        <v>144</v>
      </c>
      <c r="G155" t="s">
        <v>43</v>
      </c>
      <c r="H155" t="s">
        <v>411</v>
      </c>
      <c r="I155" t="s">
        <v>218</v>
      </c>
      <c r="J155" t="s">
        <v>412</v>
      </c>
      <c r="K155" t="s">
        <v>376</v>
      </c>
      <c r="L155">
        <v>43</v>
      </c>
      <c r="M155" t="s">
        <v>45</v>
      </c>
      <c r="N155" t="str">
        <f>""</f>
        <v/>
      </c>
      <c r="P155" t="s">
        <v>350</v>
      </c>
      <c r="Q155" t="s">
        <v>76</v>
      </c>
      <c r="S155" s="3">
        <v>0.4375</v>
      </c>
      <c r="T155" t="s">
        <v>413</v>
      </c>
      <c r="U155">
        <v>1</v>
      </c>
      <c r="V155">
        <v>17.100000000000001</v>
      </c>
      <c r="W155" t="s">
        <v>462</v>
      </c>
      <c r="X155">
        <v>13.3</v>
      </c>
      <c r="Y155">
        <v>18</v>
      </c>
      <c r="Z155" t="s">
        <v>49</v>
      </c>
      <c r="AA155" s="4">
        <v>0</v>
      </c>
      <c r="AB155" s="4">
        <v>0</v>
      </c>
      <c r="AC155" s="4">
        <v>53.41</v>
      </c>
      <c r="AD155" s="4">
        <v>0</v>
      </c>
      <c r="AE155" s="4">
        <v>0</v>
      </c>
      <c r="AF155" s="5">
        <v>142.21</v>
      </c>
      <c r="AG155" s="5">
        <v>195.62</v>
      </c>
      <c r="AH155" s="5">
        <v>29.34</v>
      </c>
      <c r="AI155" s="5">
        <v>224.96</v>
      </c>
    </row>
    <row r="156" spans="1:35" x14ac:dyDescent="0.3">
      <c r="A156" t="str">
        <f>"009941567723"</f>
        <v>009941567723</v>
      </c>
      <c r="B156" t="str">
        <f>"009941567723"</f>
        <v>009941567723</v>
      </c>
      <c r="C156" t="s">
        <v>37</v>
      </c>
      <c r="D156" s="7">
        <v>44531</v>
      </c>
      <c r="E156" s="7">
        <v>44531</v>
      </c>
      <c r="F156" t="s">
        <v>57</v>
      </c>
      <c r="G156" t="s">
        <v>43</v>
      </c>
      <c r="H156" t="s">
        <v>200</v>
      </c>
      <c r="I156" t="s">
        <v>210</v>
      </c>
      <c r="J156" t="s">
        <v>463</v>
      </c>
      <c r="K156" t="s">
        <v>464</v>
      </c>
      <c r="L156">
        <v>23</v>
      </c>
      <c r="M156" t="s">
        <v>97</v>
      </c>
      <c r="N156" t="str">
        <f t="shared" ref="N156:N161" si="2">"STORES"</f>
        <v>STORES</v>
      </c>
      <c r="P156" t="s">
        <v>442</v>
      </c>
      <c r="Q156" t="s">
        <v>46</v>
      </c>
      <c r="S156" s="3">
        <v>0.5444444444444444</v>
      </c>
      <c r="T156" t="s">
        <v>465</v>
      </c>
      <c r="U156">
        <v>1</v>
      </c>
      <c r="V156">
        <v>1</v>
      </c>
      <c r="W156" t="s">
        <v>78</v>
      </c>
      <c r="X156">
        <v>0.2</v>
      </c>
      <c r="Y156">
        <v>1</v>
      </c>
      <c r="Z156" t="s">
        <v>49</v>
      </c>
      <c r="AA156" s="4">
        <v>0</v>
      </c>
      <c r="AB156" s="4">
        <v>0</v>
      </c>
      <c r="AC156" s="4">
        <v>32.9</v>
      </c>
      <c r="AD156" s="4">
        <v>0</v>
      </c>
      <c r="AE156" s="4">
        <v>0</v>
      </c>
      <c r="AF156" s="5">
        <v>99.359999999999985</v>
      </c>
      <c r="AG156" s="5">
        <v>132.26</v>
      </c>
      <c r="AH156" s="5">
        <v>19.84</v>
      </c>
      <c r="AI156" s="5">
        <v>152.1</v>
      </c>
    </row>
    <row r="157" spans="1:35" x14ac:dyDescent="0.3">
      <c r="A157" t="str">
        <f>"009941291373"</f>
        <v>009941291373</v>
      </c>
      <c r="B157" t="str">
        <f>"009941291373"</f>
        <v>009941291373</v>
      </c>
      <c r="C157" t="s">
        <v>37</v>
      </c>
      <c r="D157" s="7">
        <v>44531</v>
      </c>
      <c r="E157" s="7">
        <v>44531</v>
      </c>
      <c r="F157" t="s">
        <v>57</v>
      </c>
      <c r="G157" t="s">
        <v>43</v>
      </c>
      <c r="H157" t="s">
        <v>200</v>
      </c>
      <c r="I157" t="s">
        <v>71</v>
      </c>
      <c r="J157" t="s">
        <v>43</v>
      </c>
      <c r="K157" t="s">
        <v>190</v>
      </c>
      <c r="L157">
        <v>41</v>
      </c>
      <c r="M157" t="s">
        <v>45</v>
      </c>
      <c r="N157" t="str">
        <f t="shared" si="2"/>
        <v>STORES</v>
      </c>
      <c r="P157" t="s">
        <v>410</v>
      </c>
      <c r="Q157" t="s">
        <v>76</v>
      </c>
      <c r="S157" s="3">
        <v>0.57847222222222217</v>
      </c>
      <c r="T157" t="s">
        <v>419</v>
      </c>
      <c r="U157">
        <v>2</v>
      </c>
      <c r="V157">
        <v>72</v>
      </c>
      <c r="W157" t="s">
        <v>466</v>
      </c>
      <c r="X157">
        <v>80.8</v>
      </c>
      <c r="Y157">
        <v>81</v>
      </c>
      <c r="Z157" t="s">
        <v>49</v>
      </c>
      <c r="AA157" s="4">
        <v>0</v>
      </c>
      <c r="AB157" s="4">
        <v>0</v>
      </c>
      <c r="AC157" s="4">
        <v>122.16</v>
      </c>
      <c r="AD157" s="4">
        <v>0</v>
      </c>
      <c r="AE157" s="4">
        <v>0</v>
      </c>
      <c r="AF157" s="5">
        <v>318.47000000000003</v>
      </c>
      <c r="AG157" s="5">
        <v>440.63</v>
      </c>
      <c r="AH157" s="5">
        <v>66.09</v>
      </c>
      <c r="AI157" s="5">
        <v>506.72</v>
      </c>
    </row>
    <row r="158" spans="1:35" x14ac:dyDescent="0.3">
      <c r="A158" t="str">
        <f>"009941567724"</f>
        <v>009941567724</v>
      </c>
      <c r="B158" t="str">
        <f>"009941567724"</f>
        <v>009941567724</v>
      </c>
      <c r="C158" t="s">
        <v>37</v>
      </c>
      <c r="D158" s="7">
        <v>44531</v>
      </c>
      <c r="E158" s="7">
        <v>44531</v>
      </c>
      <c r="F158" t="s">
        <v>57</v>
      </c>
      <c r="G158" t="s">
        <v>43</v>
      </c>
      <c r="H158" t="s">
        <v>200</v>
      </c>
      <c r="I158" t="s">
        <v>268</v>
      </c>
      <c r="J158" t="s">
        <v>467</v>
      </c>
      <c r="K158" t="s">
        <v>468</v>
      </c>
      <c r="L158">
        <v>41</v>
      </c>
      <c r="M158" t="s">
        <v>45</v>
      </c>
      <c r="N158" t="str">
        <f t="shared" si="2"/>
        <v>STORES</v>
      </c>
      <c r="P158" t="s">
        <v>442</v>
      </c>
      <c r="Q158" t="s">
        <v>46</v>
      </c>
      <c r="S158" s="3">
        <v>0.4513888888888889</v>
      </c>
      <c r="T158" t="s">
        <v>469</v>
      </c>
      <c r="U158">
        <v>1</v>
      </c>
      <c r="V158">
        <v>4.5999999999999996</v>
      </c>
      <c r="W158" t="s">
        <v>470</v>
      </c>
      <c r="X158">
        <v>7.7</v>
      </c>
      <c r="Y158">
        <v>8</v>
      </c>
      <c r="Z158" t="s">
        <v>49</v>
      </c>
      <c r="AA158" s="4">
        <v>0</v>
      </c>
      <c r="AB158" s="4">
        <v>0</v>
      </c>
      <c r="AC158" s="4">
        <v>32.840000000000003</v>
      </c>
      <c r="AD158" s="4">
        <v>0</v>
      </c>
      <c r="AE158" s="4">
        <v>0</v>
      </c>
      <c r="AF158" s="5">
        <v>89.45</v>
      </c>
      <c r="AG158" s="5">
        <v>122.29</v>
      </c>
      <c r="AH158" s="5">
        <v>18.34</v>
      </c>
      <c r="AI158" s="5">
        <v>140.63</v>
      </c>
    </row>
    <row r="159" spans="1:35" x14ac:dyDescent="0.3">
      <c r="A159" t="str">
        <f>"009941567646"</f>
        <v>009941567646</v>
      </c>
      <c r="B159" t="str">
        <f>"009941567646"</f>
        <v>009941567646</v>
      </c>
      <c r="C159" t="s">
        <v>37</v>
      </c>
      <c r="D159" s="7">
        <v>44531</v>
      </c>
      <c r="E159" s="7">
        <v>44531</v>
      </c>
      <c r="F159" t="s">
        <v>57</v>
      </c>
      <c r="G159" t="s">
        <v>43</v>
      </c>
      <c r="H159" t="s">
        <v>200</v>
      </c>
      <c r="I159" t="s">
        <v>130</v>
      </c>
      <c r="J159" t="s">
        <v>227</v>
      </c>
      <c r="K159" t="s">
        <v>427</v>
      </c>
      <c r="L159">
        <v>23</v>
      </c>
      <c r="M159" t="s">
        <v>97</v>
      </c>
      <c r="N159" t="str">
        <f t="shared" si="2"/>
        <v>STORES</v>
      </c>
      <c r="P159" t="s">
        <v>442</v>
      </c>
      <c r="Q159" t="s">
        <v>46</v>
      </c>
      <c r="S159" s="3">
        <v>0.35416666666666669</v>
      </c>
      <c r="T159" t="s">
        <v>132</v>
      </c>
      <c r="U159">
        <v>1</v>
      </c>
      <c r="V159">
        <v>1</v>
      </c>
      <c r="W159" t="s">
        <v>78</v>
      </c>
      <c r="X159">
        <v>0.2</v>
      </c>
      <c r="Y159">
        <v>1</v>
      </c>
      <c r="Z159" t="s">
        <v>49</v>
      </c>
      <c r="AA159" s="4">
        <v>0</v>
      </c>
      <c r="AB159" s="4">
        <v>0</v>
      </c>
      <c r="AC159" s="4">
        <v>32.9</v>
      </c>
      <c r="AD159" s="4">
        <v>0</v>
      </c>
      <c r="AE159" s="4">
        <v>0</v>
      </c>
      <c r="AF159" s="5">
        <v>84.360000000000014</v>
      </c>
      <c r="AG159" s="5">
        <v>117.26</v>
      </c>
      <c r="AH159" s="5">
        <v>17.59</v>
      </c>
      <c r="AI159" s="5">
        <v>134.85</v>
      </c>
    </row>
    <row r="160" spans="1:35" x14ac:dyDescent="0.3">
      <c r="A160" t="str">
        <f>"009941618920"</f>
        <v>009941618920</v>
      </c>
      <c r="B160" t="str">
        <f>"009941618920"</f>
        <v>009941618920</v>
      </c>
      <c r="C160" t="s">
        <v>37</v>
      </c>
      <c r="D160" s="7">
        <v>44531</v>
      </c>
      <c r="E160" s="7">
        <v>44531</v>
      </c>
      <c r="F160" t="s">
        <v>57</v>
      </c>
      <c r="G160" t="s">
        <v>43</v>
      </c>
      <c r="H160" t="s">
        <v>190</v>
      </c>
      <c r="I160" t="s">
        <v>101</v>
      </c>
      <c r="J160" t="s">
        <v>43</v>
      </c>
      <c r="K160" t="s">
        <v>471</v>
      </c>
      <c r="L160">
        <v>43</v>
      </c>
      <c r="M160" t="s">
        <v>45</v>
      </c>
      <c r="N160" t="str">
        <f t="shared" si="2"/>
        <v>STORES</v>
      </c>
      <c r="P160" t="s">
        <v>410</v>
      </c>
      <c r="Q160" t="s">
        <v>76</v>
      </c>
      <c r="S160" s="3">
        <v>0.3888888888888889</v>
      </c>
      <c r="T160" t="s">
        <v>472</v>
      </c>
      <c r="U160">
        <v>2</v>
      </c>
      <c r="V160">
        <v>21.3</v>
      </c>
      <c r="W160" t="s">
        <v>473</v>
      </c>
      <c r="X160">
        <v>17.8</v>
      </c>
      <c r="Y160">
        <v>22</v>
      </c>
      <c r="Z160" t="s">
        <v>49</v>
      </c>
      <c r="AA160" s="4">
        <v>0</v>
      </c>
      <c r="AB160" s="4">
        <v>0</v>
      </c>
      <c r="AC160" s="4">
        <v>62.88</v>
      </c>
      <c r="AD160" s="4">
        <v>0</v>
      </c>
      <c r="AE160" s="4">
        <v>0</v>
      </c>
      <c r="AF160" s="5">
        <v>166.49</v>
      </c>
      <c r="AG160" s="5">
        <v>229.37</v>
      </c>
      <c r="AH160" s="5">
        <v>34.409999999999997</v>
      </c>
      <c r="AI160" s="5">
        <v>263.77999999999997</v>
      </c>
    </row>
    <row r="161" spans="1:35" x14ac:dyDescent="0.3">
      <c r="A161" t="str">
        <f>"009938681288"</f>
        <v>009938681288</v>
      </c>
      <c r="B161" t="str">
        <f>"009938681288"</f>
        <v>009938681288</v>
      </c>
      <c r="C161" t="s">
        <v>37</v>
      </c>
      <c r="D161" s="7">
        <v>44531</v>
      </c>
      <c r="E161" s="7">
        <v>44531</v>
      </c>
      <c r="F161" t="s">
        <v>57</v>
      </c>
      <c r="G161" t="s">
        <v>43</v>
      </c>
      <c r="H161" t="s">
        <v>200</v>
      </c>
      <c r="I161" t="s">
        <v>210</v>
      </c>
      <c r="J161" t="s">
        <v>43</v>
      </c>
      <c r="K161" t="s">
        <v>190</v>
      </c>
      <c r="L161">
        <v>23</v>
      </c>
      <c r="M161" t="s">
        <v>97</v>
      </c>
      <c r="N161" t="str">
        <f t="shared" si="2"/>
        <v>STORES</v>
      </c>
      <c r="P161" t="s">
        <v>442</v>
      </c>
      <c r="Q161" t="s">
        <v>46</v>
      </c>
      <c r="S161" s="3">
        <v>0.54513888888888895</v>
      </c>
      <c r="T161" t="s">
        <v>465</v>
      </c>
      <c r="U161">
        <v>1</v>
      </c>
      <c r="V161">
        <v>1</v>
      </c>
      <c r="W161" t="s">
        <v>78</v>
      </c>
      <c r="X161">
        <v>0.2</v>
      </c>
      <c r="Y161">
        <v>1</v>
      </c>
      <c r="Z161" t="s">
        <v>49</v>
      </c>
      <c r="AA161" s="4">
        <v>0</v>
      </c>
      <c r="AB161" s="4">
        <v>0</v>
      </c>
      <c r="AC161" s="4">
        <v>32.9</v>
      </c>
      <c r="AD161" s="4">
        <v>0</v>
      </c>
      <c r="AE161" s="4">
        <v>0</v>
      </c>
      <c r="AF161" s="5">
        <v>99.359999999999985</v>
      </c>
      <c r="AG161" s="5">
        <v>132.26</v>
      </c>
      <c r="AH161" s="5">
        <v>19.84</v>
      </c>
      <c r="AI161" s="5">
        <v>152.1</v>
      </c>
    </row>
    <row r="162" spans="1:35" x14ac:dyDescent="0.3">
      <c r="A162" t="str">
        <f>"009940237782"</f>
        <v>009940237782</v>
      </c>
      <c r="B162" t="str">
        <f>"009940237782"</f>
        <v>009940237782</v>
      </c>
      <c r="C162" t="s">
        <v>37</v>
      </c>
      <c r="D162" s="7">
        <v>44531</v>
      </c>
      <c r="E162" s="7">
        <v>44531</v>
      </c>
      <c r="F162" t="s">
        <v>57</v>
      </c>
      <c r="G162" t="s">
        <v>43</v>
      </c>
      <c r="H162" t="s">
        <v>200</v>
      </c>
      <c r="I162" t="s">
        <v>42</v>
      </c>
      <c r="J162" t="s">
        <v>474</v>
      </c>
      <c r="K162" t="s">
        <v>190</v>
      </c>
      <c r="L162">
        <v>41</v>
      </c>
      <c r="M162" t="s">
        <v>45</v>
      </c>
      <c r="N162" t="str">
        <f>"LOCKS"</f>
        <v>LOCKS</v>
      </c>
      <c r="P162" t="s">
        <v>410</v>
      </c>
      <c r="Q162" t="s">
        <v>76</v>
      </c>
      <c r="S162" s="3">
        <v>0.50763888888888886</v>
      </c>
      <c r="T162" t="s">
        <v>475</v>
      </c>
      <c r="U162">
        <v>1</v>
      </c>
      <c r="V162">
        <v>12.7</v>
      </c>
      <c r="W162" t="s">
        <v>476</v>
      </c>
      <c r="X162">
        <v>2.2999999999999998</v>
      </c>
      <c r="Y162">
        <v>13</v>
      </c>
      <c r="Z162" t="s">
        <v>49</v>
      </c>
      <c r="AA162" s="4">
        <v>0</v>
      </c>
      <c r="AB162" s="4">
        <v>0</v>
      </c>
      <c r="AC162" s="4">
        <v>32.840000000000003</v>
      </c>
      <c r="AD162" s="4">
        <v>0</v>
      </c>
      <c r="AE162" s="4">
        <v>0</v>
      </c>
      <c r="AF162" s="5">
        <v>89.45</v>
      </c>
      <c r="AG162" s="5">
        <v>122.29</v>
      </c>
      <c r="AH162" s="5">
        <v>18.34</v>
      </c>
      <c r="AI162" s="5">
        <v>140.63</v>
      </c>
    </row>
    <row r="163" spans="1:35" x14ac:dyDescent="0.3">
      <c r="A163" t="str">
        <f>"009941635516"</f>
        <v>009941635516</v>
      </c>
      <c r="B163" t="str">
        <f>"009941635516"</f>
        <v>009941635516</v>
      </c>
      <c r="C163" t="s">
        <v>37</v>
      </c>
      <c r="D163" s="7">
        <v>44531</v>
      </c>
      <c r="E163" s="7">
        <v>44531</v>
      </c>
      <c r="F163" t="s">
        <v>57</v>
      </c>
      <c r="G163" t="s">
        <v>43</v>
      </c>
      <c r="H163" t="s">
        <v>200</v>
      </c>
      <c r="I163" t="s">
        <v>91</v>
      </c>
      <c r="J163" t="s">
        <v>43</v>
      </c>
      <c r="K163" t="s">
        <v>190</v>
      </c>
      <c r="L163">
        <v>41</v>
      </c>
      <c r="M163" t="s">
        <v>45</v>
      </c>
      <c r="N163" t="str">
        <f>"STORES"</f>
        <v>STORES</v>
      </c>
      <c r="P163" t="s">
        <v>442</v>
      </c>
      <c r="Q163" t="s">
        <v>46</v>
      </c>
      <c r="S163" s="3">
        <v>0.59513888888888888</v>
      </c>
      <c r="T163" t="s">
        <v>94</v>
      </c>
      <c r="U163">
        <v>1</v>
      </c>
      <c r="V163">
        <v>13</v>
      </c>
      <c r="W163" t="s">
        <v>477</v>
      </c>
      <c r="X163">
        <v>10.6</v>
      </c>
      <c r="Y163">
        <v>13</v>
      </c>
      <c r="Z163" t="s">
        <v>49</v>
      </c>
      <c r="AA163" s="4">
        <v>0</v>
      </c>
      <c r="AB163" s="4">
        <v>0</v>
      </c>
      <c r="AC163" s="4">
        <v>32.840000000000003</v>
      </c>
      <c r="AD163" s="4">
        <v>0</v>
      </c>
      <c r="AE163" s="4">
        <v>0</v>
      </c>
      <c r="AF163" s="5">
        <v>89.45</v>
      </c>
      <c r="AG163" s="5">
        <v>122.29</v>
      </c>
      <c r="AH163" s="5">
        <v>18.34</v>
      </c>
      <c r="AI163" s="5">
        <v>140.63</v>
      </c>
    </row>
    <row r="164" spans="1:35" x14ac:dyDescent="0.3">
      <c r="A164" t="str">
        <f>"009941618510"</f>
        <v>009941618510</v>
      </c>
      <c r="B164" t="str">
        <f>"009941618510"</f>
        <v>009941618510</v>
      </c>
      <c r="C164" t="s">
        <v>37</v>
      </c>
      <c r="D164" s="7">
        <v>44531</v>
      </c>
      <c r="E164" s="7">
        <v>44531</v>
      </c>
      <c r="F164" t="s">
        <v>57</v>
      </c>
      <c r="G164" t="s">
        <v>43</v>
      </c>
      <c r="H164" t="s">
        <v>200</v>
      </c>
      <c r="I164" t="s">
        <v>81</v>
      </c>
      <c r="J164" t="s">
        <v>227</v>
      </c>
      <c r="K164" t="s">
        <v>190</v>
      </c>
      <c r="L164">
        <v>41</v>
      </c>
      <c r="M164" t="s">
        <v>45</v>
      </c>
      <c r="N164" t="str">
        <f>"STORES"</f>
        <v>STORES</v>
      </c>
      <c r="P164" t="s">
        <v>410</v>
      </c>
      <c r="Q164" t="s">
        <v>46</v>
      </c>
      <c r="S164" s="3">
        <v>0.44791666666666669</v>
      </c>
      <c r="T164" t="s">
        <v>478</v>
      </c>
      <c r="U164">
        <v>1</v>
      </c>
      <c r="V164">
        <v>5.9</v>
      </c>
      <c r="W164" t="s">
        <v>479</v>
      </c>
      <c r="X164">
        <v>7.4</v>
      </c>
      <c r="Y164">
        <v>8</v>
      </c>
      <c r="Z164" t="s">
        <v>49</v>
      </c>
      <c r="AA164" s="4">
        <v>0</v>
      </c>
      <c r="AB164" s="4">
        <v>0</v>
      </c>
      <c r="AC164" s="4">
        <v>32.840000000000003</v>
      </c>
      <c r="AD164" s="4">
        <v>0</v>
      </c>
      <c r="AE164" s="4">
        <v>0</v>
      </c>
      <c r="AF164" s="5">
        <v>89.45</v>
      </c>
      <c r="AG164" s="5">
        <v>122.29</v>
      </c>
      <c r="AH164" s="5">
        <v>18.34</v>
      </c>
      <c r="AI164" s="5">
        <v>140.63</v>
      </c>
    </row>
    <row r="165" spans="1:35" x14ac:dyDescent="0.3">
      <c r="A165" t="str">
        <f>"009941624828"</f>
        <v>009941624828</v>
      </c>
      <c r="B165" t="str">
        <f>"009941624828"</f>
        <v>009941624828</v>
      </c>
      <c r="C165" t="s">
        <v>50</v>
      </c>
      <c r="D165" s="7">
        <v>44537</v>
      </c>
      <c r="E165" s="7">
        <v>44537</v>
      </c>
      <c r="F165" t="s">
        <v>218</v>
      </c>
      <c r="G165" t="s">
        <v>219</v>
      </c>
      <c r="H165" t="s">
        <v>376</v>
      </c>
      <c r="I165" t="s">
        <v>144</v>
      </c>
      <c r="J165" t="s">
        <v>43</v>
      </c>
      <c r="K165" t="s">
        <v>221</v>
      </c>
      <c r="L165">
        <v>43</v>
      </c>
      <c r="M165" t="s">
        <v>45</v>
      </c>
      <c r="N165" t="str">
        <f>""</f>
        <v/>
      </c>
      <c r="P165" t="s">
        <v>480</v>
      </c>
      <c r="Q165" t="s">
        <v>76</v>
      </c>
      <c r="S165" s="3">
        <v>0.40208333333333335</v>
      </c>
      <c r="T165" t="s">
        <v>481</v>
      </c>
      <c r="U165">
        <v>1</v>
      </c>
      <c r="V165">
        <v>24</v>
      </c>
      <c r="W165" t="s">
        <v>384</v>
      </c>
      <c r="X165">
        <v>39.5</v>
      </c>
      <c r="Y165">
        <v>40</v>
      </c>
      <c r="Z165" t="s">
        <v>49</v>
      </c>
      <c r="AA165" s="4">
        <v>0</v>
      </c>
      <c r="AB165" s="4">
        <v>0</v>
      </c>
      <c r="AC165" s="4">
        <v>105.5</v>
      </c>
      <c r="AD165" s="4">
        <v>0</v>
      </c>
      <c r="AE165" s="4">
        <v>0</v>
      </c>
      <c r="AF165" s="5">
        <v>275.75</v>
      </c>
      <c r="AG165" s="5">
        <v>381.25</v>
      </c>
      <c r="AH165" s="5">
        <v>57.19</v>
      </c>
      <c r="AI165" s="5">
        <v>438.44</v>
      </c>
    </row>
    <row r="166" spans="1:35" x14ac:dyDescent="0.3">
      <c r="A166" t="str">
        <f>"009940746416"</f>
        <v>009940746416</v>
      </c>
      <c r="B166" t="str">
        <f>"009940746416"</f>
        <v>009940746416</v>
      </c>
      <c r="C166" t="s">
        <v>37</v>
      </c>
      <c r="D166" s="7">
        <v>44537</v>
      </c>
      <c r="E166" s="7">
        <v>44537</v>
      </c>
      <c r="F166" t="s">
        <v>81</v>
      </c>
      <c r="G166" t="s">
        <v>43</v>
      </c>
      <c r="H166" t="s">
        <v>83</v>
      </c>
      <c r="I166" t="s">
        <v>57</v>
      </c>
      <c r="J166" t="s">
        <v>43</v>
      </c>
      <c r="K166" t="s">
        <v>109</v>
      </c>
      <c r="L166">
        <v>41</v>
      </c>
      <c r="M166" t="s">
        <v>45</v>
      </c>
      <c r="N166" t="str">
        <f>"NA"</f>
        <v>NA</v>
      </c>
      <c r="P166" t="s">
        <v>482</v>
      </c>
      <c r="Q166" t="s">
        <v>76</v>
      </c>
      <c r="S166" s="3">
        <v>0.55138888888888882</v>
      </c>
      <c r="T166" t="s">
        <v>483</v>
      </c>
      <c r="U166">
        <v>4</v>
      </c>
      <c r="V166">
        <v>104.7</v>
      </c>
      <c r="W166" t="s">
        <v>484</v>
      </c>
      <c r="X166">
        <v>92.8</v>
      </c>
      <c r="Y166">
        <v>105</v>
      </c>
      <c r="Z166" t="s">
        <v>49</v>
      </c>
      <c r="AA166" s="4">
        <v>0</v>
      </c>
      <c r="AB166" s="4">
        <v>0</v>
      </c>
      <c r="AC166" s="4">
        <v>154.63999999999999</v>
      </c>
      <c r="AD166" s="4">
        <v>0</v>
      </c>
      <c r="AE166" s="4">
        <v>0</v>
      </c>
      <c r="AF166" s="5">
        <v>401.75</v>
      </c>
      <c r="AG166" s="5">
        <v>556.39</v>
      </c>
      <c r="AH166" s="5">
        <v>83.46</v>
      </c>
      <c r="AI166" s="5">
        <v>639.85</v>
      </c>
    </row>
    <row r="167" spans="1:35" x14ac:dyDescent="0.3">
      <c r="A167" t="str">
        <f>"009940900502"</f>
        <v>009940900502</v>
      </c>
      <c r="B167" t="str">
        <f>"009940900502"</f>
        <v>009940900502</v>
      </c>
      <c r="C167" t="s">
        <v>37</v>
      </c>
      <c r="D167" s="7">
        <v>44537</v>
      </c>
      <c r="E167" s="7">
        <v>44537</v>
      </c>
      <c r="F167" t="s">
        <v>42</v>
      </c>
      <c r="G167" t="s">
        <v>43</v>
      </c>
      <c r="I167" t="s">
        <v>66</v>
      </c>
      <c r="J167" t="s">
        <v>62</v>
      </c>
      <c r="K167" t="s">
        <v>485</v>
      </c>
      <c r="L167">
        <v>44</v>
      </c>
      <c r="M167" t="s">
        <v>45</v>
      </c>
      <c r="N167" t="str">
        <f>""</f>
        <v/>
      </c>
      <c r="P167" t="s">
        <v>429</v>
      </c>
      <c r="Q167" t="s">
        <v>46</v>
      </c>
      <c r="S167" s="3">
        <v>0.62430555555555556</v>
      </c>
      <c r="T167" t="s">
        <v>486</v>
      </c>
      <c r="U167">
        <v>1</v>
      </c>
      <c r="V167">
        <v>9</v>
      </c>
      <c r="W167" t="s">
        <v>487</v>
      </c>
      <c r="X167">
        <v>14.7</v>
      </c>
      <c r="Y167">
        <v>15</v>
      </c>
      <c r="Z167" t="s">
        <v>49</v>
      </c>
      <c r="AA167" s="4">
        <v>0</v>
      </c>
      <c r="AB167" s="4">
        <v>0</v>
      </c>
      <c r="AC167" s="4">
        <v>36.270000000000003</v>
      </c>
      <c r="AD167" s="4">
        <v>0</v>
      </c>
      <c r="AE167" s="4">
        <v>0</v>
      </c>
      <c r="AF167" s="5">
        <v>98.239999999999981</v>
      </c>
      <c r="AG167" s="5">
        <v>134.51</v>
      </c>
      <c r="AH167" s="5">
        <v>20.18</v>
      </c>
      <c r="AI167" s="5">
        <v>154.69</v>
      </c>
    </row>
    <row r="168" spans="1:35" x14ac:dyDescent="0.3">
      <c r="A168" t="str">
        <f>"009941635511"</f>
        <v>009941635511</v>
      </c>
      <c r="B168" t="str">
        <f>"009941635511"</f>
        <v>009941635511</v>
      </c>
      <c r="C168" t="s">
        <v>37</v>
      </c>
      <c r="D168" s="7">
        <v>44537</v>
      </c>
      <c r="E168" s="7">
        <v>44537</v>
      </c>
      <c r="F168" t="s">
        <v>57</v>
      </c>
      <c r="G168" t="s">
        <v>43</v>
      </c>
      <c r="H168" t="s">
        <v>200</v>
      </c>
      <c r="I168" t="s">
        <v>91</v>
      </c>
      <c r="J168" t="s">
        <v>227</v>
      </c>
      <c r="K168" t="s">
        <v>190</v>
      </c>
      <c r="L168">
        <v>41</v>
      </c>
      <c r="M168" t="s">
        <v>45</v>
      </c>
      <c r="N168" t="str">
        <f>"STORES"</f>
        <v>STORES</v>
      </c>
      <c r="P168" t="s">
        <v>429</v>
      </c>
      <c r="Q168" t="s">
        <v>46</v>
      </c>
      <c r="S168" s="3">
        <v>0.4375</v>
      </c>
      <c r="T168" t="s">
        <v>488</v>
      </c>
      <c r="U168">
        <v>1</v>
      </c>
      <c r="V168">
        <v>30</v>
      </c>
      <c r="W168" t="s">
        <v>489</v>
      </c>
      <c r="X168">
        <v>38.200000000000003</v>
      </c>
      <c r="Y168">
        <v>39</v>
      </c>
      <c r="Z168" t="s">
        <v>49</v>
      </c>
      <c r="AA168" s="4">
        <v>0</v>
      </c>
      <c r="AB168" s="4">
        <v>0</v>
      </c>
      <c r="AC168" s="4">
        <v>65.319999999999993</v>
      </c>
      <c r="AD168" s="4">
        <v>0</v>
      </c>
      <c r="AE168" s="4">
        <v>0</v>
      </c>
      <c r="AF168" s="5">
        <v>172.73000000000002</v>
      </c>
      <c r="AG168" s="5">
        <v>238.05</v>
      </c>
      <c r="AH168" s="5">
        <v>35.71</v>
      </c>
      <c r="AI168" s="5">
        <v>273.76</v>
      </c>
    </row>
    <row r="169" spans="1:35" x14ac:dyDescent="0.3">
      <c r="A169" t="str">
        <f>"009941567639"</f>
        <v>009941567639</v>
      </c>
      <c r="B169" t="str">
        <f>"009941567639"</f>
        <v>009941567639</v>
      </c>
      <c r="C169" t="s">
        <v>37</v>
      </c>
      <c r="D169" s="7">
        <v>44537</v>
      </c>
      <c r="E169" s="7">
        <v>44537</v>
      </c>
      <c r="F169" t="s">
        <v>57</v>
      </c>
      <c r="G169" t="s">
        <v>43</v>
      </c>
      <c r="H169" t="s">
        <v>190</v>
      </c>
      <c r="I169" t="s">
        <v>98</v>
      </c>
      <c r="J169" t="s">
        <v>43</v>
      </c>
      <c r="K169" t="s">
        <v>140</v>
      </c>
      <c r="L169">
        <v>23</v>
      </c>
      <c r="M169" t="s">
        <v>97</v>
      </c>
      <c r="N169" t="str">
        <f>"STORES"</f>
        <v>STORES</v>
      </c>
      <c r="P169" t="s">
        <v>429</v>
      </c>
      <c r="Q169" t="s">
        <v>46</v>
      </c>
      <c r="S169" s="3">
        <v>0.375</v>
      </c>
      <c r="T169" t="s">
        <v>142</v>
      </c>
      <c r="U169">
        <v>1</v>
      </c>
      <c r="V169">
        <v>0.5</v>
      </c>
      <c r="W169" t="s">
        <v>78</v>
      </c>
      <c r="X169">
        <v>0.2</v>
      </c>
      <c r="Y169">
        <v>0.5</v>
      </c>
      <c r="Z169" t="s">
        <v>49</v>
      </c>
      <c r="AA169" s="4">
        <v>0</v>
      </c>
      <c r="AB169" s="4">
        <v>0</v>
      </c>
      <c r="AC169" s="4">
        <v>32.9</v>
      </c>
      <c r="AD169" s="4">
        <v>0</v>
      </c>
      <c r="AE169" s="4">
        <v>0</v>
      </c>
      <c r="AF169" s="5">
        <v>84.360000000000014</v>
      </c>
      <c r="AG169" s="5">
        <v>117.26</v>
      </c>
      <c r="AH169" s="5">
        <v>17.59</v>
      </c>
      <c r="AI169" s="5">
        <v>134.85</v>
      </c>
    </row>
    <row r="170" spans="1:35" x14ac:dyDescent="0.3">
      <c r="A170" t="str">
        <f>"009941291372"</f>
        <v>009941291372</v>
      </c>
      <c r="B170" t="str">
        <f>"009941291372"</f>
        <v>009941291372</v>
      </c>
      <c r="C170" t="s">
        <v>37</v>
      </c>
      <c r="D170" s="7">
        <v>44537</v>
      </c>
      <c r="E170" s="7">
        <v>44537</v>
      </c>
      <c r="F170" t="s">
        <v>57</v>
      </c>
      <c r="G170" t="s">
        <v>43</v>
      </c>
      <c r="H170" t="s">
        <v>200</v>
      </c>
      <c r="I170" t="s">
        <v>71</v>
      </c>
      <c r="J170" t="s">
        <v>43</v>
      </c>
      <c r="K170" t="s">
        <v>190</v>
      </c>
      <c r="L170">
        <v>41</v>
      </c>
      <c r="M170" t="s">
        <v>45</v>
      </c>
      <c r="N170" t="str">
        <f>"STORES"</f>
        <v>STORES</v>
      </c>
      <c r="P170" t="s">
        <v>429</v>
      </c>
      <c r="Q170" t="s">
        <v>46</v>
      </c>
      <c r="S170" s="3">
        <v>0.41666666666666669</v>
      </c>
      <c r="T170" t="s">
        <v>192</v>
      </c>
      <c r="U170">
        <v>1</v>
      </c>
      <c r="V170">
        <v>23.5</v>
      </c>
      <c r="W170" t="s">
        <v>490</v>
      </c>
      <c r="X170">
        <v>36.700000000000003</v>
      </c>
      <c r="Y170">
        <v>37</v>
      </c>
      <c r="Z170" t="s">
        <v>49</v>
      </c>
      <c r="AA170" s="4">
        <v>0</v>
      </c>
      <c r="AB170" s="4">
        <v>0</v>
      </c>
      <c r="AC170" s="4">
        <v>62.61</v>
      </c>
      <c r="AD170" s="4">
        <v>0</v>
      </c>
      <c r="AE170" s="4">
        <v>0</v>
      </c>
      <c r="AF170" s="5">
        <v>165.79000000000002</v>
      </c>
      <c r="AG170" s="5">
        <v>228.4</v>
      </c>
      <c r="AH170" s="5">
        <v>34.26</v>
      </c>
      <c r="AI170" s="5">
        <v>262.66000000000003</v>
      </c>
    </row>
    <row r="171" spans="1:35" x14ac:dyDescent="0.3">
      <c r="A171" t="str">
        <f>"009940957431"</f>
        <v>009940957431</v>
      </c>
      <c r="B171" t="str">
        <f>"009940957431"</f>
        <v>009940957431</v>
      </c>
      <c r="C171" t="s">
        <v>37</v>
      </c>
      <c r="D171" s="7">
        <v>44537</v>
      </c>
      <c r="E171" s="7">
        <v>44537</v>
      </c>
      <c r="F171" t="s">
        <v>57</v>
      </c>
      <c r="G171" t="s">
        <v>43</v>
      </c>
      <c r="H171" t="s">
        <v>200</v>
      </c>
      <c r="I171" t="s">
        <v>81</v>
      </c>
      <c r="J171" t="s">
        <v>43</v>
      </c>
      <c r="K171" t="s">
        <v>83</v>
      </c>
      <c r="L171">
        <v>21</v>
      </c>
      <c r="M171" t="s">
        <v>97</v>
      </c>
      <c r="N171" t="str">
        <f>"STORES"</f>
        <v>STORES</v>
      </c>
      <c r="P171" t="s">
        <v>429</v>
      </c>
      <c r="Q171" t="s">
        <v>46</v>
      </c>
      <c r="S171" s="3">
        <v>0.3840277777777778</v>
      </c>
      <c r="T171" t="s">
        <v>438</v>
      </c>
      <c r="U171">
        <v>1</v>
      </c>
      <c r="V171">
        <v>0.2</v>
      </c>
      <c r="W171" t="s">
        <v>491</v>
      </c>
      <c r="X171">
        <v>0.8</v>
      </c>
      <c r="Y171">
        <v>1</v>
      </c>
      <c r="Z171" t="s">
        <v>49</v>
      </c>
      <c r="AA171" s="4">
        <v>0</v>
      </c>
      <c r="AB171" s="4">
        <v>0</v>
      </c>
      <c r="AC171" s="4">
        <v>16.98</v>
      </c>
      <c r="AD171" s="4">
        <v>0</v>
      </c>
      <c r="AE171" s="4">
        <v>0</v>
      </c>
      <c r="AF171" s="5">
        <v>43.540000000000006</v>
      </c>
      <c r="AG171" s="5">
        <v>60.52</v>
      </c>
      <c r="AH171" s="5">
        <v>9.08</v>
      </c>
      <c r="AI171" s="5">
        <v>69.599999999999994</v>
      </c>
    </row>
    <row r="172" spans="1:35" x14ac:dyDescent="0.3">
      <c r="A172" t="str">
        <f>"009941567638"</f>
        <v>009941567638</v>
      </c>
      <c r="B172" t="str">
        <f>"009941567638"</f>
        <v>009941567638</v>
      </c>
      <c r="C172" t="s">
        <v>37</v>
      </c>
      <c r="D172" s="7">
        <v>44537</v>
      </c>
      <c r="E172" s="7">
        <v>44537</v>
      </c>
      <c r="F172" t="s">
        <v>57</v>
      </c>
      <c r="G172" t="s">
        <v>43</v>
      </c>
      <c r="H172" t="s">
        <v>190</v>
      </c>
      <c r="I172" t="s">
        <v>229</v>
      </c>
      <c r="J172" t="s">
        <v>43</v>
      </c>
      <c r="K172" t="s">
        <v>492</v>
      </c>
      <c r="L172">
        <v>23</v>
      </c>
      <c r="M172" t="s">
        <v>97</v>
      </c>
      <c r="N172" t="str">
        <f>"STORES"</f>
        <v>STORES</v>
      </c>
      <c r="P172" t="s">
        <v>480</v>
      </c>
      <c r="Q172" t="s">
        <v>76</v>
      </c>
      <c r="S172" s="3">
        <v>0.41111111111111115</v>
      </c>
      <c r="T172" t="s">
        <v>493</v>
      </c>
      <c r="U172">
        <v>1</v>
      </c>
      <c r="V172">
        <v>1</v>
      </c>
      <c r="W172" t="s">
        <v>78</v>
      </c>
      <c r="X172">
        <v>0.2</v>
      </c>
      <c r="Y172">
        <v>1</v>
      </c>
      <c r="Z172" t="s">
        <v>49</v>
      </c>
      <c r="AA172" s="4">
        <v>0</v>
      </c>
      <c r="AB172" s="4">
        <v>0</v>
      </c>
      <c r="AC172" s="4">
        <v>32.9</v>
      </c>
      <c r="AD172" s="4">
        <v>0</v>
      </c>
      <c r="AE172" s="4">
        <v>0</v>
      </c>
      <c r="AF172" s="5">
        <v>84.360000000000014</v>
      </c>
      <c r="AG172" s="5">
        <v>117.26</v>
      </c>
      <c r="AH172" s="5">
        <v>17.59</v>
      </c>
      <c r="AI172" s="5">
        <v>134.85</v>
      </c>
    </row>
    <row r="173" spans="1:35" x14ac:dyDescent="0.3">
      <c r="A173" t="str">
        <f>"009941119677"</f>
        <v>009941119677</v>
      </c>
      <c r="B173" t="str">
        <f>"009941119677"</f>
        <v>009941119677</v>
      </c>
      <c r="C173" t="s">
        <v>37</v>
      </c>
      <c r="D173" s="7">
        <v>44537</v>
      </c>
      <c r="E173" s="7">
        <v>44537</v>
      </c>
      <c r="F173" t="s">
        <v>261</v>
      </c>
      <c r="G173" t="s">
        <v>43</v>
      </c>
      <c r="H173" t="s">
        <v>414</v>
      </c>
      <c r="I173" t="s">
        <v>104</v>
      </c>
      <c r="J173" t="s">
        <v>494</v>
      </c>
      <c r="K173" t="s">
        <v>58</v>
      </c>
      <c r="L173">
        <v>41</v>
      </c>
      <c r="M173" t="s">
        <v>45</v>
      </c>
      <c r="N173" t="str">
        <f>"MERULEN"</f>
        <v>MERULEN</v>
      </c>
      <c r="P173" t="s">
        <v>429</v>
      </c>
      <c r="Q173" t="s">
        <v>46</v>
      </c>
      <c r="S173" s="3">
        <v>0.36736111111111108</v>
      </c>
      <c r="T173" t="s">
        <v>60</v>
      </c>
      <c r="U173">
        <v>2</v>
      </c>
      <c r="V173">
        <v>60</v>
      </c>
      <c r="W173" t="s">
        <v>495</v>
      </c>
      <c r="X173">
        <v>82.2</v>
      </c>
      <c r="Y173">
        <v>83</v>
      </c>
      <c r="Z173" t="s">
        <v>49</v>
      </c>
      <c r="AA173" s="4">
        <v>0</v>
      </c>
      <c r="AB173" s="4">
        <v>0</v>
      </c>
      <c r="AC173" s="4">
        <v>124.86</v>
      </c>
      <c r="AD173" s="4">
        <v>0</v>
      </c>
      <c r="AE173" s="4">
        <v>0</v>
      </c>
      <c r="AF173" s="5">
        <v>325.40999999999997</v>
      </c>
      <c r="AG173" s="5">
        <v>450.27</v>
      </c>
      <c r="AH173" s="5">
        <v>67.540000000000006</v>
      </c>
      <c r="AI173" s="5">
        <v>517.80999999999995</v>
      </c>
    </row>
    <row r="174" spans="1:35" x14ac:dyDescent="0.3">
      <c r="A174" t="str">
        <f>"009940237781"</f>
        <v>009940237781</v>
      </c>
      <c r="B174" t="str">
        <f>"009940237781"</f>
        <v>009940237781</v>
      </c>
      <c r="C174" t="s">
        <v>37</v>
      </c>
      <c r="D174" s="7">
        <v>44537</v>
      </c>
      <c r="E174" s="7">
        <v>44537</v>
      </c>
      <c r="F174" t="s">
        <v>57</v>
      </c>
      <c r="G174" t="s">
        <v>43</v>
      </c>
      <c r="H174" t="s">
        <v>200</v>
      </c>
      <c r="I174" t="s">
        <v>42</v>
      </c>
      <c r="J174" t="s">
        <v>227</v>
      </c>
      <c r="K174" t="s">
        <v>190</v>
      </c>
      <c r="L174">
        <v>41</v>
      </c>
      <c r="M174" t="s">
        <v>45</v>
      </c>
      <c r="N174" t="str">
        <f>"STORES"</f>
        <v>STORES</v>
      </c>
      <c r="P174" t="s">
        <v>429</v>
      </c>
      <c r="Q174" t="s">
        <v>46</v>
      </c>
      <c r="S174" s="3">
        <v>0.51388888888888895</v>
      </c>
      <c r="T174" t="s">
        <v>88</v>
      </c>
      <c r="U174">
        <v>4</v>
      </c>
      <c r="V174">
        <v>75.400000000000006</v>
      </c>
      <c r="W174" t="s">
        <v>496</v>
      </c>
      <c r="X174">
        <v>64.599999999999994</v>
      </c>
      <c r="Y174">
        <v>76</v>
      </c>
      <c r="Z174" t="s">
        <v>49</v>
      </c>
      <c r="AA174" s="4">
        <v>0</v>
      </c>
      <c r="AB174" s="4">
        <v>0</v>
      </c>
      <c r="AC174" s="4">
        <v>115.39</v>
      </c>
      <c r="AD174" s="4">
        <v>0</v>
      </c>
      <c r="AE174" s="4">
        <v>0</v>
      </c>
      <c r="AF174" s="5">
        <v>301.12</v>
      </c>
      <c r="AG174" s="5">
        <v>416.51</v>
      </c>
      <c r="AH174" s="5">
        <v>62.48</v>
      </c>
      <c r="AI174" s="5">
        <v>478.99</v>
      </c>
    </row>
    <row r="175" spans="1:35" x14ac:dyDescent="0.3">
      <c r="A175" t="str">
        <f>"009936115802"</f>
        <v>009936115802</v>
      </c>
      <c r="B175" t="str">
        <f>"009936115802"</f>
        <v>009936115802</v>
      </c>
      <c r="C175" t="s">
        <v>37</v>
      </c>
      <c r="D175" s="7">
        <v>44537</v>
      </c>
      <c r="E175" s="7">
        <v>44537</v>
      </c>
      <c r="F175" t="s">
        <v>57</v>
      </c>
      <c r="G175" t="s">
        <v>43</v>
      </c>
      <c r="H175" t="s">
        <v>200</v>
      </c>
      <c r="I175" t="s">
        <v>165</v>
      </c>
      <c r="J175" t="s">
        <v>227</v>
      </c>
      <c r="K175" t="s">
        <v>167</v>
      </c>
      <c r="L175">
        <v>31</v>
      </c>
      <c r="M175" t="s">
        <v>426</v>
      </c>
      <c r="N175" t="str">
        <f>"STORES"</f>
        <v>STORES</v>
      </c>
      <c r="P175" t="s">
        <v>429</v>
      </c>
      <c r="Q175" t="s">
        <v>46</v>
      </c>
      <c r="S175" s="3">
        <v>0.41250000000000003</v>
      </c>
      <c r="T175" t="s">
        <v>497</v>
      </c>
      <c r="U175">
        <v>1</v>
      </c>
      <c r="V175">
        <v>1</v>
      </c>
      <c r="W175" t="s">
        <v>78</v>
      </c>
      <c r="X175">
        <v>0.2</v>
      </c>
      <c r="Y175">
        <v>1</v>
      </c>
      <c r="Z175" t="s">
        <v>49</v>
      </c>
      <c r="AA175" s="4">
        <v>0</v>
      </c>
      <c r="AB175" s="4">
        <v>0</v>
      </c>
      <c r="AC175" s="4">
        <v>31.84</v>
      </c>
      <c r="AD175" s="4">
        <v>0</v>
      </c>
      <c r="AE175" s="4">
        <v>0</v>
      </c>
      <c r="AF175" s="5">
        <v>81.64</v>
      </c>
      <c r="AG175" s="5">
        <v>113.48</v>
      </c>
      <c r="AH175" s="5">
        <v>17.02</v>
      </c>
      <c r="AI175" s="5">
        <v>130.5</v>
      </c>
    </row>
    <row r="176" spans="1:35" x14ac:dyDescent="0.3">
      <c r="A176" t="str">
        <f>"009941567729"</f>
        <v>009941567729</v>
      </c>
      <c r="B176" t="str">
        <f>"009941567729"</f>
        <v>009941567729</v>
      </c>
      <c r="C176" t="s">
        <v>37</v>
      </c>
      <c r="D176" s="7">
        <v>44537</v>
      </c>
      <c r="E176" s="7">
        <v>44537</v>
      </c>
      <c r="F176" t="s">
        <v>57</v>
      </c>
      <c r="G176" t="s">
        <v>43</v>
      </c>
      <c r="H176" t="s">
        <v>200</v>
      </c>
      <c r="I176" t="s">
        <v>98</v>
      </c>
      <c r="J176" t="s">
        <v>498</v>
      </c>
      <c r="K176" t="s">
        <v>499</v>
      </c>
      <c r="L176">
        <v>43</v>
      </c>
      <c r="M176" t="s">
        <v>45</v>
      </c>
      <c r="N176" t="str">
        <f>"STORES"</f>
        <v>STORES</v>
      </c>
      <c r="P176" t="s">
        <v>56</v>
      </c>
      <c r="Q176" t="s">
        <v>76</v>
      </c>
      <c r="S176" s="3">
        <v>0.32291666666666669</v>
      </c>
      <c r="T176" t="s">
        <v>171</v>
      </c>
      <c r="U176">
        <v>1</v>
      </c>
      <c r="V176">
        <v>15.7</v>
      </c>
      <c r="W176" t="s">
        <v>500</v>
      </c>
      <c r="X176">
        <v>43.8</v>
      </c>
      <c r="Y176">
        <v>44</v>
      </c>
      <c r="Z176" t="s">
        <v>49</v>
      </c>
      <c r="AA176" s="4">
        <v>0</v>
      </c>
      <c r="AB176" s="4">
        <v>0</v>
      </c>
      <c r="AC176" s="4">
        <v>114.96</v>
      </c>
      <c r="AD176" s="4">
        <v>0</v>
      </c>
      <c r="AE176" s="4">
        <v>0</v>
      </c>
      <c r="AF176" s="5">
        <v>300.03000000000003</v>
      </c>
      <c r="AG176" s="5">
        <v>414.99</v>
      </c>
      <c r="AH176" s="5">
        <v>62.25</v>
      </c>
      <c r="AI176" s="5">
        <v>477.24</v>
      </c>
    </row>
    <row r="177" spans="1:35" x14ac:dyDescent="0.3">
      <c r="A177" t="str">
        <f>"009941618550"</f>
        <v>009941618550</v>
      </c>
      <c r="B177" t="str">
        <f>"009941618550"</f>
        <v>009941618550</v>
      </c>
      <c r="C177" t="s">
        <v>37</v>
      </c>
      <c r="D177" s="7">
        <v>44537</v>
      </c>
      <c r="E177" s="7">
        <v>44537</v>
      </c>
      <c r="F177" t="s">
        <v>57</v>
      </c>
      <c r="G177" t="s">
        <v>43</v>
      </c>
      <c r="H177" t="s">
        <v>200</v>
      </c>
      <c r="I177" t="s">
        <v>144</v>
      </c>
      <c r="J177" t="s">
        <v>227</v>
      </c>
      <c r="K177" t="s">
        <v>190</v>
      </c>
      <c r="L177">
        <v>43</v>
      </c>
      <c r="M177" t="s">
        <v>45</v>
      </c>
      <c r="N177" t="str">
        <f>"STORES"</f>
        <v>STORES</v>
      </c>
      <c r="P177" t="s">
        <v>429</v>
      </c>
      <c r="Q177" t="s">
        <v>46</v>
      </c>
      <c r="S177" s="3">
        <v>0.36805555555555558</v>
      </c>
      <c r="T177" t="s">
        <v>146</v>
      </c>
      <c r="U177">
        <v>1</v>
      </c>
      <c r="V177">
        <v>7.7</v>
      </c>
      <c r="W177" t="s">
        <v>501</v>
      </c>
      <c r="X177">
        <v>41.1</v>
      </c>
      <c r="Y177">
        <v>42</v>
      </c>
      <c r="Z177" t="s">
        <v>49</v>
      </c>
      <c r="AA177" s="4">
        <v>0</v>
      </c>
      <c r="AB177" s="4">
        <v>0</v>
      </c>
      <c r="AC177" s="4">
        <v>110.23</v>
      </c>
      <c r="AD177" s="4">
        <v>0</v>
      </c>
      <c r="AE177" s="4">
        <v>0</v>
      </c>
      <c r="AF177" s="5">
        <v>287.89</v>
      </c>
      <c r="AG177" s="5">
        <v>398.12</v>
      </c>
      <c r="AH177" s="5">
        <v>59.72</v>
      </c>
      <c r="AI177" s="5">
        <v>457.84</v>
      </c>
    </row>
    <row r="178" spans="1:35" x14ac:dyDescent="0.3">
      <c r="A178" t="str">
        <f>"009940900504"</f>
        <v>009940900504</v>
      </c>
      <c r="B178" t="str">
        <f>"009940900504"</f>
        <v>009940900504</v>
      </c>
      <c r="C178" t="s">
        <v>37</v>
      </c>
      <c r="D178" s="7">
        <v>44537</v>
      </c>
      <c r="E178" s="7">
        <v>44537</v>
      </c>
      <c r="F178" t="s">
        <v>42</v>
      </c>
      <c r="G178" t="s">
        <v>43</v>
      </c>
      <c r="I178" t="s">
        <v>39</v>
      </c>
      <c r="J178" t="s">
        <v>62</v>
      </c>
      <c r="K178" t="s">
        <v>502</v>
      </c>
      <c r="L178">
        <v>44</v>
      </c>
      <c r="M178" t="s">
        <v>45</v>
      </c>
      <c r="N178" t="str">
        <f>""</f>
        <v/>
      </c>
      <c r="P178" t="s">
        <v>429</v>
      </c>
      <c r="Q178" t="s">
        <v>46</v>
      </c>
      <c r="S178" s="3">
        <v>0.62013888888888891</v>
      </c>
      <c r="T178" t="s">
        <v>245</v>
      </c>
      <c r="U178">
        <v>2</v>
      </c>
      <c r="V178">
        <v>29</v>
      </c>
      <c r="W178" t="s">
        <v>503</v>
      </c>
      <c r="X178">
        <v>51</v>
      </c>
      <c r="Y178">
        <v>51</v>
      </c>
      <c r="Z178" t="s">
        <v>49</v>
      </c>
      <c r="AA178" s="4">
        <v>0</v>
      </c>
      <c r="AB178" s="4">
        <v>0</v>
      </c>
      <c r="AC178" s="4">
        <v>70.239999999999995</v>
      </c>
      <c r="AD178" s="4">
        <v>0</v>
      </c>
      <c r="AE178" s="4">
        <v>0</v>
      </c>
      <c r="AF178" s="5">
        <v>185.36</v>
      </c>
      <c r="AG178" s="5">
        <v>255.6</v>
      </c>
      <c r="AH178" s="5">
        <v>38.340000000000003</v>
      </c>
      <c r="AI178" s="5">
        <v>293.94</v>
      </c>
    </row>
    <row r="179" spans="1:35" x14ac:dyDescent="0.3">
      <c r="A179" t="str">
        <f>"009941618919"</f>
        <v>009941618919</v>
      </c>
      <c r="B179" t="str">
        <f>"009941618919"</f>
        <v>009941618919</v>
      </c>
      <c r="C179" t="s">
        <v>37</v>
      </c>
      <c r="D179" s="7">
        <v>44537</v>
      </c>
      <c r="E179" s="7">
        <v>44537</v>
      </c>
      <c r="F179" t="s">
        <v>57</v>
      </c>
      <c r="G179" t="s">
        <v>43</v>
      </c>
      <c r="H179" t="s">
        <v>200</v>
      </c>
      <c r="I179" t="s">
        <v>101</v>
      </c>
      <c r="J179" t="s">
        <v>227</v>
      </c>
      <c r="K179" t="s">
        <v>504</v>
      </c>
      <c r="L179">
        <v>43</v>
      </c>
      <c r="M179" t="s">
        <v>45</v>
      </c>
      <c r="N179" t="str">
        <f>"STORES"</f>
        <v>STORES</v>
      </c>
      <c r="P179" t="s">
        <v>429</v>
      </c>
      <c r="Q179" t="s">
        <v>46</v>
      </c>
      <c r="S179" s="3">
        <v>0.45694444444444443</v>
      </c>
      <c r="T179" t="s">
        <v>367</v>
      </c>
      <c r="U179">
        <v>2</v>
      </c>
      <c r="V179">
        <v>12.1</v>
      </c>
      <c r="W179" t="s">
        <v>505</v>
      </c>
      <c r="X179">
        <v>78.8</v>
      </c>
      <c r="Y179">
        <v>79</v>
      </c>
      <c r="Z179" t="s">
        <v>49</v>
      </c>
      <c r="AA179" s="4">
        <v>0</v>
      </c>
      <c r="AB179" s="4">
        <v>0</v>
      </c>
      <c r="AC179" s="4">
        <v>197.82</v>
      </c>
      <c r="AD179" s="4">
        <v>0</v>
      </c>
      <c r="AE179" s="4">
        <v>0</v>
      </c>
      <c r="AF179" s="5">
        <v>512.48</v>
      </c>
      <c r="AG179" s="5">
        <v>710.3</v>
      </c>
      <c r="AH179" s="5">
        <v>106.55</v>
      </c>
      <c r="AI179" s="5">
        <v>816.85</v>
      </c>
    </row>
    <row r="180" spans="1:35" x14ac:dyDescent="0.3">
      <c r="A180" t="str">
        <f>"009940900503"</f>
        <v>009940900503</v>
      </c>
      <c r="B180" t="str">
        <f>"009940900503"</f>
        <v>009940900503</v>
      </c>
      <c r="C180" t="s">
        <v>37</v>
      </c>
      <c r="D180" s="7">
        <v>44537</v>
      </c>
      <c r="E180" s="7">
        <v>44537</v>
      </c>
      <c r="F180" t="s">
        <v>42</v>
      </c>
      <c r="G180" t="s">
        <v>43</v>
      </c>
      <c r="I180" t="s">
        <v>104</v>
      </c>
      <c r="J180" t="s">
        <v>43</v>
      </c>
      <c r="L180">
        <v>41</v>
      </c>
      <c r="M180" t="s">
        <v>45</v>
      </c>
      <c r="N180" t="str">
        <f>""</f>
        <v/>
      </c>
      <c r="P180" t="s">
        <v>429</v>
      </c>
      <c r="Q180" t="s">
        <v>46</v>
      </c>
      <c r="S180" s="3">
        <v>0.3666666666666667</v>
      </c>
      <c r="T180" t="s">
        <v>60</v>
      </c>
      <c r="U180">
        <v>2</v>
      </c>
      <c r="V180">
        <v>36</v>
      </c>
      <c r="W180" t="s">
        <v>506</v>
      </c>
      <c r="X180">
        <v>48.4</v>
      </c>
      <c r="Y180">
        <v>49</v>
      </c>
      <c r="Z180" t="s">
        <v>49</v>
      </c>
      <c r="AA180" s="4">
        <v>0</v>
      </c>
      <c r="AB180" s="4">
        <v>0</v>
      </c>
      <c r="AC180" s="4">
        <v>78.849999999999994</v>
      </c>
      <c r="AD180" s="4">
        <v>0</v>
      </c>
      <c r="AE180" s="4">
        <v>0</v>
      </c>
      <c r="AF180" s="5">
        <v>207.42999999999998</v>
      </c>
      <c r="AG180" s="5">
        <v>286.27999999999997</v>
      </c>
      <c r="AH180" s="5">
        <v>42.94</v>
      </c>
      <c r="AI180" s="5">
        <v>329.22</v>
      </c>
    </row>
    <row r="181" spans="1:35" x14ac:dyDescent="0.3">
      <c r="A181" t="str">
        <f>"009941831289"</f>
        <v>009941831289</v>
      </c>
      <c r="B181" t="str">
        <f>"009941831289"</f>
        <v>009941831289</v>
      </c>
      <c r="C181" t="s">
        <v>37</v>
      </c>
      <c r="D181" s="7">
        <v>44533</v>
      </c>
      <c r="E181" s="7">
        <v>44533</v>
      </c>
      <c r="F181" t="s">
        <v>144</v>
      </c>
      <c r="G181" t="s">
        <v>43</v>
      </c>
      <c r="H181" t="s">
        <v>507</v>
      </c>
      <c r="I181" t="s">
        <v>229</v>
      </c>
      <c r="J181" t="s">
        <v>79</v>
      </c>
      <c r="K181" t="s">
        <v>409</v>
      </c>
      <c r="L181">
        <v>43</v>
      </c>
      <c r="M181" t="s">
        <v>45</v>
      </c>
      <c r="N181" t="str">
        <f>""</f>
        <v/>
      </c>
      <c r="P181" t="s">
        <v>480</v>
      </c>
      <c r="Q181" t="s">
        <v>76</v>
      </c>
      <c r="S181" s="3">
        <v>0.41180555555555554</v>
      </c>
      <c r="T181" t="s">
        <v>231</v>
      </c>
      <c r="U181">
        <v>1</v>
      </c>
      <c r="V181">
        <v>1</v>
      </c>
      <c r="W181" t="s">
        <v>78</v>
      </c>
      <c r="X181">
        <v>0.2</v>
      </c>
      <c r="Y181">
        <v>1</v>
      </c>
      <c r="Z181" t="s">
        <v>49</v>
      </c>
      <c r="AA181" s="4">
        <v>0</v>
      </c>
      <c r="AB181" s="4">
        <v>0</v>
      </c>
      <c r="AC181" s="4">
        <v>46.31</v>
      </c>
      <c r="AD181" s="4">
        <v>0</v>
      </c>
      <c r="AE181" s="4">
        <v>0</v>
      </c>
      <c r="AF181" s="5">
        <v>124</v>
      </c>
      <c r="AG181" s="5">
        <v>170.31</v>
      </c>
      <c r="AH181" s="5">
        <v>25.55</v>
      </c>
      <c r="AI181" s="5">
        <v>195.86</v>
      </c>
    </row>
    <row r="182" spans="1:35" x14ac:dyDescent="0.3">
      <c r="A182" t="str">
        <f>"009941567726"</f>
        <v>009941567726</v>
      </c>
      <c r="B182" t="str">
        <f>"009941567726"</f>
        <v>009941567726</v>
      </c>
      <c r="C182" t="s">
        <v>37</v>
      </c>
      <c r="D182" s="7">
        <v>44536</v>
      </c>
      <c r="E182" s="7">
        <v>44536</v>
      </c>
      <c r="F182" t="s">
        <v>57</v>
      </c>
      <c r="G182" t="s">
        <v>43</v>
      </c>
      <c r="H182" t="s">
        <v>200</v>
      </c>
      <c r="I182" t="s">
        <v>354</v>
      </c>
      <c r="J182" t="s">
        <v>227</v>
      </c>
      <c r="K182" t="s">
        <v>508</v>
      </c>
      <c r="L182">
        <v>43</v>
      </c>
      <c r="M182" t="s">
        <v>45</v>
      </c>
      <c r="N182" t="str">
        <f>"STORES"</f>
        <v>STORES</v>
      </c>
      <c r="P182" t="s">
        <v>126</v>
      </c>
      <c r="U182">
        <v>2</v>
      </c>
      <c r="V182">
        <v>78</v>
      </c>
      <c r="W182" t="s">
        <v>509</v>
      </c>
      <c r="X182">
        <v>77</v>
      </c>
      <c r="Y182">
        <v>78</v>
      </c>
      <c r="Z182" t="s">
        <v>49</v>
      </c>
      <c r="AA182" s="4">
        <v>0</v>
      </c>
      <c r="AB182" s="4">
        <v>0</v>
      </c>
      <c r="AC182" s="4">
        <v>195.45</v>
      </c>
      <c r="AD182" s="4">
        <v>0</v>
      </c>
      <c r="AE182" s="4">
        <v>0</v>
      </c>
      <c r="AF182" s="5">
        <v>521.41000000000008</v>
      </c>
      <c r="AG182" s="5">
        <v>716.86</v>
      </c>
      <c r="AH182" s="5">
        <v>107.53</v>
      </c>
      <c r="AI182" s="5">
        <v>824.39</v>
      </c>
    </row>
    <row r="183" spans="1:35" x14ac:dyDescent="0.3">
      <c r="A183" t="str">
        <f>"009941567645"</f>
        <v>009941567645</v>
      </c>
      <c r="B183" t="str">
        <f>"009941567645"</f>
        <v>009941567645</v>
      </c>
      <c r="C183" t="s">
        <v>37</v>
      </c>
      <c r="D183" s="7">
        <v>44532</v>
      </c>
      <c r="E183" s="7">
        <v>44532</v>
      </c>
      <c r="F183" t="s">
        <v>57</v>
      </c>
      <c r="G183" t="s">
        <v>43</v>
      </c>
      <c r="H183" t="s">
        <v>80</v>
      </c>
      <c r="I183" t="s">
        <v>148</v>
      </c>
      <c r="J183" t="s">
        <v>510</v>
      </c>
      <c r="K183" t="s">
        <v>150</v>
      </c>
      <c r="L183">
        <v>23</v>
      </c>
      <c r="M183" t="s">
        <v>97</v>
      </c>
      <c r="N183" t="str">
        <f>"LOCKS"</f>
        <v>LOCKS</v>
      </c>
      <c r="P183" t="s">
        <v>410</v>
      </c>
      <c r="Q183" t="s">
        <v>46</v>
      </c>
      <c r="S183" s="3">
        <v>0.54375000000000007</v>
      </c>
      <c r="T183" t="s">
        <v>511</v>
      </c>
      <c r="U183">
        <v>1</v>
      </c>
      <c r="V183">
        <v>1</v>
      </c>
      <c r="W183" t="s">
        <v>78</v>
      </c>
      <c r="X183">
        <v>0.2</v>
      </c>
      <c r="Y183">
        <v>1</v>
      </c>
      <c r="Z183" t="s">
        <v>49</v>
      </c>
      <c r="AA183" s="4">
        <v>0</v>
      </c>
      <c r="AB183" s="4">
        <v>0</v>
      </c>
      <c r="AC183" s="4">
        <v>32.9</v>
      </c>
      <c r="AD183" s="4">
        <v>0</v>
      </c>
      <c r="AE183" s="4">
        <v>0</v>
      </c>
      <c r="AF183" s="5">
        <v>84.360000000000014</v>
      </c>
      <c r="AG183" s="5">
        <v>117.26</v>
      </c>
      <c r="AH183" s="5">
        <v>17.59</v>
      </c>
      <c r="AI183" s="5">
        <v>134.85</v>
      </c>
    </row>
    <row r="184" spans="1:35" x14ac:dyDescent="0.3">
      <c r="A184" t="str">
        <f>"009941831287"</f>
        <v>009941831287</v>
      </c>
      <c r="B184" t="str">
        <f>"009941831287"</f>
        <v>009941831287</v>
      </c>
      <c r="C184" t="s">
        <v>37</v>
      </c>
      <c r="D184" s="7">
        <v>44536</v>
      </c>
      <c r="E184" s="7">
        <v>44536</v>
      </c>
      <c r="F184" t="s">
        <v>144</v>
      </c>
      <c r="G184" t="s">
        <v>43</v>
      </c>
      <c r="H184" t="s">
        <v>411</v>
      </c>
      <c r="I184" t="s">
        <v>104</v>
      </c>
      <c r="J184" t="s">
        <v>43</v>
      </c>
      <c r="K184" t="s">
        <v>58</v>
      </c>
      <c r="L184">
        <v>43</v>
      </c>
      <c r="M184" t="s">
        <v>45</v>
      </c>
      <c r="N184" t="str">
        <f>""</f>
        <v/>
      </c>
      <c r="P184" t="s">
        <v>350</v>
      </c>
      <c r="Q184" t="s">
        <v>46</v>
      </c>
      <c r="S184" s="3">
        <v>0.67083333333333339</v>
      </c>
      <c r="T184" t="s">
        <v>512</v>
      </c>
      <c r="U184">
        <v>1</v>
      </c>
      <c r="V184">
        <v>17.100000000000001</v>
      </c>
      <c r="W184" t="s">
        <v>513</v>
      </c>
      <c r="X184">
        <v>21.5</v>
      </c>
      <c r="Y184">
        <v>22</v>
      </c>
      <c r="Z184" t="s">
        <v>49</v>
      </c>
      <c r="AA184" s="4">
        <v>0</v>
      </c>
      <c r="AB184" s="4">
        <v>0</v>
      </c>
      <c r="AC184" s="4">
        <v>62.88</v>
      </c>
      <c r="AD184" s="4">
        <v>0</v>
      </c>
      <c r="AE184" s="4">
        <v>0</v>
      </c>
      <c r="AF184" s="5">
        <v>166.49</v>
      </c>
      <c r="AG184" s="5">
        <v>229.37</v>
      </c>
      <c r="AH184" s="5">
        <v>34.409999999999997</v>
      </c>
      <c r="AI184" s="5">
        <v>263.77999999999997</v>
      </c>
    </row>
    <row r="185" spans="1:35" x14ac:dyDescent="0.3">
      <c r="A185" t="str">
        <f>"009942086260"</f>
        <v>009942086260</v>
      </c>
      <c r="B185" t="str">
        <f>"009942086260"</f>
        <v>009942086260</v>
      </c>
      <c r="C185" t="s">
        <v>37</v>
      </c>
      <c r="D185" s="7">
        <v>44532</v>
      </c>
      <c r="E185" s="7">
        <v>44532</v>
      </c>
      <c r="F185" t="s">
        <v>165</v>
      </c>
      <c r="G185" t="s">
        <v>186</v>
      </c>
      <c r="H185" t="s">
        <v>187</v>
      </c>
      <c r="I185" t="s">
        <v>332</v>
      </c>
      <c r="J185" t="s">
        <v>219</v>
      </c>
      <c r="K185" t="s">
        <v>514</v>
      </c>
      <c r="L185">
        <v>41</v>
      </c>
      <c r="M185" t="s">
        <v>45</v>
      </c>
      <c r="N185" t="str">
        <f>""</f>
        <v/>
      </c>
      <c r="P185" t="s">
        <v>410</v>
      </c>
      <c r="Q185" t="s">
        <v>46</v>
      </c>
      <c r="S185" s="3">
        <v>0.38541666666666669</v>
      </c>
      <c r="T185" t="s">
        <v>515</v>
      </c>
      <c r="U185">
        <v>2</v>
      </c>
      <c r="V185">
        <v>18</v>
      </c>
      <c r="W185" t="s">
        <v>516</v>
      </c>
      <c r="X185">
        <v>28.1</v>
      </c>
      <c r="Y185">
        <v>29</v>
      </c>
      <c r="Z185" t="s">
        <v>49</v>
      </c>
      <c r="AA185" s="4">
        <v>0</v>
      </c>
      <c r="AB185" s="4">
        <v>0</v>
      </c>
      <c r="AC185" s="4">
        <v>51.78</v>
      </c>
      <c r="AD185" s="4">
        <v>0</v>
      </c>
      <c r="AE185" s="4">
        <v>0</v>
      </c>
      <c r="AF185" s="5">
        <v>138.03</v>
      </c>
      <c r="AG185" s="5">
        <v>189.81</v>
      </c>
      <c r="AH185" s="5">
        <v>28.47</v>
      </c>
      <c r="AI185" s="5">
        <v>218.28</v>
      </c>
    </row>
    <row r="186" spans="1:35" x14ac:dyDescent="0.3">
      <c r="A186" t="str">
        <f>"009941635513"</f>
        <v>009941635513</v>
      </c>
      <c r="B186" t="str">
        <f>"009941635513"</f>
        <v>009941635513</v>
      </c>
      <c r="C186" t="s">
        <v>37</v>
      </c>
      <c r="D186" s="7">
        <v>44536</v>
      </c>
      <c r="E186" s="7">
        <v>44536</v>
      </c>
      <c r="F186" t="s">
        <v>57</v>
      </c>
      <c r="G186" t="s">
        <v>43</v>
      </c>
      <c r="H186" t="s">
        <v>200</v>
      </c>
      <c r="I186" t="s">
        <v>91</v>
      </c>
      <c r="J186" t="s">
        <v>43</v>
      </c>
      <c r="K186" t="s">
        <v>190</v>
      </c>
      <c r="L186">
        <v>41</v>
      </c>
      <c r="M186" t="s">
        <v>45</v>
      </c>
      <c r="N186" t="str">
        <f>"STORES"</f>
        <v>STORES</v>
      </c>
      <c r="P186" t="s">
        <v>429</v>
      </c>
      <c r="Q186" t="s">
        <v>76</v>
      </c>
      <c r="S186" s="3">
        <v>0.34027777777777773</v>
      </c>
      <c r="T186" t="s">
        <v>517</v>
      </c>
      <c r="U186">
        <v>1</v>
      </c>
      <c r="V186">
        <v>4</v>
      </c>
      <c r="W186" t="s">
        <v>518</v>
      </c>
      <c r="X186">
        <v>7.9</v>
      </c>
      <c r="Y186">
        <v>8</v>
      </c>
      <c r="Z186" t="s">
        <v>49</v>
      </c>
      <c r="AA186" s="4">
        <v>0</v>
      </c>
      <c r="AB186" s="4">
        <v>0</v>
      </c>
      <c r="AC186" s="4">
        <v>32.840000000000003</v>
      </c>
      <c r="AD186" s="4">
        <v>0</v>
      </c>
      <c r="AE186" s="4">
        <v>0</v>
      </c>
      <c r="AF186" s="5">
        <v>89.45</v>
      </c>
      <c r="AG186" s="5">
        <v>122.29</v>
      </c>
      <c r="AH186" s="5">
        <v>18.34</v>
      </c>
      <c r="AI186" s="5">
        <v>140.63</v>
      </c>
    </row>
    <row r="187" spans="1:35" x14ac:dyDescent="0.3">
      <c r="A187" t="str">
        <f>"009941935500"</f>
        <v>009941935500</v>
      </c>
      <c r="B187" t="str">
        <f>"009941935500"</f>
        <v>009941935500</v>
      </c>
      <c r="C187" t="s">
        <v>37</v>
      </c>
      <c r="D187" s="7">
        <v>44536</v>
      </c>
      <c r="E187" s="7">
        <v>44536</v>
      </c>
      <c r="F187" t="s">
        <v>364</v>
      </c>
      <c r="G187" t="s">
        <v>79</v>
      </c>
      <c r="H187" t="s">
        <v>365</v>
      </c>
      <c r="I187" t="s">
        <v>101</v>
      </c>
      <c r="J187" t="s">
        <v>79</v>
      </c>
      <c r="K187" t="s">
        <v>103</v>
      </c>
      <c r="L187">
        <v>43</v>
      </c>
      <c r="M187" t="s">
        <v>45</v>
      </c>
      <c r="N187" t="str">
        <f>"....."</f>
        <v>.....</v>
      </c>
      <c r="P187" t="s">
        <v>105</v>
      </c>
      <c r="Q187" t="s">
        <v>76</v>
      </c>
      <c r="S187" s="3">
        <v>0.54166666666666663</v>
      </c>
      <c r="T187" t="s">
        <v>519</v>
      </c>
      <c r="U187">
        <v>3</v>
      </c>
      <c r="V187">
        <v>11</v>
      </c>
      <c r="W187" t="s">
        <v>520</v>
      </c>
      <c r="X187">
        <v>41.8</v>
      </c>
      <c r="Y187">
        <v>42</v>
      </c>
      <c r="Z187" t="s">
        <v>49</v>
      </c>
      <c r="AA187" s="4">
        <v>0</v>
      </c>
      <c r="AB187" s="4">
        <v>0</v>
      </c>
      <c r="AC187" s="4">
        <v>110.23</v>
      </c>
      <c r="AD187" s="4">
        <v>0</v>
      </c>
      <c r="AE187" s="4">
        <v>0</v>
      </c>
      <c r="AF187" s="5">
        <v>287.89</v>
      </c>
      <c r="AG187" s="5">
        <v>398.12</v>
      </c>
      <c r="AH187" s="5">
        <v>59.72</v>
      </c>
      <c r="AI187" s="5">
        <v>457.84</v>
      </c>
    </row>
    <row r="188" spans="1:35" x14ac:dyDescent="0.3">
      <c r="A188" t="str">
        <f>"009938728627"</f>
        <v>009938728627</v>
      </c>
      <c r="B188" t="str">
        <f>"009938728627"</f>
        <v>009938728627</v>
      </c>
      <c r="C188" t="s">
        <v>37</v>
      </c>
      <c r="D188" s="7">
        <v>44537</v>
      </c>
      <c r="E188" s="7">
        <v>44537</v>
      </c>
      <c r="F188" t="s">
        <v>210</v>
      </c>
      <c r="G188" t="s">
        <v>43</v>
      </c>
      <c r="H188" t="s">
        <v>448</v>
      </c>
      <c r="I188" t="s">
        <v>101</v>
      </c>
      <c r="J188" t="s">
        <v>43</v>
      </c>
      <c r="K188" t="s">
        <v>103</v>
      </c>
      <c r="L188">
        <v>43</v>
      </c>
      <c r="M188" t="s">
        <v>45</v>
      </c>
      <c r="N188" t="str">
        <f>""</f>
        <v/>
      </c>
      <c r="P188" t="s">
        <v>350</v>
      </c>
      <c r="Q188" t="s">
        <v>46</v>
      </c>
      <c r="S188" s="3">
        <v>0.375</v>
      </c>
      <c r="T188" t="s">
        <v>434</v>
      </c>
      <c r="U188">
        <v>2</v>
      </c>
      <c r="V188">
        <v>70</v>
      </c>
      <c r="W188" t="s">
        <v>521</v>
      </c>
      <c r="X188">
        <v>64</v>
      </c>
      <c r="Y188">
        <v>70</v>
      </c>
      <c r="Z188" t="s">
        <v>49</v>
      </c>
      <c r="AA188" s="4">
        <v>0</v>
      </c>
      <c r="AB188" s="4">
        <v>0</v>
      </c>
      <c r="AC188" s="4">
        <v>176.51</v>
      </c>
      <c r="AD188" s="4">
        <v>0</v>
      </c>
      <c r="AE188" s="4">
        <v>0</v>
      </c>
      <c r="AF188" s="5">
        <v>472.85</v>
      </c>
      <c r="AG188" s="5">
        <v>649.36</v>
      </c>
      <c r="AH188" s="5">
        <v>97.4</v>
      </c>
      <c r="AI188" s="5">
        <v>746.76</v>
      </c>
    </row>
    <row r="189" spans="1:35" x14ac:dyDescent="0.3">
      <c r="A189" t="str">
        <f>"009941857174"</f>
        <v>009941857174</v>
      </c>
      <c r="B189" t="str">
        <f>"009941857174"</f>
        <v>009941857174</v>
      </c>
      <c r="C189" t="s">
        <v>37</v>
      </c>
      <c r="D189" s="7">
        <v>44533</v>
      </c>
      <c r="E189" s="7">
        <v>44533</v>
      </c>
      <c r="F189" t="s">
        <v>177</v>
      </c>
      <c r="G189" t="s">
        <v>43</v>
      </c>
      <c r="I189" t="s">
        <v>57</v>
      </c>
      <c r="J189" t="s">
        <v>43</v>
      </c>
      <c r="L189">
        <v>41</v>
      </c>
      <c r="M189" t="s">
        <v>45</v>
      </c>
      <c r="N189" t="str">
        <f>""</f>
        <v/>
      </c>
      <c r="P189" t="s">
        <v>408</v>
      </c>
      <c r="Q189" t="s">
        <v>46</v>
      </c>
      <c r="S189" s="3">
        <v>0.39097222222222222</v>
      </c>
      <c r="T189" t="s">
        <v>60</v>
      </c>
      <c r="U189">
        <v>1</v>
      </c>
      <c r="V189">
        <v>32.799999999999997</v>
      </c>
      <c r="W189" t="s">
        <v>522</v>
      </c>
      <c r="X189">
        <v>51.8</v>
      </c>
      <c r="Y189">
        <v>52</v>
      </c>
      <c r="Z189" t="s">
        <v>49</v>
      </c>
      <c r="AA189" s="4">
        <v>0</v>
      </c>
      <c r="AB189" s="4">
        <v>0</v>
      </c>
      <c r="AC189" s="4">
        <v>82.91</v>
      </c>
      <c r="AD189" s="4">
        <v>0</v>
      </c>
      <c r="AE189" s="4">
        <v>0</v>
      </c>
      <c r="AF189" s="5">
        <v>217.84</v>
      </c>
      <c r="AG189" s="5">
        <v>300.75</v>
      </c>
      <c r="AH189" s="5">
        <v>45.11</v>
      </c>
      <c r="AI189" s="5">
        <v>345.86</v>
      </c>
    </row>
    <row r="190" spans="1:35" x14ac:dyDescent="0.3">
      <c r="A190" t="str">
        <f>"009941857172"</f>
        <v>009941857172</v>
      </c>
      <c r="B190" t="str">
        <f>"009941857172"</f>
        <v>009941857172</v>
      </c>
      <c r="C190" t="s">
        <v>50</v>
      </c>
      <c r="D190" s="7">
        <v>44536</v>
      </c>
      <c r="E190" s="7">
        <v>44536</v>
      </c>
      <c r="F190" t="s">
        <v>177</v>
      </c>
      <c r="G190" t="s">
        <v>43</v>
      </c>
      <c r="H190" t="s">
        <v>523</v>
      </c>
      <c r="I190" t="s">
        <v>439</v>
      </c>
      <c r="J190" t="s">
        <v>524</v>
      </c>
      <c r="K190" t="s">
        <v>525</v>
      </c>
      <c r="L190">
        <v>21</v>
      </c>
      <c r="M190" t="s">
        <v>97</v>
      </c>
      <c r="N190" t="str">
        <f>""</f>
        <v/>
      </c>
      <c r="P190" t="s">
        <v>350</v>
      </c>
      <c r="Q190" t="s">
        <v>46</v>
      </c>
      <c r="S190" s="3">
        <v>0.34791666666666665</v>
      </c>
      <c r="T190" t="s">
        <v>526</v>
      </c>
      <c r="U190">
        <v>1</v>
      </c>
      <c r="V190">
        <v>1</v>
      </c>
      <c r="W190" t="s">
        <v>78</v>
      </c>
      <c r="X190">
        <v>0.2</v>
      </c>
      <c r="Y190">
        <v>1</v>
      </c>
      <c r="Z190" t="s">
        <v>49</v>
      </c>
      <c r="AA190" s="4">
        <v>0</v>
      </c>
      <c r="AB190" s="4">
        <v>0</v>
      </c>
      <c r="AC190" s="4">
        <v>16.98</v>
      </c>
      <c r="AD190" s="4">
        <v>0</v>
      </c>
      <c r="AE190" s="4">
        <v>0</v>
      </c>
      <c r="AF190" s="5">
        <v>43.540000000000006</v>
      </c>
      <c r="AG190" s="5">
        <v>60.52</v>
      </c>
      <c r="AH190" s="5">
        <v>9.08</v>
      </c>
      <c r="AI190" s="5">
        <v>69.599999999999994</v>
      </c>
    </row>
    <row r="191" spans="1:35" x14ac:dyDescent="0.3">
      <c r="A191" t="str">
        <f>"009941831291"</f>
        <v>009941831291</v>
      </c>
      <c r="B191" t="str">
        <f>"009941831291"</f>
        <v>009941831291</v>
      </c>
      <c r="C191" t="s">
        <v>37</v>
      </c>
      <c r="D191" s="7">
        <v>44533</v>
      </c>
      <c r="E191" s="7">
        <v>44533</v>
      </c>
      <c r="F191" t="s">
        <v>144</v>
      </c>
      <c r="G191" t="s">
        <v>43</v>
      </c>
      <c r="H191" t="s">
        <v>411</v>
      </c>
      <c r="I191" t="s">
        <v>354</v>
      </c>
      <c r="J191" t="s">
        <v>459</v>
      </c>
      <c r="K191" t="s">
        <v>527</v>
      </c>
      <c r="L191">
        <v>43</v>
      </c>
      <c r="M191" t="s">
        <v>45</v>
      </c>
      <c r="N191" t="str">
        <f>""</f>
        <v/>
      </c>
      <c r="P191" t="s">
        <v>105</v>
      </c>
      <c r="Q191" t="s">
        <v>76</v>
      </c>
      <c r="S191" s="3">
        <v>0.36805555555555558</v>
      </c>
      <c r="T191" t="s">
        <v>231</v>
      </c>
      <c r="U191">
        <v>1</v>
      </c>
      <c r="V191">
        <v>1</v>
      </c>
      <c r="W191" t="s">
        <v>78</v>
      </c>
      <c r="X191">
        <v>0.2</v>
      </c>
      <c r="Y191">
        <v>1</v>
      </c>
      <c r="Z191" t="s">
        <v>49</v>
      </c>
      <c r="AA191" s="4">
        <v>0</v>
      </c>
      <c r="AB191" s="4">
        <v>0</v>
      </c>
      <c r="AC191" s="4">
        <v>46.31</v>
      </c>
      <c r="AD191" s="4">
        <v>0</v>
      </c>
      <c r="AE191" s="4">
        <v>0</v>
      </c>
      <c r="AF191" s="5">
        <v>139</v>
      </c>
      <c r="AG191" s="5">
        <v>185.31</v>
      </c>
      <c r="AH191" s="5">
        <v>27.8</v>
      </c>
      <c r="AI191" s="5">
        <v>213.11</v>
      </c>
    </row>
    <row r="192" spans="1:35" x14ac:dyDescent="0.3">
      <c r="A192" t="str">
        <f>"009941050277"</f>
        <v>009941050277</v>
      </c>
      <c r="B192" t="str">
        <f>"009941050277"</f>
        <v>009941050277</v>
      </c>
      <c r="C192" t="s">
        <v>37</v>
      </c>
      <c r="D192" s="7">
        <v>44537</v>
      </c>
      <c r="E192" s="7">
        <v>44537</v>
      </c>
      <c r="F192" t="s">
        <v>91</v>
      </c>
      <c r="G192" t="s">
        <v>92</v>
      </c>
      <c r="H192" t="s">
        <v>182</v>
      </c>
      <c r="I192" t="s">
        <v>130</v>
      </c>
      <c r="J192" t="s">
        <v>528</v>
      </c>
      <c r="L192">
        <v>43</v>
      </c>
      <c r="M192" t="s">
        <v>45</v>
      </c>
      <c r="N192" t="str">
        <f>""</f>
        <v/>
      </c>
      <c r="P192" t="s">
        <v>38</v>
      </c>
      <c r="Q192" t="s">
        <v>76</v>
      </c>
      <c r="S192" s="3">
        <v>0.5</v>
      </c>
      <c r="T192" t="s">
        <v>132</v>
      </c>
      <c r="U192">
        <v>2</v>
      </c>
      <c r="V192">
        <v>36</v>
      </c>
      <c r="W192" t="s">
        <v>529</v>
      </c>
      <c r="X192">
        <v>13.7</v>
      </c>
      <c r="Y192">
        <v>36</v>
      </c>
      <c r="Z192" t="s">
        <v>49</v>
      </c>
      <c r="AA192" s="4">
        <v>0</v>
      </c>
      <c r="AB192" s="4">
        <v>0</v>
      </c>
      <c r="AC192" s="4">
        <v>96.03</v>
      </c>
      <c r="AD192" s="4">
        <v>0</v>
      </c>
      <c r="AE192" s="4">
        <v>0</v>
      </c>
      <c r="AF192" s="5">
        <v>251.47</v>
      </c>
      <c r="AG192" s="5">
        <v>347.5</v>
      </c>
      <c r="AH192" s="5">
        <v>52.13</v>
      </c>
      <c r="AI192" s="5">
        <v>399.63</v>
      </c>
    </row>
    <row r="193" spans="1:36" x14ac:dyDescent="0.3">
      <c r="A193" t="str">
        <f>"009942541306"</f>
        <v>009942541306</v>
      </c>
      <c r="B193" t="str">
        <f>"009942541306"</f>
        <v>009942541306</v>
      </c>
      <c r="C193" t="s">
        <v>37</v>
      </c>
      <c r="D193" s="7">
        <v>44538</v>
      </c>
      <c r="E193" s="7">
        <v>44538</v>
      </c>
      <c r="F193" t="s">
        <v>158</v>
      </c>
      <c r="G193" t="s">
        <v>43</v>
      </c>
      <c r="H193" t="s">
        <v>194</v>
      </c>
      <c r="I193" t="s">
        <v>165</v>
      </c>
      <c r="J193" t="s">
        <v>43</v>
      </c>
      <c r="K193" t="s">
        <v>530</v>
      </c>
      <c r="L193">
        <v>43</v>
      </c>
      <c r="M193" t="s">
        <v>45</v>
      </c>
      <c r="N193" t="str">
        <f>""</f>
        <v/>
      </c>
      <c r="P193" t="s">
        <v>70</v>
      </c>
      <c r="Q193" t="s">
        <v>46</v>
      </c>
      <c r="S193" s="3">
        <v>0.39027777777777778</v>
      </c>
      <c r="T193" t="s">
        <v>531</v>
      </c>
      <c r="U193">
        <v>4</v>
      </c>
      <c r="V193">
        <v>16</v>
      </c>
      <c r="W193" t="s">
        <v>532</v>
      </c>
      <c r="X193">
        <v>57.8</v>
      </c>
      <c r="Y193">
        <v>58</v>
      </c>
      <c r="Z193" t="s">
        <v>386</v>
      </c>
      <c r="AA193" s="4">
        <v>0</v>
      </c>
      <c r="AB193" s="4">
        <v>0</v>
      </c>
      <c r="AC193" s="4">
        <v>148.11000000000001</v>
      </c>
      <c r="AD193" s="4">
        <v>0</v>
      </c>
      <c r="AE193" s="4">
        <v>0</v>
      </c>
      <c r="AF193" s="5">
        <v>385.01</v>
      </c>
      <c r="AG193" s="5">
        <v>533.12</v>
      </c>
      <c r="AH193" s="5">
        <v>79.97</v>
      </c>
      <c r="AI193" s="5">
        <v>613.09</v>
      </c>
    </row>
    <row r="194" spans="1:36" x14ac:dyDescent="0.3">
      <c r="A194" t="str">
        <f>"009940957429"</f>
        <v>009940957429</v>
      </c>
      <c r="B194" t="str">
        <f>"009940957429"</f>
        <v>009940957429</v>
      </c>
      <c r="C194" t="s">
        <v>37</v>
      </c>
      <c r="D194" s="7">
        <v>44531</v>
      </c>
      <c r="E194" s="7">
        <v>44531</v>
      </c>
      <c r="F194" t="s">
        <v>57</v>
      </c>
      <c r="G194" t="s">
        <v>43</v>
      </c>
      <c r="H194" t="s">
        <v>200</v>
      </c>
      <c r="I194" t="s">
        <v>81</v>
      </c>
      <c r="J194" t="s">
        <v>43</v>
      </c>
      <c r="K194" t="s">
        <v>533</v>
      </c>
      <c r="L194">
        <v>21</v>
      </c>
      <c r="M194" t="s">
        <v>97</v>
      </c>
      <c r="N194" t="str">
        <f>"LOCKSS"</f>
        <v>LOCKSS</v>
      </c>
      <c r="P194" t="s">
        <v>442</v>
      </c>
      <c r="Q194" t="s">
        <v>46</v>
      </c>
      <c r="S194" s="3">
        <v>0.35416666666666669</v>
      </c>
      <c r="T194" t="s">
        <v>534</v>
      </c>
      <c r="U194">
        <v>1</v>
      </c>
      <c r="V194">
        <v>1</v>
      </c>
      <c r="W194" t="s">
        <v>78</v>
      </c>
      <c r="X194">
        <v>0.2</v>
      </c>
      <c r="Y194">
        <v>1</v>
      </c>
      <c r="Z194" t="s">
        <v>49</v>
      </c>
      <c r="AA194" s="4">
        <v>0</v>
      </c>
      <c r="AB194" s="4">
        <v>0</v>
      </c>
      <c r="AC194" s="4">
        <v>16.98</v>
      </c>
      <c r="AD194" s="4">
        <v>0</v>
      </c>
      <c r="AE194" s="4">
        <v>0</v>
      </c>
      <c r="AF194" s="5">
        <v>43.540000000000006</v>
      </c>
      <c r="AG194" s="5">
        <v>60.52</v>
      </c>
      <c r="AH194" s="5">
        <v>9.08</v>
      </c>
      <c r="AI194" s="5">
        <v>69.599999999999994</v>
      </c>
    </row>
    <row r="195" spans="1:36" x14ac:dyDescent="0.3">
      <c r="A195" t="str">
        <f>"009941618547"</f>
        <v>009941618547</v>
      </c>
      <c r="B195" t="str">
        <f>"009941618547"</f>
        <v>009941618547</v>
      </c>
      <c r="C195" t="s">
        <v>37</v>
      </c>
      <c r="D195" s="7">
        <v>44531</v>
      </c>
      <c r="E195" s="7">
        <v>44531</v>
      </c>
      <c r="F195" t="s">
        <v>57</v>
      </c>
      <c r="G195" t="s">
        <v>43</v>
      </c>
      <c r="H195" t="s">
        <v>200</v>
      </c>
      <c r="I195" t="s">
        <v>144</v>
      </c>
      <c r="J195" t="s">
        <v>43</v>
      </c>
      <c r="K195" t="s">
        <v>190</v>
      </c>
      <c r="L195">
        <v>43</v>
      </c>
      <c r="M195" t="s">
        <v>45</v>
      </c>
      <c r="N195" t="str">
        <f>"LOCKS"</f>
        <v>LOCKS</v>
      </c>
      <c r="P195" t="s">
        <v>442</v>
      </c>
      <c r="Q195" t="s">
        <v>46</v>
      </c>
      <c r="S195" s="3">
        <v>0.43124999999999997</v>
      </c>
      <c r="T195" t="s">
        <v>146</v>
      </c>
      <c r="U195">
        <v>1</v>
      </c>
      <c r="V195">
        <v>12.5</v>
      </c>
      <c r="W195" t="s">
        <v>535</v>
      </c>
      <c r="X195">
        <v>7.4</v>
      </c>
      <c r="Y195">
        <v>13</v>
      </c>
      <c r="Z195" t="s">
        <v>49</v>
      </c>
      <c r="AA195" s="4">
        <v>0</v>
      </c>
      <c r="AB195" s="4">
        <v>0</v>
      </c>
      <c r="AC195" s="4">
        <v>46.31</v>
      </c>
      <c r="AD195" s="4">
        <v>0</v>
      </c>
      <c r="AE195" s="4">
        <v>0</v>
      </c>
      <c r="AF195" s="5">
        <v>124</v>
      </c>
      <c r="AG195" s="5">
        <v>170.31</v>
      </c>
      <c r="AH195" s="5">
        <v>25.55</v>
      </c>
      <c r="AI195" s="5">
        <v>195.86</v>
      </c>
    </row>
    <row r="196" spans="1:36" x14ac:dyDescent="0.3">
      <c r="A196" t="str">
        <f>"080010332280"</f>
        <v>080010332280</v>
      </c>
      <c r="B196" t="str">
        <f>"080010332280"</f>
        <v>080010332280</v>
      </c>
      <c r="C196" t="s">
        <v>37</v>
      </c>
      <c r="D196" s="7">
        <v>44536</v>
      </c>
      <c r="E196" s="7">
        <v>44536</v>
      </c>
      <c r="F196" t="s">
        <v>118</v>
      </c>
      <c r="G196" t="s">
        <v>119</v>
      </c>
      <c r="H196" t="s">
        <v>536</v>
      </c>
      <c r="I196" t="s">
        <v>104</v>
      </c>
      <c r="J196" t="s">
        <v>537</v>
      </c>
      <c r="K196" t="s">
        <v>538</v>
      </c>
      <c r="L196">
        <v>22</v>
      </c>
      <c r="M196" t="s">
        <v>97</v>
      </c>
      <c r="N196" t="str">
        <f>"-"</f>
        <v>-</v>
      </c>
      <c r="P196" t="s">
        <v>350</v>
      </c>
      <c r="Q196" t="s">
        <v>46</v>
      </c>
      <c r="S196" s="3">
        <v>0.32847222222222222</v>
      </c>
      <c r="T196" t="s">
        <v>184</v>
      </c>
      <c r="U196">
        <v>1</v>
      </c>
      <c r="V196">
        <v>1</v>
      </c>
      <c r="W196" t="s">
        <v>78</v>
      </c>
      <c r="X196">
        <v>0.2</v>
      </c>
      <c r="Y196">
        <v>1</v>
      </c>
      <c r="Z196" t="s">
        <v>125</v>
      </c>
      <c r="AA196" s="4">
        <v>0</v>
      </c>
      <c r="AB196" s="4">
        <v>0</v>
      </c>
      <c r="AC196" s="4">
        <v>13.26</v>
      </c>
      <c r="AD196" s="4">
        <v>0</v>
      </c>
      <c r="AE196" s="4">
        <v>0</v>
      </c>
      <c r="AF196" s="5">
        <v>34.010000000000005</v>
      </c>
      <c r="AG196" s="5">
        <v>47.27</v>
      </c>
      <c r="AH196" s="5">
        <v>7.09</v>
      </c>
      <c r="AI196" s="5">
        <v>54.36</v>
      </c>
      <c r="AJ196" t="s">
        <v>126</v>
      </c>
    </row>
    <row r="197" spans="1:36" x14ac:dyDescent="0.3">
      <c r="A197" t="str">
        <f>"009940970215"</f>
        <v>009940970215</v>
      </c>
      <c r="B197" t="str">
        <f>"009940970215"</f>
        <v>009940970215</v>
      </c>
      <c r="C197" t="s">
        <v>37</v>
      </c>
      <c r="D197" s="7">
        <v>44532</v>
      </c>
      <c r="E197" s="7">
        <v>44532</v>
      </c>
      <c r="F197" t="s">
        <v>98</v>
      </c>
      <c r="G197" t="s">
        <v>43</v>
      </c>
      <c r="H197" t="s">
        <v>169</v>
      </c>
      <c r="I197" t="s">
        <v>118</v>
      </c>
      <c r="J197" t="s">
        <v>119</v>
      </c>
      <c r="K197" t="s">
        <v>539</v>
      </c>
      <c r="L197">
        <v>43</v>
      </c>
      <c r="M197" t="s">
        <v>45</v>
      </c>
      <c r="N197" t="str">
        <f>""</f>
        <v/>
      </c>
      <c r="P197" t="s">
        <v>410</v>
      </c>
      <c r="Q197" t="s">
        <v>46</v>
      </c>
      <c r="S197" s="3">
        <v>0.32222222222222224</v>
      </c>
      <c r="T197" t="s">
        <v>540</v>
      </c>
      <c r="U197">
        <v>1</v>
      </c>
      <c r="V197">
        <v>1</v>
      </c>
      <c r="W197" t="s">
        <v>78</v>
      </c>
      <c r="X197">
        <v>0.2</v>
      </c>
      <c r="Y197">
        <v>1</v>
      </c>
      <c r="Z197" t="s">
        <v>49</v>
      </c>
      <c r="AA197" s="4">
        <v>0</v>
      </c>
      <c r="AB197" s="4">
        <v>0</v>
      </c>
      <c r="AC197" s="4">
        <v>46.31</v>
      </c>
      <c r="AD197" s="4">
        <v>0</v>
      </c>
      <c r="AE197" s="4">
        <v>0</v>
      </c>
      <c r="AF197" s="5">
        <v>124</v>
      </c>
      <c r="AG197" s="5">
        <v>170.31</v>
      </c>
      <c r="AH197" s="5">
        <v>25.55</v>
      </c>
      <c r="AI197" s="5">
        <v>195.86</v>
      </c>
    </row>
    <row r="198" spans="1:36" x14ac:dyDescent="0.3">
      <c r="A198" t="str">
        <f>"009941635515"</f>
        <v>009941635515</v>
      </c>
      <c r="B198" t="str">
        <f>"009941635515"</f>
        <v>009941635515</v>
      </c>
      <c r="C198" t="s">
        <v>37</v>
      </c>
      <c r="D198" s="7">
        <v>44532</v>
      </c>
      <c r="E198" s="7">
        <v>44532</v>
      </c>
      <c r="F198" t="s">
        <v>57</v>
      </c>
      <c r="G198" t="s">
        <v>43</v>
      </c>
      <c r="H198" t="s">
        <v>80</v>
      </c>
      <c r="I198" t="s">
        <v>91</v>
      </c>
      <c r="J198" t="s">
        <v>92</v>
      </c>
      <c r="K198" t="s">
        <v>93</v>
      </c>
      <c r="L198">
        <v>41</v>
      </c>
      <c r="M198" t="s">
        <v>45</v>
      </c>
      <c r="N198" t="str">
        <f>"STORES"</f>
        <v>STORES</v>
      </c>
      <c r="P198" t="s">
        <v>408</v>
      </c>
      <c r="Q198" t="s">
        <v>76</v>
      </c>
      <c r="S198" s="3">
        <v>0.54166666666666663</v>
      </c>
      <c r="T198" t="s">
        <v>541</v>
      </c>
      <c r="U198">
        <v>2</v>
      </c>
      <c r="V198">
        <v>20</v>
      </c>
      <c r="W198" t="s">
        <v>542</v>
      </c>
      <c r="X198">
        <v>18.7</v>
      </c>
      <c r="Y198">
        <v>20</v>
      </c>
      <c r="Z198" t="s">
        <v>49</v>
      </c>
      <c r="AA198" s="4">
        <v>0</v>
      </c>
      <c r="AB198" s="4">
        <v>0</v>
      </c>
      <c r="AC198" s="4">
        <v>39.6</v>
      </c>
      <c r="AD198" s="4">
        <v>0</v>
      </c>
      <c r="AE198" s="4">
        <v>0</v>
      </c>
      <c r="AF198" s="5">
        <v>106.80000000000001</v>
      </c>
      <c r="AG198" s="5">
        <v>146.4</v>
      </c>
      <c r="AH198" s="5">
        <v>21.96</v>
      </c>
      <c r="AI198" s="5">
        <v>168.36</v>
      </c>
    </row>
    <row r="199" spans="1:36" x14ac:dyDescent="0.3">
      <c r="A199" t="str">
        <f>"009941618511"</f>
        <v>009941618511</v>
      </c>
      <c r="B199" t="str">
        <f>"009941618511"</f>
        <v>009941618511</v>
      </c>
      <c r="C199" t="s">
        <v>37</v>
      </c>
      <c r="D199" s="7">
        <v>44532</v>
      </c>
      <c r="E199" s="7">
        <v>44532</v>
      </c>
      <c r="F199" t="s">
        <v>57</v>
      </c>
      <c r="G199" t="s">
        <v>43</v>
      </c>
      <c r="H199" t="s">
        <v>80</v>
      </c>
      <c r="I199" t="s">
        <v>81</v>
      </c>
      <c r="J199" t="s">
        <v>543</v>
      </c>
      <c r="K199" t="s">
        <v>83</v>
      </c>
      <c r="L199">
        <v>41</v>
      </c>
      <c r="M199" t="s">
        <v>45</v>
      </c>
      <c r="N199" t="str">
        <f>"FIELD SERVICE"</f>
        <v>FIELD SERVICE</v>
      </c>
      <c r="P199" t="s">
        <v>408</v>
      </c>
      <c r="Q199" t="s">
        <v>46</v>
      </c>
      <c r="S199" s="3">
        <v>0.36319444444444443</v>
      </c>
      <c r="T199" t="s">
        <v>544</v>
      </c>
      <c r="U199">
        <v>1</v>
      </c>
      <c r="V199">
        <v>4.5999999999999996</v>
      </c>
      <c r="W199" t="s">
        <v>545</v>
      </c>
      <c r="X199">
        <v>14.8</v>
      </c>
      <c r="Y199">
        <v>15</v>
      </c>
      <c r="Z199" t="s">
        <v>49</v>
      </c>
      <c r="AA199" s="4">
        <v>0</v>
      </c>
      <c r="AB199" s="4">
        <v>0</v>
      </c>
      <c r="AC199" s="4">
        <v>32.840000000000003</v>
      </c>
      <c r="AD199" s="4">
        <v>0</v>
      </c>
      <c r="AE199" s="4">
        <v>0</v>
      </c>
      <c r="AF199" s="5">
        <v>89.45</v>
      </c>
      <c r="AG199" s="5">
        <v>122.29</v>
      </c>
      <c r="AH199" s="5">
        <v>18.34</v>
      </c>
      <c r="AI199" s="5">
        <v>140.63</v>
      </c>
    </row>
    <row r="200" spans="1:36" x14ac:dyDescent="0.3">
      <c r="A200" t="str">
        <f>"009941618548"</f>
        <v>009941618548</v>
      </c>
      <c r="B200" t="str">
        <f>"009941618548"</f>
        <v>009941618548</v>
      </c>
      <c r="C200" t="s">
        <v>37</v>
      </c>
      <c r="D200" s="7">
        <v>44532</v>
      </c>
      <c r="E200" s="7">
        <v>44532</v>
      </c>
      <c r="F200" t="s">
        <v>57</v>
      </c>
      <c r="G200" t="s">
        <v>43</v>
      </c>
      <c r="H200" t="s">
        <v>80</v>
      </c>
      <c r="I200" t="s">
        <v>144</v>
      </c>
      <c r="J200" t="s">
        <v>156</v>
      </c>
      <c r="K200" t="s">
        <v>145</v>
      </c>
      <c r="L200">
        <v>43</v>
      </c>
      <c r="M200" t="s">
        <v>45</v>
      </c>
      <c r="N200" t="str">
        <f>"FIELD SERVICE"</f>
        <v>FIELD SERVICE</v>
      </c>
      <c r="P200" t="s">
        <v>410</v>
      </c>
      <c r="Q200" t="s">
        <v>46</v>
      </c>
      <c r="S200" s="3">
        <v>0.37291666666666662</v>
      </c>
      <c r="T200" t="s">
        <v>146</v>
      </c>
      <c r="U200">
        <v>2</v>
      </c>
      <c r="V200">
        <v>10</v>
      </c>
      <c r="W200" t="s">
        <v>546</v>
      </c>
      <c r="X200">
        <v>22.4</v>
      </c>
      <c r="Y200">
        <v>23</v>
      </c>
      <c r="Z200" t="s">
        <v>49</v>
      </c>
      <c r="AA200" s="4">
        <v>0</v>
      </c>
      <c r="AB200" s="4">
        <v>0</v>
      </c>
      <c r="AC200" s="4">
        <v>65.25</v>
      </c>
      <c r="AD200" s="4">
        <v>0</v>
      </c>
      <c r="AE200" s="4">
        <v>0</v>
      </c>
      <c r="AF200" s="5">
        <v>172.56</v>
      </c>
      <c r="AG200" s="5">
        <v>237.81</v>
      </c>
      <c r="AH200" s="5">
        <v>35.67</v>
      </c>
      <c r="AI200" s="5">
        <v>273.48</v>
      </c>
    </row>
    <row r="201" spans="1:36" x14ac:dyDescent="0.3">
      <c r="A201" t="str">
        <f>"009941618827"</f>
        <v>009941618827</v>
      </c>
      <c r="B201" t="str">
        <f>"009941618827"</f>
        <v>009941618827</v>
      </c>
      <c r="C201" t="s">
        <v>37</v>
      </c>
      <c r="D201" s="7">
        <v>44532</v>
      </c>
      <c r="E201" s="7">
        <v>44532</v>
      </c>
      <c r="F201" t="s">
        <v>57</v>
      </c>
      <c r="G201" t="s">
        <v>43</v>
      </c>
      <c r="H201" t="s">
        <v>80</v>
      </c>
      <c r="I201" t="s">
        <v>177</v>
      </c>
      <c r="J201" t="s">
        <v>547</v>
      </c>
      <c r="K201" t="s">
        <v>202</v>
      </c>
      <c r="L201">
        <v>41</v>
      </c>
      <c r="M201" t="s">
        <v>45</v>
      </c>
      <c r="N201" t="str">
        <f>"STORES"</f>
        <v>STORES</v>
      </c>
      <c r="P201" t="s">
        <v>408</v>
      </c>
      <c r="Q201" t="s">
        <v>46</v>
      </c>
      <c r="S201" s="3">
        <v>0.4201388888888889</v>
      </c>
      <c r="T201" t="s">
        <v>203</v>
      </c>
      <c r="U201">
        <v>3</v>
      </c>
      <c r="V201">
        <v>66</v>
      </c>
      <c r="W201" t="s">
        <v>548</v>
      </c>
      <c r="X201">
        <v>22.1</v>
      </c>
      <c r="Y201">
        <v>66</v>
      </c>
      <c r="Z201" t="s">
        <v>49</v>
      </c>
      <c r="AA201" s="4">
        <v>0</v>
      </c>
      <c r="AB201" s="4">
        <v>0</v>
      </c>
      <c r="AC201" s="4">
        <v>101.86</v>
      </c>
      <c r="AD201" s="4">
        <v>0</v>
      </c>
      <c r="AE201" s="4">
        <v>0</v>
      </c>
      <c r="AF201" s="5">
        <v>266.41999999999996</v>
      </c>
      <c r="AG201" s="5">
        <v>368.28</v>
      </c>
      <c r="AH201" s="5">
        <v>55.24</v>
      </c>
      <c r="AI201" s="5">
        <v>423.52</v>
      </c>
    </row>
    <row r="202" spans="1:36" x14ac:dyDescent="0.3">
      <c r="A202" t="str">
        <f>"009941050336"</f>
        <v>009941050336</v>
      </c>
      <c r="B202" t="str">
        <f>"009941050336"</f>
        <v>009941050336</v>
      </c>
      <c r="C202" t="s">
        <v>37</v>
      </c>
      <c r="D202" s="7">
        <v>44538</v>
      </c>
      <c r="E202" s="7">
        <v>44538</v>
      </c>
      <c r="F202" t="s">
        <v>91</v>
      </c>
      <c r="G202" t="s">
        <v>92</v>
      </c>
      <c r="H202" t="s">
        <v>549</v>
      </c>
      <c r="I202" t="s">
        <v>104</v>
      </c>
      <c r="J202" t="s">
        <v>115</v>
      </c>
      <c r="K202" t="s">
        <v>550</v>
      </c>
      <c r="L202">
        <v>21</v>
      </c>
      <c r="M202" t="s">
        <v>97</v>
      </c>
      <c r="N202" t="str">
        <f>"YASHEN POORAI"</f>
        <v>YASHEN POORAI</v>
      </c>
      <c r="P202" t="s">
        <v>480</v>
      </c>
      <c r="Q202" t="s">
        <v>76</v>
      </c>
      <c r="S202" s="3">
        <v>0.4861111111111111</v>
      </c>
      <c r="T202" t="s">
        <v>325</v>
      </c>
      <c r="U202">
        <v>1</v>
      </c>
      <c r="V202">
        <v>1</v>
      </c>
      <c r="W202" t="s">
        <v>185</v>
      </c>
      <c r="X202">
        <v>0.2</v>
      </c>
      <c r="Y202">
        <v>1</v>
      </c>
      <c r="Z202" t="s">
        <v>49</v>
      </c>
      <c r="AA202" s="4">
        <v>0</v>
      </c>
      <c r="AB202" s="4">
        <v>0</v>
      </c>
      <c r="AC202" s="4">
        <v>16.98</v>
      </c>
      <c r="AD202" s="4">
        <v>0</v>
      </c>
      <c r="AE202" s="4">
        <v>0</v>
      </c>
      <c r="AF202" s="5">
        <v>43.540000000000006</v>
      </c>
      <c r="AG202" s="5">
        <v>60.52</v>
      </c>
      <c r="AH202" s="5">
        <v>9.08</v>
      </c>
      <c r="AI202" s="5">
        <v>69.599999999999994</v>
      </c>
    </row>
    <row r="203" spans="1:36" x14ac:dyDescent="0.3">
      <c r="A203" t="str">
        <f>"009941635510"</f>
        <v>009941635510</v>
      </c>
      <c r="B203" t="str">
        <f>"009941635510"</f>
        <v>009941635510</v>
      </c>
      <c r="C203" t="s">
        <v>37</v>
      </c>
      <c r="D203" s="7">
        <v>44538</v>
      </c>
      <c r="E203" s="7">
        <v>44538</v>
      </c>
      <c r="F203" t="s">
        <v>57</v>
      </c>
      <c r="G203" t="s">
        <v>79</v>
      </c>
      <c r="H203" t="s">
        <v>282</v>
      </c>
      <c r="I203" t="s">
        <v>91</v>
      </c>
      <c r="J203" t="s">
        <v>92</v>
      </c>
      <c r="K203" t="s">
        <v>93</v>
      </c>
      <c r="L203">
        <v>41</v>
      </c>
      <c r="M203" t="s">
        <v>45</v>
      </c>
      <c r="N203" t="str">
        <f>"FIELD SERVICE"</f>
        <v>FIELD SERVICE</v>
      </c>
      <c r="P203" t="s">
        <v>482</v>
      </c>
      <c r="Q203" t="s">
        <v>76</v>
      </c>
      <c r="S203" s="3">
        <v>0.59930555555555554</v>
      </c>
      <c r="T203" t="s">
        <v>94</v>
      </c>
      <c r="U203">
        <v>2</v>
      </c>
      <c r="V203">
        <v>25.5</v>
      </c>
      <c r="W203" t="s">
        <v>551</v>
      </c>
      <c r="X203">
        <v>27.1</v>
      </c>
      <c r="Y203">
        <v>28</v>
      </c>
      <c r="Z203" t="s">
        <v>49</v>
      </c>
      <c r="AA203" s="4">
        <v>0</v>
      </c>
      <c r="AB203" s="4">
        <v>0</v>
      </c>
      <c r="AC203" s="4">
        <v>50.43</v>
      </c>
      <c r="AD203" s="4">
        <v>0</v>
      </c>
      <c r="AE203" s="4">
        <v>0</v>
      </c>
      <c r="AF203" s="5">
        <v>134.56</v>
      </c>
      <c r="AG203" s="5">
        <v>184.99</v>
      </c>
      <c r="AH203" s="5">
        <v>27.75</v>
      </c>
      <c r="AI203" s="5">
        <v>212.74</v>
      </c>
    </row>
    <row r="204" spans="1:36" x14ac:dyDescent="0.3">
      <c r="A204" t="str">
        <f>"009941618551"</f>
        <v>009941618551</v>
      </c>
      <c r="B204" t="str">
        <f>"009941618551"</f>
        <v>009941618551</v>
      </c>
      <c r="C204" t="s">
        <v>37</v>
      </c>
      <c r="D204" s="7">
        <v>44538</v>
      </c>
      <c r="E204" s="7">
        <v>44538</v>
      </c>
      <c r="F204" t="s">
        <v>57</v>
      </c>
      <c r="G204" t="s">
        <v>79</v>
      </c>
      <c r="H204" t="s">
        <v>282</v>
      </c>
      <c r="I204" t="s">
        <v>144</v>
      </c>
      <c r="J204" t="s">
        <v>79</v>
      </c>
      <c r="K204" t="s">
        <v>145</v>
      </c>
      <c r="L204">
        <v>43</v>
      </c>
      <c r="M204" t="s">
        <v>45</v>
      </c>
      <c r="N204" t="str">
        <f>"STORES"</f>
        <v>STORES</v>
      </c>
      <c r="P204" t="s">
        <v>480</v>
      </c>
      <c r="Q204" t="s">
        <v>46</v>
      </c>
      <c r="S204" s="3">
        <v>0.40277777777777773</v>
      </c>
      <c r="T204" t="s">
        <v>481</v>
      </c>
      <c r="U204">
        <v>1</v>
      </c>
      <c r="V204">
        <v>4.5999999999999996</v>
      </c>
      <c r="W204" t="s">
        <v>552</v>
      </c>
      <c r="X204">
        <v>16.5</v>
      </c>
      <c r="Y204">
        <v>17</v>
      </c>
      <c r="Z204" t="s">
        <v>49</v>
      </c>
      <c r="AA204" s="4">
        <v>0</v>
      </c>
      <c r="AB204" s="4">
        <v>0</v>
      </c>
      <c r="AC204" s="4">
        <v>51.05</v>
      </c>
      <c r="AD204" s="4">
        <v>0</v>
      </c>
      <c r="AE204" s="4">
        <v>0</v>
      </c>
      <c r="AF204" s="5">
        <v>136.13999999999999</v>
      </c>
      <c r="AG204" s="5">
        <v>187.19</v>
      </c>
      <c r="AH204" s="5">
        <v>28.08</v>
      </c>
      <c r="AI204" s="5">
        <v>215.27</v>
      </c>
    </row>
    <row r="205" spans="1:36" x14ac:dyDescent="0.3">
      <c r="A205" t="str">
        <f>"009942537446"</f>
        <v>009942537446</v>
      </c>
      <c r="B205" t="str">
        <f>"009942537446"</f>
        <v>009942537446</v>
      </c>
      <c r="C205" t="s">
        <v>37</v>
      </c>
      <c r="D205" s="7">
        <v>44538</v>
      </c>
      <c r="E205" s="7">
        <v>44538</v>
      </c>
      <c r="F205" t="s">
        <v>101</v>
      </c>
      <c r="G205" t="s">
        <v>102</v>
      </c>
      <c r="H205" t="s">
        <v>330</v>
      </c>
      <c r="I205" t="s">
        <v>553</v>
      </c>
      <c r="J205" t="s">
        <v>554</v>
      </c>
      <c r="K205" t="s">
        <v>555</v>
      </c>
      <c r="L205">
        <v>43</v>
      </c>
      <c r="M205" t="s">
        <v>45</v>
      </c>
      <c r="N205" t="str">
        <f>"083 601 5869"</f>
        <v>083 601 5869</v>
      </c>
      <c r="P205" t="s">
        <v>480</v>
      </c>
      <c r="Q205" t="s">
        <v>46</v>
      </c>
      <c r="S205" s="3">
        <v>0.38611111111111113</v>
      </c>
      <c r="T205" t="s">
        <v>556</v>
      </c>
      <c r="U205">
        <v>1</v>
      </c>
      <c r="V205">
        <v>1</v>
      </c>
      <c r="W205" t="s">
        <v>78</v>
      </c>
      <c r="X205">
        <v>0.2</v>
      </c>
      <c r="Y205">
        <v>1</v>
      </c>
      <c r="Z205" t="s">
        <v>49</v>
      </c>
      <c r="AA205" s="4">
        <v>0</v>
      </c>
      <c r="AB205" s="4">
        <v>0</v>
      </c>
      <c r="AC205" s="4">
        <v>46.31</v>
      </c>
      <c r="AD205" s="4">
        <v>0</v>
      </c>
      <c r="AE205" s="4">
        <v>0</v>
      </c>
      <c r="AF205" s="5">
        <v>124</v>
      </c>
      <c r="AG205" s="5">
        <v>170.31</v>
      </c>
      <c r="AH205" s="5">
        <v>25.55</v>
      </c>
      <c r="AI205" s="5">
        <v>195.86</v>
      </c>
    </row>
    <row r="206" spans="1:36" x14ac:dyDescent="0.3">
      <c r="A206" t="str">
        <f>"009941567731"</f>
        <v>009941567731</v>
      </c>
      <c r="B206" t="str">
        <f>"009941567731"</f>
        <v>009941567731</v>
      </c>
      <c r="C206" t="s">
        <v>37</v>
      </c>
      <c r="D206" s="7">
        <v>44538</v>
      </c>
      <c r="E206" s="7">
        <v>44538</v>
      </c>
      <c r="F206" t="s">
        <v>57</v>
      </c>
      <c r="G206" t="s">
        <v>79</v>
      </c>
      <c r="H206" t="s">
        <v>557</v>
      </c>
      <c r="I206" t="s">
        <v>39</v>
      </c>
      <c r="J206" t="s">
        <v>43</v>
      </c>
      <c r="K206" t="s">
        <v>137</v>
      </c>
      <c r="L206">
        <v>43</v>
      </c>
      <c r="M206" t="s">
        <v>45</v>
      </c>
      <c r="N206" t="str">
        <f>"STORES"</f>
        <v>STORES</v>
      </c>
      <c r="P206" t="s">
        <v>480</v>
      </c>
      <c r="Q206" t="s">
        <v>46</v>
      </c>
      <c r="S206" s="3">
        <v>0.59375</v>
      </c>
      <c r="T206" t="s">
        <v>112</v>
      </c>
      <c r="U206">
        <v>4</v>
      </c>
      <c r="V206">
        <v>59.4</v>
      </c>
      <c r="W206" t="s">
        <v>558</v>
      </c>
      <c r="X206">
        <v>15.2</v>
      </c>
      <c r="Y206">
        <v>60</v>
      </c>
      <c r="Z206" t="s">
        <v>49</v>
      </c>
      <c r="AA206" s="4">
        <v>0</v>
      </c>
      <c r="AB206" s="4">
        <v>0</v>
      </c>
      <c r="AC206" s="4">
        <v>152.84</v>
      </c>
      <c r="AD206" s="4">
        <v>0</v>
      </c>
      <c r="AE206" s="4">
        <v>0</v>
      </c>
      <c r="AF206" s="5">
        <v>397.15</v>
      </c>
      <c r="AG206" s="5">
        <v>549.99</v>
      </c>
      <c r="AH206" s="5">
        <v>82.5</v>
      </c>
      <c r="AI206" s="5">
        <v>632.49</v>
      </c>
    </row>
    <row r="207" spans="1:36" x14ac:dyDescent="0.3">
      <c r="A207" t="str">
        <f>"009939616695"</f>
        <v>009939616695</v>
      </c>
      <c r="B207" t="str">
        <f>"009939616695"</f>
        <v>009939616695</v>
      </c>
      <c r="C207" t="s">
        <v>37</v>
      </c>
      <c r="D207" s="7">
        <v>44538</v>
      </c>
      <c r="E207" s="7">
        <v>44538</v>
      </c>
      <c r="F207" t="s">
        <v>57</v>
      </c>
      <c r="G207" t="s">
        <v>79</v>
      </c>
      <c r="H207" t="s">
        <v>282</v>
      </c>
      <c r="I207" t="s">
        <v>39</v>
      </c>
      <c r="J207" t="s">
        <v>43</v>
      </c>
      <c r="K207" t="s">
        <v>559</v>
      </c>
      <c r="L207">
        <v>23</v>
      </c>
      <c r="M207" t="s">
        <v>97</v>
      </c>
      <c r="N207" t="str">
        <f>"STORES"</f>
        <v>STORES</v>
      </c>
      <c r="P207" t="s">
        <v>480</v>
      </c>
      <c r="Q207" t="s">
        <v>76</v>
      </c>
      <c r="S207" s="3">
        <v>0.59513888888888888</v>
      </c>
      <c r="T207" t="s">
        <v>112</v>
      </c>
      <c r="U207">
        <v>1</v>
      </c>
      <c r="V207">
        <v>1</v>
      </c>
      <c r="W207" t="s">
        <v>78</v>
      </c>
      <c r="X207">
        <v>0.2</v>
      </c>
      <c r="Y207">
        <v>1</v>
      </c>
      <c r="Z207" t="s">
        <v>49</v>
      </c>
      <c r="AA207" s="4">
        <v>0</v>
      </c>
      <c r="AB207" s="4">
        <v>0</v>
      </c>
      <c r="AC207" s="4">
        <v>32.9</v>
      </c>
      <c r="AD207" s="4">
        <v>0</v>
      </c>
      <c r="AE207" s="4">
        <v>0</v>
      </c>
      <c r="AF207" s="5">
        <v>84.360000000000014</v>
      </c>
      <c r="AG207" s="5">
        <v>117.26</v>
      </c>
      <c r="AH207" s="5">
        <v>17.59</v>
      </c>
      <c r="AI207" s="5">
        <v>134.85</v>
      </c>
    </row>
    <row r="208" spans="1:36" x14ac:dyDescent="0.3">
      <c r="A208" t="str">
        <f>"009941618917"</f>
        <v>009941618917</v>
      </c>
      <c r="B208" t="str">
        <f>"009941618917"</f>
        <v>009941618917</v>
      </c>
      <c r="C208" t="s">
        <v>37</v>
      </c>
      <c r="D208" s="7">
        <v>44538</v>
      </c>
      <c r="E208" s="7">
        <v>44538</v>
      </c>
      <c r="F208" t="s">
        <v>57</v>
      </c>
      <c r="G208" t="s">
        <v>79</v>
      </c>
      <c r="H208" t="s">
        <v>282</v>
      </c>
      <c r="I208" t="s">
        <v>101</v>
      </c>
      <c r="J208" t="s">
        <v>43</v>
      </c>
      <c r="K208" t="s">
        <v>127</v>
      </c>
      <c r="L208">
        <v>43</v>
      </c>
      <c r="M208" t="s">
        <v>45</v>
      </c>
      <c r="N208" t="str">
        <f>""</f>
        <v/>
      </c>
      <c r="P208" t="s">
        <v>480</v>
      </c>
      <c r="Q208" t="s">
        <v>46</v>
      </c>
      <c r="S208" s="3">
        <v>0.5083333333333333</v>
      </c>
      <c r="T208" t="s">
        <v>128</v>
      </c>
      <c r="U208">
        <v>1</v>
      </c>
      <c r="V208">
        <v>2</v>
      </c>
      <c r="W208" t="s">
        <v>560</v>
      </c>
      <c r="X208">
        <v>5</v>
      </c>
      <c r="Y208">
        <v>5</v>
      </c>
      <c r="Z208" t="s">
        <v>49</v>
      </c>
      <c r="AA208" s="4">
        <v>0</v>
      </c>
      <c r="AB208" s="4">
        <v>0</v>
      </c>
      <c r="AC208" s="4">
        <v>46.31</v>
      </c>
      <c r="AD208" s="4">
        <v>0</v>
      </c>
      <c r="AE208" s="4">
        <v>0</v>
      </c>
      <c r="AF208" s="5">
        <v>124</v>
      </c>
      <c r="AG208" s="5">
        <v>170.31</v>
      </c>
      <c r="AH208" s="5">
        <v>25.55</v>
      </c>
      <c r="AI208" s="5">
        <v>195.86</v>
      </c>
    </row>
    <row r="209" spans="1:35" x14ac:dyDescent="0.3">
      <c r="A209" t="str">
        <f>"009939616549"</f>
        <v>009939616549</v>
      </c>
      <c r="B209" t="str">
        <f>"009939616549"</f>
        <v>009939616549</v>
      </c>
      <c r="C209" t="s">
        <v>37</v>
      </c>
      <c r="D209" s="7">
        <v>44538</v>
      </c>
      <c r="E209" s="7">
        <v>44538</v>
      </c>
      <c r="F209" t="s">
        <v>57</v>
      </c>
      <c r="G209" t="s">
        <v>79</v>
      </c>
      <c r="H209" t="s">
        <v>282</v>
      </c>
      <c r="I209" t="s">
        <v>235</v>
      </c>
      <c r="J209" t="s">
        <v>561</v>
      </c>
      <c r="K209" t="s">
        <v>562</v>
      </c>
      <c r="L209">
        <v>43</v>
      </c>
      <c r="M209" t="s">
        <v>45</v>
      </c>
      <c r="N209" t="str">
        <f>"STORES"</f>
        <v>STORES</v>
      </c>
      <c r="P209" t="s">
        <v>70</v>
      </c>
      <c r="Q209" t="s">
        <v>46</v>
      </c>
      <c r="S209" s="3">
        <v>0.49652777777777773</v>
      </c>
      <c r="T209" t="s">
        <v>258</v>
      </c>
      <c r="U209">
        <v>2</v>
      </c>
      <c r="V209">
        <v>11.3</v>
      </c>
      <c r="W209" t="s">
        <v>563</v>
      </c>
      <c r="X209">
        <v>7.9</v>
      </c>
      <c r="Y209">
        <v>12</v>
      </c>
      <c r="Z209" t="s">
        <v>49</v>
      </c>
      <c r="AA209" s="4">
        <v>0</v>
      </c>
      <c r="AB209" s="4">
        <v>0</v>
      </c>
      <c r="AC209" s="4">
        <v>46.31</v>
      </c>
      <c r="AD209" s="4">
        <v>0</v>
      </c>
      <c r="AE209" s="4">
        <v>0</v>
      </c>
      <c r="AF209" s="5">
        <v>124</v>
      </c>
      <c r="AG209" s="5">
        <v>170.31</v>
      </c>
      <c r="AH209" s="5">
        <v>25.55</v>
      </c>
      <c r="AI209" s="5">
        <v>195.86</v>
      </c>
    </row>
    <row r="210" spans="1:35" x14ac:dyDescent="0.3">
      <c r="A210" t="str">
        <f>"009941291369"</f>
        <v>009941291369</v>
      </c>
      <c r="B210" t="str">
        <f>"009941291369"</f>
        <v>009941291369</v>
      </c>
      <c r="C210" t="s">
        <v>37</v>
      </c>
      <c r="D210" s="7">
        <v>44538</v>
      </c>
      <c r="E210" s="7">
        <v>44538</v>
      </c>
      <c r="F210" t="s">
        <v>57</v>
      </c>
      <c r="G210" t="s">
        <v>79</v>
      </c>
      <c r="H210" t="s">
        <v>282</v>
      </c>
      <c r="I210" t="s">
        <v>71</v>
      </c>
      <c r="J210" t="s">
        <v>43</v>
      </c>
      <c r="K210" t="s">
        <v>153</v>
      </c>
      <c r="L210">
        <v>41</v>
      </c>
      <c r="M210" t="s">
        <v>45</v>
      </c>
      <c r="N210" t="str">
        <f>""</f>
        <v/>
      </c>
      <c r="P210" t="s">
        <v>482</v>
      </c>
      <c r="Q210" t="s">
        <v>76</v>
      </c>
      <c r="S210" s="3">
        <v>0.49652777777777773</v>
      </c>
      <c r="T210" t="s">
        <v>564</v>
      </c>
      <c r="U210">
        <v>1</v>
      </c>
      <c r="V210">
        <v>3.6</v>
      </c>
      <c r="W210" t="s">
        <v>565</v>
      </c>
      <c r="X210">
        <v>29.5</v>
      </c>
      <c r="Y210">
        <v>30</v>
      </c>
      <c r="Z210" t="s">
        <v>49</v>
      </c>
      <c r="AA210" s="4">
        <v>0</v>
      </c>
      <c r="AB210" s="4">
        <v>0</v>
      </c>
      <c r="AC210" s="4">
        <v>53.14</v>
      </c>
      <c r="AD210" s="4">
        <v>0</v>
      </c>
      <c r="AE210" s="4">
        <v>0</v>
      </c>
      <c r="AF210" s="5">
        <v>141.5</v>
      </c>
      <c r="AG210" s="5">
        <v>194.64</v>
      </c>
      <c r="AH210" s="5">
        <v>29.2</v>
      </c>
      <c r="AI210" s="5">
        <v>223.84</v>
      </c>
    </row>
    <row r="211" spans="1:35" x14ac:dyDescent="0.3">
      <c r="A211" t="str">
        <f>"009936115803"</f>
        <v>009936115803</v>
      </c>
      <c r="B211" t="str">
        <f>"009936115803"</f>
        <v>009936115803</v>
      </c>
      <c r="C211" t="s">
        <v>37</v>
      </c>
      <c r="D211" s="7">
        <v>44538</v>
      </c>
      <c r="E211" s="7">
        <v>44538</v>
      </c>
      <c r="F211" t="s">
        <v>57</v>
      </c>
      <c r="G211" t="s">
        <v>79</v>
      </c>
      <c r="H211" t="s">
        <v>557</v>
      </c>
      <c r="I211" t="s">
        <v>165</v>
      </c>
      <c r="J211" t="s">
        <v>79</v>
      </c>
      <c r="K211" t="s">
        <v>566</v>
      </c>
      <c r="L211">
        <v>41</v>
      </c>
      <c r="M211" t="s">
        <v>45</v>
      </c>
      <c r="N211" t="str">
        <f>"FIELD SERVICES"</f>
        <v>FIELD SERVICES</v>
      </c>
      <c r="P211" t="s">
        <v>70</v>
      </c>
      <c r="Q211" t="s">
        <v>76</v>
      </c>
      <c r="S211" s="3">
        <v>0.39027777777777778</v>
      </c>
      <c r="T211" t="s">
        <v>567</v>
      </c>
      <c r="U211">
        <v>1</v>
      </c>
      <c r="V211">
        <v>5</v>
      </c>
      <c r="W211" t="s">
        <v>568</v>
      </c>
      <c r="X211">
        <v>15.5</v>
      </c>
      <c r="Y211">
        <v>16</v>
      </c>
      <c r="Z211" t="s">
        <v>49</v>
      </c>
      <c r="AA211" s="4">
        <v>0</v>
      </c>
      <c r="AB211" s="4">
        <v>0</v>
      </c>
      <c r="AC211" s="4">
        <v>34.19</v>
      </c>
      <c r="AD211" s="4">
        <v>0</v>
      </c>
      <c r="AE211" s="4">
        <v>0</v>
      </c>
      <c r="AF211" s="5">
        <v>92.92</v>
      </c>
      <c r="AG211" s="5">
        <v>127.11</v>
      </c>
      <c r="AH211" s="5">
        <v>19.07</v>
      </c>
      <c r="AI211" s="5">
        <v>146.18</v>
      </c>
    </row>
    <row r="212" spans="1:35" x14ac:dyDescent="0.3">
      <c r="A212" t="str">
        <f>"009941621991"</f>
        <v>009941621991</v>
      </c>
      <c r="B212" t="str">
        <f>"009941621991"</f>
        <v>009941621991</v>
      </c>
      <c r="C212" t="s">
        <v>37</v>
      </c>
      <c r="D212" s="7">
        <v>44538</v>
      </c>
      <c r="E212" s="7">
        <v>44538</v>
      </c>
      <c r="F212" t="s">
        <v>57</v>
      </c>
      <c r="G212" t="s">
        <v>79</v>
      </c>
      <c r="H212" t="s">
        <v>282</v>
      </c>
      <c r="I212" t="s">
        <v>81</v>
      </c>
      <c r="J212" t="s">
        <v>569</v>
      </c>
      <c r="K212" t="s">
        <v>570</v>
      </c>
      <c r="L212">
        <v>41</v>
      </c>
      <c r="M212" t="s">
        <v>45</v>
      </c>
      <c r="N212" t="str">
        <f>"STORES"</f>
        <v>STORES</v>
      </c>
      <c r="P212" t="s">
        <v>482</v>
      </c>
      <c r="Q212" t="s">
        <v>46</v>
      </c>
      <c r="S212" s="3">
        <v>0.40138888888888885</v>
      </c>
      <c r="T212" t="s">
        <v>83</v>
      </c>
      <c r="U212">
        <v>1</v>
      </c>
      <c r="V212">
        <v>5.9</v>
      </c>
      <c r="W212" t="s">
        <v>571</v>
      </c>
      <c r="X212">
        <v>5</v>
      </c>
      <c r="Y212">
        <v>6</v>
      </c>
      <c r="Z212" t="s">
        <v>49</v>
      </c>
      <c r="AA212" s="4">
        <v>0</v>
      </c>
      <c r="AB212" s="4">
        <v>0</v>
      </c>
      <c r="AC212" s="4">
        <v>32.840000000000003</v>
      </c>
      <c r="AD212" s="4">
        <v>0</v>
      </c>
      <c r="AE212" s="4">
        <v>0</v>
      </c>
      <c r="AF212" s="5">
        <v>89.45</v>
      </c>
      <c r="AG212" s="5">
        <v>122.29</v>
      </c>
      <c r="AH212" s="5">
        <v>18.34</v>
      </c>
      <c r="AI212" s="5">
        <v>140.63</v>
      </c>
    </row>
    <row r="213" spans="1:35" x14ac:dyDescent="0.3">
      <c r="A213" t="str">
        <f>"009941618514"</f>
        <v>009941618514</v>
      </c>
      <c r="B213" t="str">
        <f>"009941618514"</f>
        <v>009941618514</v>
      </c>
      <c r="C213" t="s">
        <v>37</v>
      </c>
      <c r="D213" s="7">
        <v>44538</v>
      </c>
      <c r="E213" s="7">
        <v>44538</v>
      </c>
      <c r="F213" t="s">
        <v>57</v>
      </c>
      <c r="G213" t="s">
        <v>79</v>
      </c>
      <c r="H213" t="s">
        <v>282</v>
      </c>
      <c r="I213" t="s">
        <v>572</v>
      </c>
      <c r="J213" t="s">
        <v>543</v>
      </c>
      <c r="K213" t="s">
        <v>573</v>
      </c>
      <c r="L213">
        <v>43</v>
      </c>
      <c r="M213" t="s">
        <v>45</v>
      </c>
      <c r="N213" t="str">
        <f>"STORES"</f>
        <v>STORES</v>
      </c>
      <c r="P213" t="s">
        <v>70</v>
      </c>
      <c r="Q213" t="s">
        <v>46</v>
      </c>
      <c r="S213" s="3">
        <v>0.45</v>
      </c>
      <c r="T213" t="s">
        <v>574</v>
      </c>
      <c r="U213">
        <v>1</v>
      </c>
      <c r="V213">
        <v>10.3</v>
      </c>
      <c r="W213" t="s">
        <v>575</v>
      </c>
      <c r="X213">
        <v>27.5</v>
      </c>
      <c r="Y213">
        <v>28</v>
      </c>
      <c r="Z213" t="s">
        <v>49</v>
      </c>
      <c r="AA213" s="4">
        <v>0</v>
      </c>
      <c r="AB213" s="4">
        <v>0</v>
      </c>
      <c r="AC213" s="4">
        <v>77.09</v>
      </c>
      <c r="AD213" s="4">
        <v>0</v>
      </c>
      <c r="AE213" s="4">
        <v>0</v>
      </c>
      <c r="AF213" s="5">
        <v>202.91</v>
      </c>
      <c r="AG213" s="5">
        <v>280</v>
      </c>
      <c r="AH213" s="5">
        <v>42</v>
      </c>
      <c r="AI213" s="5">
        <v>322</v>
      </c>
    </row>
    <row r="214" spans="1:35" x14ac:dyDescent="0.3">
      <c r="A214" t="str">
        <f>"009940237779"</f>
        <v>009940237779</v>
      </c>
      <c r="B214" t="str">
        <f>"009940237779"</f>
        <v>009940237779</v>
      </c>
      <c r="C214" t="s">
        <v>37</v>
      </c>
      <c r="D214" s="7">
        <v>44538</v>
      </c>
      <c r="E214" s="7">
        <v>44538</v>
      </c>
      <c r="F214" t="s">
        <v>57</v>
      </c>
      <c r="G214" t="s">
        <v>79</v>
      </c>
      <c r="H214" t="s">
        <v>282</v>
      </c>
      <c r="I214" t="s">
        <v>42</v>
      </c>
      <c r="J214" t="s">
        <v>43</v>
      </c>
      <c r="K214" t="s">
        <v>87</v>
      </c>
      <c r="L214">
        <v>41</v>
      </c>
      <c r="M214" t="s">
        <v>45</v>
      </c>
      <c r="N214" t="str">
        <f>"STORES"</f>
        <v>STORES</v>
      </c>
      <c r="P214" t="s">
        <v>480</v>
      </c>
      <c r="Q214" t="s">
        <v>46</v>
      </c>
      <c r="S214" s="3">
        <v>0.4458333333333333</v>
      </c>
      <c r="T214" t="s">
        <v>162</v>
      </c>
      <c r="U214">
        <v>7</v>
      </c>
      <c r="V214">
        <v>202.7</v>
      </c>
      <c r="W214" t="s">
        <v>576</v>
      </c>
      <c r="X214">
        <v>189.1</v>
      </c>
      <c r="Y214">
        <v>203</v>
      </c>
      <c r="Z214" t="s">
        <v>49</v>
      </c>
      <c r="AA214" s="4">
        <v>0</v>
      </c>
      <c r="AB214" s="4">
        <v>0</v>
      </c>
      <c r="AC214" s="4">
        <v>287.26</v>
      </c>
      <c r="AD214" s="4">
        <v>0</v>
      </c>
      <c r="AE214" s="4">
        <v>0</v>
      </c>
      <c r="AF214" s="5">
        <v>741.81</v>
      </c>
      <c r="AG214" s="5">
        <v>1029.07</v>
      </c>
      <c r="AH214" s="5">
        <v>154.36000000000001</v>
      </c>
      <c r="AI214" s="5">
        <v>1183.43</v>
      </c>
    </row>
    <row r="215" spans="1:35" x14ac:dyDescent="0.3">
      <c r="A215" t="str">
        <f>"009941291371"</f>
        <v>009941291371</v>
      </c>
      <c r="B215" t="str">
        <f>"009941291371"</f>
        <v>009941291371</v>
      </c>
      <c r="C215" t="s">
        <v>37</v>
      </c>
      <c r="D215" s="7">
        <v>44538</v>
      </c>
      <c r="E215" s="7">
        <v>44538</v>
      </c>
      <c r="F215" t="s">
        <v>57</v>
      </c>
      <c r="G215" t="s">
        <v>43</v>
      </c>
      <c r="H215" t="s">
        <v>282</v>
      </c>
      <c r="I215" t="s">
        <v>71</v>
      </c>
      <c r="J215" t="s">
        <v>79</v>
      </c>
      <c r="K215" t="s">
        <v>153</v>
      </c>
      <c r="L215">
        <v>41</v>
      </c>
      <c r="M215" t="s">
        <v>45</v>
      </c>
      <c r="N215" t="str">
        <f>"STORES"</f>
        <v>STORES</v>
      </c>
      <c r="P215" t="s">
        <v>482</v>
      </c>
      <c r="Q215" t="s">
        <v>76</v>
      </c>
      <c r="S215" s="3">
        <v>0.49652777777777773</v>
      </c>
      <c r="T215" t="s">
        <v>338</v>
      </c>
      <c r="U215">
        <v>1</v>
      </c>
      <c r="V215">
        <v>3.8</v>
      </c>
      <c r="W215" t="s">
        <v>577</v>
      </c>
      <c r="X215">
        <v>7.2</v>
      </c>
      <c r="Y215">
        <v>8</v>
      </c>
      <c r="Z215" t="s">
        <v>49</v>
      </c>
      <c r="AA215" s="4">
        <v>0</v>
      </c>
      <c r="AB215" s="4">
        <v>0</v>
      </c>
      <c r="AC215" s="4">
        <v>32.840000000000003</v>
      </c>
      <c r="AD215" s="4">
        <v>0</v>
      </c>
      <c r="AE215" s="4">
        <v>0</v>
      </c>
      <c r="AF215" s="5">
        <v>89.45</v>
      </c>
      <c r="AG215" s="5">
        <v>122.29</v>
      </c>
      <c r="AH215" s="5">
        <v>18.34</v>
      </c>
      <c r="AI215" s="5">
        <v>140.63</v>
      </c>
    </row>
    <row r="216" spans="1:35" x14ac:dyDescent="0.3">
      <c r="A216" t="str">
        <f>"009941567730"</f>
        <v>009941567730</v>
      </c>
      <c r="B216" t="str">
        <f>"009941567730"</f>
        <v>009941567730</v>
      </c>
      <c r="C216" t="s">
        <v>37</v>
      </c>
      <c r="D216" s="7">
        <v>44538</v>
      </c>
      <c r="E216" s="7">
        <v>44538</v>
      </c>
      <c r="F216" t="s">
        <v>57</v>
      </c>
      <c r="G216" t="s">
        <v>43</v>
      </c>
      <c r="H216" t="s">
        <v>282</v>
      </c>
      <c r="I216" t="s">
        <v>66</v>
      </c>
      <c r="J216" t="s">
        <v>578</v>
      </c>
      <c r="K216" t="s">
        <v>254</v>
      </c>
      <c r="L216">
        <v>43</v>
      </c>
      <c r="M216" t="s">
        <v>45</v>
      </c>
      <c r="N216" t="str">
        <f>"STORES"</f>
        <v>STORES</v>
      </c>
      <c r="P216" t="s">
        <v>480</v>
      </c>
      <c r="Q216" t="s">
        <v>46</v>
      </c>
      <c r="S216" s="3">
        <v>0.64652777777777781</v>
      </c>
      <c r="T216" t="s">
        <v>579</v>
      </c>
      <c r="U216">
        <v>1</v>
      </c>
      <c r="V216">
        <v>339</v>
      </c>
      <c r="W216" t="s">
        <v>580</v>
      </c>
      <c r="X216">
        <v>196.7</v>
      </c>
      <c r="Y216">
        <v>339</v>
      </c>
      <c r="Z216" t="s">
        <v>49</v>
      </c>
      <c r="AA216" s="4">
        <v>0</v>
      </c>
      <c r="AB216" s="4">
        <v>0</v>
      </c>
      <c r="AC216" s="4">
        <v>813.32</v>
      </c>
      <c r="AD216" s="4">
        <v>0</v>
      </c>
      <c r="AE216" s="4">
        <v>0</v>
      </c>
      <c r="AF216" s="5">
        <v>2090.6799999999998</v>
      </c>
      <c r="AG216" s="5">
        <v>2904</v>
      </c>
      <c r="AH216" s="5">
        <v>435.6</v>
      </c>
      <c r="AI216" s="5">
        <v>3339.6</v>
      </c>
    </row>
    <row r="217" spans="1:35" x14ac:dyDescent="0.3">
      <c r="A217" t="str">
        <f>"009942540497"</f>
        <v>009942540497</v>
      </c>
      <c r="B217" t="str">
        <f>"009942540497"</f>
        <v>009942540497</v>
      </c>
      <c r="C217" t="s">
        <v>37</v>
      </c>
      <c r="D217" s="7">
        <v>44537</v>
      </c>
      <c r="E217" s="7">
        <v>44537</v>
      </c>
      <c r="F217" t="s">
        <v>332</v>
      </c>
      <c r="G217" t="s">
        <v>219</v>
      </c>
      <c r="H217" t="s">
        <v>515</v>
      </c>
      <c r="I217" t="s">
        <v>165</v>
      </c>
      <c r="J217" t="s">
        <v>43</v>
      </c>
      <c r="K217" t="s">
        <v>187</v>
      </c>
      <c r="L217">
        <v>41</v>
      </c>
      <c r="M217" t="s">
        <v>45</v>
      </c>
      <c r="N217" t="str">
        <f>""</f>
        <v/>
      </c>
      <c r="P217" t="s">
        <v>480</v>
      </c>
      <c r="Q217" t="s">
        <v>76</v>
      </c>
      <c r="S217" s="3">
        <v>0.5625</v>
      </c>
      <c r="T217" t="s">
        <v>581</v>
      </c>
      <c r="U217">
        <v>3</v>
      </c>
      <c r="V217">
        <v>52</v>
      </c>
      <c r="W217" t="s">
        <v>582</v>
      </c>
      <c r="X217">
        <v>70.8</v>
      </c>
      <c r="Y217">
        <v>71</v>
      </c>
      <c r="Z217" t="s">
        <v>49</v>
      </c>
      <c r="AA217" s="4">
        <v>0</v>
      </c>
      <c r="AB217" s="4">
        <v>0</v>
      </c>
      <c r="AC217" s="4">
        <v>108.62</v>
      </c>
      <c r="AD217" s="4">
        <v>0</v>
      </c>
      <c r="AE217" s="4">
        <v>0</v>
      </c>
      <c r="AF217" s="5">
        <v>283.77</v>
      </c>
      <c r="AG217" s="5">
        <v>392.39</v>
      </c>
      <c r="AH217" s="5">
        <v>58.86</v>
      </c>
      <c r="AI217" s="5">
        <v>451.25</v>
      </c>
    </row>
    <row r="218" spans="1:35" x14ac:dyDescent="0.3">
      <c r="A218" t="str">
        <f>"009942000984"</f>
        <v>009942000984</v>
      </c>
      <c r="B218" t="str">
        <f>"009942000984"</f>
        <v>009942000984</v>
      </c>
      <c r="C218" t="s">
        <v>50</v>
      </c>
      <c r="D218" s="7">
        <v>44532</v>
      </c>
      <c r="E218" s="7">
        <v>44532</v>
      </c>
      <c r="F218" t="s">
        <v>71</v>
      </c>
      <c r="G218" t="s">
        <v>43</v>
      </c>
      <c r="H218" t="s">
        <v>338</v>
      </c>
      <c r="I218" t="s">
        <v>104</v>
      </c>
      <c r="J218" t="s">
        <v>43</v>
      </c>
      <c r="K218" t="s">
        <v>325</v>
      </c>
      <c r="L218">
        <v>41</v>
      </c>
      <c r="M218" t="s">
        <v>45</v>
      </c>
      <c r="N218" t="str">
        <f>""</f>
        <v/>
      </c>
      <c r="P218" t="s">
        <v>410</v>
      </c>
      <c r="Q218" t="s">
        <v>46</v>
      </c>
      <c r="S218" s="3">
        <v>0.36944444444444446</v>
      </c>
      <c r="T218" t="s">
        <v>60</v>
      </c>
      <c r="U218">
        <v>1</v>
      </c>
      <c r="V218">
        <v>10</v>
      </c>
      <c r="W218" t="s">
        <v>583</v>
      </c>
      <c r="X218">
        <v>135</v>
      </c>
      <c r="Y218">
        <v>135</v>
      </c>
      <c r="Z218" t="s">
        <v>49</v>
      </c>
      <c r="AA218" s="4">
        <v>0</v>
      </c>
      <c r="AB218" s="4">
        <v>0</v>
      </c>
      <c r="AC218" s="4">
        <v>195.23</v>
      </c>
      <c r="AD218" s="4">
        <v>0</v>
      </c>
      <c r="AE218" s="4">
        <v>0</v>
      </c>
      <c r="AF218" s="5">
        <v>505.85</v>
      </c>
      <c r="AG218" s="5">
        <v>701.08</v>
      </c>
      <c r="AH218" s="5">
        <v>105.16</v>
      </c>
      <c r="AI218" s="5">
        <v>806.24</v>
      </c>
    </row>
    <row r="219" spans="1:35" x14ac:dyDescent="0.3">
      <c r="A219" t="str">
        <f>"009942086261"</f>
        <v>009942086261</v>
      </c>
      <c r="B219" t="str">
        <f>"009942086261"</f>
        <v>009942086261</v>
      </c>
      <c r="C219" t="s">
        <v>37</v>
      </c>
      <c r="D219" s="7">
        <v>44539</v>
      </c>
      <c r="E219" s="7">
        <v>44539</v>
      </c>
      <c r="F219" t="s">
        <v>165</v>
      </c>
      <c r="G219" t="s">
        <v>186</v>
      </c>
      <c r="H219" t="s">
        <v>187</v>
      </c>
      <c r="I219" t="s">
        <v>235</v>
      </c>
      <c r="J219" t="s">
        <v>43</v>
      </c>
      <c r="K219" t="s">
        <v>584</v>
      </c>
      <c r="L219">
        <v>43</v>
      </c>
      <c r="M219" t="s">
        <v>45</v>
      </c>
      <c r="N219" t="str">
        <f>""</f>
        <v/>
      </c>
      <c r="P219" t="s">
        <v>70</v>
      </c>
      <c r="Q219" t="s">
        <v>46</v>
      </c>
      <c r="S219" s="3">
        <v>0.49583333333333335</v>
      </c>
      <c r="T219" t="s">
        <v>258</v>
      </c>
      <c r="U219">
        <v>1</v>
      </c>
      <c r="V219">
        <v>28</v>
      </c>
      <c r="W219" t="s">
        <v>585</v>
      </c>
      <c r="X219">
        <v>21.9</v>
      </c>
      <c r="Y219">
        <v>28</v>
      </c>
      <c r="Z219" t="s">
        <v>49</v>
      </c>
      <c r="AA219" s="4">
        <v>0</v>
      </c>
      <c r="AB219" s="4">
        <v>0</v>
      </c>
      <c r="AC219" s="4">
        <v>77.09</v>
      </c>
      <c r="AD219" s="4">
        <v>0</v>
      </c>
      <c r="AE219" s="4">
        <v>0</v>
      </c>
      <c r="AF219" s="5">
        <v>202.91</v>
      </c>
      <c r="AG219" s="5">
        <v>280</v>
      </c>
      <c r="AH219" s="5">
        <v>42</v>
      </c>
      <c r="AI219" s="5">
        <v>322</v>
      </c>
    </row>
    <row r="220" spans="1:35" x14ac:dyDescent="0.3">
      <c r="A220" t="str">
        <f>"009941635509"</f>
        <v>009941635509</v>
      </c>
      <c r="B220" t="str">
        <f>"009941635509"</f>
        <v>009941635509</v>
      </c>
      <c r="C220" t="s">
        <v>37</v>
      </c>
      <c r="D220" s="7">
        <v>44538</v>
      </c>
      <c r="E220" s="7">
        <v>44538</v>
      </c>
      <c r="F220" t="s">
        <v>57</v>
      </c>
      <c r="G220" t="s">
        <v>79</v>
      </c>
      <c r="H220" t="s">
        <v>282</v>
      </c>
      <c r="I220" t="s">
        <v>91</v>
      </c>
      <c r="J220" t="s">
        <v>586</v>
      </c>
      <c r="K220" t="s">
        <v>587</v>
      </c>
      <c r="L220">
        <v>21</v>
      </c>
      <c r="M220" t="s">
        <v>97</v>
      </c>
      <c r="N220" t="str">
        <f>"LOCKS"</f>
        <v>LOCKS</v>
      </c>
      <c r="P220" t="s">
        <v>482</v>
      </c>
      <c r="Q220" t="s">
        <v>76</v>
      </c>
      <c r="S220" s="3">
        <v>0.38611111111111113</v>
      </c>
      <c r="T220" t="s">
        <v>233</v>
      </c>
      <c r="U220">
        <v>1</v>
      </c>
      <c r="V220">
        <v>0.5</v>
      </c>
      <c r="W220" t="s">
        <v>78</v>
      </c>
      <c r="X220">
        <v>0.2</v>
      </c>
      <c r="Y220">
        <v>0.5</v>
      </c>
      <c r="Z220" t="s">
        <v>49</v>
      </c>
      <c r="AA220" s="4">
        <v>0</v>
      </c>
      <c r="AB220" s="4">
        <v>0</v>
      </c>
      <c r="AC220" s="4">
        <v>16.98</v>
      </c>
      <c r="AD220" s="4">
        <v>0</v>
      </c>
      <c r="AE220" s="4">
        <v>0</v>
      </c>
      <c r="AF220" s="5">
        <v>43.540000000000006</v>
      </c>
      <c r="AG220" s="5">
        <v>60.52</v>
      </c>
      <c r="AH220" s="5">
        <v>9.08</v>
      </c>
      <c r="AI220" s="5">
        <v>69.599999999999994</v>
      </c>
    </row>
    <row r="221" spans="1:35" x14ac:dyDescent="0.3">
      <c r="A221" t="str">
        <f>"009940696755"</f>
        <v>009940696755</v>
      </c>
      <c r="B221" t="str">
        <f>"009940696755"</f>
        <v>009940696755</v>
      </c>
      <c r="C221" t="s">
        <v>50</v>
      </c>
      <c r="D221" s="7">
        <v>44539</v>
      </c>
      <c r="E221" s="7">
        <v>44539</v>
      </c>
      <c r="F221" t="s">
        <v>101</v>
      </c>
      <c r="G221" t="s">
        <v>102</v>
      </c>
      <c r="H221" t="s">
        <v>588</v>
      </c>
      <c r="I221" t="s">
        <v>104</v>
      </c>
      <c r="J221" t="s">
        <v>43</v>
      </c>
      <c r="K221" t="s">
        <v>589</v>
      </c>
      <c r="L221">
        <v>43</v>
      </c>
      <c r="M221" t="s">
        <v>45</v>
      </c>
      <c r="N221" t="str">
        <f>"083 601 5869"</f>
        <v>083 601 5869</v>
      </c>
      <c r="P221" t="s">
        <v>482</v>
      </c>
      <c r="Q221" t="s">
        <v>46</v>
      </c>
      <c r="S221" s="3">
        <v>0.55138888888888882</v>
      </c>
      <c r="T221" t="s">
        <v>483</v>
      </c>
      <c r="U221">
        <v>2</v>
      </c>
      <c r="V221">
        <v>60</v>
      </c>
      <c r="W221" t="s">
        <v>590</v>
      </c>
      <c r="X221">
        <v>23.2</v>
      </c>
      <c r="Y221">
        <v>60</v>
      </c>
      <c r="Z221" t="s">
        <v>49</v>
      </c>
      <c r="AA221" s="4">
        <v>0</v>
      </c>
      <c r="AB221" s="4">
        <v>0</v>
      </c>
      <c r="AC221" s="4">
        <v>152.84</v>
      </c>
      <c r="AD221" s="4">
        <v>0</v>
      </c>
      <c r="AE221" s="4">
        <v>0</v>
      </c>
      <c r="AF221" s="5">
        <v>412.15</v>
      </c>
      <c r="AG221" s="5">
        <v>564.99</v>
      </c>
      <c r="AH221" s="5">
        <v>84.75</v>
      </c>
      <c r="AI221" s="5">
        <v>649.74</v>
      </c>
    </row>
    <row r="222" spans="1:35" x14ac:dyDescent="0.3">
      <c r="A222" t="str">
        <f>"009942086262"</f>
        <v>009942086262</v>
      </c>
      <c r="B222" t="str">
        <f>"009942086262"</f>
        <v>009942086262</v>
      </c>
      <c r="C222" t="s">
        <v>37</v>
      </c>
      <c r="D222" s="7">
        <v>44539</v>
      </c>
      <c r="E222" s="7">
        <v>44539</v>
      </c>
      <c r="F222" t="s">
        <v>165</v>
      </c>
      <c r="G222" t="s">
        <v>186</v>
      </c>
      <c r="H222" t="s">
        <v>187</v>
      </c>
      <c r="I222" t="s">
        <v>591</v>
      </c>
      <c r="J222" t="s">
        <v>43</v>
      </c>
      <c r="K222" t="s">
        <v>592</v>
      </c>
      <c r="L222">
        <v>41</v>
      </c>
      <c r="M222" t="s">
        <v>45</v>
      </c>
      <c r="N222" t="str">
        <f>""</f>
        <v/>
      </c>
      <c r="P222" t="s">
        <v>84</v>
      </c>
      <c r="Q222" t="s">
        <v>76</v>
      </c>
      <c r="S222" s="3">
        <v>0.40277777777777773</v>
      </c>
      <c r="T222" t="s">
        <v>593</v>
      </c>
      <c r="U222">
        <v>1</v>
      </c>
      <c r="V222">
        <v>5</v>
      </c>
      <c r="W222" t="s">
        <v>594</v>
      </c>
      <c r="X222">
        <v>4.5</v>
      </c>
      <c r="Y222">
        <v>5</v>
      </c>
      <c r="Z222" t="s">
        <v>49</v>
      </c>
      <c r="AA222" s="4">
        <v>0</v>
      </c>
      <c r="AB222" s="4">
        <v>0</v>
      </c>
      <c r="AC222" s="4">
        <v>32.840000000000003</v>
      </c>
      <c r="AD222" s="4">
        <v>0</v>
      </c>
      <c r="AE222" s="4">
        <v>0</v>
      </c>
      <c r="AF222" s="5">
        <v>89.45</v>
      </c>
      <c r="AG222" s="5">
        <v>122.29</v>
      </c>
      <c r="AH222" s="5">
        <v>18.34</v>
      </c>
      <c r="AI222" s="5">
        <v>140.63</v>
      </c>
    </row>
    <row r="223" spans="1:35" x14ac:dyDescent="0.3">
      <c r="A223" t="str">
        <f>"009942086263"</f>
        <v>009942086263</v>
      </c>
      <c r="B223" t="str">
        <f>"009942086263"</f>
        <v>009942086263</v>
      </c>
      <c r="C223" t="s">
        <v>37</v>
      </c>
      <c r="D223" s="7">
        <v>44539</v>
      </c>
      <c r="E223" s="7">
        <v>44539</v>
      </c>
      <c r="F223" t="s">
        <v>165</v>
      </c>
      <c r="G223" t="s">
        <v>186</v>
      </c>
      <c r="H223" t="s">
        <v>187</v>
      </c>
      <c r="I223" t="s">
        <v>595</v>
      </c>
      <c r="J223" t="s">
        <v>43</v>
      </c>
      <c r="K223" t="s">
        <v>596</v>
      </c>
      <c r="L223">
        <v>43</v>
      </c>
      <c r="M223" t="s">
        <v>45</v>
      </c>
      <c r="N223" t="str">
        <f>""</f>
        <v/>
      </c>
      <c r="P223" t="s">
        <v>70</v>
      </c>
      <c r="Q223" t="s">
        <v>46</v>
      </c>
      <c r="S223" s="3">
        <v>0.45833333333333331</v>
      </c>
      <c r="T223" t="s">
        <v>597</v>
      </c>
      <c r="U223">
        <v>1</v>
      </c>
      <c r="V223">
        <v>5</v>
      </c>
      <c r="W223" t="s">
        <v>594</v>
      </c>
      <c r="X223">
        <v>4.5</v>
      </c>
      <c r="Y223">
        <v>5</v>
      </c>
      <c r="Z223" t="s">
        <v>49</v>
      </c>
      <c r="AA223" s="4">
        <v>0</v>
      </c>
      <c r="AB223" s="4">
        <v>0</v>
      </c>
      <c r="AC223" s="4">
        <v>46.31</v>
      </c>
      <c r="AD223" s="4">
        <v>0</v>
      </c>
      <c r="AE223" s="4">
        <v>0</v>
      </c>
      <c r="AF223" s="5">
        <v>124</v>
      </c>
      <c r="AG223" s="5">
        <v>170.31</v>
      </c>
      <c r="AH223" s="5">
        <v>25.55</v>
      </c>
      <c r="AI223" s="5">
        <v>195.86</v>
      </c>
    </row>
    <row r="224" spans="1:35" x14ac:dyDescent="0.3">
      <c r="A224" t="str">
        <f>"009941567732"</f>
        <v>009941567732</v>
      </c>
      <c r="B224" t="str">
        <f>"009941567732"</f>
        <v>009941567732</v>
      </c>
      <c r="C224" t="s">
        <v>37</v>
      </c>
      <c r="D224" s="7">
        <v>44539</v>
      </c>
      <c r="E224" s="7">
        <v>44539</v>
      </c>
      <c r="F224" t="s">
        <v>57</v>
      </c>
      <c r="G224" t="s">
        <v>43</v>
      </c>
      <c r="H224" t="s">
        <v>282</v>
      </c>
      <c r="I224" t="s">
        <v>261</v>
      </c>
      <c r="J224" t="s">
        <v>43</v>
      </c>
      <c r="K224" t="s">
        <v>598</v>
      </c>
      <c r="L224">
        <v>41</v>
      </c>
      <c r="M224" t="s">
        <v>45</v>
      </c>
      <c r="N224" t="str">
        <f>"FIELD SERVICE"</f>
        <v>FIELD SERVICE</v>
      </c>
      <c r="P224" t="s">
        <v>70</v>
      </c>
      <c r="Q224" t="s">
        <v>76</v>
      </c>
      <c r="S224" s="3">
        <v>0.35416666666666669</v>
      </c>
      <c r="T224" t="s">
        <v>599</v>
      </c>
      <c r="U224">
        <v>1</v>
      </c>
      <c r="V224">
        <v>32.5</v>
      </c>
      <c r="W224" t="s">
        <v>600</v>
      </c>
      <c r="X224">
        <v>37.5</v>
      </c>
      <c r="Y224">
        <v>38</v>
      </c>
      <c r="Z224" t="s">
        <v>49</v>
      </c>
      <c r="AA224" s="4">
        <v>0</v>
      </c>
      <c r="AB224" s="4">
        <v>0</v>
      </c>
      <c r="AC224" s="4">
        <v>63.96</v>
      </c>
      <c r="AD224" s="4">
        <v>0</v>
      </c>
      <c r="AE224" s="4">
        <v>0</v>
      </c>
      <c r="AF224" s="5">
        <v>169.26</v>
      </c>
      <c r="AG224" s="5">
        <v>233.22</v>
      </c>
      <c r="AH224" s="5">
        <v>34.979999999999997</v>
      </c>
      <c r="AI224" s="5">
        <v>268.2</v>
      </c>
    </row>
    <row r="225" spans="1:35" x14ac:dyDescent="0.3">
      <c r="A225" t="str">
        <f>"009941618916"</f>
        <v>009941618916</v>
      </c>
      <c r="B225" t="str">
        <f>"009941618916"</f>
        <v>009941618916</v>
      </c>
      <c r="C225" t="s">
        <v>37</v>
      </c>
      <c r="D225" s="7">
        <v>44539</v>
      </c>
      <c r="E225" s="7">
        <v>44539</v>
      </c>
      <c r="F225" t="s">
        <v>57</v>
      </c>
      <c r="G225" t="s">
        <v>43</v>
      </c>
      <c r="H225" t="s">
        <v>282</v>
      </c>
      <c r="I225" t="s">
        <v>101</v>
      </c>
      <c r="J225" t="s">
        <v>102</v>
      </c>
      <c r="K225" t="s">
        <v>127</v>
      </c>
      <c r="L225">
        <v>23</v>
      </c>
      <c r="M225" t="s">
        <v>97</v>
      </c>
      <c r="N225" t="str">
        <f>"STORES"</f>
        <v>STORES</v>
      </c>
      <c r="P225" t="s">
        <v>70</v>
      </c>
      <c r="Q225" t="s">
        <v>76</v>
      </c>
      <c r="S225" s="3">
        <v>0.39097222222222222</v>
      </c>
      <c r="T225" t="s">
        <v>601</v>
      </c>
      <c r="U225">
        <v>1</v>
      </c>
      <c r="V225">
        <v>1</v>
      </c>
      <c r="W225" t="s">
        <v>78</v>
      </c>
      <c r="X225">
        <v>0.2</v>
      </c>
      <c r="Y225">
        <v>1</v>
      </c>
      <c r="Z225" t="s">
        <v>49</v>
      </c>
      <c r="AA225" s="4">
        <v>0</v>
      </c>
      <c r="AB225" s="4">
        <v>0</v>
      </c>
      <c r="AC225" s="4">
        <v>32.9</v>
      </c>
      <c r="AD225" s="4">
        <v>0</v>
      </c>
      <c r="AE225" s="4">
        <v>0</v>
      </c>
      <c r="AF225" s="5">
        <v>84.360000000000014</v>
      </c>
      <c r="AG225" s="5">
        <v>117.26</v>
      </c>
      <c r="AH225" s="5">
        <v>17.59</v>
      </c>
      <c r="AI225" s="5">
        <v>134.85</v>
      </c>
    </row>
    <row r="226" spans="1:35" x14ac:dyDescent="0.3">
      <c r="A226" t="str">
        <f>"009941618915"</f>
        <v>009941618915</v>
      </c>
      <c r="B226" t="str">
        <f>"009941618915"</f>
        <v>009941618915</v>
      </c>
      <c r="C226" t="s">
        <v>37</v>
      </c>
      <c r="D226" s="7">
        <v>44539</v>
      </c>
      <c r="E226" s="7">
        <v>44539</v>
      </c>
      <c r="F226" t="s">
        <v>57</v>
      </c>
      <c r="G226" t="s">
        <v>43</v>
      </c>
      <c r="H226" t="s">
        <v>282</v>
      </c>
      <c r="I226" t="s">
        <v>101</v>
      </c>
      <c r="J226" t="s">
        <v>102</v>
      </c>
      <c r="K226" t="s">
        <v>127</v>
      </c>
      <c r="L226">
        <v>43</v>
      </c>
      <c r="M226" t="s">
        <v>45</v>
      </c>
      <c r="N226" t="str">
        <f>""</f>
        <v/>
      </c>
      <c r="P226" t="s">
        <v>70</v>
      </c>
      <c r="Q226" t="s">
        <v>76</v>
      </c>
      <c r="S226" s="3">
        <v>0.39097222222222222</v>
      </c>
      <c r="T226" t="s">
        <v>601</v>
      </c>
      <c r="U226">
        <v>1</v>
      </c>
      <c r="V226">
        <v>1.3</v>
      </c>
      <c r="W226" t="s">
        <v>602</v>
      </c>
      <c r="X226">
        <v>4.4000000000000004</v>
      </c>
      <c r="Y226">
        <v>5</v>
      </c>
      <c r="Z226" t="s">
        <v>49</v>
      </c>
      <c r="AA226" s="4">
        <v>0</v>
      </c>
      <c r="AB226" s="4">
        <v>0</v>
      </c>
      <c r="AC226" s="4">
        <v>46.31</v>
      </c>
      <c r="AD226" s="4">
        <v>0</v>
      </c>
      <c r="AE226" s="4">
        <v>0</v>
      </c>
      <c r="AF226" s="5">
        <v>124</v>
      </c>
      <c r="AG226" s="5">
        <v>170.31</v>
      </c>
      <c r="AH226" s="5">
        <v>25.55</v>
      </c>
      <c r="AI226" s="5">
        <v>195.86</v>
      </c>
    </row>
    <row r="227" spans="1:35" x14ac:dyDescent="0.3">
      <c r="A227" t="str">
        <f>"009942000986"</f>
        <v>009942000986</v>
      </c>
      <c r="B227" t="str">
        <f>"009942000986"</f>
        <v>009942000986</v>
      </c>
      <c r="C227" t="s">
        <v>37</v>
      </c>
      <c r="D227" s="7">
        <v>44538</v>
      </c>
      <c r="E227" s="7">
        <v>44538</v>
      </c>
      <c r="F227" t="s">
        <v>71</v>
      </c>
      <c r="G227" t="s">
        <v>43</v>
      </c>
      <c r="H227" t="s">
        <v>72</v>
      </c>
      <c r="I227" t="s">
        <v>73</v>
      </c>
      <c r="J227" t="s">
        <v>43</v>
      </c>
      <c r="K227" t="s">
        <v>603</v>
      </c>
      <c r="L227">
        <v>43</v>
      </c>
      <c r="M227" t="s">
        <v>45</v>
      </c>
      <c r="N227" t="str">
        <f>""</f>
        <v/>
      </c>
      <c r="P227" t="s">
        <v>480</v>
      </c>
      <c r="Q227" t="s">
        <v>46</v>
      </c>
      <c r="S227" s="3">
        <v>0.41666666666666669</v>
      </c>
      <c r="T227" t="s">
        <v>597</v>
      </c>
      <c r="U227">
        <v>2</v>
      </c>
      <c r="V227">
        <v>14</v>
      </c>
      <c r="W227" t="s">
        <v>604</v>
      </c>
      <c r="X227">
        <v>6.6</v>
      </c>
      <c r="Y227">
        <v>14</v>
      </c>
      <c r="Z227" t="s">
        <v>49</v>
      </c>
      <c r="AA227" s="4">
        <v>0</v>
      </c>
      <c r="AB227" s="4">
        <v>0</v>
      </c>
      <c r="AC227" s="4">
        <v>46.31</v>
      </c>
      <c r="AD227" s="4">
        <v>0</v>
      </c>
      <c r="AE227" s="4">
        <v>0</v>
      </c>
      <c r="AF227" s="5">
        <v>124</v>
      </c>
      <c r="AG227" s="5">
        <v>170.31</v>
      </c>
      <c r="AH227" s="5">
        <v>25.55</v>
      </c>
      <c r="AI227" s="5">
        <v>195.86</v>
      </c>
    </row>
    <row r="228" spans="1:35" x14ac:dyDescent="0.3">
      <c r="A228" t="str">
        <f>"009942000985"</f>
        <v>009942000985</v>
      </c>
      <c r="B228" t="str">
        <f>"009942000985"</f>
        <v>009942000985</v>
      </c>
      <c r="C228" t="s">
        <v>37</v>
      </c>
      <c r="D228" s="7">
        <v>44538</v>
      </c>
      <c r="E228" s="7">
        <v>44538</v>
      </c>
      <c r="F228" t="s">
        <v>71</v>
      </c>
      <c r="G228" t="s">
        <v>43</v>
      </c>
      <c r="H228" t="s">
        <v>72</v>
      </c>
      <c r="I228" t="s">
        <v>104</v>
      </c>
      <c r="J228" t="s">
        <v>43</v>
      </c>
      <c r="K228" t="s">
        <v>325</v>
      </c>
      <c r="L228">
        <v>41</v>
      </c>
      <c r="M228" t="s">
        <v>45</v>
      </c>
      <c r="N228" t="str">
        <f>""</f>
        <v/>
      </c>
      <c r="P228" t="s">
        <v>482</v>
      </c>
      <c r="Q228" t="s">
        <v>76</v>
      </c>
      <c r="S228" s="3">
        <v>0.55138888888888882</v>
      </c>
      <c r="T228" t="s">
        <v>483</v>
      </c>
      <c r="U228">
        <v>3</v>
      </c>
      <c r="V228">
        <v>95</v>
      </c>
      <c r="W228" t="s">
        <v>605</v>
      </c>
      <c r="X228">
        <v>114.5</v>
      </c>
      <c r="Y228">
        <v>115</v>
      </c>
      <c r="Z228" t="s">
        <v>49</v>
      </c>
      <c r="AA228" s="4">
        <v>0</v>
      </c>
      <c r="AB228" s="4">
        <v>0</v>
      </c>
      <c r="AC228" s="4">
        <v>168.17</v>
      </c>
      <c r="AD228" s="4">
        <v>0</v>
      </c>
      <c r="AE228" s="4">
        <v>0</v>
      </c>
      <c r="AF228" s="5">
        <v>436.45000000000005</v>
      </c>
      <c r="AG228" s="5">
        <v>604.62</v>
      </c>
      <c r="AH228" s="5">
        <v>90.69</v>
      </c>
      <c r="AI228" s="5">
        <v>695.31</v>
      </c>
    </row>
    <row r="229" spans="1:35" x14ac:dyDescent="0.3">
      <c r="A229" t="str">
        <f>"009936115804"</f>
        <v>009936115804</v>
      </c>
      <c r="B229" t="str">
        <f>"009936115804"</f>
        <v>009936115804</v>
      </c>
      <c r="C229" t="s">
        <v>37</v>
      </c>
      <c r="D229" s="7">
        <v>44539</v>
      </c>
      <c r="E229" s="7">
        <v>44539</v>
      </c>
      <c r="F229" t="s">
        <v>57</v>
      </c>
      <c r="G229" t="s">
        <v>43</v>
      </c>
      <c r="H229" t="s">
        <v>282</v>
      </c>
      <c r="I229" t="s">
        <v>165</v>
      </c>
      <c r="J229" t="s">
        <v>166</v>
      </c>
      <c r="K229" t="s">
        <v>167</v>
      </c>
      <c r="L229">
        <v>41</v>
      </c>
      <c r="M229" t="s">
        <v>45</v>
      </c>
      <c r="N229" t="str">
        <f>"STORES"</f>
        <v>STORES</v>
      </c>
      <c r="P229" t="s">
        <v>70</v>
      </c>
      <c r="Q229" t="s">
        <v>46</v>
      </c>
      <c r="S229" s="3">
        <v>0.39027777777777778</v>
      </c>
      <c r="T229" t="s">
        <v>567</v>
      </c>
      <c r="U229">
        <v>1</v>
      </c>
      <c r="V229">
        <v>4.2</v>
      </c>
      <c r="W229" t="s">
        <v>606</v>
      </c>
      <c r="X229">
        <v>4.7</v>
      </c>
      <c r="Y229">
        <v>5</v>
      </c>
      <c r="Z229" t="s">
        <v>49</v>
      </c>
      <c r="AA229" s="4">
        <v>0</v>
      </c>
      <c r="AB229" s="4">
        <v>0</v>
      </c>
      <c r="AC229" s="4">
        <v>32.840000000000003</v>
      </c>
      <c r="AD229" s="4">
        <v>0</v>
      </c>
      <c r="AE229" s="4">
        <v>0</v>
      </c>
      <c r="AF229" s="5">
        <v>89.45</v>
      </c>
      <c r="AG229" s="5">
        <v>122.29</v>
      </c>
      <c r="AH229" s="5">
        <v>18.34</v>
      </c>
      <c r="AI229" s="5">
        <v>140.63</v>
      </c>
    </row>
    <row r="230" spans="1:35" x14ac:dyDescent="0.3">
      <c r="A230" t="str">
        <f>"009940237780"</f>
        <v>009940237780</v>
      </c>
      <c r="B230" t="str">
        <f>"009940237780"</f>
        <v>009940237780</v>
      </c>
      <c r="C230" t="s">
        <v>37</v>
      </c>
      <c r="D230" s="7">
        <v>44539</v>
      </c>
      <c r="E230" s="7">
        <v>44539</v>
      </c>
      <c r="F230" t="s">
        <v>57</v>
      </c>
      <c r="G230" t="s">
        <v>43</v>
      </c>
      <c r="H230" t="s">
        <v>282</v>
      </c>
      <c r="I230" t="s">
        <v>42</v>
      </c>
      <c r="J230" t="s">
        <v>43</v>
      </c>
      <c r="K230" t="s">
        <v>87</v>
      </c>
      <c r="L230">
        <v>21</v>
      </c>
      <c r="M230" t="s">
        <v>97</v>
      </c>
      <c r="N230" t="str">
        <f>""</f>
        <v/>
      </c>
      <c r="P230" t="s">
        <v>482</v>
      </c>
      <c r="Q230" t="s">
        <v>76</v>
      </c>
      <c r="S230" s="3">
        <v>0.54166666666666663</v>
      </c>
      <c r="T230" t="s">
        <v>475</v>
      </c>
      <c r="U230">
        <v>1</v>
      </c>
      <c r="V230">
        <v>1</v>
      </c>
      <c r="W230" t="s">
        <v>78</v>
      </c>
      <c r="X230">
        <v>0.2</v>
      </c>
      <c r="Y230">
        <v>1</v>
      </c>
      <c r="Z230" t="s">
        <v>49</v>
      </c>
      <c r="AA230" s="4">
        <v>0</v>
      </c>
      <c r="AB230" s="4">
        <v>0</v>
      </c>
      <c r="AC230" s="4">
        <v>16.98</v>
      </c>
      <c r="AD230" s="4">
        <v>0</v>
      </c>
      <c r="AE230" s="4">
        <v>0</v>
      </c>
      <c r="AF230" s="5">
        <v>43.540000000000006</v>
      </c>
      <c r="AG230" s="5">
        <v>60.52</v>
      </c>
      <c r="AH230" s="5">
        <v>9.08</v>
      </c>
      <c r="AI230" s="5">
        <v>69.599999999999994</v>
      </c>
    </row>
    <row r="231" spans="1:35" x14ac:dyDescent="0.3">
      <c r="A231" t="str">
        <f>"009941618552"</f>
        <v>009941618552</v>
      </c>
      <c r="B231" t="str">
        <f>"009941618552"</f>
        <v>009941618552</v>
      </c>
      <c r="C231" t="s">
        <v>37</v>
      </c>
      <c r="D231" s="7">
        <v>44539</v>
      </c>
      <c r="E231" s="7">
        <v>44539</v>
      </c>
      <c r="F231" t="s">
        <v>57</v>
      </c>
      <c r="G231" t="s">
        <v>43</v>
      </c>
      <c r="H231" t="s">
        <v>282</v>
      </c>
      <c r="I231" t="s">
        <v>144</v>
      </c>
      <c r="J231" t="s">
        <v>43</v>
      </c>
      <c r="K231" t="s">
        <v>145</v>
      </c>
      <c r="L231">
        <v>43</v>
      </c>
      <c r="M231" t="s">
        <v>45</v>
      </c>
      <c r="N231" t="str">
        <f>"STORES"</f>
        <v>STORES</v>
      </c>
      <c r="P231" t="s">
        <v>482</v>
      </c>
      <c r="Q231" t="s">
        <v>46</v>
      </c>
      <c r="S231" s="3">
        <v>0.36805555555555558</v>
      </c>
      <c r="T231" t="s">
        <v>146</v>
      </c>
      <c r="U231">
        <v>1</v>
      </c>
      <c r="V231">
        <v>10.6</v>
      </c>
      <c r="W231" t="s">
        <v>607</v>
      </c>
      <c r="X231">
        <v>8.1</v>
      </c>
      <c r="Y231">
        <v>11</v>
      </c>
      <c r="Z231" t="s">
        <v>49</v>
      </c>
      <c r="AA231" s="4">
        <v>0</v>
      </c>
      <c r="AB231" s="4">
        <v>0</v>
      </c>
      <c r="AC231" s="4">
        <v>46.31</v>
      </c>
      <c r="AD231" s="4">
        <v>0</v>
      </c>
      <c r="AE231" s="4">
        <v>0</v>
      </c>
      <c r="AF231" s="5">
        <v>124</v>
      </c>
      <c r="AG231" s="5">
        <v>170.31</v>
      </c>
      <c r="AH231" s="5">
        <v>25.55</v>
      </c>
      <c r="AI231" s="5">
        <v>195.86</v>
      </c>
    </row>
    <row r="232" spans="1:35" x14ac:dyDescent="0.3">
      <c r="A232" t="str">
        <f>"009941856154"</f>
        <v>009941856154</v>
      </c>
      <c r="B232" t="str">
        <f>"009941856154"</f>
        <v>009941856154</v>
      </c>
      <c r="C232" t="s">
        <v>37</v>
      </c>
      <c r="D232" s="7">
        <v>44539</v>
      </c>
      <c r="E232" s="7">
        <v>44539</v>
      </c>
      <c r="F232" t="s">
        <v>57</v>
      </c>
      <c r="G232" t="s">
        <v>43</v>
      </c>
      <c r="H232" t="s">
        <v>557</v>
      </c>
      <c r="I232" t="s">
        <v>177</v>
      </c>
      <c r="J232" t="s">
        <v>608</v>
      </c>
      <c r="K232" t="s">
        <v>202</v>
      </c>
      <c r="L232">
        <v>21</v>
      </c>
      <c r="M232" t="s">
        <v>97</v>
      </c>
      <c r="N232" t="str">
        <f>"LOCKS"</f>
        <v>LOCKS</v>
      </c>
      <c r="P232" t="s">
        <v>482</v>
      </c>
      <c r="Q232" t="s">
        <v>46</v>
      </c>
      <c r="S232" s="3">
        <v>0.4201388888888889</v>
      </c>
      <c r="T232" t="s">
        <v>609</v>
      </c>
      <c r="U232">
        <v>1</v>
      </c>
      <c r="V232">
        <v>1</v>
      </c>
      <c r="W232" t="s">
        <v>78</v>
      </c>
      <c r="X232">
        <v>0.2</v>
      </c>
      <c r="Y232">
        <v>1</v>
      </c>
      <c r="Z232" t="s">
        <v>49</v>
      </c>
      <c r="AA232" s="4">
        <v>0</v>
      </c>
      <c r="AB232" s="4">
        <v>0</v>
      </c>
      <c r="AC232" s="4">
        <v>16.98</v>
      </c>
      <c r="AD232" s="4">
        <v>0</v>
      </c>
      <c r="AE232" s="4">
        <v>0</v>
      </c>
      <c r="AF232" s="5">
        <v>43.540000000000006</v>
      </c>
      <c r="AG232" s="5">
        <v>60.52</v>
      </c>
      <c r="AH232" s="5">
        <v>9.08</v>
      </c>
      <c r="AI232" s="5">
        <v>69.599999999999994</v>
      </c>
    </row>
    <row r="233" spans="1:35" x14ac:dyDescent="0.3">
      <c r="A233" t="str">
        <f>"009941291368"</f>
        <v>009941291368</v>
      </c>
      <c r="B233" t="str">
        <f>"009941291368"</f>
        <v>009941291368</v>
      </c>
      <c r="C233" t="s">
        <v>37</v>
      </c>
      <c r="D233" s="7">
        <v>44539</v>
      </c>
      <c r="E233" s="7">
        <v>44539</v>
      </c>
      <c r="F233" t="s">
        <v>57</v>
      </c>
      <c r="G233" t="s">
        <v>43</v>
      </c>
      <c r="H233" t="s">
        <v>282</v>
      </c>
      <c r="I233" t="s">
        <v>71</v>
      </c>
      <c r="J233" t="s">
        <v>152</v>
      </c>
      <c r="K233" t="s">
        <v>153</v>
      </c>
      <c r="L233">
        <v>41</v>
      </c>
      <c r="M233" t="s">
        <v>45</v>
      </c>
      <c r="N233" t="str">
        <f>"STORES"</f>
        <v>STORES</v>
      </c>
      <c r="P233" t="s">
        <v>482</v>
      </c>
      <c r="Q233" t="s">
        <v>46</v>
      </c>
      <c r="S233" s="3">
        <v>0.41666666666666669</v>
      </c>
      <c r="T233" t="s">
        <v>564</v>
      </c>
      <c r="U233">
        <v>1</v>
      </c>
      <c r="V233">
        <v>17.5</v>
      </c>
      <c r="W233" t="s">
        <v>610</v>
      </c>
      <c r="X233">
        <v>22.5</v>
      </c>
      <c r="Y233">
        <v>23</v>
      </c>
      <c r="Z233" t="s">
        <v>49</v>
      </c>
      <c r="AA233" s="4">
        <v>0</v>
      </c>
      <c r="AB233" s="4">
        <v>0</v>
      </c>
      <c r="AC233" s="4">
        <v>43.66</v>
      </c>
      <c r="AD233" s="4">
        <v>0</v>
      </c>
      <c r="AE233" s="4">
        <v>0</v>
      </c>
      <c r="AF233" s="5">
        <v>117.21000000000001</v>
      </c>
      <c r="AG233" s="5">
        <v>160.87</v>
      </c>
      <c r="AH233" s="5">
        <v>24.13</v>
      </c>
      <c r="AI233" s="5">
        <v>185</v>
      </c>
    </row>
    <row r="234" spans="1:35" x14ac:dyDescent="0.3">
      <c r="A234" t="str">
        <f>"009941635508"</f>
        <v>009941635508</v>
      </c>
      <c r="B234" t="str">
        <f>"009941635508"</f>
        <v>009941635508</v>
      </c>
      <c r="C234" t="s">
        <v>37</v>
      </c>
      <c r="D234" s="7">
        <v>44539</v>
      </c>
      <c r="E234" s="7">
        <v>44539</v>
      </c>
      <c r="F234" t="s">
        <v>57</v>
      </c>
      <c r="G234" t="s">
        <v>79</v>
      </c>
      <c r="H234" t="s">
        <v>611</v>
      </c>
      <c r="I234" t="s">
        <v>91</v>
      </c>
      <c r="J234" t="s">
        <v>92</v>
      </c>
      <c r="K234" t="s">
        <v>93</v>
      </c>
      <c r="L234">
        <v>21</v>
      </c>
      <c r="M234" t="s">
        <v>97</v>
      </c>
      <c r="N234" t="str">
        <f>"LOCKS"</f>
        <v>LOCKS</v>
      </c>
      <c r="P234" t="s">
        <v>482</v>
      </c>
      <c r="Q234" t="s">
        <v>46</v>
      </c>
      <c r="S234" s="3">
        <v>0.38611111111111113</v>
      </c>
      <c r="T234" t="s">
        <v>233</v>
      </c>
      <c r="U234">
        <v>1</v>
      </c>
      <c r="V234">
        <v>1</v>
      </c>
      <c r="W234" t="s">
        <v>78</v>
      </c>
      <c r="X234">
        <v>0.2</v>
      </c>
      <c r="Y234">
        <v>1</v>
      </c>
      <c r="Z234" t="s">
        <v>49</v>
      </c>
      <c r="AA234" s="4">
        <v>0</v>
      </c>
      <c r="AB234" s="4">
        <v>0</v>
      </c>
      <c r="AC234" s="4">
        <v>16.98</v>
      </c>
      <c r="AD234" s="4">
        <v>0</v>
      </c>
      <c r="AE234" s="4">
        <v>0</v>
      </c>
      <c r="AF234" s="5">
        <v>43.540000000000006</v>
      </c>
      <c r="AG234" s="5">
        <v>60.52</v>
      </c>
      <c r="AH234" s="5">
        <v>9.08</v>
      </c>
      <c r="AI234" s="5">
        <v>69.599999999999994</v>
      </c>
    </row>
    <row r="235" spans="1:35" x14ac:dyDescent="0.3">
      <c r="A235" t="str">
        <f>"009941567733"</f>
        <v>009941567733</v>
      </c>
      <c r="B235" t="str">
        <f>"009941567733"</f>
        <v>009941567733</v>
      </c>
      <c r="C235" t="s">
        <v>37</v>
      </c>
      <c r="D235" s="7">
        <v>44539</v>
      </c>
      <c r="E235" s="7">
        <v>44539</v>
      </c>
      <c r="F235" t="s">
        <v>57</v>
      </c>
      <c r="G235" t="s">
        <v>43</v>
      </c>
      <c r="H235" t="s">
        <v>282</v>
      </c>
      <c r="I235" t="s">
        <v>210</v>
      </c>
      <c r="J235" t="s">
        <v>612</v>
      </c>
      <c r="K235" t="s">
        <v>278</v>
      </c>
      <c r="L235">
        <v>43</v>
      </c>
      <c r="M235" t="s">
        <v>45</v>
      </c>
      <c r="N235" t="str">
        <f>"STORES"</f>
        <v>STORES</v>
      </c>
      <c r="P235" t="s">
        <v>482</v>
      </c>
      <c r="Q235" t="s">
        <v>46</v>
      </c>
      <c r="S235" s="3">
        <v>0.56874999999999998</v>
      </c>
      <c r="T235" t="s">
        <v>493</v>
      </c>
      <c r="U235">
        <v>1</v>
      </c>
      <c r="V235">
        <v>4.7</v>
      </c>
      <c r="W235" t="s">
        <v>613</v>
      </c>
      <c r="X235">
        <v>7.6</v>
      </c>
      <c r="Y235">
        <v>8</v>
      </c>
      <c r="Z235" t="s">
        <v>49</v>
      </c>
      <c r="AA235" s="4">
        <v>0</v>
      </c>
      <c r="AB235" s="4">
        <v>0</v>
      </c>
      <c r="AC235" s="4">
        <v>46.31</v>
      </c>
      <c r="AD235" s="4">
        <v>0</v>
      </c>
      <c r="AE235" s="4">
        <v>0</v>
      </c>
      <c r="AF235" s="5">
        <v>139</v>
      </c>
      <c r="AG235" s="5">
        <v>185.31</v>
      </c>
      <c r="AH235" s="5">
        <v>27.8</v>
      </c>
      <c r="AI235" s="5">
        <v>213.11</v>
      </c>
    </row>
    <row r="236" spans="1:35" x14ac:dyDescent="0.3">
      <c r="A236" t="str">
        <f>"009941050350"</f>
        <v>009941050350</v>
      </c>
      <c r="B236" t="str">
        <f>"009941050350"</f>
        <v>009941050350</v>
      </c>
      <c r="C236" t="s">
        <v>37</v>
      </c>
      <c r="D236" s="7">
        <v>44537</v>
      </c>
      <c r="E236" s="7">
        <v>44537</v>
      </c>
      <c r="F236" t="s">
        <v>91</v>
      </c>
      <c r="G236" t="s">
        <v>92</v>
      </c>
      <c r="H236" t="s">
        <v>114</v>
      </c>
      <c r="I236" t="s">
        <v>614</v>
      </c>
      <c r="J236" t="s">
        <v>615</v>
      </c>
      <c r="K236" t="s">
        <v>616</v>
      </c>
      <c r="L236">
        <v>43</v>
      </c>
      <c r="M236" t="s">
        <v>45</v>
      </c>
      <c r="N236" t="str">
        <f>""</f>
        <v/>
      </c>
      <c r="P236" t="s">
        <v>480</v>
      </c>
      <c r="Q236" t="s">
        <v>46</v>
      </c>
      <c r="S236" s="3">
        <v>0.4375</v>
      </c>
      <c r="T236" t="s">
        <v>617</v>
      </c>
      <c r="U236">
        <v>4</v>
      </c>
      <c r="V236">
        <v>56</v>
      </c>
      <c r="W236" t="s">
        <v>618</v>
      </c>
      <c r="X236">
        <v>20</v>
      </c>
      <c r="Y236">
        <v>56</v>
      </c>
      <c r="Z236" t="s">
        <v>49</v>
      </c>
      <c r="AA236" s="4">
        <v>0</v>
      </c>
      <c r="AB236" s="4">
        <v>0</v>
      </c>
      <c r="AC236" s="4">
        <v>143.37</v>
      </c>
      <c r="AD236" s="4">
        <v>0</v>
      </c>
      <c r="AE236" s="4">
        <v>0</v>
      </c>
      <c r="AF236" s="5">
        <v>372.87</v>
      </c>
      <c r="AG236" s="5">
        <v>516.24</v>
      </c>
      <c r="AH236" s="5">
        <v>77.44</v>
      </c>
      <c r="AI236" s="5">
        <v>593.67999999999995</v>
      </c>
    </row>
    <row r="237" spans="1:35" x14ac:dyDescent="0.3">
      <c r="A237" t="str">
        <f>"009941050335"</f>
        <v>009941050335</v>
      </c>
      <c r="B237" t="str">
        <f>"009941050335"</f>
        <v>009941050335</v>
      </c>
      <c r="C237" t="s">
        <v>37</v>
      </c>
      <c r="D237" s="7">
        <v>44537</v>
      </c>
      <c r="E237" s="7">
        <v>44537</v>
      </c>
      <c r="F237" t="s">
        <v>91</v>
      </c>
      <c r="G237" t="s">
        <v>92</v>
      </c>
      <c r="H237" t="s">
        <v>114</v>
      </c>
      <c r="I237" t="s">
        <v>104</v>
      </c>
      <c r="J237" t="s">
        <v>43</v>
      </c>
      <c r="L237">
        <v>41</v>
      </c>
      <c r="M237" t="s">
        <v>45</v>
      </c>
      <c r="N237" t="str">
        <f>""</f>
        <v/>
      </c>
      <c r="P237" t="s">
        <v>429</v>
      </c>
      <c r="Q237" t="s">
        <v>46</v>
      </c>
      <c r="S237" s="3">
        <v>0.36805555555555558</v>
      </c>
      <c r="T237" t="s">
        <v>60</v>
      </c>
      <c r="U237">
        <v>1</v>
      </c>
      <c r="V237">
        <v>15</v>
      </c>
      <c r="W237" t="s">
        <v>619</v>
      </c>
      <c r="X237">
        <v>13.4</v>
      </c>
      <c r="Y237">
        <v>15</v>
      </c>
      <c r="Z237" t="s">
        <v>49</v>
      </c>
      <c r="AA237" s="4">
        <v>0</v>
      </c>
      <c r="AB237" s="4">
        <v>0</v>
      </c>
      <c r="AC237" s="4">
        <v>32.840000000000003</v>
      </c>
      <c r="AD237" s="4">
        <v>0</v>
      </c>
      <c r="AE237" s="4">
        <v>0</v>
      </c>
      <c r="AF237" s="5">
        <v>89.45</v>
      </c>
      <c r="AG237" s="5">
        <v>122.29</v>
      </c>
      <c r="AH237" s="5">
        <v>18.34</v>
      </c>
      <c r="AI237" s="5">
        <v>140.63</v>
      </c>
    </row>
    <row r="238" spans="1:35" x14ac:dyDescent="0.3">
      <c r="A238" t="str">
        <f>"009941399032"</f>
        <v>009941399032</v>
      </c>
      <c r="B238" t="str">
        <f>"009941399032"</f>
        <v>009941399032</v>
      </c>
      <c r="C238" t="s">
        <v>37</v>
      </c>
      <c r="D238" s="7">
        <v>44540</v>
      </c>
      <c r="E238" s="7">
        <v>44540</v>
      </c>
      <c r="F238" t="s">
        <v>101</v>
      </c>
      <c r="G238" t="s">
        <v>620</v>
      </c>
      <c r="H238" t="s">
        <v>621</v>
      </c>
      <c r="I238" t="s">
        <v>268</v>
      </c>
      <c r="K238" t="s">
        <v>622</v>
      </c>
      <c r="L238">
        <v>43</v>
      </c>
      <c r="M238" t="s">
        <v>45</v>
      </c>
      <c r="N238" t="str">
        <f>""</f>
        <v/>
      </c>
      <c r="P238" t="s">
        <v>70</v>
      </c>
      <c r="Q238" t="s">
        <v>46</v>
      </c>
      <c r="S238" s="3">
        <v>0.39027777777777778</v>
      </c>
      <c r="T238" t="s">
        <v>623</v>
      </c>
      <c r="U238">
        <v>1</v>
      </c>
      <c r="V238">
        <v>1</v>
      </c>
      <c r="W238" t="s">
        <v>78</v>
      </c>
      <c r="X238">
        <v>0.2</v>
      </c>
      <c r="Y238">
        <v>1</v>
      </c>
      <c r="Z238">
        <v>1</v>
      </c>
      <c r="AA238" s="4">
        <v>0</v>
      </c>
      <c r="AB238" s="4">
        <v>0</v>
      </c>
      <c r="AC238" s="4">
        <v>46.31</v>
      </c>
      <c r="AD238" s="4">
        <v>0</v>
      </c>
      <c r="AE238" s="4">
        <v>0</v>
      </c>
      <c r="AF238" s="5">
        <v>124</v>
      </c>
      <c r="AG238" s="5">
        <v>170.31</v>
      </c>
      <c r="AH238" s="5">
        <v>25.55</v>
      </c>
      <c r="AI238" s="5">
        <v>195.86</v>
      </c>
    </row>
    <row r="239" spans="1:35" x14ac:dyDescent="0.3">
      <c r="A239" t="str">
        <f>"009941621990"</f>
        <v>009941621990</v>
      </c>
      <c r="B239" t="str">
        <f>"009941621990"</f>
        <v>009941621990</v>
      </c>
      <c r="C239" t="s">
        <v>37</v>
      </c>
      <c r="D239" s="7">
        <v>44540</v>
      </c>
      <c r="E239" s="7">
        <v>44540</v>
      </c>
      <c r="F239" t="s">
        <v>57</v>
      </c>
      <c r="G239" t="s">
        <v>43</v>
      </c>
      <c r="H239" t="s">
        <v>190</v>
      </c>
      <c r="I239" t="s">
        <v>81</v>
      </c>
      <c r="J239" t="s">
        <v>359</v>
      </c>
      <c r="K239" t="s">
        <v>83</v>
      </c>
      <c r="L239">
        <v>41</v>
      </c>
      <c r="M239" t="s">
        <v>45</v>
      </c>
      <c r="N239" t="str">
        <f>"STORES"</f>
        <v>STORES</v>
      </c>
      <c r="P239" t="s">
        <v>70</v>
      </c>
      <c r="Q239" t="s">
        <v>46</v>
      </c>
      <c r="S239" s="3">
        <v>0.45</v>
      </c>
      <c r="T239" t="s">
        <v>574</v>
      </c>
      <c r="U239">
        <v>2</v>
      </c>
      <c r="V239">
        <v>151</v>
      </c>
      <c r="W239" t="s">
        <v>624</v>
      </c>
      <c r="X239">
        <v>100.8</v>
      </c>
      <c r="Y239">
        <v>151</v>
      </c>
      <c r="Z239" t="s">
        <v>49</v>
      </c>
      <c r="AA239" s="4">
        <v>0</v>
      </c>
      <c r="AB239" s="4">
        <v>0</v>
      </c>
      <c r="AC239" s="4">
        <v>216.89</v>
      </c>
      <c r="AD239" s="4">
        <v>0</v>
      </c>
      <c r="AE239" s="4">
        <v>0</v>
      </c>
      <c r="AF239" s="5">
        <v>561.37</v>
      </c>
      <c r="AG239" s="5">
        <v>778.26</v>
      </c>
      <c r="AH239" s="5">
        <v>116.74</v>
      </c>
      <c r="AI239" s="5">
        <v>895</v>
      </c>
    </row>
    <row r="240" spans="1:35" x14ac:dyDescent="0.3">
      <c r="A240" t="str">
        <f>"009941618824"</f>
        <v>009941618824</v>
      </c>
      <c r="B240" t="str">
        <f>"009941618824"</f>
        <v>009941618824</v>
      </c>
      <c r="C240" t="s">
        <v>37</v>
      </c>
      <c r="D240" s="7">
        <v>44540</v>
      </c>
      <c r="E240" s="7">
        <v>44540</v>
      </c>
      <c r="F240" t="s">
        <v>57</v>
      </c>
      <c r="G240" t="s">
        <v>43</v>
      </c>
      <c r="H240" t="s">
        <v>190</v>
      </c>
      <c r="I240" t="s">
        <v>177</v>
      </c>
      <c r="J240" t="s">
        <v>361</v>
      </c>
      <c r="K240" t="s">
        <v>202</v>
      </c>
      <c r="L240">
        <v>21</v>
      </c>
      <c r="M240" t="s">
        <v>97</v>
      </c>
      <c r="N240" t="str">
        <f>"STORES"</f>
        <v>STORES</v>
      </c>
      <c r="P240" t="s">
        <v>70</v>
      </c>
      <c r="Q240" t="s">
        <v>76</v>
      </c>
      <c r="S240" s="3">
        <v>0.53125</v>
      </c>
      <c r="T240" t="s">
        <v>625</v>
      </c>
      <c r="U240">
        <v>1</v>
      </c>
      <c r="V240">
        <v>1</v>
      </c>
      <c r="W240" t="s">
        <v>78</v>
      </c>
      <c r="X240">
        <v>0.2</v>
      </c>
      <c r="Y240">
        <v>1</v>
      </c>
      <c r="Z240" t="s">
        <v>49</v>
      </c>
      <c r="AA240" s="4">
        <v>0</v>
      </c>
      <c r="AB240" s="4">
        <v>0</v>
      </c>
      <c r="AC240" s="4">
        <v>16.98</v>
      </c>
      <c r="AD240" s="4">
        <v>0</v>
      </c>
      <c r="AE240" s="4">
        <v>0</v>
      </c>
      <c r="AF240" s="5">
        <v>43.540000000000006</v>
      </c>
      <c r="AG240" s="5">
        <v>60.52</v>
      </c>
      <c r="AH240" s="5">
        <v>9.08</v>
      </c>
      <c r="AI240" s="5">
        <v>69.599999999999994</v>
      </c>
    </row>
    <row r="241" spans="1:36" x14ac:dyDescent="0.3">
      <c r="A241" t="str">
        <f>"009941857171"</f>
        <v>009941857171</v>
      </c>
      <c r="B241" t="str">
        <f>"009941857171"</f>
        <v>009941857171</v>
      </c>
      <c r="C241" t="s">
        <v>50</v>
      </c>
      <c r="D241" s="7">
        <v>44540</v>
      </c>
      <c r="E241" s="7">
        <v>44540</v>
      </c>
      <c r="F241" t="s">
        <v>177</v>
      </c>
      <c r="G241" t="s">
        <v>79</v>
      </c>
      <c r="H241" t="s">
        <v>626</v>
      </c>
      <c r="I241" t="s">
        <v>81</v>
      </c>
      <c r="J241" t="s">
        <v>79</v>
      </c>
      <c r="K241" t="s">
        <v>627</v>
      </c>
      <c r="L241">
        <v>21</v>
      </c>
      <c r="M241" t="s">
        <v>97</v>
      </c>
      <c r="N241" t="str">
        <f>""</f>
        <v/>
      </c>
      <c r="P241" t="s">
        <v>70</v>
      </c>
      <c r="Q241" t="s">
        <v>46</v>
      </c>
      <c r="S241" s="3">
        <v>0.38958333333333334</v>
      </c>
      <c r="T241" t="s">
        <v>628</v>
      </c>
      <c r="U241">
        <v>1</v>
      </c>
      <c r="V241">
        <v>2</v>
      </c>
      <c r="W241" t="s">
        <v>629</v>
      </c>
      <c r="X241">
        <v>1</v>
      </c>
      <c r="Y241">
        <v>2</v>
      </c>
      <c r="Z241" t="s">
        <v>49</v>
      </c>
      <c r="AA241" s="4">
        <v>0</v>
      </c>
      <c r="AB241" s="4">
        <v>0</v>
      </c>
      <c r="AC241" s="4">
        <v>16.98</v>
      </c>
      <c r="AD241" s="4">
        <v>0</v>
      </c>
      <c r="AE241" s="4">
        <v>0</v>
      </c>
      <c r="AF241" s="5">
        <v>43.540000000000006</v>
      </c>
      <c r="AG241" s="5">
        <v>60.52</v>
      </c>
      <c r="AH241" s="5">
        <v>9.08</v>
      </c>
      <c r="AI241" s="5">
        <v>69.599999999999994</v>
      </c>
    </row>
    <row r="242" spans="1:36" x14ac:dyDescent="0.3">
      <c r="A242" t="str">
        <f>"009941624829"</f>
        <v>009941624829</v>
      </c>
      <c r="B242" t="str">
        <f>"009941624829"</f>
        <v>009941624829</v>
      </c>
      <c r="C242" t="s">
        <v>50</v>
      </c>
      <c r="D242" s="7">
        <v>44540</v>
      </c>
      <c r="E242" s="7">
        <v>44540</v>
      </c>
      <c r="F242" t="s">
        <v>218</v>
      </c>
      <c r="G242" t="s">
        <v>219</v>
      </c>
      <c r="H242" t="s">
        <v>376</v>
      </c>
      <c r="I242" t="s">
        <v>118</v>
      </c>
      <c r="J242" t="s">
        <v>630</v>
      </c>
      <c r="K242" t="s">
        <v>631</v>
      </c>
      <c r="L242">
        <v>43</v>
      </c>
      <c r="M242" t="s">
        <v>45</v>
      </c>
      <c r="N242" t="str">
        <f>""</f>
        <v/>
      </c>
      <c r="P242" t="s">
        <v>70</v>
      </c>
      <c r="Q242" t="s">
        <v>46</v>
      </c>
      <c r="S242" s="3">
        <v>0.33749999999999997</v>
      </c>
      <c r="T242" t="s">
        <v>632</v>
      </c>
      <c r="U242">
        <v>1</v>
      </c>
      <c r="V242">
        <v>1</v>
      </c>
      <c r="W242" t="s">
        <v>78</v>
      </c>
      <c r="X242">
        <v>0.2</v>
      </c>
      <c r="Y242">
        <v>1</v>
      </c>
      <c r="Z242" t="s">
        <v>49</v>
      </c>
      <c r="AA242" s="4">
        <v>0</v>
      </c>
      <c r="AB242" s="4">
        <v>0</v>
      </c>
      <c r="AC242" s="4">
        <v>46.31</v>
      </c>
      <c r="AD242" s="4">
        <v>0</v>
      </c>
      <c r="AE242" s="4">
        <v>0</v>
      </c>
      <c r="AF242" s="5">
        <v>124</v>
      </c>
      <c r="AG242" s="5">
        <v>170.31</v>
      </c>
      <c r="AH242" s="5">
        <v>25.55</v>
      </c>
      <c r="AI242" s="5">
        <v>195.86</v>
      </c>
    </row>
    <row r="243" spans="1:36" x14ac:dyDescent="0.3">
      <c r="A243" t="str">
        <f>"080010342337"</f>
        <v>080010342337</v>
      </c>
      <c r="B243" t="str">
        <f>"080010342337"</f>
        <v>080010342337</v>
      </c>
      <c r="C243" t="s">
        <v>37</v>
      </c>
      <c r="D243" s="7">
        <v>44543</v>
      </c>
      <c r="E243" s="7">
        <v>44543</v>
      </c>
      <c r="F243" t="s">
        <v>118</v>
      </c>
      <c r="G243" t="s">
        <v>119</v>
      </c>
      <c r="H243" t="s">
        <v>120</v>
      </c>
      <c r="I243" t="s">
        <v>104</v>
      </c>
      <c r="J243" t="s">
        <v>121</v>
      </c>
      <c r="K243" t="s">
        <v>633</v>
      </c>
      <c r="L243">
        <v>22</v>
      </c>
      <c r="M243" t="s">
        <v>97</v>
      </c>
      <c r="N243" t="str">
        <f>"-"</f>
        <v>-</v>
      </c>
      <c r="P243" t="s">
        <v>38</v>
      </c>
      <c r="Q243" t="s">
        <v>46</v>
      </c>
      <c r="S243" s="3">
        <v>0.30277777777777776</v>
      </c>
      <c r="T243" t="s">
        <v>634</v>
      </c>
      <c r="U243">
        <v>1</v>
      </c>
      <c r="V243">
        <v>1</v>
      </c>
      <c r="W243" t="s">
        <v>78</v>
      </c>
      <c r="X243">
        <v>0.2</v>
      </c>
      <c r="Y243">
        <v>1</v>
      </c>
      <c r="Z243" t="s">
        <v>125</v>
      </c>
      <c r="AA243" s="4">
        <v>0</v>
      </c>
      <c r="AB243" s="4">
        <v>0</v>
      </c>
      <c r="AC243" s="4">
        <v>13.26</v>
      </c>
      <c r="AD243" s="4">
        <v>0</v>
      </c>
      <c r="AE243" s="4">
        <v>0</v>
      </c>
      <c r="AF243" s="5">
        <v>34.010000000000005</v>
      </c>
      <c r="AG243" s="5">
        <v>47.27</v>
      </c>
      <c r="AH243" s="5">
        <v>7.09</v>
      </c>
      <c r="AI243" s="5">
        <v>54.36</v>
      </c>
      <c r="AJ243" t="s">
        <v>126</v>
      </c>
    </row>
    <row r="244" spans="1:36" x14ac:dyDescent="0.3">
      <c r="A244" t="str">
        <f>"009941189366"</f>
        <v>009941189366</v>
      </c>
      <c r="B244" t="str">
        <f>"009941189366"</f>
        <v>009941189366</v>
      </c>
      <c r="C244" t="s">
        <v>37</v>
      </c>
      <c r="D244" s="7">
        <v>44543</v>
      </c>
      <c r="E244" s="7">
        <v>44543</v>
      </c>
      <c r="F244" t="s">
        <v>81</v>
      </c>
      <c r="G244" t="s">
        <v>43</v>
      </c>
      <c r="H244" t="s">
        <v>453</v>
      </c>
      <c r="I244" t="s">
        <v>57</v>
      </c>
      <c r="J244" t="s">
        <v>345</v>
      </c>
      <c r="K244" t="s">
        <v>635</v>
      </c>
      <c r="L244">
        <v>21</v>
      </c>
      <c r="M244" t="s">
        <v>97</v>
      </c>
      <c r="N244" t="str">
        <f>"CPT2112530071"</f>
        <v>CPT2112530071</v>
      </c>
      <c r="P244" t="s">
        <v>38</v>
      </c>
      <c r="Q244" t="s">
        <v>76</v>
      </c>
      <c r="S244" s="3">
        <v>0.47361111111111115</v>
      </c>
      <c r="T244" t="s">
        <v>636</v>
      </c>
      <c r="U244">
        <v>1</v>
      </c>
      <c r="V244">
        <v>0.1</v>
      </c>
      <c r="W244" t="s">
        <v>637</v>
      </c>
      <c r="X244">
        <v>1.5</v>
      </c>
      <c r="Y244">
        <v>1.5</v>
      </c>
      <c r="Z244" t="s">
        <v>49</v>
      </c>
      <c r="AA244" s="4">
        <v>0</v>
      </c>
      <c r="AB244" s="4">
        <v>0</v>
      </c>
      <c r="AC244" s="4">
        <v>16.98</v>
      </c>
      <c r="AD244" s="4">
        <v>0</v>
      </c>
      <c r="AE244" s="4">
        <v>0</v>
      </c>
      <c r="AF244" s="5">
        <v>43.540000000000006</v>
      </c>
      <c r="AG244" s="5">
        <v>60.52</v>
      </c>
      <c r="AH244" s="5">
        <v>9.08</v>
      </c>
      <c r="AI244" s="5">
        <v>69.599999999999994</v>
      </c>
    </row>
    <row r="245" spans="1:36" x14ac:dyDescent="0.3">
      <c r="A245" t="str">
        <f>"080010340982"</f>
        <v>080010340982</v>
      </c>
      <c r="B245" t="str">
        <f>"080010340982"</f>
        <v>080010340982</v>
      </c>
      <c r="C245" t="s">
        <v>37</v>
      </c>
      <c r="D245" s="7">
        <v>44543</v>
      </c>
      <c r="E245" s="7">
        <v>44543</v>
      </c>
      <c r="F245" t="s">
        <v>118</v>
      </c>
      <c r="G245" t="s">
        <v>119</v>
      </c>
      <c r="H245" t="s">
        <v>120</v>
      </c>
      <c r="I245" t="s">
        <v>130</v>
      </c>
      <c r="J245" t="s">
        <v>638</v>
      </c>
      <c r="K245" t="s">
        <v>639</v>
      </c>
      <c r="L245">
        <v>23</v>
      </c>
      <c r="M245" t="s">
        <v>97</v>
      </c>
      <c r="N245" t="str">
        <f>"-"</f>
        <v>-</v>
      </c>
      <c r="P245" t="s">
        <v>38</v>
      </c>
      <c r="Q245" t="s">
        <v>46</v>
      </c>
      <c r="S245" s="3">
        <v>0.40277777777777773</v>
      </c>
      <c r="T245" t="s">
        <v>132</v>
      </c>
      <c r="U245">
        <v>1</v>
      </c>
      <c r="V245">
        <v>1</v>
      </c>
      <c r="W245" t="s">
        <v>78</v>
      </c>
      <c r="X245">
        <v>0.2</v>
      </c>
      <c r="Y245">
        <v>1</v>
      </c>
      <c r="Z245" t="s">
        <v>125</v>
      </c>
      <c r="AA245" s="4">
        <v>0</v>
      </c>
      <c r="AB245" s="4">
        <v>0</v>
      </c>
      <c r="AC245" s="4">
        <v>32.9</v>
      </c>
      <c r="AD245" s="4">
        <v>0</v>
      </c>
      <c r="AE245" s="4">
        <v>0</v>
      </c>
      <c r="AF245" s="5">
        <v>84.360000000000014</v>
      </c>
      <c r="AG245" s="5">
        <v>117.26</v>
      </c>
      <c r="AH245" s="5">
        <v>17.59</v>
      </c>
      <c r="AI245" s="5">
        <v>134.85</v>
      </c>
      <c r="AJ245" t="s">
        <v>126</v>
      </c>
    </row>
    <row r="246" spans="1:36" x14ac:dyDescent="0.3">
      <c r="A246" t="str">
        <f>"080010342363"</f>
        <v>080010342363</v>
      </c>
      <c r="B246" t="str">
        <f>"080010342363"</f>
        <v>080010342363</v>
      </c>
      <c r="C246" t="s">
        <v>37</v>
      </c>
      <c r="D246" s="7">
        <v>44543</v>
      </c>
      <c r="E246" s="7">
        <v>44543</v>
      </c>
      <c r="F246" t="s">
        <v>118</v>
      </c>
      <c r="G246" t="s">
        <v>119</v>
      </c>
      <c r="H246" t="s">
        <v>120</v>
      </c>
      <c r="I246" t="s">
        <v>218</v>
      </c>
      <c r="J246" t="s">
        <v>640</v>
      </c>
      <c r="K246" t="s">
        <v>641</v>
      </c>
      <c r="L246">
        <v>23</v>
      </c>
      <c r="M246" t="s">
        <v>97</v>
      </c>
      <c r="N246" t="str">
        <f>"-"</f>
        <v>-</v>
      </c>
      <c r="P246" t="s">
        <v>75</v>
      </c>
      <c r="Q246" t="s">
        <v>76</v>
      </c>
      <c r="S246" s="3">
        <v>0.625</v>
      </c>
      <c r="T246" t="s">
        <v>252</v>
      </c>
      <c r="U246">
        <v>1</v>
      </c>
      <c r="V246">
        <v>1</v>
      </c>
      <c r="W246" t="s">
        <v>78</v>
      </c>
      <c r="X246">
        <v>0.2</v>
      </c>
      <c r="Y246">
        <v>1</v>
      </c>
      <c r="Z246" t="s">
        <v>125</v>
      </c>
      <c r="AA246" s="4">
        <v>0</v>
      </c>
      <c r="AB246" s="4">
        <v>0</v>
      </c>
      <c r="AC246" s="4">
        <v>32.9</v>
      </c>
      <c r="AD246" s="4">
        <v>0</v>
      </c>
      <c r="AE246" s="4">
        <v>0</v>
      </c>
      <c r="AF246" s="5">
        <v>84.360000000000014</v>
      </c>
      <c r="AG246" s="5">
        <v>117.26</v>
      </c>
      <c r="AH246" s="5">
        <v>17.59</v>
      </c>
      <c r="AI246" s="5">
        <v>134.85</v>
      </c>
      <c r="AJ246" t="s">
        <v>126</v>
      </c>
    </row>
    <row r="247" spans="1:36" x14ac:dyDescent="0.3">
      <c r="A247" t="str">
        <f>"009942131041"</f>
        <v>009942131041</v>
      </c>
      <c r="B247" t="str">
        <f>"009942131041"</f>
        <v>009942131041</v>
      </c>
      <c r="C247" t="s">
        <v>37</v>
      </c>
      <c r="D247" s="7">
        <v>44543</v>
      </c>
      <c r="E247" s="7">
        <v>44543</v>
      </c>
      <c r="F247" t="s">
        <v>165</v>
      </c>
      <c r="G247" t="s">
        <v>43</v>
      </c>
      <c r="H247" t="s">
        <v>642</v>
      </c>
      <c r="I247" t="s">
        <v>57</v>
      </c>
      <c r="J247" t="s">
        <v>43</v>
      </c>
      <c r="L247">
        <v>41</v>
      </c>
      <c r="M247" t="s">
        <v>45</v>
      </c>
      <c r="N247" t="str">
        <f>""</f>
        <v/>
      </c>
      <c r="P247" t="s">
        <v>56</v>
      </c>
      <c r="Q247" t="s">
        <v>46</v>
      </c>
      <c r="S247" s="3">
        <v>0.46388888888888885</v>
      </c>
      <c r="T247" t="s">
        <v>60</v>
      </c>
      <c r="U247">
        <v>1</v>
      </c>
      <c r="V247">
        <v>1</v>
      </c>
      <c r="W247" t="s">
        <v>643</v>
      </c>
      <c r="X247">
        <v>13</v>
      </c>
      <c r="Y247">
        <v>13</v>
      </c>
      <c r="Z247" t="s">
        <v>49</v>
      </c>
      <c r="AA247" s="4">
        <v>0</v>
      </c>
      <c r="AB247" s="4">
        <v>0</v>
      </c>
      <c r="AC247" s="4">
        <v>32.840000000000003</v>
      </c>
      <c r="AD247" s="4">
        <v>0</v>
      </c>
      <c r="AE247" s="4">
        <v>0</v>
      </c>
      <c r="AF247" s="5">
        <v>89.45</v>
      </c>
      <c r="AG247" s="5">
        <v>122.29</v>
      </c>
      <c r="AH247" s="5">
        <v>18.34</v>
      </c>
      <c r="AI247" s="5">
        <v>140.63</v>
      </c>
    </row>
    <row r="248" spans="1:36" x14ac:dyDescent="0.3">
      <c r="A248" t="str">
        <f>"080010341049"</f>
        <v>080010341049</v>
      </c>
      <c r="B248" t="str">
        <f>"080010341049"</f>
        <v>080010341049</v>
      </c>
      <c r="C248" t="s">
        <v>37</v>
      </c>
      <c r="D248" s="7">
        <v>44543</v>
      </c>
      <c r="E248" s="7">
        <v>44543</v>
      </c>
      <c r="F248" t="s">
        <v>118</v>
      </c>
      <c r="G248" t="s">
        <v>119</v>
      </c>
      <c r="H248" t="s">
        <v>120</v>
      </c>
      <c r="I248" t="s">
        <v>98</v>
      </c>
      <c r="J248" t="s">
        <v>644</v>
      </c>
      <c r="K248" t="s">
        <v>645</v>
      </c>
      <c r="L248">
        <v>23</v>
      </c>
      <c r="M248" t="s">
        <v>97</v>
      </c>
      <c r="N248" t="str">
        <f>"-"</f>
        <v>-</v>
      </c>
      <c r="P248" t="s">
        <v>141</v>
      </c>
      <c r="Q248" t="s">
        <v>76</v>
      </c>
      <c r="S248" s="3">
        <v>0.375</v>
      </c>
      <c r="T248" t="s">
        <v>646</v>
      </c>
      <c r="U248">
        <v>1</v>
      </c>
      <c r="V248">
        <v>1</v>
      </c>
      <c r="W248" t="s">
        <v>78</v>
      </c>
      <c r="X248">
        <v>0.2</v>
      </c>
      <c r="Y248">
        <v>1</v>
      </c>
      <c r="Z248" t="s">
        <v>125</v>
      </c>
      <c r="AA248" s="4">
        <v>0</v>
      </c>
      <c r="AB248" s="4">
        <v>0</v>
      </c>
      <c r="AC248" s="4">
        <v>32.9</v>
      </c>
      <c r="AD248" s="4">
        <v>0</v>
      </c>
      <c r="AE248" s="4">
        <v>0</v>
      </c>
      <c r="AF248" s="5">
        <v>84.360000000000014</v>
      </c>
      <c r="AG248" s="5">
        <v>117.26</v>
      </c>
      <c r="AH248" s="5">
        <v>17.59</v>
      </c>
      <c r="AI248" s="5">
        <v>134.85</v>
      </c>
      <c r="AJ248" t="s">
        <v>126</v>
      </c>
    </row>
    <row r="249" spans="1:36" x14ac:dyDescent="0.3">
      <c r="A249" t="str">
        <f>"009941189652"</f>
        <v>009941189652</v>
      </c>
      <c r="B249" t="str">
        <f>"009941189652"</f>
        <v>009941189652</v>
      </c>
      <c r="C249" t="s">
        <v>37</v>
      </c>
      <c r="D249" s="7">
        <v>44543</v>
      </c>
      <c r="E249" s="7">
        <v>44543</v>
      </c>
      <c r="F249" t="s">
        <v>81</v>
      </c>
      <c r="G249" t="s">
        <v>43</v>
      </c>
      <c r="H249" t="s">
        <v>83</v>
      </c>
      <c r="I249" t="s">
        <v>177</v>
      </c>
      <c r="J249" t="s">
        <v>647</v>
      </c>
      <c r="K249" t="s">
        <v>523</v>
      </c>
      <c r="L249">
        <v>41</v>
      </c>
      <c r="M249" t="s">
        <v>45</v>
      </c>
      <c r="N249" t="str">
        <f>"CPT2112530075"</f>
        <v>CPT2112530075</v>
      </c>
      <c r="P249" t="s">
        <v>648</v>
      </c>
      <c r="Q249" t="s">
        <v>76</v>
      </c>
      <c r="S249" s="3">
        <v>0.66666666666666663</v>
      </c>
      <c r="T249" t="s">
        <v>649</v>
      </c>
      <c r="U249">
        <v>1</v>
      </c>
      <c r="V249">
        <v>0.4</v>
      </c>
      <c r="W249" t="s">
        <v>650</v>
      </c>
      <c r="X249">
        <v>2.7</v>
      </c>
      <c r="Y249">
        <v>3</v>
      </c>
      <c r="Z249" t="s">
        <v>49</v>
      </c>
      <c r="AA249" s="4">
        <v>0</v>
      </c>
      <c r="AB249" s="4">
        <v>0</v>
      </c>
      <c r="AC249" s="4">
        <v>32.840000000000003</v>
      </c>
      <c r="AD249" s="4">
        <v>0</v>
      </c>
      <c r="AE249" s="4">
        <v>0</v>
      </c>
      <c r="AF249" s="5">
        <v>104.44999999999999</v>
      </c>
      <c r="AG249" s="5">
        <v>137.29</v>
      </c>
      <c r="AH249" s="5">
        <v>20.59</v>
      </c>
      <c r="AI249" s="5">
        <v>157.88</v>
      </c>
    </row>
    <row r="250" spans="1:36" x14ac:dyDescent="0.3">
      <c r="A250" t="str">
        <f>"009941618512"</f>
        <v>009941618512</v>
      </c>
      <c r="B250" t="str">
        <f>"009941618512"</f>
        <v>009941618512</v>
      </c>
      <c r="C250" t="s">
        <v>37</v>
      </c>
      <c r="D250" s="7">
        <v>44533</v>
      </c>
      <c r="E250" s="7">
        <v>44533</v>
      </c>
      <c r="F250" t="s">
        <v>57</v>
      </c>
      <c r="G250" t="s">
        <v>43</v>
      </c>
      <c r="H250" t="s">
        <v>200</v>
      </c>
      <c r="I250" t="s">
        <v>81</v>
      </c>
      <c r="J250" t="s">
        <v>227</v>
      </c>
      <c r="K250" t="s">
        <v>83</v>
      </c>
      <c r="L250">
        <v>41</v>
      </c>
      <c r="M250" t="s">
        <v>45</v>
      </c>
      <c r="N250" t="str">
        <f>"STORES"</f>
        <v>STORES</v>
      </c>
      <c r="P250" t="s">
        <v>38</v>
      </c>
      <c r="Q250" t="s">
        <v>76</v>
      </c>
      <c r="S250" s="3">
        <v>0.61805555555555558</v>
      </c>
      <c r="T250" t="s">
        <v>651</v>
      </c>
      <c r="U250">
        <v>3</v>
      </c>
      <c r="V250">
        <v>200</v>
      </c>
      <c r="W250" t="s">
        <v>652</v>
      </c>
      <c r="X250">
        <v>321</v>
      </c>
      <c r="Y250">
        <v>321</v>
      </c>
      <c r="Z250" t="s">
        <v>49</v>
      </c>
      <c r="AA250" s="4">
        <v>0</v>
      </c>
      <c r="AB250" s="4">
        <v>0</v>
      </c>
      <c r="AC250" s="4">
        <v>446.95</v>
      </c>
      <c r="AD250" s="4">
        <v>0</v>
      </c>
      <c r="AE250" s="4">
        <v>0</v>
      </c>
      <c r="AF250" s="5">
        <v>1151.27</v>
      </c>
      <c r="AG250" s="5">
        <v>1598.22</v>
      </c>
      <c r="AH250" s="5">
        <v>239.73</v>
      </c>
      <c r="AI250" s="5">
        <v>1837.95</v>
      </c>
    </row>
    <row r="251" spans="1:36" x14ac:dyDescent="0.3">
      <c r="A251" t="str">
        <f>"009941291367"</f>
        <v>009941291367</v>
      </c>
      <c r="B251" t="str">
        <f>"009941291367"</f>
        <v>009941291367</v>
      </c>
      <c r="C251" t="s">
        <v>37</v>
      </c>
      <c r="D251" s="7">
        <v>44543</v>
      </c>
      <c r="E251" s="7">
        <v>44543</v>
      </c>
      <c r="F251" t="s">
        <v>57</v>
      </c>
      <c r="G251" t="s">
        <v>43</v>
      </c>
      <c r="H251" t="s">
        <v>190</v>
      </c>
      <c r="I251" t="s">
        <v>71</v>
      </c>
      <c r="J251" t="s">
        <v>653</v>
      </c>
      <c r="K251" t="s">
        <v>190</v>
      </c>
      <c r="L251">
        <v>41</v>
      </c>
      <c r="M251" t="s">
        <v>45</v>
      </c>
      <c r="N251" t="str">
        <f>"STORES"</f>
        <v>STORES</v>
      </c>
      <c r="P251" t="s">
        <v>38</v>
      </c>
      <c r="Q251" t="s">
        <v>46</v>
      </c>
      <c r="S251" s="3">
        <v>0.52013888888888882</v>
      </c>
      <c r="T251" t="s">
        <v>154</v>
      </c>
      <c r="U251">
        <v>1</v>
      </c>
      <c r="V251">
        <v>27.3</v>
      </c>
      <c r="W251" t="s">
        <v>654</v>
      </c>
      <c r="X251">
        <v>32.299999999999997</v>
      </c>
      <c r="Y251">
        <v>33</v>
      </c>
      <c r="Z251" t="s">
        <v>49</v>
      </c>
      <c r="AA251" s="4">
        <v>0</v>
      </c>
      <c r="AB251" s="4">
        <v>0</v>
      </c>
      <c r="AC251" s="4">
        <v>57.2</v>
      </c>
      <c r="AD251" s="4">
        <v>0</v>
      </c>
      <c r="AE251" s="4">
        <v>0</v>
      </c>
      <c r="AF251" s="5">
        <v>151.91000000000003</v>
      </c>
      <c r="AG251" s="5">
        <v>209.11</v>
      </c>
      <c r="AH251" s="5">
        <v>31.37</v>
      </c>
      <c r="AI251" s="5">
        <v>240.48</v>
      </c>
    </row>
    <row r="252" spans="1:36" x14ac:dyDescent="0.3">
      <c r="A252" t="str">
        <f>"009941618979"</f>
        <v>009941618979</v>
      </c>
      <c r="B252" t="str">
        <f>"009941618979"</f>
        <v>009941618979</v>
      </c>
      <c r="C252" t="s">
        <v>37</v>
      </c>
      <c r="D252" s="7">
        <v>44543</v>
      </c>
      <c r="E252" s="7">
        <v>44543</v>
      </c>
      <c r="F252" t="s">
        <v>57</v>
      </c>
      <c r="G252" t="s">
        <v>43</v>
      </c>
      <c r="H252" t="s">
        <v>200</v>
      </c>
      <c r="I252" t="s">
        <v>91</v>
      </c>
      <c r="J252" t="s">
        <v>43</v>
      </c>
      <c r="K252" t="s">
        <v>190</v>
      </c>
      <c r="L252">
        <v>41</v>
      </c>
      <c r="M252" t="s">
        <v>45</v>
      </c>
      <c r="N252" t="str">
        <f>"STORES"</f>
        <v>STORES</v>
      </c>
      <c r="P252" t="s">
        <v>38</v>
      </c>
      <c r="Q252" t="s">
        <v>46</v>
      </c>
      <c r="S252" s="3">
        <v>0.59375</v>
      </c>
      <c r="T252" t="s">
        <v>94</v>
      </c>
      <c r="U252">
        <v>1</v>
      </c>
      <c r="V252">
        <v>36</v>
      </c>
      <c r="W252" t="s">
        <v>655</v>
      </c>
      <c r="X252">
        <v>31.9</v>
      </c>
      <c r="Y252">
        <v>36</v>
      </c>
      <c r="Z252" t="s">
        <v>49</v>
      </c>
      <c r="AA252" s="4">
        <v>0</v>
      </c>
      <c r="AB252" s="4">
        <v>0</v>
      </c>
      <c r="AC252" s="4">
        <v>61.26</v>
      </c>
      <c r="AD252" s="4">
        <v>0</v>
      </c>
      <c r="AE252" s="4">
        <v>0</v>
      </c>
      <c r="AF252" s="5">
        <v>162.32000000000002</v>
      </c>
      <c r="AG252" s="5">
        <v>223.58</v>
      </c>
      <c r="AH252" s="5">
        <v>33.54</v>
      </c>
      <c r="AI252" s="5">
        <v>257.12</v>
      </c>
    </row>
    <row r="253" spans="1:36" x14ac:dyDescent="0.3">
      <c r="A253" t="str">
        <f>"009936115605"</f>
        <v>009936115605</v>
      </c>
      <c r="B253" t="str">
        <f>"009936115605"</f>
        <v>009936115605</v>
      </c>
      <c r="C253" t="s">
        <v>37</v>
      </c>
      <c r="D253" s="7">
        <v>44543</v>
      </c>
      <c r="E253" s="7">
        <v>44543</v>
      </c>
      <c r="F253" t="s">
        <v>57</v>
      </c>
      <c r="G253" t="s">
        <v>43</v>
      </c>
      <c r="H253" t="s">
        <v>200</v>
      </c>
      <c r="I253" t="s">
        <v>332</v>
      </c>
      <c r="J253" t="s">
        <v>43</v>
      </c>
      <c r="K253" t="s">
        <v>190</v>
      </c>
      <c r="L253">
        <v>21</v>
      </c>
      <c r="M253" t="s">
        <v>97</v>
      </c>
      <c r="N253" t="str">
        <f>"LOCKS"</f>
        <v>LOCKS</v>
      </c>
      <c r="P253" t="s">
        <v>38</v>
      </c>
      <c r="Q253" t="s">
        <v>46</v>
      </c>
      <c r="S253" s="3">
        <v>0.43472222222222223</v>
      </c>
      <c r="T253" t="s">
        <v>656</v>
      </c>
      <c r="U253">
        <v>1</v>
      </c>
      <c r="V253">
        <v>1</v>
      </c>
      <c r="W253" t="s">
        <v>78</v>
      </c>
      <c r="X253">
        <v>0.2</v>
      </c>
      <c r="Y253">
        <v>1</v>
      </c>
      <c r="Z253" t="s">
        <v>49</v>
      </c>
      <c r="AA253" s="4">
        <v>0</v>
      </c>
      <c r="AB253" s="4">
        <v>0</v>
      </c>
      <c r="AC253" s="4">
        <v>16.98</v>
      </c>
      <c r="AD253" s="4">
        <v>0</v>
      </c>
      <c r="AE253" s="4">
        <v>0</v>
      </c>
      <c r="AF253" s="5">
        <v>43.540000000000006</v>
      </c>
      <c r="AG253" s="5">
        <v>60.52</v>
      </c>
      <c r="AH253" s="5">
        <v>9.08</v>
      </c>
      <c r="AI253" s="5">
        <v>69.599999999999994</v>
      </c>
    </row>
    <row r="254" spans="1:36" x14ac:dyDescent="0.3">
      <c r="A254" t="str">
        <f>"009940237777"</f>
        <v>009940237777</v>
      </c>
      <c r="B254" t="str">
        <f>"009940237777"</f>
        <v>009940237777</v>
      </c>
      <c r="C254" t="s">
        <v>37</v>
      </c>
      <c r="D254" s="7">
        <v>44543</v>
      </c>
      <c r="E254" s="7">
        <v>44543</v>
      </c>
      <c r="F254" t="s">
        <v>57</v>
      </c>
      <c r="G254" t="s">
        <v>43</v>
      </c>
      <c r="H254" t="s">
        <v>200</v>
      </c>
      <c r="I254" t="s">
        <v>42</v>
      </c>
      <c r="J254" t="s">
        <v>43</v>
      </c>
      <c r="K254" t="s">
        <v>190</v>
      </c>
      <c r="L254">
        <v>41</v>
      </c>
      <c r="M254" t="s">
        <v>45</v>
      </c>
      <c r="N254" t="str">
        <f t="shared" ref="N254:N259" si="3">"STORES"</f>
        <v>STORES</v>
      </c>
      <c r="P254" t="s">
        <v>56</v>
      </c>
      <c r="Q254" t="s">
        <v>76</v>
      </c>
      <c r="S254" s="3">
        <v>0.53749999999999998</v>
      </c>
      <c r="T254" t="s">
        <v>88</v>
      </c>
      <c r="U254">
        <v>1</v>
      </c>
      <c r="V254">
        <v>16.600000000000001</v>
      </c>
      <c r="W254" t="s">
        <v>657</v>
      </c>
      <c r="X254">
        <v>31.9</v>
      </c>
      <c r="Y254">
        <v>32</v>
      </c>
      <c r="Z254" t="s">
        <v>49</v>
      </c>
      <c r="AA254" s="4">
        <v>0</v>
      </c>
      <c r="AB254" s="4">
        <v>0</v>
      </c>
      <c r="AC254" s="4">
        <v>55.84</v>
      </c>
      <c r="AD254" s="4">
        <v>0</v>
      </c>
      <c r="AE254" s="4">
        <v>0</v>
      </c>
      <c r="AF254" s="5">
        <v>148.44</v>
      </c>
      <c r="AG254" s="5">
        <v>204.28</v>
      </c>
      <c r="AH254" s="5">
        <v>30.64</v>
      </c>
      <c r="AI254" s="5">
        <v>234.92</v>
      </c>
    </row>
    <row r="255" spans="1:36" x14ac:dyDescent="0.3">
      <c r="A255" t="str">
        <f>"009940237778"</f>
        <v>009940237778</v>
      </c>
      <c r="B255" t="str">
        <f>"009940237778"</f>
        <v>009940237778</v>
      </c>
      <c r="C255" t="s">
        <v>37</v>
      </c>
      <c r="D255" s="7">
        <v>44543</v>
      </c>
      <c r="E255" s="7">
        <v>44543</v>
      </c>
      <c r="F255" t="s">
        <v>57</v>
      </c>
      <c r="G255" t="s">
        <v>43</v>
      </c>
      <c r="H255" t="s">
        <v>200</v>
      </c>
      <c r="I255" t="s">
        <v>42</v>
      </c>
      <c r="J255" t="s">
        <v>43</v>
      </c>
      <c r="K255" t="s">
        <v>190</v>
      </c>
      <c r="L255">
        <v>41</v>
      </c>
      <c r="M255" t="s">
        <v>45</v>
      </c>
      <c r="N255" t="str">
        <f t="shared" si="3"/>
        <v>STORES</v>
      </c>
      <c r="P255" t="s">
        <v>38</v>
      </c>
      <c r="Q255" t="s">
        <v>46</v>
      </c>
      <c r="S255" s="3">
        <v>0.6645833333333333</v>
      </c>
      <c r="T255" t="s">
        <v>475</v>
      </c>
      <c r="U255">
        <v>1</v>
      </c>
      <c r="V255">
        <v>1</v>
      </c>
      <c r="W255" t="s">
        <v>78</v>
      </c>
      <c r="X255">
        <v>0.2</v>
      </c>
      <c r="Y255">
        <v>1</v>
      </c>
      <c r="Z255" t="s">
        <v>49</v>
      </c>
      <c r="AA255" s="4">
        <v>0</v>
      </c>
      <c r="AB255" s="4">
        <v>0</v>
      </c>
      <c r="AC255" s="4">
        <v>32.840000000000003</v>
      </c>
      <c r="AD255" s="4">
        <v>0</v>
      </c>
      <c r="AE255" s="4">
        <v>0</v>
      </c>
      <c r="AF255" s="5">
        <v>89.45</v>
      </c>
      <c r="AG255" s="5">
        <v>122.29</v>
      </c>
      <c r="AH255" s="5">
        <v>18.34</v>
      </c>
      <c r="AI255" s="5">
        <v>140.63</v>
      </c>
    </row>
    <row r="256" spans="1:36" x14ac:dyDescent="0.3">
      <c r="A256" t="str">
        <f>"009939616696"</f>
        <v>009939616696</v>
      </c>
      <c r="B256" t="str">
        <f>"009939616696"</f>
        <v>009939616696</v>
      </c>
      <c r="C256" t="s">
        <v>37</v>
      </c>
      <c r="D256" s="7">
        <v>44543</v>
      </c>
      <c r="E256" s="7">
        <v>44543</v>
      </c>
      <c r="F256" t="s">
        <v>57</v>
      </c>
      <c r="G256" t="s">
        <v>43</v>
      </c>
      <c r="H256" t="s">
        <v>200</v>
      </c>
      <c r="I256" t="s">
        <v>39</v>
      </c>
      <c r="J256" t="s">
        <v>43</v>
      </c>
      <c r="K256" t="s">
        <v>190</v>
      </c>
      <c r="L256">
        <v>43</v>
      </c>
      <c r="M256" t="s">
        <v>45</v>
      </c>
      <c r="N256" t="str">
        <f t="shared" si="3"/>
        <v>STORES</v>
      </c>
      <c r="P256" t="s">
        <v>56</v>
      </c>
      <c r="Q256" t="s">
        <v>76</v>
      </c>
      <c r="S256" s="3">
        <v>0.61319444444444449</v>
      </c>
      <c r="T256" t="s">
        <v>112</v>
      </c>
      <c r="U256">
        <v>2</v>
      </c>
      <c r="V256">
        <v>158.69999999999999</v>
      </c>
      <c r="W256" t="s">
        <v>658</v>
      </c>
      <c r="X256">
        <v>55.6</v>
      </c>
      <c r="Y256">
        <v>159</v>
      </c>
      <c r="Z256" t="s">
        <v>49</v>
      </c>
      <c r="AA256" s="4">
        <v>0</v>
      </c>
      <c r="AB256" s="4">
        <v>0</v>
      </c>
      <c r="AC256" s="4">
        <v>387.2</v>
      </c>
      <c r="AD256" s="4">
        <v>0</v>
      </c>
      <c r="AE256" s="4">
        <v>0</v>
      </c>
      <c r="AF256" s="5">
        <v>998.07999999999993</v>
      </c>
      <c r="AG256" s="5">
        <v>1385.28</v>
      </c>
      <c r="AH256" s="5">
        <v>207.79</v>
      </c>
      <c r="AI256" s="5">
        <v>1593.07</v>
      </c>
    </row>
    <row r="257" spans="1:35" x14ac:dyDescent="0.3">
      <c r="A257" t="str">
        <f>"009936115805"</f>
        <v>009936115805</v>
      </c>
      <c r="B257" t="str">
        <f>"009936115805"</f>
        <v>009936115805</v>
      </c>
      <c r="C257" t="s">
        <v>37</v>
      </c>
      <c r="D257" s="7">
        <v>44543</v>
      </c>
      <c r="E257" s="7">
        <v>44543</v>
      </c>
      <c r="F257" t="s">
        <v>57</v>
      </c>
      <c r="G257" t="s">
        <v>43</v>
      </c>
      <c r="H257" t="s">
        <v>200</v>
      </c>
      <c r="I257" t="s">
        <v>165</v>
      </c>
      <c r="J257" t="s">
        <v>227</v>
      </c>
      <c r="K257" t="s">
        <v>190</v>
      </c>
      <c r="L257">
        <v>41</v>
      </c>
      <c r="M257" t="s">
        <v>45</v>
      </c>
      <c r="N257" t="str">
        <f t="shared" si="3"/>
        <v>STORES</v>
      </c>
      <c r="P257" t="s">
        <v>56</v>
      </c>
      <c r="Q257" t="s">
        <v>46</v>
      </c>
      <c r="S257" s="3">
        <v>0.40416666666666662</v>
      </c>
      <c r="T257" t="s">
        <v>659</v>
      </c>
      <c r="U257">
        <v>1</v>
      </c>
      <c r="V257">
        <v>13.9</v>
      </c>
      <c r="W257" t="s">
        <v>660</v>
      </c>
      <c r="X257">
        <v>32.1</v>
      </c>
      <c r="Y257">
        <v>33</v>
      </c>
      <c r="Z257" t="s">
        <v>49</v>
      </c>
      <c r="AA257" s="4">
        <v>0</v>
      </c>
      <c r="AB257" s="4">
        <v>0</v>
      </c>
      <c r="AC257" s="4">
        <v>57.2</v>
      </c>
      <c r="AD257" s="4">
        <v>0</v>
      </c>
      <c r="AE257" s="4">
        <v>0</v>
      </c>
      <c r="AF257" s="5">
        <v>151.91000000000003</v>
      </c>
      <c r="AG257" s="5">
        <v>209.11</v>
      </c>
      <c r="AH257" s="5">
        <v>31.37</v>
      </c>
      <c r="AI257" s="5">
        <v>240.48</v>
      </c>
    </row>
    <row r="258" spans="1:35" x14ac:dyDescent="0.3">
      <c r="A258" t="str">
        <f>"009941618553"</f>
        <v>009941618553</v>
      </c>
      <c r="B258" t="str">
        <f>"009941618553"</f>
        <v>009941618553</v>
      </c>
      <c r="C258" t="s">
        <v>37</v>
      </c>
      <c r="D258" s="7">
        <v>44543</v>
      </c>
      <c r="E258" s="7">
        <v>44543</v>
      </c>
      <c r="F258" t="s">
        <v>57</v>
      </c>
      <c r="G258" t="s">
        <v>43</v>
      </c>
      <c r="H258" t="s">
        <v>190</v>
      </c>
      <c r="I258" t="s">
        <v>144</v>
      </c>
      <c r="J258" t="s">
        <v>661</v>
      </c>
      <c r="K258" t="s">
        <v>145</v>
      </c>
      <c r="L258">
        <v>43</v>
      </c>
      <c r="M258" t="s">
        <v>45</v>
      </c>
      <c r="N258" t="str">
        <f t="shared" si="3"/>
        <v>STORES</v>
      </c>
      <c r="P258" t="s">
        <v>38</v>
      </c>
      <c r="Q258" t="s">
        <v>46</v>
      </c>
      <c r="S258" s="3">
        <v>0.4201388888888889</v>
      </c>
      <c r="T258" t="s">
        <v>146</v>
      </c>
      <c r="U258">
        <v>1</v>
      </c>
      <c r="V258">
        <v>14.3</v>
      </c>
      <c r="W258" t="s">
        <v>662</v>
      </c>
      <c r="X258">
        <v>31.8</v>
      </c>
      <c r="Y258">
        <v>32</v>
      </c>
      <c r="Z258" t="s">
        <v>49</v>
      </c>
      <c r="AA258" s="4">
        <v>0</v>
      </c>
      <c r="AB258" s="4">
        <v>0</v>
      </c>
      <c r="AC258" s="4">
        <v>86.56</v>
      </c>
      <c r="AD258" s="4">
        <v>0</v>
      </c>
      <c r="AE258" s="4">
        <v>0</v>
      </c>
      <c r="AF258" s="5">
        <v>227.19</v>
      </c>
      <c r="AG258" s="5">
        <v>313.75</v>
      </c>
      <c r="AH258" s="5">
        <v>47.06</v>
      </c>
      <c r="AI258" s="5">
        <v>360.81</v>
      </c>
    </row>
    <row r="259" spans="1:35" x14ac:dyDescent="0.3">
      <c r="A259" t="str">
        <f>"009941618914"</f>
        <v>009941618914</v>
      </c>
      <c r="B259" t="str">
        <f>"009941618914"</f>
        <v>009941618914</v>
      </c>
      <c r="C259" t="s">
        <v>37</v>
      </c>
      <c r="D259" s="7">
        <v>44543</v>
      </c>
      <c r="E259" s="7">
        <v>44543</v>
      </c>
      <c r="F259" t="s">
        <v>57</v>
      </c>
      <c r="G259" t="s">
        <v>43</v>
      </c>
      <c r="H259" t="s">
        <v>200</v>
      </c>
      <c r="I259" t="s">
        <v>101</v>
      </c>
      <c r="J259" t="s">
        <v>43</v>
      </c>
      <c r="K259" t="s">
        <v>663</v>
      </c>
      <c r="L259">
        <v>43</v>
      </c>
      <c r="M259" t="s">
        <v>45</v>
      </c>
      <c r="N259" t="str">
        <f t="shared" si="3"/>
        <v>STORES</v>
      </c>
      <c r="P259" t="s">
        <v>38</v>
      </c>
      <c r="Q259" t="s">
        <v>46</v>
      </c>
      <c r="S259" s="3">
        <v>0.38125000000000003</v>
      </c>
      <c r="T259" t="s">
        <v>208</v>
      </c>
      <c r="U259">
        <v>2</v>
      </c>
      <c r="V259">
        <v>18.100000000000001</v>
      </c>
      <c r="W259" t="s">
        <v>664</v>
      </c>
      <c r="X259">
        <v>51.9</v>
      </c>
      <c r="Y259">
        <v>52</v>
      </c>
      <c r="Z259" t="s">
        <v>49</v>
      </c>
      <c r="AA259" s="4">
        <v>0</v>
      </c>
      <c r="AB259" s="4">
        <v>0</v>
      </c>
      <c r="AC259" s="4">
        <v>133.9</v>
      </c>
      <c r="AD259" s="4">
        <v>0</v>
      </c>
      <c r="AE259" s="4">
        <v>0</v>
      </c>
      <c r="AF259" s="5">
        <v>348.59000000000003</v>
      </c>
      <c r="AG259" s="5">
        <v>482.49</v>
      </c>
      <c r="AH259" s="5">
        <v>72.37</v>
      </c>
      <c r="AI259" s="5">
        <v>554.86</v>
      </c>
    </row>
    <row r="260" spans="1:35" x14ac:dyDescent="0.3">
      <c r="A260" t="str">
        <f>"009941635503"</f>
        <v>009941635503</v>
      </c>
      <c r="B260" t="str">
        <f>"009941635503"</f>
        <v>009941635503</v>
      </c>
      <c r="C260" t="s">
        <v>37</v>
      </c>
      <c r="D260" s="7">
        <v>44543</v>
      </c>
      <c r="E260" s="7">
        <v>44543</v>
      </c>
      <c r="F260" t="s">
        <v>57</v>
      </c>
      <c r="G260" t="s">
        <v>43</v>
      </c>
      <c r="H260" t="s">
        <v>665</v>
      </c>
      <c r="I260" t="s">
        <v>91</v>
      </c>
      <c r="J260" t="s">
        <v>474</v>
      </c>
      <c r="K260" t="s">
        <v>190</v>
      </c>
      <c r="L260">
        <v>21</v>
      </c>
      <c r="M260" t="s">
        <v>97</v>
      </c>
      <c r="N260" t="str">
        <f>"LOCHD"</f>
        <v>LOCHD</v>
      </c>
      <c r="P260" t="s">
        <v>38</v>
      </c>
      <c r="Q260" t="s">
        <v>46</v>
      </c>
      <c r="S260" s="3">
        <v>0.3923611111111111</v>
      </c>
      <c r="T260" t="s">
        <v>517</v>
      </c>
      <c r="U260">
        <v>1</v>
      </c>
      <c r="V260">
        <v>1</v>
      </c>
      <c r="W260" t="s">
        <v>78</v>
      </c>
      <c r="X260">
        <v>0.2</v>
      </c>
      <c r="Y260">
        <v>1</v>
      </c>
      <c r="Z260" t="s">
        <v>49</v>
      </c>
      <c r="AA260" s="4">
        <v>0</v>
      </c>
      <c r="AB260" s="4">
        <v>0</v>
      </c>
      <c r="AC260" s="4">
        <v>16.98</v>
      </c>
      <c r="AD260" s="4">
        <v>0</v>
      </c>
      <c r="AE260" s="4">
        <v>0</v>
      </c>
      <c r="AF260" s="5">
        <v>43.540000000000006</v>
      </c>
      <c r="AG260" s="5">
        <v>60.52</v>
      </c>
      <c r="AH260" s="5">
        <v>9.08</v>
      </c>
      <c r="AI260" s="5">
        <v>69.599999999999994</v>
      </c>
    </row>
    <row r="261" spans="1:35" x14ac:dyDescent="0.3">
      <c r="A261" t="str">
        <f>"009941567637"</f>
        <v>009941567637</v>
      </c>
      <c r="B261" t="str">
        <f>"009941567637"</f>
        <v>009941567637</v>
      </c>
      <c r="C261" t="s">
        <v>37</v>
      </c>
      <c r="D261" s="7">
        <v>44543</v>
      </c>
      <c r="E261" s="7">
        <v>44543</v>
      </c>
      <c r="F261" t="s">
        <v>57</v>
      </c>
      <c r="G261" t="s">
        <v>43</v>
      </c>
      <c r="H261" t="s">
        <v>260</v>
      </c>
      <c r="I261" t="s">
        <v>98</v>
      </c>
      <c r="J261" t="s">
        <v>666</v>
      </c>
      <c r="K261" t="s">
        <v>140</v>
      </c>
      <c r="L261">
        <v>23</v>
      </c>
      <c r="M261" t="s">
        <v>97</v>
      </c>
      <c r="N261" t="str">
        <f>"STORES"</f>
        <v>STORES</v>
      </c>
      <c r="P261" t="s">
        <v>56</v>
      </c>
      <c r="Q261" t="s">
        <v>76</v>
      </c>
      <c r="S261" s="3">
        <v>0.32291666666666669</v>
      </c>
      <c r="T261" t="s">
        <v>171</v>
      </c>
      <c r="U261">
        <v>1</v>
      </c>
      <c r="V261">
        <v>1</v>
      </c>
      <c r="W261" t="s">
        <v>78</v>
      </c>
      <c r="X261">
        <v>0.2</v>
      </c>
      <c r="Y261">
        <v>1</v>
      </c>
      <c r="Z261" t="s">
        <v>49</v>
      </c>
      <c r="AA261" s="4">
        <v>0</v>
      </c>
      <c r="AB261" s="4">
        <v>0</v>
      </c>
      <c r="AC261" s="4">
        <v>32.9</v>
      </c>
      <c r="AD261" s="4">
        <v>0</v>
      </c>
      <c r="AE261" s="4">
        <v>0</v>
      </c>
      <c r="AF261" s="5">
        <v>84.360000000000014</v>
      </c>
      <c r="AG261" s="5">
        <v>117.26</v>
      </c>
      <c r="AH261" s="5">
        <v>17.59</v>
      </c>
      <c r="AI261" s="5">
        <v>134.85</v>
      </c>
    </row>
    <row r="262" spans="1:35" x14ac:dyDescent="0.3">
      <c r="AA262" s="4"/>
      <c r="AB262" s="4"/>
      <c r="AC262" s="4"/>
      <c r="AD262" s="4"/>
      <c r="AE262" s="4"/>
      <c r="AF262" s="5"/>
      <c r="AG262" s="5"/>
      <c r="AH262" s="5"/>
      <c r="AI26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J17989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2022-01-08T19:23:02Z</dcterms:created>
  <dcterms:modified xsi:type="dcterms:W3CDTF">2022-01-08T19:57:31Z</dcterms:modified>
</cp:coreProperties>
</file>