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185" windowWidth="19155" windowHeight="6870"/>
  </bookViews>
  <sheets>
    <sheet name="C18281" sheetId="1" r:id="rId1"/>
  </sheets>
  <definedNames>
    <definedName name="_xlnm._FilterDatabase" localSheetId="0" hidden="1">'C18281'!$A$1:$DQ$987</definedName>
  </definedNames>
  <calcPr calcId="145621"/>
</workbook>
</file>

<file path=xl/calcChain.xml><?xml version="1.0" encoding="utf-8"?>
<calcChain xmlns="http://schemas.openxmlformats.org/spreadsheetml/2006/main">
  <c r="N72" i="1" l="1"/>
  <c r="N70" i="1"/>
  <c r="N56" i="1"/>
  <c r="N54" i="1"/>
  <c r="N52" i="1"/>
  <c r="N9" i="1"/>
  <c r="N8" i="1"/>
  <c r="N7" i="1"/>
  <c r="E33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<sst xmlns="http://schemas.openxmlformats.org/spreadsheetml/2006/main" count="3099" uniqueCount="397">
  <si>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</si>
  <si>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</si>
  <si>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</si>
  <si>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</si>
  <si>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</si>
  <si>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</si>
  <si>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</si>
  <si>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</si>
  <si>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</si>
  <si>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</si>
  <si>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</si>
  <si>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</si>
  <si>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</si>
  <si>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</si>
  <si>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</si>
  <si>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</si>
  <si>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</si>
  <si>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</si>
  <si>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</si>
  <si>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</si>
  <si>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</si>
  <si>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</si>
  <si>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</si>
  <si>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</si>
  <si>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</si>
  <si>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</si>
  <si>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</si>
  <si>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</si>
  <si>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</si>
  <si>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</si>
  <si>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</si>
  <si>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</si>
  <si>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</si>
  <si>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</si>
  <si>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</si>
  <si>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</si>
  <si>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</si>
  <si>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</si>
  <si>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</si>
  <si>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</si>
  <si>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</si>
  <si>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</si>
  <si>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</si>
  <si>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</si>
  <si>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</si>
  <si>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</si>
  <si>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</si>
  <si>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</si>
  <si>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</si>
  <si>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</si>
  <si>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</si>
  <si>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</si>
  <si>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</si>
  <si>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</si>
  <si>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</si>
  <si>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</si>
  <si>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</si>
  <si>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</si>
  <si>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</si>
  <si>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</si>
  <si>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</si>
  <si>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</si>
  <si>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</si>
  <si>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</si>
  <si>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</si>
  <si>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</si>
  <si>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</si>
  <si>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</si>
  <si>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</si>
  <si>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</si>
  <si>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</si>
  <si>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</si>
  <si>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</si>
  <si>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KEMPT</t>
  </si>
  <si>
    <t>KEMPTON PARK</t>
  </si>
  <si>
    <t xml:space="preserve">                                   </t>
  </si>
  <si>
    <t>JOHAN</t>
  </si>
  <si>
    <t>JOHANNESBURG</t>
  </si>
  <si>
    <t>ON1</t>
  </si>
  <si>
    <t>?</t>
  </si>
  <si>
    <t>no</t>
  </si>
  <si>
    <t>PARCEL</t>
  </si>
  <si>
    <t>FUE / DOC</t>
  </si>
  <si>
    <t>BOKSB</t>
  </si>
  <si>
    <t>BOKSBURG</t>
  </si>
  <si>
    <t>PINET</t>
  </si>
  <si>
    <t>PINETOWN</t>
  </si>
  <si>
    <t>EAST</t>
  </si>
  <si>
    <t>EAST LONDON</t>
  </si>
  <si>
    <t>RANDB</t>
  </si>
  <si>
    <t>RANDBURG</t>
  </si>
  <si>
    <t>DURBA</t>
  </si>
  <si>
    <t>DURBAN</t>
  </si>
  <si>
    <t>PORT3</t>
  </si>
  <si>
    <t>PORT ELIZABETH</t>
  </si>
  <si>
    <t>PRETO</t>
  </si>
  <si>
    <t>PRETORIA</t>
  </si>
  <si>
    <t>yes</t>
  </si>
  <si>
    <t>ON2</t>
  </si>
  <si>
    <t>CAPET</t>
  </si>
  <si>
    <t>CAPE TOWN</t>
  </si>
  <si>
    <t>TONGA</t>
  </si>
  <si>
    <t>TONGAAT</t>
  </si>
  <si>
    <t>POD received from cell 0745037779 M</t>
  </si>
  <si>
    <t>ROODE</t>
  </si>
  <si>
    <t>ROODEPOORT</t>
  </si>
  <si>
    <t>PIET1</t>
  </si>
  <si>
    <t>PIETERMARITZBURG</t>
  </si>
  <si>
    <t>GERMI</t>
  </si>
  <si>
    <t>GERMISTON</t>
  </si>
  <si>
    <t xml:space="preserve">POD received from cell 0665730748 M     </t>
  </si>
  <si>
    <t>MIDRA</t>
  </si>
  <si>
    <t>MIDRAND</t>
  </si>
  <si>
    <t>RD</t>
  </si>
  <si>
    <t>rd1</t>
  </si>
  <si>
    <t>NA</t>
  </si>
  <si>
    <t>RDL</t>
  </si>
  <si>
    <t>BRAKP</t>
  </si>
  <si>
    <t>BRAKPAN</t>
  </si>
  <si>
    <t>POD received from cell 0724302642 M</t>
  </si>
  <si>
    <t>Late Linehaul Delayed Beyond Skynet Control</t>
  </si>
  <si>
    <t>les</t>
  </si>
  <si>
    <t>Late linehaul</t>
  </si>
  <si>
    <t>POD received from cell 0738058187 M</t>
  </si>
  <si>
    <t>Consignee not available)</t>
  </si>
  <si>
    <t>CCH</t>
  </si>
  <si>
    <t>POD received from cell 0834103236 M</t>
  </si>
  <si>
    <t>Outlying delivery location</t>
  </si>
  <si>
    <t>POD received from cell 0665730748 M</t>
  </si>
  <si>
    <t>GEORG</t>
  </si>
  <si>
    <t>GEORGE</t>
  </si>
  <si>
    <t>POD received from cell 0643414757 M</t>
  </si>
  <si>
    <t>UMHLA</t>
  </si>
  <si>
    <t>UMHLANGA ROCKS</t>
  </si>
  <si>
    <t>POD received from cell 0780245853 M</t>
  </si>
  <si>
    <t>non</t>
  </si>
  <si>
    <t>POD received from cell 0631188611 M</t>
  </si>
  <si>
    <t>jam</t>
  </si>
  <si>
    <t xml:space="preserve">POD received from cell 0744435413 M     </t>
  </si>
  <si>
    <t>RDX</t>
  </si>
  <si>
    <t>capet</t>
  </si>
  <si>
    <t>RD2</t>
  </si>
  <si>
    <t>RD3</t>
  </si>
  <si>
    <t>POD received from cell 0620923972 M</t>
  </si>
  <si>
    <t>amt</t>
  </si>
  <si>
    <t>POD received from cell 0836626933 M</t>
  </si>
  <si>
    <t>.</t>
  </si>
  <si>
    <t>POD received from cell 0795886601 M</t>
  </si>
  <si>
    <t>MPHO</t>
  </si>
  <si>
    <t>POD received from cell 0717429658 M</t>
  </si>
  <si>
    <t>Michael</t>
  </si>
  <si>
    <t>MICHELLE</t>
  </si>
  <si>
    <t>POD received from cell 0726813383 M</t>
  </si>
  <si>
    <t>FUE / doc</t>
  </si>
  <si>
    <t>abd</t>
  </si>
  <si>
    <t>N A</t>
  </si>
  <si>
    <t>AVW</t>
  </si>
  <si>
    <t>POD received from cell 0815199139 M</t>
  </si>
  <si>
    <t>SDX</t>
  </si>
  <si>
    <t>POD received from cell 0638347883 M</t>
  </si>
  <si>
    <t>VERWO</t>
  </si>
  <si>
    <t>CENTURION</t>
  </si>
  <si>
    <t>DSD / FUE / doc</t>
  </si>
  <si>
    <t>POD received from cell 0613342629 M</t>
  </si>
  <si>
    <t xml:space="preserve">POD received from cell 0746644640 M     </t>
  </si>
  <si>
    <t>charmaine</t>
  </si>
  <si>
    <t>AMANDA</t>
  </si>
  <si>
    <t>naw</t>
  </si>
  <si>
    <t>RDD</t>
  </si>
  <si>
    <t>rdl</t>
  </si>
  <si>
    <t>POD received from cell 0822621815 M</t>
  </si>
  <si>
    <t>PIET2</t>
  </si>
  <si>
    <t>PIETERSBURG</t>
  </si>
  <si>
    <t>C18281</t>
  </si>
  <si>
    <t>MOVE ANALYTICS SA CC (SA GREETINGS)</t>
  </si>
  <si>
    <t xml:space="preserve">CARDIES                            </t>
  </si>
  <si>
    <t>MANAGER</t>
  </si>
  <si>
    <t>Michael security</t>
  </si>
  <si>
    <t xml:space="preserve">SA GREETINGS                       </t>
  </si>
  <si>
    <t>BONGIE  PATISWA</t>
  </si>
  <si>
    <t>POPPY NKAMBULE</t>
  </si>
  <si>
    <t>KIA</t>
  </si>
  <si>
    <t>Poppy</t>
  </si>
  <si>
    <t>CHANTEL</t>
  </si>
  <si>
    <t>MOENA</t>
  </si>
  <si>
    <t xml:space="preserve"> </t>
  </si>
  <si>
    <t xml:space="preserve">CARDIES ONLINE                     </t>
  </si>
  <si>
    <t>CHRISMARI BRITZ</t>
  </si>
  <si>
    <t>ROFI LEGODI</t>
  </si>
  <si>
    <t>wellem</t>
  </si>
  <si>
    <t>SHELBY BUGER</t>
  </si>
  <si>
    <t>Shelby</t>
  </si>
  <si>
    <t>ELNA NETS</t>
  </si>
  <si>
    <t>celeste</t>
  </si>
  <si>
    <t>POD received from cell 0769347056 M</t>
  </si>
  <si>
    <t xml:space="preserve">CARDIES BAYWEST                    </t>
  </si>
  <si>
    <t>CHANTEL DE KLERK</t>
  </si>
  <si>
    <t>NELMARI</t>
  </si>
  <si>
    <t>ELIZABETH ANDRADE</t>
  </si>
  <si>
    <t>NOMFUNDO DLAMINI</t>
  </si>
  <si>
    <t>Patience</t>
  </si>
  <si>
    <t>POD received from cell 0607649891 M</t>
  </si>
  <si>
    <t xml:space="preserve">VERUDE                             </t>
  </si>
  <si>
    <t xml:space="preserve">LINDI                              </t>
  </si>
  <si>
    <t>***SDX***PLS DELIVER TODAY STILL**</t>
  </si>
  <si>
    <t>VERONIKA SWARDT</t>
  </si>
  <si>
    <t>TRYPHINA</t>
  </si>
  <si>
    <t>MAHAGER</t>
  </si>
  <si>
    <t xml:space="preserve">Molly security                </t>
  </si>
  <si>
    <t xml:space="preserve">BAYSIDE MALL CENTRE MANAGEMENT     </t>
  </si>
  <si>
    <t>NANDIPHA NDINISA</t>
  </si>
  <si>
    <t>DANIE   NUNO</t>
  </si>
  <si>
    <t>SAMANTHA</t>
  </si>
  <si>
    <t xml:space="preserve">BAYWEST MALL CENTRE MANAGEMENT     </t>
  </si>
  <si>
    <t>KAREN POTGIETER</t>
  </si>
  <si>
    <t>GEM WRIGHT</t>
  </si>
  <si>
    <t>KIAH N</t>
  </si>
  <si>
    <t>REKHA R</t>
  </si>
  <si>
    <t xml:space="preserve">CARDIES MUSGRAVE                   </t>
  </si>
  <si>
    <t>PVT</t>
  </si>
  <si>
    <t>Molly security</t>
  </si>
  <si>
    <t xml:space="preserve">CARDIES SANDTON                    </t>
  </si>
  <si>
    <t xml:space="preserve">CARDIES PAVILLION                  </t>
  </si>
  <si>
    <t xml:space="preserve">CARDIES MALL OF THE SOUTH          </t>
  </si>
  <si>
    <t>JOSIAH</t>
  </si>
  <si>
    <t>NOMSA</t>
  </si>
  <si>
    <t>MARGA</t>
  </si>
  <si>
    <t>MARGATE</t>
  </si>
  <si>
    <t xml:space="preserve">CARDIES SHELLY BEACH               </t>
  </si>
  <si>
    <t xml:space="preserve">CARDIES H OFFICE                   </t>
  </si>
  <si>
    <t>YOGITA GOVENDER</t>
  </si>
  <si>
    <t>RD4</t>
  </si>
  <si>
    <t xml:space="preserve">CARDIES BEDFORD CENTRE             </t>
  </si>
  <si>
    <t>MICHAEL</t>
  </si>
  <si>
    <t>PATIENCE</t>
  </si>
  <si>
    <t>LEBO</t>
  </si>
  <si>
    <t>CARDIES MUSGRAVE</t>
  </si>
  <si>
    <t>SANDT</t>
  </si>
  <si>
    <t>SANDTON</t>
  </si>
  <si>
    <t xml:space="preserve">CARDIES MALL OF AFRICA             </t>
  </si>
  <si>
    <t>ADENA</t>
  </si>
  <si>
    <t>PRETTY</t>
  </si>
  <si>
    <t xml:space="preserve">FUSION DESIGN                      </t>
  </si>
  <si>
    <t xml:space="preserve">6500 - JET NORTHGATE               </t>
  </si>
  <si>
    <t>Store Manager</t>
  </si>
  <si>
    <t>ZUBEIDA</t>
  </si>
  <si>
    <t>bupe</t>
  </si>
  <si>
    <t>BOX BOX BOX</t>
  </si>
  <si>
    <t xml:space="preserve">cardies                            </t>
  </si>
  <si>
    <t>esther</t>
  </si>
  <si>
    <t>WILMAL</t>
  </si>
  <si>
    <t>moosa</t>
  </si>
  <si>
    <t>CARDIES</t>
  </si>
  <si>
    <t>HELLEN</t>
  </si>
  <si>
    <t>HARRY</t>
  </si>
  <si>
    <t>BONGIE PATISWA</t>
  </si>
  <si>
    <t>MATT PON</t>
  </si>
  <si>
    <t>M Pon</t>
  </si>
  <si>
    <t>DEMIRA PADAYACHEE</t>
  </si>
  <si>
    <t>sundri</t>
  </si>
  <si>
    <t>CHARMAINE</t>
  </si>
  <si>
    <t>charmsine</t>
  </si>
  <si>
    <t>POD received from cell 0837429668 M</t>
  </si>
  <si>
    <t>SANNI</t>
  </si>
  <si>
    <t>SANNIESHOF</t>
  </si>
  <si>
    <t>LISA QUINN</t>
  </si>
  <si>
    <t>pierre</t>
  </si>
  <si>
    <t>POD received from cell 0679952741 M</t>
  </si>
  <si>
    <t>ASHLEY FEATHERSTONE</t>
  </si>
  <si>
    <t>DEMAINE P</t>
  </si>
  <si>
    <t>tandiswa</t>
  </si>
  <si>
    <t xml:space="preserve">CARDIES WALMER PARK                </t>
  </si>
  <si>
    <t>ALWYN</t>
  </si>
  <si>
    <t>WILMA BRIKKELS</t>
  </si>
  <si>
    <t>JAMILE Y</t>
  </si>
  <si>
    <t>Gerald   security at Gate</t>
  </si>
  <si>
    <t>JONNY V</t>
  </si>
  <si>
    <t>rdd</t>
  </si>
  <si>
    <t>MANGER</t>
  </si>
  <si>
    <t>patsy</t>
  </si>
  <si>
    <t xml:space="preserve">CARDIES HEAD OFFICE                </t>
  </si>
  <si>
    <t>YOTHA G</t>
  </si>
  <si>
    <t>SHALIKA MAHARAJ</t>
  </si>
  <si>
    <t xml:space="preserve">s maharaj                     </t>
  </si>
  <si>
    <t>ADELIA COOKE</t>
  </si>
  <si>
    <t>TRIVARAN PILLAY</t>
  </si>
  <si>
    <t>princess</t>
  </si>
  <si>
    <t>LINDI</t>
  </si>
  <si>
    <t xml:space="preserve">CARDIES TYGERVALLEY                </t>
  </si>
  <si>
    <t>STACEY</t>
  </si>
  <si>
    <t>NA2 AERO TON ROAD</t>
  </si>
  <si>
    <t>CCI</t>
  </si>
  <si>
    <t>PATSY</t>
  </si>
  <si>
    <t>patience</t>
  </si>
  <si>
    <t>POD received from cell 0724141270 M</t>
  </si>
  <si>
    <t xml:space="preserve">patsy                         </t>
  </si>
  <si>
    <t xml:space="preserve">POD received from cell 0724141270 M     </t>
  </si>
  <si>
    <t>PEARL</t>
  </si>
  <si>
    <t>ESTHER</t>
  </si>
  <si>
    <t>F</t>
  </si>
  <si>
    <t xml:space="preserve">CARDIES BAYSIDE                    </t>
  </si>
  <si>
    <t>CHANTEL DE KLERCK</t>
  </si>
  <si>
    <t>NANDIPHA</t>
  </si>
  <si>
    <t>RICHA</t>
  </si>
  <si>
    <t>RICHARDS BAY</t>
  </si>
  <si>
    <t xml:space="preserve">MZINGAZI GOLF ESTATE               </t>
  </si>
  <si>
    <t>LISHA PILLAY</t>
  </si>
  <si>
    <t>lisha</t>
  </si>
  <si>
    <t>POD received from cell 0714972442 M</t>
  </si>
  <si>
    <t xml:space="preserve">CARDIES THE REDS                   </t>
  </si>
  <si>
    <t xml:space="preserve">BLUE SWALLOW                       </t>
  </si>
  <si>
    <t>PAULINE VAN ZYL</t>
  </si>
  <si>
    <t xml:space="preserve">Pauline                       </t>
  </si>
  <si>
    <t xml:space="preserve">CARDIES EASTGATE MALL              </t>
  </si>
  <si>
    <t>wilma</t>
  </si>
  <si>
    <t>YOLANDA</t>
  </si>
  <si>
    <t>JESSICA</t>
  </si>
  <si>
    <t>Missed cutoff</t>
  </si>
  <si>
    <t>MONAGER</t>
  </si>
  <si>
    <t xml:space="preserve">PEP STORES                         </t>
  </si>
  <si>
    <t>SCHALK DU PLESSIS</t>
  </si>
  <si>
    <t>nicolas</t>
  </si>
  <si>
    <t>POD received from cell 0641377685 M</t>
  </si>
  <si>
    <t>rdy</t>
  </si>
  <si>
    <t>YOGITA</t>
  </si>
  <si>
    <t xml:space="preserve">CARDIES NICOLWAY                   </t>
  </si>
  <si>
    <t>STAVEY</t>
  </si>
  <si>
    <t>moses security</t>
  </si>
  <si>
    <t xml:space="preserve">SHOPRITE H O                       </t>
  </si>
  <si>
    <t>MARE VAN ZYL</t>
  </si>
  <si>
    <t>jaetin</t>
  </si>
  <si>
    <t>WILMA</t>
  </si>
  <si>
    <t>KATE CAURNS</t>
  </si>
  <si>
    <t>P V Tkale</t>
  </si>
  <si>
    <t>POD received from cell 0671277172 M</t>
  </si>
  <si>
    <t>RD1</t>
  </si>
  <si>
    <t>WILMA   JODANE</t>
  </si>
  <si>
    <t xml:space="preserve">NATASHA BREGORITZ                  </t>
  </si>
  <si>
    <t>THERESA BREGORITZ</t>
  </si>
  <si>
    <t>POD received from cell 0834941426 M</t>
  </si>
  <si>
    <t xml:space="preserve">ANESH MADAREE                      </t>
  </si>
  <si>
    <t>Anesh</t>
  </si>
  <si>
    <t>Moses security</t>
  </si>
  <si>
    <t>ELERICIA</t>
  </si>
  <si>
    <t>WENDY</t>
  </si>
  <si>
    <t>LIDELANI</t>
  </si>
  <si>
    <t>STORE MANAGER</t>
  </si>
  <si>
    <t xml:space="preserve">M 2 MARKETING                      </t>
  </si>
  <si>
    <t>FERNANDO PESTANA</t>
  </si>
  <si>
    <t>S BAVUMA</t>
  </si>
  <si>
    <t>dylan</t>
  </si>
  <si>
    <t>POD received from cell 0612144772 M</t>
  </si>
  <si>
    <t>WILMA BRIKKERLS YOLANDA</t>
  </si>
  <si>
    <t>MERVIN GOVENDER</t>
  </si>
  <si>
    <t>FLYER</t>
  </si>
  <si>
    <t>ANGIE NEL</t>
  </si>
  <si>
    <t>Angie Nel</t>
  </si>
  <si>
    <t>ANITA V</t>
  </si>
  <si>
    <t>NIAH N</t>
  </si>
  <si>
    <t>anita</t>
  </si>
  <si>
    <t>RICARDO</t>
  </si>
  <si>
    <t>JOANNE YOUNG</t>
  </si>
  <si>
    <t>NEWCA</t>
  </si>
  <si>
    <t>NEWCASTLE</t>
  </si>
  <si>
    <t>VANESSA PAUL</t>
  </si>
  <si>
    <t>CHARMAINE NAIDOO</t>
  </si>
  <si>
    <t>CICLEEN</t>
  </si>
  <si>
    <t>phr</t>
  </si>
  <si>
    <t>POD received from cell 0832332753 M</t>
  </si>
  <si>
    <t>SUE MULLER</t>
  </si>
  <si>
    <t>Sue</t>
  </si>
  <si>
    <t>alb</t>
  </si>
  <si>
    <t>SA GREETING</t>
  </si>
  <si>
    <t>CARDIES PAVILLION</t>
  </si>
  <si>
    <t xml:space="preserve">BLUE HORIZON LECENSING             </t>
  </si>
  <si>
    <t>SUSAN JEFFREYS</t>
  </si>
  <si>
    <t>sue</t>
  </si>
  <si>
    <t>KIAH</t>
  </si>
  <si>
    <t xml:space="preserve">RACHEL RENKEN                      </t>
  </si>
  <si>
    <t>Thembisa</t>
  </si>
  <si>
    <t>CHANTELLE</t>
  </si>
  <si>
    <t xml:space="preserve">CARDIES ONLINE                 </t>
  </si>
  <si>
    <t xml:space="preserve">CARDIES WALMER PARK                 </t>
  </si>
  <si>
    <t>CARDIES THE REDS</t>
  </si>
  <si>
    <t>CARDIES ONLINE</t>
  </si>
  <si>
    <t xml:space="preserve">CARDIES PAVILION                  </t>
  </si>
  <si>
    <t xml:space="preserve">CARDIES SANDTON                     </t>
  </si>
  <si>
    <t xml:space="preserve">CARDIES CLEARWATER                 </t>
  </si>
  <si>
    <t xml:space="preserve">CARDIES </t>
  </si>
  <si>
    <t xml:space="preserve">CARDIES EASTGATE SHOPPING CENT    </t>
  </si>
  <si>
    <t xml:space="preserve">CARDIES ONLINE                   </t>
  </si>
  <si>
    <t xml:space="preserve">CARDIES                             </t>
  </si>
  <si>
    <t xml:space="preserve">ANITA </t>
  </si>
  <si>
    <t>DEMAINE</t>
  </si>
  <si>
    <t>JAMILE</t>
  </si>
  <si>
    <t xml:space="preserve">SA GREETINGS                      </t>
  </si>
  <si>
    <t xml:space="preserve">CAVENDISH CONNECT CENTRE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</si>
</sst>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987"/>
  <sheetViews>
    <sheetView tabSelected="1" topLeftCell="D1" workbookViewId="0">
      <selection activeCell="D1" sqref="A1:XFD1048576"/>
    </sheetView>
  </sheetViews>
  <sheetFormatPr defaultRowHeight="15" x14ac:dyDescent="0.25"/>
  <cols>
    <col min="1" max="1" width="7.1406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3.140625" bestFit="1" customWidth="1"/>
    <col min="6" max="6" width="10.7109375" bestFit="1" customWidth="1"/>
    <col min="7" max="7" width="7" bestFit="1" customWidth="1"/>
    <col min="8" max="8" width="7.7109375" bestFit="1" customWidth="1"/>
    <col min="9" max="9" width="15.5703125" bestFit="1" customWidth="1"/>
    <col min="10" max="10" width="35" bestFit="1" customWidth="1"/>
    <col min="11" max="11" width="16.140625" bestFit="1" customWidth="1"/>
    <col min="12" max="12" width="7.7109375" bestFit="1" customWidth="1"/>
    <col min="13" max="13" width="18.7109375" bestFit="1" customWidth="1"/>
    <col min="14" max="14" width="38.28515625" bestFit="1" customWidth="1"/>
    <col min="15" max="15" width="4.85546875" bestFit="1" customWidth="1"/>
    <col min="16" max="16" width="26.28515625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0" width="4.5703125" bestFit="1" customWidth="1"/>
    <col min="31" max="31" width="6" bestFit="1" customWidth="1"/>
    <col min="32" max="32" width="4.5703125" bestFit="1" customWidth="1"/>
    <col min="33" max="33" width="4.42578125" bestFit="1" customWidth="1"/>
    <col min="34" max="34" width="4.5703125" bestFit="1" customWidth="1"/>
    <col min="35" max="35" width="5" bestFit="1" customWidth="1"/>
    <col min="36" max="36" width="4.5703125" bestFit="1" customWidth="1"/>
    <col min="37" max="37" width="7" bestFit="1" customWidth="1"/>
    <col min="38" max="38" width="4.5703125" bestFit="1" customWidth="1"/>
    <col min="39" max="39" width="6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855468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5.140625" bestFit="1" customWidth="1"/>
    <col min="61" max="61" width="6.85546875" bestFit="1" customWidth="1"/>
    <col min="62" max="62" width="7.28515625" bestFit="1" customWidth="1"/>
    <col min="63" max="63" width="6" bestFit="1" customWidth="1"/>
    <col min="64" max="64" width="8.140625" bestFit="1" customWidth="1"/>
    <col min="65" max="65" width="7" bestFit="1" customWidth="1"/>
    <col min="66" max="66" width="8" bestFit="1" customWidth="1"/>
    <col min="67" max="67" width="9.140625" bestFit="1" customWidth="1"/>
    <col min="68" max="68" width="35" bestFit="1" customWidth="1"/>
    <col min="69" max="69" width="26.42578125" bestFit="1" customWidth="1"/>
    <col min="70" max="70" width="20.42578125" bestFit="1" customWidth="1"/>
    <col min="71" max="71" width="10.7109375" bestFit="1" customWidth="1"/>
    <col min="72" max="72" width="9.7109375" bestFit="1" customWidth="1"/>
    <col min="73" max="73" width="22.285156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14.5703125" bestFit="1" customWidth="1"/>
    <col min="79" max="79" width="36.85546875" bestFit="1" customWidth="1"/>
    <col min="80" max="80" width="9" bestFit="1" customWidth="1"/>
    <col min="81" max="81" width="18.7109375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173</v>
      </c>
      <c r="B2" t="s">
        <v>174</v>
      </c>
      <c r="C2" t="s">
        <v>72</v>
      </c>
      <c r="E2" t="str">
        <f>"009940432683"</f>
        <v>009940432683</v>
      </c>
      <c r="F2" s="2">
        <v>44314</v>
      </c>
      <c r="G2">
        <v>202110</v>
      </c>
      <c r="H2" t="s">
        <v>99</v>
      </c>
      <c r="I2" t="s">
        <v>100</v>
      </c>
      <c r="J2" t="s">
        <v>175</v>
      </c>
      <c r="K2" t="s">
        <v>75</v>
      </c>
      <c r="L2" t="s">
        <v>76</v>
      </c>
      <c r="M2" t="s">
        <v>77</v>
      </c>
      <c r="N2" t="s">
        <v>175</v>
      </c>
      <c r="O2" t="s">
        <v>78</v>
      </c>
      <c r="P2" t="str">
        <f>"JNX2104120244                 "</f>
        <v xml:space="preserve">JNX2104120244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9.84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0.2</v>
      </c>
      <c r="BJ2">
        <v>1.7</v>
      </c>
      <c r="BK2">
        <v>2</v>
      </c>
      <c r="BL2">
        <v>51.71</v>
      </c>
      <c r="BM2">
        <v>7.76</v>
      </c>
      <c r="BN2">
        <v>59.47</v>
      </c>
      <c r="BO2">
        <v>59.47</v>
      </c>
      <c r="BR2" t="s">
        <v>176</v>
      </c>
      <c r="BS2" s="2">
        <v>44315</v>
      </c>
      <c r="BT2" s="3">
        <v>0.30486111111111108</v>
      </c>
      <c r="BU2" t="s">
        <v>177</v>
      </c>
      <c r="BV2" t="s">
        <v>97</v>
      </c>
      <c r="BY2">
        <v>8498.82</v>
      </c>
      <c r="BZ2" t="s">
        <v>82</v>
      </c>
      <c r="CA2" t="s">
        <v>128</v>
      </c>
      <c r="CC2" t="s">
        <v>77</v>
      </c>
      <c r="CD2">
        <v>2013</v>
      </c>
      <c r="CE2" t="s">
        <v>81</v>
      </c>
      <c r="CF2" s="2">
        <v>44315</v>
      </c>
      <c r="CI2">
        <v>1</v>
      </c>
      <c r="CJ2">
        <v>1</v>
      </c>
      <c r="CK2">
        <v>21</v>
      </c>
      <c r="CL2" t="s">
        <v>80</v>
      </c>
    </row>
    <row r="3" spans="1:92" x14ac:dyDescent="0.25">
      <c r="A3" t="s">
        <v>173</v>
      </c>
      <c r="B3" t="s">
        <v>174</v>
      </c>
      <c r="C3" t="s">
        <v>72</v>
      </c>
      <c r="E3" t="str">
        <f>"009940742068"</f>
        <v>009940742068</v>
      </c>
      <c r="F3" s="2">
        <v>44314</v>
      </c>
      <c r="G3">
        <v>202110</v>
      </c>
      <c r="H3" t="s">
        <v>99</v>
      </c>
      <c r="I3" t="s">
        <v>100</v>
      </c>
      <c r="J3" t="s">
        <v>175</v>
      </c>
      <c r="K3" t="s">
        <v>75</v>
      </c>
      <c r="L3" t="s">
        <v>76</v>
      </c>
      <c r="M3" t="s">
        <v>77</v>
      </c>
      <c r="N3" t="s">
        <v>178</v>
      </c>
      <c r="O3" t="s">
        <v>78</v>
      </c>
      <c r="P3" t="str">
        <f>"NA                            "</f>
        <v xml:space="preserve">NA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9.84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0.3</v>
      </c>
      <c r="BJ3">
        <v>1.8</v>
      </c>
      <c r="BK3">
        <v>2</v>
      </c>
      <c r="BL3">
        <v>51.71</v>
      </c>
      <c r="BM3">
        <v>7.76</v>
      </c>
      <c r="BN3">
        <v>59.47</v>
      </c>
      <c r="BO3">
        <v>59.47</v>
      </c>
      <c r="BR3" t="s">
        <v>179</v>
      </c>
      <c r="BS3" s="2">
        <v>44315</v>
      </c>
      <c r="BT3" s="3">
        <v>0.30624999999999997</v>
      </c>
      <c r="BU3" t="s">
        <v>177</v>
      </c>
      <c r="BV3" t="s">
        <v>97</v>
      </c>
      <c r="BY3">
        <v>9028.7999999999993</v>
      </c>
      <c r="BZ3" t="s">
        <v>82</v>
      </c>
      <c r="CA3" t="s">
        <v>128</v>
      </c>
      <c r="CC3" t="s">
        <v>77</v>
      </c>
      <c r="CD3">
        <v>2013</v>
      </c>
      <c r="CE3" t="s">
        <v>81</v>
      </c>
      <c r="CF3" s="2">
        <v>44315</v>
      </c>
      <c r="CI3">
        <v>1</v>
      </c>
      <c r="CJ3">
        <v>1</v>
      </c>
      <c r="CK3">
        <v>21</v>
      </c>
      <c r="CL3" t="s">
        <v>80</v>
      </c>
    </row>
    <row r="4" spans="1:92" x14ac:dyDescent="0.25">
      <c r="A4" t="s">
        <v>173</v>
      </c>
      <c r="B4" t="s">
        <v>174</v>
      </c>
      <c r="C4" t="s">
        <v>72</v>
      </c>
      <c r="E4" t="str">
        <f>"009940942774"</f>
        <v>009940942774</v>
      </c>
      <c r="F4" s="2">
        <v>44314</v>
      </c>
      <c r="G4">
        <v>202110</v>
      </c>
      <c r="H4" t="s">
        <v>85</v>
      </c>
      <c r="I4" t="s">
        <v>86</v>
      </c>
      <c r="J4" t="s">
        <v>381</v>
      </c>
      <c r="K4" t="s">
        <v>75</v>
      </c>
      <c r="L4" t="s">
        <v>95</v>
      </c>
      <c r="M4" t="s">
        <v>96</v>
      </c>
      <c r="N4" t="s">
        <v>180</v>
      </c>
      <c r="O4" t="s">
        <v>78</v>
      </c>
      <c r="P4" t="str">
        <f>"KIA                           "</f>
        <v xml:space="preserve">KIA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9.84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51.71</v>
      </c>
      <c r="BM4">
        <v>7.76</v>
      </c>
      <c r="BN4">
        <v>59.47</v>
      </c>
      <c r="BO4">
        <v>59.47</v>
      </c>
      <c r="BQ4" t="s">
        <v>180</v>
      </c>
      <c r="BR4" t="s">
        <v>181</v>
      </c>
      <c r="BS4" s="2">
        <v>44315</v>
      </c>
      <c r="BT4" s="3">
        <v>0.35972222222222222</v>
      </c>
      <c r="BU4" t="s">
        <v>182</v>
      </c>
      <c r="BV4" t="s">
        <v>97</v>
      </c>
      <c r="BY4">
        <v>1200</v>
      </c>
      <c r="BZ4" t="s">
        <v>82</v>
      </c>
      <c r="CA4" t="s">
        <v>152</v>
      </c>
      <c r="CC4" t="s">
        <v>96</v>
      </c>
      <c r="CD4">
        <v>2</v>
      </c>
      <c r="CE4" t="s">
        <v>81</v>
      </c>
      <c r="CF4" s="2">
        <v>44315</v>
      </c>
      <c r="CI4">
        <v>1</v>
      </c>
      <c r="CJ4">
        <v>1</v>
      </c>
      <c r="CK4">
        <v>21</v>
      </c>
      <c r="CL4" t="s">
        <v>80</v>
      </c>
    </row>
    <row r="5" spans="1:92" x14ac:dyDescent="0.25">
      <c r="A5" t="s">
        <v>173</v>
      </c>
      <c r="B5" t="s">
        <v>174</v>
      </c>
      <c r="C5" t="s">
        <v>72</v>
      </c>
      <c r="E5" t="str">
        <f>"009940910080"</f>
        <v>009940910080</v>
      </c>
      <c r="F5" s="2">
        <v>44314</v>
      </c>
      <c r="G5">
        <v>202110</v>
      </c>
      <c r="H5" t="s">
        <v>93</v>
      </c>
      <c r="I5" t="s">
        <v>94</v>
      </c>
      <c r="J5" t="s">
        <v>382</v>
      </c>
      <c r="K5" t="s">
        <v>75</v>
      </c>
      <c r="L5" t="s">
        <v>76</v>
      </c>
      <c r="M5" t="s">
        <v>77</v>
      </c>
      <c r="N5" t="s">
        <v>178</v>
      </c>
      <c r="O5" t="s">
        <v>78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9.84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51.71</v>
      </c>
      <c r="BM5">
        <v>7.76</v>
      </c>
      <c r="BN5">
        <v>59.47</v>
      </c>
      <c r="BO5">
        <v>59.47</v>
      </c>
      <c r="BQ5" t="s">
        <v>183</v>
      </c>
      <c r="BR5" t="s">
        <v>184</v>
      </c>
      <c r="BS5" s="2">
        <v>44315</v>
      </c>
      <c r="BT5" s="3">
        <v>0.30416666666666664</v>
      </c>
      <c r="BU5" t="s">
        <v>177</v>
      </c>
      <c r="BV5" t="s">
        <v>97</v>
      </c>
      <c r="BY5">
        <v>1200</v>
      </c>
      <c r="BZ5" t="s">
        <v>82</v>
      </c>
      <c r="CA5" t="s">
        <v>128</v>
      </c>
      <c r="CC5" t="s">
        <v>77</v>
      </c>
      <c r="CD5">
        <v>2016</v>
      </c>
      <c r="CE5" t="s">
        <v>81</v>
      </c>
      <c r="CF5" s="2">
        <v>44315</v>
      </c>
      <c r="CI5">
        <v>1</v>
      </c>
      <c r="CJ5">
        <v>1</v>
      </c>
      <c r="CK5">
        <v>21</v>
      </c>
      <c r="CL5" t="s">
        <v>80</v>
      </c>
    </row>
    <row r="6" spans="1:92" x14ac:dyDescent="0.25">
      <c r="A6" t="s">
        <v>173</v>
      </c>
      <c r="B6" t="s">
        <v>174</v>
      </c>
      <c r="C6" t="s">
        <v>72</v>
      </c>
      <c r="E6" t="str">
        <f>"009940933420"</f>
        <v>009940933420</v>
      </c>
      <c r="F6" s="2">
        <v>44314</v>
      </c>
      <c r="G6">
        <v>202110</v>
      </c>
      <c r="H6" t="s">
        <v>95</v>
      </c>
      <c r="I6" t="s">
        <v>96</v>
      </c>
      <c r="J6" t="s">
        <v>383</v>
      </c>
      <c r="K6" t="s">
        <v>75</v>
      </c>
      <c r="L6" t="s">
        <v>76</v>
      </c>
      <c r="M6" t="s">
        <v>77</v>
      </c>
      <c r="N6" t="s">
        <v>178</v>
      </c>
      <c r="O6" t="s">
        <v>78</v>
      </c>
      <c r="P6" t="str">
        <f>"no ref                        "</f>
        <v xml:space="preserve">no ref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9.84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51.71</v>
      </c>
      <c r="BM6">
        <v>7.76</v>
      </c>
      <c r="BN6">
        <v>59.47</v>
      </c>
      <c r="BO6">
        <v>59.47</v>
      </c>
      <c r="BQ6" t="s">
        <v>146</v>
      </c>
      <c r="BR6" t="s">
        <v>185</v>
      </c>
      <c r="BS6" s="2">
        <v>44315</v>
      </c>
      <c r="BT6" s="3">
        <v>0.30416666666666664</v>
      </c>
      <c r="BU6" t="s">
        <v>177</v>
      </c>
      <c r="BV6" t="s">
        <v>97</v>
      </c>
      <c r="BY6">
        <v>1200</v>
      </c>
      <c r="BZ6" t="s">
        <v>82</v>
      </c>
      <c r="CA6" t="s">
        <v>128</v>
      </c>
      <c r="CC6" t="s">
        <v>77</v>
      </c>
      <c r="CD6">
        <v>2013</v>
      </c>
      <c r="CE6" t="s">
        <v>81</v>
      </c>
      <c r="CF6" s="2">
        <v>44315</v>
      </c>
      <c r="CI6">
        <v>1</v>
      </c>
      <c r="CJ6">
        <v>1</v>
      </c>
      <c r="CK6">
        <v>21</v>
      </c>
      <c r="CL6" t="s">
        <v>80</v>
      </c>
    </row>
    <row r="7" spans="1:92" x14ac:dyDescent="0.25">
      <c r="A7" t="s">
        <v>173</v>
      </c>
      <c r="B7" t="s">
        <v>174</v>
      </c>
      <c r="C7" t="s">
        <v>72</v>
      </c>
      <c r="E7" t="str">
        <f>"009941026591"</f>
        <v>009941026591</v>
      </c>
      <c r="F7" s="2">
        <v>44314</v>
      </c>
      <c r="G7">
        <v>202110</v>
      </c>
      <c r="H7" t="s">
        <v>76</v>
      </c>
      <c r="I7" t="s">
        <v>77</v>
      </c>
      <c r="J7" t="s">
        <v>186</v>
      </c>
      <c r="K7" t="s">
        <v>75</v>
      </c>
      <c r="L7" t="s">
        <v>108</v>
      </c>
      <c r="M7" t="s">
        <v>109</v>
      </c>
      <c r="N7" t="str">
        <f>BQ7</f>
        <v>CHRISMARI BRITZ</v>
      </c>
      <c r="O7" t="s">
        <v>98</v>
      </c>
      <c r="P7" t="str">
        <f>"..                            "</f>
        <v xml:space="preserve">..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7.69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40.4</v>
      </c>
      <c r="BM7">
        <v>6.06</v>
      </c>
      <c r="BN7">
        <v>46.46</v>
      </c>
      <c r="BO7">
        <v>46.46</v>
      </c>
      <c r="BQ7" t="s">
        <v>187</v>
      </c>
      <c r="BR7" t="s">
        <v>188</v>
      </c>
      <c r="BS7" s="2">
        <v>44315</v>
      </c>
      <c r="BT7" s="3">
        <v>0.28819444444444448</v>
      </c>
      <c r="BU7" t="s">
        <v>189</v>
      </c>
      <c r="BV7" t="s">
        <v>97</v>
      </c>
      <c r="BY7">
        <v>1200</v>
      </c>
      <c r="BZ7" t="s">
        <v>153</v>
      </c>
      <c r="CA7" t="s">
        <v>157</v>
      </c>
      <c r="CC7" t="s">
        <v>109</v>
      </c>
      <c r="CD7">
        <v>1401</v>
      </c>
      <c r="CE7" t="s">
        <v>81</v>
      </c>
      <c r="CF7" s="2">
        <v>44316</v>
      </c>
      <c r="CI7">
        <v>1</v>
      </c>
      <c r="CJ7">
        <v>1</v>
      </c>
      <c r="CK7">
        <v>32</v>
      </c>
      <c r="CL7" t="s">
        <v>80</v>
      </c>
    </row>
    <row r="8" spans="1:92" x14ac:dyDescent="0.25">
      <c r="A8" t="s">
        <v>173</v>
      </c>
      <c r="B8" t="s">
        <v>174</v>
      </c>
      <c r="C8" t="s">
        <v>72</v>
      </c>
      <c r="E8" t="str">
        <f>"009941026588"</f>
        <v>009941026588</v>
      </c>
      <c r="F8" s="2">
        <v>44314</v>
      </c>
      <c r="G8">
        <v>202110</v>
      </c>
      <c r="H8" t="s">
        <v>76</v>
      </c>
      <c r="I8" t="s">
        <v>77</v>
      </c>
      <c r="J8" t="s">
        <v>178</v>
      </c>
      <c r="K8" t="s">
        <v>75</v>
      </c>
      <c r="L8" t="s">
        <v>99</v>
      </c>
      <c r="M8" t="s">
        <v>100</v>
      </c>
      <c r="N8" t="str">
        <f t="shared" ref="N8:N9" si="0">BQ8</f>
        <v>SHELBY BUGER</v>
      </c>
      <c r="O8" t="s">
        <v>98</v>
      </c>
      <c r="P8" t="str">
        <f>"..                            "</f>
        <v xml:space="preserve">..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18.45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96.95</v>
      </c>
      <c r="BM8">
        <v>14.54</v>
      </c>
      <c r="BN8">
        <v>111.49</v>
      </c>
      <c r="BO8">
        <v>111.49</v>
      </c>
      <c r="BQ8" t="s">
        <v>190</v>
      </c>
      <c r="BR8" t="s">
        <v>188</v>
      </c>
      <c r="BS8" s="2">
        <v>44315</v>
      </c>
      <c r="BT8" s="3">
        <v>0.47569444444444442</v>
      </c>
      <c r="BU8" t="s">
        <v>191</v>
      </c>
      <c r="BV8" t="s">
        <v>97</v>
      </c>
      <c r="BY8">
        <v>1200</v>
      </c>
      <c r="BZ8" t="s">
        <v>153</v>
      </c>
      <c r="CA8" t="s">
        <v>131</v>
      </c>
      <c r="CC8" t="s">
        <v>100</v>
      </c>
      <c r="CD8">
        <v>7500</v>
      </c>
      <c r="CE8" t="s">
        <v>81</v>
      </c>
      <c r="CI8">
        <v>1</v>
      </c>
      <c r="CJ8">
        <v>1</v>
      </c>
      <c r="CK8">
        <v>31</v>
      </c>
      <c r="CL8" t="s">
        <v>80</v>
      </c>
    </row>
    <row r="9" spans="1:92" x14ac:dyDescent="0.25">
      <c r="A9" t="s">
        <v>173</v>
      </c>
      <c r="B9" t="s">
        <v>174</v>
      </c>
      <c r="C9" t="s">
        <v>72</v>
      </c>
      <c r="E9" t="str">
        <f>"009941026593"</f>
        <v>009941026593</v>
      </c>
      <c r="F9" s="2">
        <v>44314</v>
      </c>
      <c r="G9">
        <v>202110</v>
      </c>
      <c r="H9" t="s">
        <v>76</v>
      </c>
      <c r="I9" t="s">
        <v>77</v>
      </c>
      <c r="J9" t="s">
        <v>186</v>
      </c>
      <c r="K9" t="s">
        <v>75</v>
      </c>
      <c r="L9" t="s">
        <v>76</v>
      </c>
      <c r="M9" t="s">
        <v>77</v>
      </c>
      <c r="N9" t="str">
        <f t="shared" si="0"/>
        <v>ELNA NETS</v>
      </c>
      <c r="O9" t="s">
        <v>98</v>
      </c>
      <c r="P9" t="str">
        <f>"..                            "</f>
        <v xml:space="preserve">..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7.69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1.6</v>
      </c>
      <c r="BJ9">
        <v>3.1</v>
      </c>
      <c r="BK9">
        <v>4</v>
      </c>
      <c r="BL9">
        <v>40.4</v>
      </c>
      <c r="BM9">
        <v>6.06</v>
      </c>
      <c r="BN9">
        <v>46.46</v>
      </c>
      <c r="BO9">
        <v>46.46</v>
      </c>
      <c r="BQ9" t="s">
        <v>192</v>
      </c>
      <c r="BR9" t="s">
        <v>188</v>
      </c>
      <c r="BS9" s="2">
        <v>44315</v>
      </c>
      <c r="BT9" s="3">
        <v>0.51041666666666663</v>
      </c>
      <c r="BU9" t="s">
        <v>193</v>
      </c>
      <c r="BV9" t="s">
        <v>97</v>
      </c>
      <c r="BY9">
        <v>15340.6</v>
      </c>
      <c r="BZ9" t="s">
        <v>153</v>
      </c>
      <c r="CA9" t="s">
        <v>194</v>
      </c>
      <c r="CC9" t="s">
        <v>77</v>
      </c>
      <c r="CD9">
        <v>2195</v>
      </c>
      <c r="CE9" t="s">
        <v>81</v>
      </c>
      <c r="CF9" s="2">
        <v>44316</v>
      </c>
      <c r="CI9">
        <v>1</v>
      </c>
      <c r="CJ9">
        <v>1</v>
      </c>
      <c r="CK9">
        <v>32</v>
      </c>
      <c r="CL9" t="s">
        <v>80</v>
      </c>
    </row>
    <row r="10" spans="1:92" x14ac:dyDescent="0.25">
      <c r="A10" t="s">
        <v>173</v>
      </c>
      <c r="B10" t="s">
        <v>174</v>
      </c>
      <c r="C10" t="s">
        <v>72</v>
      </c>
      <c r="E10" t="str">
        <f>"009941437512"</f>
        <v>009941437512</v>
      </c>
      <c r="F10" s="2">
        <v>44314</v>
      </c>
      <c r="G10">
        <v>202110</v>
      </c>
      <c r="H10" t="s">
        <v>93</v>
      </c>
      <c r="I10" t="s">
        <v>94</v>
      </c>
      <c r="J10" t="s">
        <v>195</v>
      </c>
      <c r="K10" t="s">
        <v>75</v>
      </c>
      <c r="L10" t="s">
        <v>76</v>
      </c>
      <c r="M10" t="s">
        <v>77</v>
      </c>
      <c r="N10" t="s">
        <v>395</v>
      </c>
      <c r="O10" t="s">
        <v>78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9.84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51.71</v>
      </c>
      <c r="BM10">
        <v>7.76</v>
      </c>
      <c r="BN10">
        <v>59.47</v>
      </c>
      <c r="BO10">
        <v>59.47</v>
      </c>
      <c r="BQ10" t="s">
        <v>196</v>
      </c>
      <c r="BR10" t="s">
        <v>197</v>
      </c>
      <c r="BS10" s="2">
        <v>44315</v>
      </c>
      <c r="BT10" s="3">
        <v>0.30277777777777776</v>
      </c>
      <c r="BU10" t="s">
        <v>177</v>
      </c>
      <c r="BV10" t="s">
        <v>97</v>
      </c>
      <c r="BY10">
        <v>1200</v>
      </c>
      <c r="BZ10" t="s">
        <v>82</v>
      </c>
      <c r="CA10" t="s">
        <v>128</v>
      </c>
      <c r="CC10" t="s">
        <v>77</v>
      </c>
      <c r="CD10">
        <v>2013</v>
      </c>
      <c r="CE10" t="s">
        <v>81</v>
      </c>
      <c r="CF10" s="2">
        <v>44315</v>
      </c>
      <c r="CI10">
        <v>1</v>
      </c>
      <c r="CJ10">
        <v>1</v>
      </c>
      <c r="CK10">
        <v>21</v>
      </c>
      <c r="CL10" t="s">
        <v>80</v>
      </c>
    </row>
    <row r="11" spans="1:92" x14ac:dyDescent="0.25">
      <c r="A11" t="s">
        <v>173</v>
      </c>
      <c r="B11" t="s">
        <v>174</v>
      </c>
      <c r="C11" t="s">
        <v>72</v>
      </c>
      <c r="E11" t="str">
        <f>"009937273089"</f>
        <v>009937273089</v>
      </c>
      <c r="F11" s="2">
        <v>44314</v>
      </c>
      <c r="G11">
        <v>202110</v>
      </c>
      <c r="H11" t="s">
        <v>76</v>
      </c>
      <c r="I11" t="s">
        <v>77</v>
      </c>
      <c r="J11" t="s">
        <v>178</v>
      </c>
      <c r="K11" t="s">
        <v>75</v>
      </c>
      <c r="L11" t="s">
        <v>99</v>
      </c>
      <c r="M11" t="s">
        <v>100</v>
      </c>
      <c r="N11" t="s">
        <v>396</v>
      </c>
      <c r="O11" t="s">
        <v>78</v>
      </c>
      <c r="P11" t="str">
        <f>"..                            "</f>
        <v xml:space="preserve">..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9.84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51.71</v>
      </c>
      <c r="BM11">
        <v>7.76</v>
      </c>
      <c r="BN11">
        <v>59.47</v>
      </c>
      <c r="BO11">
        <v>59.47</v>
      </c>
      <c r="BQ11" t="s">
        <v>198</v>
      </c>
      <c r="BR11" t="s">
        <v>199</v>
      </c>
      <c r="BS11" s="2">
        <v>44315</v>
      </c>
      <c r="BT11" s="3">
        <v>0.4375</v>
      </c>
      <c r="BU11" t="s">
        <v>200</v>
      </c>
      <c r="BV11" t="s">
        <v>97</v>
      </c>
      <c r="BY11">
        <v>1200</v>
      </c>
      <c r="BZ11" t="s">
        <v>82</v>
      </c>
      <c r="CA11" t="s">
        <v>201</v>
      </c>
      <c r="CC11" t="s">
        <v>100</v>
      </c>
      <c r="CD11">
        <v>7708</v>
      </c>
      <c r="CE11" t="s">
        <v>81</v>
      </c>
      <c r="CI11">
        <v>1</v>
      </c>
      <c r="CJ11">
        <v>1</v>
      </c>
      <c r="CK11">
        <v>21</v>
      </c>
      <c r="CL11" t="s">
        <v>80</v>
      </c>
    </row>
    <row r="12" spans="1:92" x14ac:dyDescent="0.25">
      <c r="A12" t="s">
        <v>173</v>
      </c>
      <c r="B12" t="s">
        <v>174</v>
      </c>
      <c r="C12" t="s">
        <v>72</v>
      </c>
      <c r="E12" t="str">
        <f>"009940923713"</f>
        <v>009940923713</v>
      </c>
      <c r="F12" s="2">
        <v>44312</v>
      </c>
      <c r="G12">
        <v>202110</v>
      </c>
      <c r="H12" t="s">
        <v>73</v>
      </c>
      <c r="I12" t="s">
        <v>74</v>
      </c>
      <c r="J12" t="s">
        <v>202</v>
      </c>
      <c r="K12" t="s">
        <v>75</v>
      </c>
      <c r="L12" t="s">
        <v>85</v>
      </c>
      <c r="M12" t="s">
        <v>86</v>
      </c>
      <c r="N12" t="s">
        <v>203</v>
      </c>
      <c r="O12" t="s">
        <v>158</v>
      </c>
      <c r="P12" t="str">
        <f>"JNX079057                     "</f>
        <v xml:space="preserve">JNX079057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437.5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166.73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4</v>
      </c>
      <c r="BJ12">
        <v>12.8</v>
      </c>
      <c r="BK12">
        <v>13</v>
      </c>
      <c r="BL12">
        <v>876.22</v>
      </c>
      <c r="BM12">
        <v>131.43</v>
      </c>
      <c r="BN12">
        <v>1007.65</v>
      </c>
      <c r="BO12">
        <v>1007.65</v>
      </c>
      <c r="BP12" t="s">
        <v>204</v>
      </c>
      <c r="BR12" t="s">
        <v>205</v>
      </c>
      <c r="BS12" t="s">
        <v>79</v>
      </c>
      <c r="BY12">
        <v>63960</v>
      </c>
      <c r="BZ12" t="s">
        <v>162</v>
      </c>
      <c r="CC12" t="s">
        <v>86</v>
      </c>
      <c r="CD12">
        <v>3610</v>
      </c>
      <c r="CE12" t="s">
        <v>81</v>
      </c>
      <c r="CF12" s="2">
        <v>44314</v>
      </c>
      <c r="CI12">
        <v>0</v>
      </c>
      <c r="CJ12" t="s">
        <v>79</v>
      </c>
      <c r="CK12">
        <v>21</v>
      </c>
      <c r="CL12" t="s">
        <v>80</v>
      </c>
    </row>
    <row r="13" spans="1:92" x14ac:dyDescent="0.25">
      <c r="A13" t="s">
        <v>173</v>
      </c>
      <c r="B13" t="s">
        <v>174</v>
      </c>
      <c r="C13" t="s">
        <v>72</v>
      </c>
      <c r="E13" t="str">
        <f>"009940476418"</f>
        <v>009940476418</v>
      </c>
      <c r="F13" s="2">
        <v>44314</v>
      </c>
      <c r="G13">
        <v>202110</v>
      </c>
      <c r="H13" t="s">
        <v>95</v>
      </c>
      <c r="I13" t="s">
        <v>96</v>
      </c>
      <c r="J13" t="s">
        <v>175</v>
      </c>
      <c r="K13" t="s">
        <v>75</v>
      </c>
      <c r="L13" t="s">
        <v>76</v>
      </c>
      <c r="M13" t="s">
        <v>77</v>
      </c>
      <c r="N13" t="s">
        <v>395</v>
      </c>
      <c r="O13" t="s">
        <v>113</v>
      </c>
      <c r="P13" t="str">
        <f>"NOREF                         "</f>
        <v xml:space="preserve">NOREF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13.84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77.72</v>
      </c>
      <c r="BM13">
        <v>11.66</v>
      </c>
      <c r="BN13">
        <v>89.38</v>
      </c>
      <c r="BO13">
        <v>89.38</v>
      </c>
      <c r="BQ13" t="s">
        <v>146</v>
      </c>
      <c r="BR13" t="s">
        <v>206</v>
      </c>
      <c r="BS13" s="2">
        <v>44315</v>
      </c>
      <c r="BT13" s="3">
        <v>0.3034722222222222</v>
      </c>
      <c r="BU13" t="s">
        <v>177</v>
      </c>
      <c r="BV13" t="s">
        <v>97</v>
      </c>
      <c r="BY13">
        <v>1200</v>
      </c>
      <c r="CA13" t="s">
        <v>128</v>
      </c>
      <c r="CC13" t="s">
        <v>77</v>
      </c>
      <c r="CD13">
        <v>2000</v>
      </c>
      <c r="CE13" t="s">
        <v>81</v>
      </c>
      <c r="CF13" s="2">
        <v>44315</v>
      </c>
      <c r="CI13">
        <v>0</v>
      </c>
      <c r="CJ13">
        <v>0</v>
      </c>
      <c r="CK13" t="s">
        <v>169</v>
      </c>
      <c r="CL13" t="s">
        <v>80</v>
      </c>
    </row>
    <row r="14" spans="1:92" x14ac:dyDescent="0.25">
      <c r="A14" t="s">
        <v>173</v>
      </c>
      <c r="B14" t="s">
        <v>174</v>
      </c>
      <c r="C14" t="s">
        <v>72</v>
      </c>
      <c r="E14" t="str">
        <f>"009941427551"</f>
        <v>009941427551</v>
      </c>
      <c r="F14" s="2">
        <v>44315</v>
      </c>
      <c r="G14">
        <v>202110</v>
      </c>
      <c r="H14" t="s">
        <v>89</v>
      </c>
      <c r="I14" t="s">
        <v>90</v>
      </c>
      <c r="J14" t="s">
        <v>186</v>
      </c>
      <c r="K14" t="s">
        <v>75</v>
      </c>
      <c r="L14" t="s">
        <v>76</v>
      </c>
      <c r="M14" t="s">
        <v>77</v>
      </c>
      <c r="N14" t="s">
        <v>395</v>
      </c>
      <c r="O14" t="s">
        <v>78</v>
      </c>
      <c r="P14" t="str">
        <f>"..                            "</f>
        <v xml:space="preserve">..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7.69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0.2</v>
      </c>
      <c r="BJ14">
        <v>1.5</v>
      </c>
      <c r="BK14">
        <v>2</v>
      </c>
      <c r="BL14">
        <v>40.4</v>
      </c>
      <c r="BM14">
        <v>6.06</v>
      </c>
      <c r="BN14">
        <v>46.46</v>
      </c>
      <c r="BO14">
        <v>46.46</v>
      </c>
      <c r="BQ14" t="s">
        <v>115</v>
      </c>
      <c r="BR14" t="s">
        <v>207</v>
      </c>
      <c r="BS14" s="2">
        <v>44316</v>
      </c>
      <c r="BT14" s="3">
        <v>0.30972222222222223</v>
      </c>
      <c r="BU14" t="s">
        <v>208</v>
      </c>
      <c r="BV14" t="s">
        <v>97</v>
      </c>
      <c r="BY14">
        <v>7718.26</v>
      </c>
      <c r="BZ14" t="s">
        <v>82</v>
      </c>
      <c r="CA14" t="s">
        <v>110</v>
      </c>
      <c r="CC14" t="s">
        <v>77</v>
      </c>
      <c r="CD14">
        <v>2013</v>
      </c>
      <c r="CE14" t="s">
        <v>81</v>
      </c>
      <c r="CI14">
        <v>1</v>
      </c>
      <c r="CJ14">
        <v>1</v>
      </c>
      <c r="CK14">
        <v>22</v>
      </c>
      <c r="CL14" t="s">
        <v>80</v>
      </c>
    </row>
    <row r="15" spans="1:92" x14ac:dyDescent="0.25">
      <c r="A15" t="s">
        <v>173</v>
      </c>
      <c r="B15" t="s">
        <v>174</v>
      </c>
      <c r="C15" t="s">
        <v>72</v>
      </c>
      <c r="E15" t="str">
        <f>"009941026518"</f>
        <v>009941026518</v>
      </c>
      <c r="F15" s="2">
        <v>44315</v>
      </c>
      <c r="G15">
        <v>202110</v>
      </c>
      <c r="H15" t="s">
        <v>76</v>
      </c>
      <c r="I15" t="s">
        <v>77</v>
      </c>
      <c r="J15" t="s">
        <v>178</v>
      </c>
      <c r="K15" t="s">
        <v>75</v>
      </c>
      <c r="L15" t="s">
        <v>99</v>
      </c>
      <c r="M15" t="s">
        <v>100</v>
      </c>
      <c r="N15" t="s">
        <v>209</v>
      </c>
      <c r="O15" t="s">
        <v>78</v>
      </c>
      <c r="P15" t="str">
        <f>"..                            "</f>
        <v xml:space="preserve">..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9.84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51.71</v>
      </c>
      <c r="BM15">
        <v>7.76</v>
      </c>
      <c r="BN15">
        <v>59.47</v>
      </c>
      <c r="BO15">
        <v>59.47</v>
      </c>
      <c r="BQ15" t="s">
        <v>210</v>
      </c>
      <c r="BR15" t="s">
        <v>188</v>
      </c>
      <c r="BS15" t="s">
        <v>79</v>
      </c>
      <c r="BY15">
        <v>1200</v>
      </c>
      <c r="BZ15" t="s">
        <v>82</v>
      </c>
      <c r="CC15" t="s">
        <v>100</v>
      </c>
      <c r="CD15">
        <v>7439</v>
      </c>
      <c r="CE15" t="s">
        <v>81</v>
      </c>
      <c r="CI15">
        <v>1</v>
      </c>
      <c r="CJ15" t="s">
        <v>79</v>
      </c>
      <c r="CK15">
        <v>21</v>
      </c>
      <c r="CL15" t="s">
        <v>80</v>
      </c>
    </row>
    <row r="16" spans="1:92" x14ac:dyDescent="0.25">
      <c r="A16" t="s">
        <v>173</v>
      </c>
      <c r="B16" t="s">
        <v>174</v>
      </c>
      <c r="C16" t="s">
        <v>72</v>
      </c>
      <c r="E16" t="str">
        <f>"029908381376"</f>
        <v>029908381376</v>
      </c>
      <c r="F16" s="2">
        <v>44314</v>
      </c>
      <c r="G16">
        <v>202110</v>
      </c>
      <c r="H16" t="s">
        <v>91</v>
      </c>
      <c r="I16" t="s">
        <v>92</v>
      </c>
      <c r="J16" t="s">
        <v>178</v>
      </c>
      <c r="K16" t="s">
        <v>75</v>
      </c>
      <c r="L16" t="s">
        <v>76</v>
      </c>
      <c r="M16" t="s">
        <v>77</v>
      </c>
      <c r="N16" t="s">
        <v>395</v>
      </c>
      <c r="O16" t="s">
        <v>78</v>
      </c>
      <c r="P16" t="str">
        <f>"SAMANTHA                      "</f>
        <v xml:space="preserve">SAMANTHA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9.84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51.71</v>
      </c>
      <c r="BM16">
        <v>7.76</v>
      </c>
      <c r="BN16">
        <v>59.47</v>
      </c>
      <c r="BO16">
        <v>59.47</v>
      </c>
      <c r="BQ16" t="s">
        <v>211</v>
      </c>
      <c r="BR16" t="s">
        <v>212</v>
      </c>
      <c r="BS16" s="2">
        <v>44315</v>
      </c>
      <c r="BT16" s="3">
        <v>0.30555555555555552</v>
      </c>
      <c r="BU16" t="s">
        <v>177</v>
      </c>
      <c r="BV16" t="s">
        <v>97</v>
      </c>
      <c r="BY16">
        <v>1200</v>
      </c>
      <c r="BZ16" t="s">
        <v>82</v>
      </c>
      <c r="CA16" t="s">
        <v>128</v>
      </c>
      <c r="CC16" t="s">
        <v>77</v>
      </c>
      <c r="CD16">
        <v>2013</v>
      </c>
      <c r="CE16" t="s">
        <v>81</v>
      </c>
      <c r="CF16" s="2">
        <v>44315</v>
      </c>
      <c r="CI16">
        <v>1</v>
      </c>
      <c r="CJ16">
        <v>1</v>
      </c>
      <c r="CK16">
        <v>21</v>
      </c>
      <c r="CL16" t="s">
        <v>80</v>
      </c>
    </row>
    <row r="17" spans="1:90" x14ac:dyDescent="0.25">
      <c r="A17" t="s">
        <v>173</v>
      </c>
      <c r="B17" t="s">
        <v>174</v>
      </c>
      <c r="C17" t="s">
        <v>72</v>
      </c>
      <c r="E17" t="str">
        <f>"009938376759"</f>
        <v>009938376759</v>
      </c>
      <c r="F17" s="2">
        <v>44315</v>
      </c>
      <c r="G17">
        <v>202110</v>
      </c>
      <c r="H17" t="s">
        <v>76</v>
      </c>
      <c r="I17" t="s">
        <v>77</v>
      </c>
      <c r="J17" t="s">
        <v>178</v>
      </c>
      <c r="K17" t="s">
        <v>75</v>
      </c>
      <c r="L17" t="s">
        <v>93</v>
      </c>
      <c r="M17" t="s">
        <v>94</v>
      </c>
      <c r="N17" t="s">
        <v>213</v>
      </c>
      <c r="O17" t="s">
        <v>78</v>
      </c>
      <c r="P17" t="str">
        <f>"..                            "</f>
        <v xml:space="preserve">..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9.84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51.71</v>
      </c>
      <c r="BM17">
        <v>7.76</v>
      </c>
      <c r="BN17">
        <v>59.47</v>
      </c>
      <c r="BO17">
        <v>59.47</v>
      </c>
      <c r="BQ17" t="s">
        <v>214</v>
      </c>
      <c r="BR17" t="s">
        <v>199</v>
      </c>
      <c r="BS17" t="s">
        <v>79</v>
      </c>
      <c r="BY17">
        <v>1200</v>
      </c>
      <c r="BZ17" t="s">
        <v>82</v>
      </c>
      <c r="CC17" t="s">
        <v>94</v>
      </c>
      <c r="CD17">
        <v>6000</v>
      </c>
      <c r="CE17" t="s">
        <v>81</v>
      </c>
      <c r="CI17">
        <v>1</v>
      </c>
      <c r="CJ17" t="s">
        <v>79</v>
      </c>
      <c r="CK17">
        <v>21</v>
      </c>
      <c r="CL17" t="s">
        <v>80</v>
      </c>
    </row>
    <row r="18" spans="1:90" x14ac:dyDescent="0.25">
      <c r="A18" t="s">
        <v>173</v>
      </c>
      <c r="B18" t="s">
        <v>174</v>
      </c>
      <c r="C18" t="s">
        <v>72</v>
      </c>
      <c r="E18" t="str">
        <f>"009940569416"</f>
        <v>009940569416</v>
      </c>
      <c r="F18" s="2">
        <v>44315</v>
      </c>
      <c r="G18">
        <v>202110</v>
      </c>
      <c r="H18" t="s">
        <v>85</v>
      </c>
      <c r="I18" t="s">
        <v>86</v>
      </c>
      <c r="J18" t="s">
        <v>384</v>
      </c>
      <c r="K18" t="s">
        <v>75</v>
      </c>
      <c r="L18" t="s">
        <v>73</v>
      </c>
      <c r="M18" t="s">
        <v>74</v>
      </c>
      <c r="N18" t="s">
        <v>215</v>
      </c>
      <c r="O18" t="s">
        <v>78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9.84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2</v>
      </c>
      <c r="BJ18">
        <v>1.6</v>
      </c>
      <c r="BK18">
        <v>2</v>
      </c>
      <c r="BL18">
        <v>51.71</v>
      </c>
      <c r="BM18">
        <v>7.76</v>
      </c>
      <c r="BN18">
        <v>59.47</v>
      </c>
      <c r="BO18">
        <v>59.47</v>
      </c>
      <c r="BQ18" t="s">
        <v>215</v>
      </c>
      <c r="BR18" t="s">
        <v>216</v>
      </c>
      <c r="BS18" t="s">
        <v>79</v>
      </c>
      <c r="BY18">
        <v>8000</v>
      </c>
      <c r="BZ18" t="s">
        <v>82</v>
      </c>
      <c r="CC18" t="s">
        <v>74</v>
      </c>
      <c r="CD18">
        <v>1609</v>
      </c>
      <c r="CE18" t="s">
        <v>81</v>
      </c>
      <c r="CI18">
        <v>1</v>
      </c>
      <c r="CJ18" t="s">
        <v>79</v>
      </c>
      <c r="CK18">
        <v>21</v>
      </c>
      <c r="CL18" t="s">
        <v>80</v>
      </c>
    </row>
    <row r="19" spans="1:90" x14ac:dyDescent="0.25">
      <c r="A19" t="s">
        <v>173</v>
      </c>
      <c r="B19" t="s">
        <v>174</v>
      </c>
      <c r="C19" t="s">
        <v>72</v>
      </c>
      <c r="E19" t="str">
        <f>"009940942773"</f>
        <v>009940942773</v>
      </c>
      <c r="F19" s="2">
        <v>44315</v>
      </c>
      <c r="G19">
        <v>202110</v>
      </c>
      <c r="H19" t="s">
        <v>85</v>
      </c>
      <c r="I19" t="s">
        <v>86</v>
      </c>
      <c r="J19" t="s">
        <v>384</v>
      </c>
      <c r="K19" t="s">
        <v>75</v>
      </c>
      <c r="L19" t="s">
        <v>76</v>
      </c>
      <c r="M19" t="s">
        <v>77</v>
      </c>
      <c r="N19" t="s">
        <v>395</v>
      </c>
      <c r="O19" t="s">
        <v>78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12.3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2</v>
      </c>
      <c r="BJ19">
        <v>2.4</v>
      </c>
      <c r="BK19">
        <v>2.5</v>
      </c>
      <c r="BL19">
        <v>64.63</v>
      </c>
      <c r="BM19">
        <v>9.69</v>
      </c>
      <c r="BN19">
        <v>74.319999999999993</v>
      </c>
      <c r="BO19">
        <v>74.319999999999993</v>
      </c>
      <c r="BQ19" t="s">
        <v>217</v>
      </c>
      <c r="BR19" t="s">
        <v>181</v>
      </c>
      <c r="BS19" s="2">
        <v>44316</v>
      </c>
      <c r="BT19" s="3">
        <v>0.31180555555555556</v>
      </c>
      <c r="BU19" t="s">
        <v>208</v>
      </c>
      <c r="BV19" t="s">
        <v>97</v>
      </c>
      <c r="BY19">
        <v>12000</v>
      </c>
      <c r="BZ19" t="s">
        <v>82</v>
      </c>
      <c r="CA19" t="s">
        <v>110</v>
      </c>
      <c r="CC19" t="s">
        <v>77</v>
      </c>
      <c r="CD19">
        <v>2013</v>
      </c>
      <c r="CE19" t="s">
        <v>81</v>
      </c>
      <c r="CI19">
        <v>1</v>
      </c>
      <c r="CJ19">
        <v>1</v>
      </c>
      <c r="CK19">
        <v>21</v>
      </c>
      <c r="CL19" t="s">
        <v>80</v>
      </c>
    </row>
    <row r="20" spans="1:90" x14ac:dyDescent="0.25">
      <c r="A20" t="s">
        <v>173</v>
      </c>
      <c r="B20" t="s">
        <v>174</v>
      </c>
      <c r="C20" t="s">
        <v>72</v>
      </c>
      <c r="E20" t="str">
        <f>"009937273153"</f>
        <v>009937273153</v>
      </c>
      <c r="F20" s="2">
        <v>44315</v>
      </c>
      <c r="G20">
        <v>202110</v>
      </c>
      <c r="H20" t="s">
        <v>76</v>
      </c>
      <c r="I20" t="s">
        <v>77</v>
      </c>
      <c r="J20" t="s">
        <v>178</v>
      </c>
      <c r="K20" t="s">
        <v>75</v>
      </c>
      <c r="L20" t="s">
        <v>91</v>
      </c>
      <c r="M20" t="s">
        <v>92</v>
      </c>
      <c r="N20" t="s">
        <v>218</v>
      </c>
      <c r="O20" t="s">
        <v>98</v>
      </c>
      <c r="P20" t="str">
        <f>"..                            "</f>
        <v xml:space="preserve">..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18.45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96.95</v>
      </c>
      <c r="BM20">
        <v>14.54</v>
      </c>
      <c r="BN20">
        <v>111.49</v>
      </c>
      <c r="BO20">
        <v>111.49</v>
      </c>
      <c r="BR20" t="s">
        <v>199</v>
      </c>
      <c r="BS20" t="s">
        <v>79</v>
      </c>
      <c r="BY20">
        <v>1200</v>
      </c>
      <c r="BZ20" t="s">
        <v>153</v>
      </c>
      <c r="CC20" t="s">
        <v>92</v>
      </c>
      <c r="CD20">
        <v>4000</v>
      </c>
      <c r="CE20" t="s">
        <v>81</v>
      </c>
      <c r="CI20">
        <v>1</v>
      </c>
      <c r="CJ20" t="s">
        <v>79</v>
      </c>
      <c r="CK20">
        <v>31</v>
      </c>
      <c r="CL20" t="s">
        <v>80</v>
      </c>
    </row>
    <row r="21" spans="1:90" x14ac:dyDescent="0.25">
      <c r="A21" t="s">
        <v>173</v>
      </c>
      <c r="B21" t="s">
        <v>174</v>
      </c>
      <c r="C21" t="s">
        <v>72</v>
      </c>
      <c r="E21" t="str">
        <f>"009940002554"</f>
        <v>009940002554</v>
      </c>
      <c r="F21" s="2">
        <v>44315</v>
      </c>
      <c r="G21">
        <v>202110</v>
      </c>
      <c r="H21" t="s">
        <v>91</v>
      </c>
      <c r="I21" t="s">
        <v>92</v>
      </c>
      <c r="J21" t="s">
        <v>218</v>
      </c>
      <c r="K21" t="s">
        <v>75</v>
      </c>
      <c r="L21" t="s">
        <v>76</v>
      </c>
      <c r="M21" t="s">
        <v>77</v>
      </c>
      <c r="N21" t="s">
        <v>395</v>
      </c>
      <c r="O21" t="s">
        <v>78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9.84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0.3</v>
      </c>
      <c r="BK21">
        <v>1</v>
      </c>
      <c r="BL21">
        <v>51.71</v>
      </c>
      <c r="BM21">
        <v>7.76</v>
      </c>
      <c r="BN21">
        <v>59.47</v>
      </c>
      <c r="BO21">
        <v>59.47</v>
      </c>
      <c r="BQ21" t="s">
        <v>219</v>
      </c>
      <c r="BR21" t="s">
        <v>219</v>
      </c>
      <c r="BS21" s="2">
        <v>44316</v>
      </c>
      <c r="BT21" s="3">
        <v>0.3125</v>
      </c>
      <c r="BU21" t="s">
        <v>220</v>
      </c>
      <c r="BV21" t="s">
        <v>97</v>
      </c>
      <c r="BY21">
        <v>1560</v>
      </c>
      <c r="BZ21" t="s">
        <v>82</v>
      </c>
      <c r="CA21" t="s">
        <v>128</v>
      </c>
      <c r="CC21" t="s">
        <v>77</v>
      </c>
      <c r="CD21">
        <v>2013</v>
      </c>
      <c r="CE21" t="s">
        <v>81</v>
      </c>
      <c r="CI21">
        <v>1</v>
      </c>
      <c r="CJ21">
        <v>1</v>
      </c>
      <c r="CK21">
        <v>21</v>
      </c>
      <c r="CL21" t="s">
        <v>80</v>
      </c>
    </row>
    <row r="22" spans="1:90" x14ac:dyDescent="0.25">
      <c r="A22" t="s">
        <v>173</v>
      </c>
      <c r="B22" t="s">
        <v>174</v>
      </c>
      <c r="C22" t="s">
        <v>72</v>
      </c>
      <c r="E22" t="str">
        <f>"009940792975"</f>
        <v>009940792975</v>
      </c>
      <c r="F22" s="2">
        <v>44315</v>
      </c>
      <c r="G22">
        <v>202110</v>
      </c>
      <c r="H22" t="s">
        <v>76</v>
      </c>
      <c r="I22" t="s">
        <v>77</v>
      </c>
      <c r="J22" t="s">
        <v>221</v>
      </c>
      <c r="K22" t="s">
        <v>75</v>
      </c>
      <c r="L22" t="s">
        <v>76</v>
      </c>
      <c r="M22" t="s">
        <v>77</v>
      </c>
      <c r="N22" t="s">
        <v>395</v>
      </c>
      <c r="O22" t="s">
        <v>78</v>
      </c>
      <c r="P22" t="str">
        <f>"..                            "</f>
        <v xml:space="preserve">..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7.69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40.4</v>
      </c>
      <c r="BM22">
        <v>6.06</v>
      </c>
      <c r="BN22">
        <v>46.46</v>
      </c>
      <c r="BO22">
        <v>46.46</v>
      </c>
      <c r="BQ22" t="s">
        <v>183</v>
      </c>
      <c r="BR22" t="s">
        <v>166</v>
      </c>
      <c r="BS22" s="2">
        <v>44316</v>
      </c>
      <c r="BT22" s="3">
        <v>0.30277777777777776</v>
      </c>
      <c r="BU22" t="s">
        <v>220</v>
      </c>
      <c r="BV22" t="s">
        <v>97</v>
      </c>
      <c r="BY22">
        <v>1200</v>
      </c>
      <c r="BZ22" t="s">
        <v>82</v>
      </c>
      <c r="CA22" t="s">
        <v>128</v>
      </c>
      <c r="CC22" t="s">
        <v>77</v>
      </c>
      <c r="CD22">
        <v>2001</v>
      </c>
      <c r="CE22" t="s">
        <v>81</v>
      </c>
      <c r="CI22">
        <v>1</v>
      </c>
      <c r="CJ22">
        <v>1</v>
      </c>
      <c r="CK22">
        <v>22</v>
      </c>
      <c r="CL22" t="s">
        <v>80</v>
      </c>
    </row>
    <row r="23" spans="1:90" x14ac:dyDescent="0.25">
      <c r="A23" t="s">
        <v>173</v>
      </c>
      <c r="B23" t="s">
        <v>174</v>
      </c>
      <c r="C23" t="s">
        <v>72</v>
      </c>
      <c r="E23" t="str">
        <f>"009940713475"</f>
        <v>009940713475</v>
      </c>
      <c r="F23" s="2">
        <v>44315</v>
      </c>
      <c r="G23">
        <v>202110</v>
      </c>
      <c r="H23" t="s">
        <v>91</v>
      </c>
      <c r="I23" t="s">
        <v>92</v>
      </c>
      <c r="J23" t="s">
        <v>222</v>
      </c>
      <c r="K23" t="s">
        <v>75</v>
      </c>
      <c r="L23" t="s">
        <v>76</v>
      </c>
      <c r="M23" t="s">
        <v>77</v>
      </c>
      <c r="N23" t="s">
        <v>395</v>
      </c>
      <c r="O23" t="s">
        <v>78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9.84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51.71</v>
      </c>
      <c r="BM23">
        <v>7.76</v>
      </c>
      <c r="BN23">
        <v>59.47</v>
      </c>
      <c r="BO23">
        <v>59.47</v>
      </c>
      <c r="BQ23" t="s">
        <v>219</v>
      </c>
      <c r="BR23" t="s">
        <v>219</v>
      </c>
      <c r="BS23" s="2">
        <v>44316</v>
      </c>
      <c r="BT23" s="3">
        <v>0.3034722222222222</v>
      </c>
      <c r="BU23" t="s">
        <v>220</v>
      </c>
      <c r="BV23" t="s">
        <v>97</v>
      </c>
      <c r="BY23">
        <v>1200</v>
      </c>
      <c r="BZ23" t="s">
        <v>82</v>
      </c>
      <c r="CA23" t="s">
        <v>128</v>
      </c>
      <c r="CC23" t="s">
        <v>77</v>
      </c>
      <c r="CD23">
        <v>2013</v>
      </c>
      <c r="CE23" t="s">
        <v>81</v>
      </c>
      <c r="CI23">
        <v>1</v>
      </c>
      <c r="CJ23">
        <v>1</v>
      </c>
      <c r="CK23">
        <v>21</v>
      </c>
      <c r="CL23" t="s">
        <v>80</v>
      </c>
    </row>
    <row r="24" spans="1:90" x14ac:dyDescent="0.25">
      <c r="A24" t="s">
        <v>173</v>
      </c>
      <c r="B24" t="s">
        <v>174</v>
      </c>
      <c r="C24" t="s">
        <v>72</v>
      </c>
      <c r="E24" t="str">
        <f>"009941057825"</f>
        <v>009941057825</v>
      </c>
      <c r="F24" s="2">
        <v>44315</v>
      </c>
      <c r="G24">
        <v>202110</v>
      </c>
      <c r="H24" t="s">
        <v>76</v>
      </c>
      <c r="I24" t="s">
        <v>77</v>
      </c>
      <c r="J24" t="s">
        <v>223</v>
      </c>
      <c r="K24" t="s">
        <v>75</v>
      </c>
      <c r="L24" t="s">
        <v>76</v>
      </c>
      <c r="M24" t="s">
        <v>77</v>
      </c>
      <c r="N24" t="s">
        <v>395</v>
      </c>
      <c r="O24" t="s">
        <v>113</v>
      </c>
      <c r="P24" t="str">
        <f>"..                            "</f>
        <v xml:space="preserve">..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13.84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77.72</v>
      </c>
      <c r="BM24">
        <v>11.66</v>
      </c>
      <c r="BN24">
        <v>89.38</v>
      </c>
      <c r="BO24">
        <v>89.38</v>
      </c>
      <c r="BQ24" t="s">
        <v>115</v>
      </c>
      <c r="BR24" t="s">
        <v>224</v>
      </c>
      <c r="BS24" s="2">
        <v>44316</v>
      </c>
      <c r="BT24" s="3">
        <v>0.30833333333333335</v>
      </c>
      <c r="BU24" t="s">
        <v>220</v>
      </c>
      <c r="BY24">
        <v>1200</v>
      </c>
      <c r="CA24" t="s">
        <v>128</v>
      </c>
      <c r="CC24" t="s">
        <v>77</v>
      </c>
      <c r="CD24">
        <v>2013</v>
      </c>
      <c r="CE24" t="s">
        <v>81</v>
      </c>
      <c r="CI24">
        <v>1</v>
      </c>
      <c r="CJ24">
        <v>1</v>
      </c>
      <c r="CK24" t="s">
        <v>116</v>
      </c>
      <c r="CL24" t="s">
        <v>80</v>
      </c>
    </row>
    <row r="25" spans="1:90" x14ac:dyDescent="0.25">
      <c r="A25" t="s">
        <v>173</v>
      </c>
      <c r="B25" t="s">
        <v>174</v>
      </c>
      <c r="C25" t="s">
        <v>72</v>
      </c>
      <c r="E25" t="str">
        <f>"009940998176"</f>
        <v>009940998176</v>
      </c>
      <c r="F25" s="2">
        <v>44315</v>
      </c>
      <c r="G25">
        <v>202110</v>
      </c>
      <c r="H25" t="s">
        <v>104</v>
      </c>
      <c r="I25" t="s">
        <v>105</v>
      </c>
      <c r="J25" t="s">
        <v>186</v>
      </c>
      <c r="K25" t="s">
        <v>75</v>
      </c>
      <c r="L25" t="s">
        <v>76</v>
      </c>
      <c r="M25" t="s">
        <v>77</v>
      </c>
      <c r="N25" t="s">
        <v>395</v>
      </c>
      <c r="O25" t="s">
        <v>113</v>
      </c>
      <c r="P25" t="str">
        <f>"..                            "</f>
        <v xml:space="preserve">..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13.84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0.2</v>
      </c>
      <c r="BJ25">
        <v>1.5</v>
      </c>
      <c r="BK25">
        <v>2</v>
      </c>
      <c r="BL25">
        <v>77.72</v>
      </c>
      <c r="BM25">
        <v>11.66</v>
      </c>
      <c r="BN25">
        <v>89.38</v>
      </c>
      <c r="BO25">
        <v>89.38</v>
      </c>
      <c r="BQ25" t="s">
        <v>115</v>
      </c>
      <c r="BR25" t="s">
        <v>115</v>
      </c>
      <c r="BS25" s="2">
        <v>44316</v>
      </c>
      <c r="BT25" s="3">
        <v>0.30208333333333331</v>
      </c>
      <c r="BU25" t="s">
        <v>220</v>
      </c>
      <c r="BY25">
        <v>7440</v>
      </c>
      <c r="CA25" t="s">
        <v>128</v>
      </c>
      <c r="CC25" t="s">
        <v>77</v>
      </c>
      <c r="CD25">
        <v>2013</v>
      </c>
      <c r="CE25" t="s">
        <v>81</v>
      </c>
      <c r="CI25">
        <v>1</v>
      </c>
      <c r="CJ25">
        <v>1</v>
      </c>
      <c r="CK25" t="s">
        <v>116</v>
      </c>
      <c r="CL25" t="s">
        <v>80</v>
      </c>
    </row>
    <row r="26" spans="1:90" x14ac:dyDescent="0.25">
      <c r="A26" t="s">
        <v>173</v>
      </c>
      <c r="B26" t="s">
        <v>174</v>
      </c>
      <c r="C26" t="s">
        <v>72</v>
      </c>
      <c r="E26" t="str">
        <f>"009940476412"</f>
        <v>009940476412</v>
      </c>
      <c r="F26" s="2">
        <v>44315</v>
      </c>
      <c r="G26">
        <v>202110</v>
      </c>
      <c r="H26" t="s">
        <v>95</v>
      </c>
      <c r="I26" t="s">
        <v>96</v>
      </c>
      <c r="J26" t="s">
        <v>175</v>
      </c>
      <c r="K26" t="s">
        <v>75</v>
      </c>
      <c r="L26" t="s">
        <v>76</v>
      </c>
      <c r="M26" t="s">
        <v>77</v>
      </c>
      <c r="N26" t="s">
        <v>395</v>
      </c>
      <c r="O26" t="s">
        <v>113</v>
      </c>
      <c r="P26" t="str">
        <f>"NO REF                        "</f>
        <v xml:space="preserve">NO REF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13.84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77.72</v>
      </c>
      <c r="BM26">
        <v>11.66</v>
      </c>
      <c r="BN26">
        <v>89.38</v>
      </c>
      <c r="BO26">
        <v>89.38</v>
      </c>
      <c r="BQ26" t="s">
        <v>146</v>
      </c>
      <c r="BR26" t="s">
        <v>225</v>
      </c>
      <c r="BS26" s="2">
        <v>44316</v>
      </c>
      <c r="BT26" s="3">
        <v>0.30833333333333335</v>
      </c>
      <c r="BU26" t="s">
        <v>220</v>
      </c>
      <c r="BY26">
        <v>1200</v>
      </c>
      <c r="CA26" t="s">
        <v>128</v>
      </c>
      <c r="CC26" t="s">
        <v>77</v>
      </c>
      <c r="CD26">
        <v>2000</v>
      </c>
      <c r="CE26" t="s">
        <v>81</v>
      </c>
      <c r="CI26">
        <v>0</v>
      </c>
      <c r="CJ26">
        <v>0</v>
      </c>
      <c r="CK26" t="s">
        <v>169</v>
      </c>
      <c r="CL26" t="s">
        <v>80</v>
      </c>
    </row>
    <row r="27" spans="1:90" x14ac:dyDescent="0.25">
      <c r="A27" t="s">
        <v>173</v>
      </c>
      <c r="B27" t="s">
        <v>174</v>
      </c>
      <c r="C27" t="s">
        <v>72</v>
      </c>
      <c r="E27" t="str">
        <f>"009940941829"</f>
        <v>009940941829</v>
      </c>
      <c r="F27" s="2">
        <v>44315</v>
      </c>
      <c r="G27">
        <v>202110</v>
      </c>
      <c r="H27" t="s">
        <v>226</v>
      </c>
      <c r="I27" t="s">
        <v>227</v>
      </c>
      <c r="J27" t="s">
        <v>228</v>
      </c>
      <c r="K27" t="s">
        <v>75</v>
      </c>
      <c r="L27" t="s">
        <v>76</v>
      </c>
      <c r="M27" t="s">
        <v>77</v>
      </c>
      <c r="N27" t="s">
        <v>229</v>
      </c>
      <c r="O27" t="s">
        <v>113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27.67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150.43</v>
      </c>
      <c r="BM27">
        <v>22.56</v>
      </c>
      <c r="BN27">
        <v>172.99</v>
      </c>
      <c r="BO27">
        <v>172.99</v>
      </c>
      <c r="BQ27" t="s">
        <v>196</v>
      </c>
      <c r="BR27" t="s">
        <v>230</v>
      </c>
      <c r="BS27" s="2">
        <v>44316</v>
      </c>
      <c r="BT27" s="3">
        <v>0.31041666666666667</v>
      </c>
      <c r="BU27" t="s">
        <v>208</v>
      </c>
      <c r="BY27">
        <v>1200</v>
      </c>
      <c r="CA27" t="s">
        <v>110</v>
      </c>
      <c r="CC27" t="s">
        <v>77</v>
      </c>
      <c r="CD27">
        <v>2013</v>
      </c>
      <c r="CE27" t="s">
        <v>81</v>
      </c>
      <c r="CI27">
        <v>1</v>
      </c>
      <c r="CJ27">
        <v>1</v>
      </c>
      <c r="CK27" t="s">
        <v>231</v>
      </c>
      <c r="CL27" t="s">
        <v>80</v>
      </c>
    </row>
    <row r="28" spans="1:90" x14ac:dyDescent="0.25">
      <c r="A28" t="s">
        <v>173</v>
      </c>
      <c r="B28" t="s">
        <v>174</v>
      </c>
      <c r="C28" t="s">
        <v>72</v>
      </c>
      <c r="E28" t="str">
        <f>"009940688470"</f>
        <v>009940688470</v>
      </c>
      <c r="F28" s="2">
        <v>44315</v>
      </c>
      <c r="G28">
        <v>202110</v>
      </c>
      <c r="H28" t="s">
        <v>76</v>
      </c>
      <c r="I28" t="s">
        <v>77</v>
      </c>
      <c r="J28" t="s">
        <v>232</v>
      </c>
      <c r="K28" t="s">
        <v>75</v>
      </c>
      <c r="L28" t="s">
        <v>76</v>
      </c>
      <c r="M28" t="s">
        <v>77</v>
      </c>
      <c r="N28" t="s">
        <v>395</v>
      </c>
      <c r="O28" t="s">
        <v>78</v>
      </c>
      <c r="P28" t="str">
        <f>"..                            "</f>
        <v xml:space="preserve">..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7.69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40.4</v>
      </c>
      <c r="BM28">
        <v>6.06</v>
      </c>
      <c r="BN28">
        <v>46.46</v>
      </c>
      <c r="BO28">
        <v>46.46</v>
      </c>
      <c r="BS28" s="2">
        <v>44316</v>
      </c>
      <c r="BT28" s="3">
        <v>0.31041666666666667</v>
      </c>
      <c r="BU28" t="s">
        <v>208</v>
      </c>
      <c r="BV28" t="s">
        <v>97</v>
      </c>
      <c r="BY28">
        <v>1200</v>
      </c>
      <c r="BZ28" t="s">
        <v>82</v>
      </c>
      <c r="CA28" t="s">
        <v>110</v>
      </c>
      <c r="CC28" t="s">
        <v>77</v>
      </c>
      <c r="CD28">
        <v>2013</v>
      </c>
      <c r="CE28" t="s">
        <v>81</v>
      </c>
      <c r="CI28">
        <v>1</v>
      </c>
      <c r="CJ28">
        <v>1</v>
      </c>
      <c r="CK28">
        <v>22</v>
      </c>
      <c r="CL28" t="s">
        <v>80</v>
      </c>
    </row>
    <row r="29" spans="1:90" x14ac:dyDescent="0.25">
      <c r="A29" t="s">
        <v>173</v>
      </c>
      <c r="B29" t="s">
        <v>174</v>
      </c>
      <c r="C29" t="s">
        <v>72</v>
      </c>
      <c r="E29" t="str">
        <f>"009941221619"</f>
        <v>009941221619</v>
      </c>
      <c r="F29" s="2">
        <v>44315</v>
      </c>
      <c r="G29">
        <v>202110</v>
      </c>
      <c r="H29" t="s">
        <v>76</v>
      </c>
      <c r="I29" t="s">
        <v>77</v>
      </c>
      <c r="J29" t="s">
        <v>175</v>
      </c>
      <c r="K29" t="s">
        <v>75</v>
      </c>
      <c r="L29" t="s">
        <v>76</v>
      </c>
      <c r="M29" t="s">
        <v>77</v>
      </c>
      <c r="N29" t="s">
        <v>395</v>
      </c>
      <c r="O29" t="s">
        <v>78</v>
      </c>
      <c r="P29" t="str">
        <f>"..                            "</f>
        <v xml:space="preserve">..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9.5299999999999994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9.6</v>
      </c>
      <c r="BK29">
        <v>10</v>
      </c>
      <c r="BL29">
        <v>50.08</v>
      </c>
      <c r="BM29">
        <v>7.51</v>
      </c>
      <c r="BN29">
        <v>57.59</v>
      </c>
      <c r="BO29">
        <v>57.59</v>
      </c>
      <c r="BQ29" t="s">
        <v>115</v>
      </c>
      <c r="BR29" t="s">
        <v>176</v>
      </c>
      <c r="BS29" s="2">
        <v>44316</v>
      </c>
      <c r="BT29" s="3">
        <v>0.30694444444444441</v>
      </c>
      <c r="BU29" t="s">
        <v>220</v>
      </c>
      <c r="BY29">
        <v>48000</v>
      </c>
      <c r="BZ29" t="s">
        <v>82</v>
      </c>
      <c r="CC29" t="s">
        <v>77</v>
      </c>
      <c r="CD29">
        <v>2013</v>
      </c>
      <c r="CE29" t="s">
        <v>81</v>
      </c>
      <c r="CI29">
        <v>1</v>
      </c>
      <c r="CJ29">
        <v>1</v>
      </c>
      <c r="CK29">
        <v>22</v>
      </c>
      <c r="CL29" t="s">
        <v>80</v>
      </c>
    </row>
    <row r="30" spans="1:90" x14ac:dyDescent="0.25">
      <c r="A30" t="s">
        <v>173</v>
      </c>
      <c r="B30" t="s">
        <v>174</v>
      </c>
      <c r="C30" t="s">
        <v>72</v>
      </c>
      <c r="E30" t="str">
        <f>"009940963288"</f>
        <v>009940963288</v>
      </c>
      <c r="F30" s="2">
        <v>44287</v>
      </c>
      <c r="G30">
        <v>202110</v>
      </c>
      <c r="H30" t="s">
        <v>89</v>
      </c>
      <c r="I30" t="s">
        <v>90</v>
      </c>
      <c r="J30" t="s">
        <v>175</v>
      </c>
      <c r="K30" t="s">
        <v>75</v>
      </c>
      <c r="L30" t="s">
        <v>76</v>
      </c>
      <c r="M30" t="s">
        <v>77</v>
      </c>
      <c r="N30" t="s">
        <v>395</v>
      </c>
      <c r="O30" t="s">
        <v>113</v>
      </c>
      <c r="P30" t="str">
        <f>"NA                            "</f>
        <v xml:space="preserve">NA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11.48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75.36</v>
      </c>
      <c r="BM30">
        <v>11.3</v>
      </c>
      <c r="BN30">
        <v>86.66</v>
      </c>
      <c r="BO30">
        <v>86.66</v>
      </c>
      <c r="BQ30" t="s">
        <v>115</v>
      </c>
      <c r="BR30" t="s">
        <v>115</v>
      </c>
      <c r="BS30" s="2">
        <v>44292</v>
      </c>
      <c r="BT30" s="3">
        <v>0.32291666666666669</v>
      </c>
      <c r="BU30" t="s">
        <v>233</v>
      </c>
      <c r="BV30" t="s">
        <v>97</v>
      </c>
      <c r="BY30">
        <v>1200</v>
      </c>
      <c r="CC30" t="s">
        <v>77</v>
      </c>
      <c r="CD30">
        <v>2013</v>
      </c>
      <c r="CE30" t="s">
        <v>81</v>
      </c>
      <c r="CF30" s="2">
        <v>44294</v>
      </c>
      <c r="CI30">
        <v>1</v>
      </c>
      <c r="CJ30">
        <v>3</v>
      </c>
      <c r="CK30" t="s">
        <v>116</v>
      </c>
      <c r="CL30" t="s">
        <v>80</v>
      </c>
    </row>
    <row r="31" spans="1:90" x14ac:dyDescent="0.25">
      <c r="A31" t="s">
        <v>173</v>
      </c>
      <c r="B31" t="s">
        <v>174</v>
      </c>
      <c r="C31" t="s">
        <v>72</v>
      </c>
      <c r="E31" t="str">
        <f>"029908381367"</f>
        <v>029908381367</v>
      </c>
      <c r="F31" s="2">
        <v>44287</v>
      </c>
      <c r="G31">
        <v>202110</v>
      </c>
      <c r="H31" t="s">
        <v>91</v>
      </c>
      <c r="I31" t="s">
        <v>92</v>
      </c>
      <c r="J31" t="s">
        <v>178</v>
      </c>
      <c r="K31" t="s">
        <v>75</v>
      </c>
      <c r="L31" t="s">
        <v>73</v>
      </c>
      <c r="M31" t="s">
        <v>74</v>
      </c>
      <c r="N31" t="s">
        <v>395</v>
      </c>
      <c r="O31" t="s">
        <v>78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8.16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1.4</v>
      </c>
      <c r="BK31">
        <v>1.5</v>
      </c>
      <c r="BL31">
        <v>50.03</v>
      </c>
      <c r="BM31">
        <v>7.5</v>
      </c>
      <c r="BN31">
        <v>57.53</v>
      </c>
      <c r="BO31">
        <v>57.53</v>
      </c>
      <c r="BQ31" t="s">
        <v>219</v>
      </c>
      <c r="BR31" t="s">
        <v>234</v>
      </c>
      <c r="BS31" s="2">
        <v>44292</v>
      </c>
      <c r="BT31" s="3">
        <v>0.33749999999999997</v>
      </c>
      <c r="BU31" t="s">
        <v>235</v>
      </c>
      <c r="BV31" t="s">
        <v>97</v>
      </c>
      <c r="BY31">
        <v>7200</v>
      </c>
      <c r="BZ31" t="s">
        <v>82</v>
      </c>
      <c r="CC31" t="s">
        <v>74</v>
      </c>
      <c r="CD31">
        <v>1619</v>
      </c>
      <c r="CE31" t="s">
        <v>81</v>
      </c>
      <c r="CF31" s="2">
        <v>44292</v>
      </c>
      <c r="CI31">
        <v>1</v>
      </c>
      <c r="CJ31">
        <v>3</v>
      </c>
      <c r="CK31">
        <v>21</v>
      </c>
      <c r="CL31" t="s">
        <v>80</v>
      </c>
    </row>
    <row r="32" spans="1:90" x14ac:dyDescent="0.25">
      <c r="A32" t="s">
        <v>173</v>
      </c>
      <c r="B32" t="s">
        <v>174</v>
      </c>
      <c r="C32" t="s">
        <v>72</v>
      </c>
      <c r="E32" t="str">
        <f>"009940717472"</f>
        <v>009940717472</v>
      </c>
      <c r="F32" s="2">
        <v>44287</v>
      </c>
      <c r="G32">
        <v>202110</v>
      </c>
      <c r="H32" t="s">
        <v>91</v>
      </c>
      <c r="I32" t="s">
        <v>92</v>
      </c>
      <c r="J32" t="s">
        <v>385</v>
      </c>
      <c r="K32" t="s">
        <v>75</v>
      </c>
      <c r="L32" t="s">
        <v>76</v>
      </c>
      <c r="M32" t="s">
        <v>77</v>
      </c>
      <c r="N32" t="s">
        <v>395</v>
      </c>
      <c r="O32" t="s">
        <v>78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8.16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50.03</v>
      </c>
      <c r="BM32">
        <v>7.5</v>
      </c>
      <c r="BN32">
        <v>57.53</v>
      </c>
      <c r="BO32">
        <v>57.53</v>
      </c>
      <c r="BQ32" t="s">
        <v>219</v>
      </c>
      <c r="BR32" t="s">
        <v>219</v>
      </c>
      <c r="BS32" s="2">
        <v>44292</v>
      </c>
      <c r="BT32" s="3">
        <v>0.33749999999999997</v>
      </c>
      <c r="BU32" t="s">
        <v>235</v>
      </c>
      <c r="BV32" t="s">
        <v>97</v>
      </c>
      <c r="BY32">
        <v>1200</v>
      </c>
      <c r="BZ32" t="s">
        <v>82</v>
      </c>
      <c r="CC32" t="s">
        <v>77</v>
      </c>
      <c r="CD32">
        <v>2013</v>
      </c>
      <c r="CE32" t="s">
        <v>81</v>
      </c>
      <c r="CF32" s="2">
        <v>44292</v>
      </c>
      <c r="CI32">
        <v>1</v>
      </c>
      <c r="CJ32">
        <v>3</v>
      </c>
      <c r="CK32">
        <v>21</v>
      </c>
      <c r="CL32" t="s">
        <v>80</v>
      </c>
    </row>
    <row r="33" spans="1:90" x14ac:dyDescent="0.25">
      <c r="A33" t="s">
        <v>173</v>
      </c>
      <c r="B33" t="s">
        <v>174</v>
      </c>
      <c r="C33" t="s">
        <v>72</v>
      </c>
      <c r="E33" t="str">
        <f>"009941048709"</f>
        <v>009941048709</v>
      </c>
      <c r="F33" s="2">
        <v>44287</v>
      </c>
      <c r="G33">
        <v>202110</v>
      </c>
      <c r="H33" t="s">
        <v>91</v>
      </c>
      <c r="I33" t="s">
        <v>92</v>
      </c>
      <c r="J33" t="s">
        <v>218</v>
      </c>
      <c r="K33" t="s">
        <v>75</v>
      </c>
      <c r="L33" t="s">
        <v>76</v>
      </c>
      <c r="M33" t="s">
        <v>77</v>
      </c>
      <c r="N33" t="s">
        <v>395</v>
      </c>
      <c r="O33" t="s">
        <v>78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8.16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0.3</v>
      </c>
      <c r="BK33">
        <v>1</v>
      </c>
      <c r="BL33">
        <v>50.03</v>
      </c>
      <c r="BM33">
        <v>7.5</v>
      </c>
      <c r="BN33">
        <v>57.53</v>
      </c>
      <c r="BO33">
        <v>57.53</v>
      </c>
      <c r="BQ33" t="s">
        <v>219</v>
      </c>
      <c r="BR33" t="s">
        <v>236</v>
      </c>
      <c r="BS33" s="2">
        <v>44292</v>
      </c>
      <c r="BT33" s="3">
        <v>0.33749999999999997</v>
      </c>
      <c r="BU33" t="s">
        <v>235</v>
      </c>
      <c r="BV33" t="s">
        <v>97</v>
      </c>
      <c r="BY33">
        <v>1560</v>
      </c>
      <c r="BZ33" t="s">
        <v>82</v>
      </c>
      <c r="CC33" t="s">
        <v>77</v>
      </c>
      <c r="CD33">
        <v>2013</v>
      </c>
      <c r="CE33" t="s">
        <v>81</v>
      </c>
      <c r="CF33" s="2">
        <v>44292</v>
      </c>
      <c r="CI33">
        <v>1</v>
      </c>
      <c r="CJ33">
        <v>3</v>
      </c>
      <c r="CK33">
        <v>21</v>
      </c>
      <c r="CL33" t="s">
        <v>80</v>
      </c>
    </row>
    <row r="34" spans="1:90" x14ac:dyDescent="0.25">
      <c r="A34" t="s">
        <v>173</v>
      </c>
      <c r="B34" t="s">
        <v>174</v>
      </c>
      <c r="C34" t="s">
        <v>72</v>
      </c>
      <c r="E34" t="str">
        <f>"009941223742"</f>
        <v>009941223742</v>
      </c>
      <c r="F34" s="2">
        <v>44287</v>
      </c>
      <c r="G34">
        <v>202110</v>
      </c>
      <c r="H34" t="s">
        <v>76</v>
      </c>
      <c r="I34" t="s">
        <v>77</v>
      </c>
      <c r="J34" t="s">
        <v>232</v>
      </c>
      <c r="K34" t="s">
        <v>75</v>
      </c>
      <c r="L34" t="s">
        <v>76</v>
      </c>
      <c r="M34" t="s">
        <v>77</v>
      </c>
      <c r="N34" t="s">
        <v>395</v>
      </c>
      <c r="O34" t="s">
        <v>78</v>
      </c>
      <c r="P34" t="str">
        <f>"..                            "</f>
        <v xml:space="preserve">..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6.38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39.090000000000003</v>
      </c>
      <c r="BM34">
        <v>5.86</v>
      </c>
      <c r="BN34">
        <v>44.95</v>
      </c>
      <c r="BO34">
        <v>44.95</v>
      </c>
      <c r="BR34" t="s">
        <v>176</v>
      </c>
      <c r="BS34" s="2">
        <v>44292</v>
      </c>
      <c r="BT34" s="3">
        <v>0.33958333333333335</v>
      </c>
      <c r="BU34" t="s">
        <v>235</v>
      </c>
      <c r="BV34" t="s">
        <v>97</v>
      </c>
      <c r="BY34">
        <v>1200</v>
      </c>
      <c r="BZ34" t="s">
        <v>82</v>
      </c>
      <c r="CC34" t="s">
        <v>77</v>
      </c>
      <c r="CD34">
        <v>2013</v>
      </c>
      <c r="CE34" t="s">
        <v>81</v>
      </c>
      <c r="CF34" s="2">
        <v>44292</v>
      </c>
      <c r="CI34">
        <v>1</v>
      </c>
      <c r="CJ34">
        <v>3</v>
      </c>
      <c r="CK34">
        <v>22</v>
      </c>
      <c r="CL34" t="s">
        <v>80</v>
      </c>
    </row>
    <row r="35" spans="1:90" x14ac:dyDescent="0.25">
      <c r="A35" t="s">
        <v>173</v>
      </c>
      <c r="B35" t="s">
        <v>174</v>
      </c>
      <c r="C35" t="s">
        <v>72</v>
      </c>
      <c r="E35" t="str">
        <f>"009940792971"</f>
        <v>009940792971</v>
      </c>
      <c r="F35" s="2">
        <v>44287</v>
      </c>
      <c r="G35">
        <v>202110</v>
      </c>
      <c r="H35" t="s">
        <v>237</v>
      </c>
      <c r="I35" t="s">
        <v>238</v>
      </c>
      <c r="J35" t="s">
        <v>386</v>
      </c>
      <c r="K35" t="s">
        <v>75</v>
      </c>
      <c r="L35" t="s">
        <v>76</v>
      </c>
      <c r="M35" t="s">
        <v>77</v>
      </c>
      <c r="N35" t="s">
        <v>395</v>
      </c>
      <c r="O35" t="s">
        <v>78</v>
      </c>
      <c r="P35" t="str">
        <f>"NA                            "</f>
        <v xml:space="preserve">NA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6.38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0.5</v>
      </c>
      <c r="BJ35">
        <v>2.1</v>
      </c>
      <c r="BK35">
        <v>3</v>
      </c>
      <c r="BL35">
        <v>39.090000000000003</v>
      </c>
      <c r="BM35">
        <v>5.86</v>
      </c>
      <c r="BN35">
        <v>44.95</v>
      </c>
      <c r="BO35">
        <v>44.95</v>
      </c>
      <c r="BQ35" t="s">
        <v>183</v>
      </c>
      <c r="BR35" t="s">
        <v>166</v>
      </c>
      <c r="BS35" s="2">
        <v>44292</v>
      </c>
      <c r="BT35" s="3">
        <v>0.36319444444444443</v>
      </c>
      <c r="BU35" t="s">
        <v>235</v>
      </c>
      <c r="BV35" t="s">
        <v>97</v>
      </c>
      <c r="BY35">
        <v>10585.58</v>
      </c>
      <c r="BZ35" t="s">
        <v>82</v>
      </c>
      <c r="CA35" t="s">
        <v>128</v>
      </c>
      <c r="CC35" t="s">
        <v>77</v>
      </c>
      <c r="CD35">
        <v>2000</v>
      </c>
      <c r="CE35" t="s">
        <v>81</v>
      </c>
      <c r="CF35" s="2">
        <v>44292</v>
      </c>
      <c r="CI35">
        <v>1</v>
      </c>
      <c r="CJ35">
        <v>3</v>
      </c>
      <c r="CK35">
        <v>22</v>
      </c>
      <c r="CL35" t="s">
        <v>80</v>
      </c>
    </row>
    <row r="36" spans="1:90" x14ac:dyDescent="0.25">
      <c r="A36" t="s">
        <v>173</v>
      </c>
      <c r="B36" t="s">
        <v>174</v>
      </c>
      <c r="C36" t="s">
        <v>72</v>
      </c>
      <c r="E36" t="str">
        <f>"009940687742"</f>
        <v>009940687742</v>
      </c>
      <c r="F36" s="2">
        <v>44287</v>
      </c>
      <c r="G36">
        <v>202110</v>
      </c>
      <c r="H36" t="s">
        <v>111</v>
      </c>
      <c r="I36" t="s">
        <v>112</v>
      </c>
      <c r="J36" t="s">
        <v>239</v>
      </c>
      <c r="K36" t="s">
        <v>75</v>
      </c>
      <c r="L36" t="s">
        <v>76</v>
      </c>
      <c r="M36" t="s">
        <v>77</v>
      </c>
      <c r="N36" t="s">
        <v>395</v>
      </c>
      <c r="O36" t="s">
        <v>78</v>
      </c>
      <c r="P36" t="str">
        <f>"NA                            "</f>
        <v xml:space="preserve">NA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6.38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0.5</v>
      </c>
      <c r="BJ36">
        <v>1.2</v>
      </c>
      <c r="BK36">
        <v>2</v>
      </c>
      <c r="BL36">
        <v>39.090000000000003</v>
      </c>
      <c r="BM36">
        <v>5.86</v>
      </c>
      <c r="BN36">
        <v>44.95</v>
      </c>
      <c r="BO36">
        <v>44.95</v>
      </c>
      <c r="BQ36" t="s">
        <v>240</v>
      </c>
      <c r="BR36" t="s">
        <v>241</v>
      </c>
      <c r="BS36" s="2">
        <v>44292</v>
      </c>
      <c r="BT36" s="3">
        <v>0.33819444444444446</v>
      </c>
      <c r="BU36" t="s">
        <v>235</v>
      </c>
      <c r="BV36" t="s">
        <v>97</v>
      </c>
      <c r="BY36">
        <v>5769.4</v>
      </c>
      <c r="BZ36" t="s">
        <v>82</v>
      </c>
      <c r="CC36" t="s">
        <v>77</v>
      </c>
      <c r="CD36">
        <v>2000</v>
      </c>
      <c r="CE36" t="s">
        <v>81</v>
      </c>
      <c r="CF36" s="2">
        <v>44292</v>
      </c>
      <c r="CI36">
        <v>1</v>
      </c>
      <c r="CJ36">
        <v>3</v>
      </c>
      <c r="CK36">
        <v>22</v>
      </c>
      <c r="CL36" t="s">
        <v>80</v>
      </c>
    </row>
    <row r="37" spans="1:90" x14ac:dyDescent="0.25">
      <c r="A37" t="s">
        <v>173</v>
      </c>
      <c r="B37" t="s">
        <v>174</v>
      </c>
      <c r="C37" t="s">
        <v>72</v>
      </c>
      <c r="E37" t="str">
        <f>"009940911879"</f>
        <v>009940911879</v>
      </c>
      <c r="F37" s="2">
        <v>44287</v>
      </c>
      <c r="G37">
        <v>202110</v>
      </c>
      <c r="H37" t="s">
        <v>76</v>
      </c>
      <c r="I37" t="s">
        <v>77</v>
      </c>
      <c r="J37" t="s">
        <v>175</v>
      </c>
      <c r="K37" t="s">
        <v>75</v>
      </c>
      <c r="L37" t="s">
        <v>76</v>
      </c>
      <c r="M37" t="s">
        <v>77</v>
      </c>
      <c r="N37" t="s">
        <v>395</v>
      </c>
      <c r="O37" t="s">
        <v>78</v>
      </c>
      <c r="P37" t="str">
        <f>"NA                            "</f>
        <v xml:space="preserve">NA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6.38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39.090000000000003</v>
      </c>
      <c r="BM37">
        <v>5.86</v>
      </c>
      <c r="BN37">
        <v>44.95</v>
      </c>
      <c r="BO37">
        <v>44.95</v>
      </c>
      <c r="BQ37" t="s">
        <v>155</v>
      </c>
      <c r="BR37" t="s">
        <v>176</v>
      </c>
      <c r="BS37" s="2">
        <v>44292</v>
      </c>
      <c r="BT37" s="3">
        <v>0.33819444444444446</v>
      </c>
      <c r="BU37" t="s">
        <v>235</v>
      </c>
      <c r="BV37" t="s">
        <v>97</v>
      </c>
      <c r="BY37">
        <v>1200</v>
      </c>
      <c r="BZ37" t="s">
        <v>82</v>
      </c>
      <c r="CC37" t="s">
        <v>77</v>
      </c>
      <c r="CD37">
        <v>2013</v>
      </c>
      <c r="CE37" t="s">
        <v>81</v>
      </c>
      <c r="CF37" s="2">
        <v>44292</v>
      </c>
      <c r="CI37">
        <v>1</v>
      </c>
      <c r="CJ37">
        <v>3</v>
      </c>
      <c r="CK37">
        <v>22</v>
      </c>
      <c r="CL37" t="s">
        <v>80</v>
      </c>
    </row>
    <row r="38" spans="1:90" x14ac:dyDescent="0.25">
      <c r="A38" t="s">
        <v>173</v>
      </c>
      <c r="B38" t="s">
        <v>174</v>
      </c>
      <c r="C38" t="s">
        <v>72</v>
      </c>
      <c r="E38" t="str">
        <f>"009940751380"</f>
        <v>009940751380</v>
      </c>
      <c r="F38" s="2">
        <v>44292</v>
      </c>
      <c r="G38">
        <v>202110</v>
      </c>
      <c r="H38" t="s">
        <v>99</v>
      </c>
      <c r="I38" t="s">
        <v>100</v>
      </c>
      <c r="J38" t="s">
        <v>242</v>
      </c>
      <c r="K38" t="s">
        <v>75</v>
      </c>
      <c r="L38" t="s">
        <v>76</v>
      </c>
      <c r="M38" t="s">
        <v>77</v>
      </c>
      <c r="N38" t="s">
        <v>243</v>
      </c>
      <c r="O38" t="s">
        <v>113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16.71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2</v>
      </c>
      <c r="BI38">
        <v>4.5</v>
      </c>
      <c r="BJ38">
        <v>9.3000000000000007</v>
      </c>
      <c r="BK38">
        <v>10</v>
      </c>
      <c r="BL38">
        <v>107.42</v>
      </c>
      <c r="BM38">
        <v>16.11</v>
      </c>
      <c r="BN38">
        <v>123.53</v>
      </c>
      <c r="BO38">
        <v>123.53</v>
      </c>
      <c r="BQ38" t="s">
        <v>244</v>
      </c>
      <c r="BR38" t="s">
        <v>245</v>
      </c>
      <c r="BS38" s="2">
        <v>44293</v>
      </c>
      <c r="BT38" s="3">
        <v>0.45277777777777778</v>
      </c>
      <c r="BU38" t="s">
        <v>246</v>
      </c>
      <c r="BV38" t="s">
        <v>97</v>
      </c>
      <c r="BY38">
        <v>46619.89</v>
      </c>
      <c r="CA38" t="s">
        <v>119</v>
      </c>
      <c r="CC38" t="s">
        <v>77</v>
      </c>
      <c r="CD38">
        <v>2000</v>
      </c>
      <c r="CE38" t="s">
        <v>247</v>
      </c>
      <c r="CF38" s="2">
        <v>44293</v>
      </c>
      <c r="CI38">
        <v>2</v>
      </c>
      <c r="CJ38">
        <v>1</v>
      </c>
      <c r="CK38" t="s">
        <v>141</v>
      </c>
      <c r="CL38" t="s">
        <v>80</v>
      </c>
    </row>
    <row r="39" spans="1:90" x14ac:dyDescent="0.25">
      <c r="A39" t="s">
        <v>173</v>
      </c>
      <c r="B39" t="s">
        <v>174</v>
      </c>
      <c r="C39" t="s">
        <v>72</v>
      </c>
      <c r="E39" t="str">
        <f>"009940476417"</f>
        <v>009940476417</v>
      </c>
      <c r="F39" s="2">
        <v>44292</v>
      </c>
      <c r="G39">
        <v>202110</v>
      </c>
      <c r="H39" t="s">
        <v>95</v>
      </c>
      <c r="I39" t="s">
        <v>96</v>
      </c>
      <c r="J39" t="s">
        <v>248</v>
      </c>
      <c r="K39" t="s">
        <v>75</v>
      </c>
      <c r="L39" t="s">
        <v>76</v>
      </c>
      <c r="M39" t="s">
        <v>77</v>
      </c>
      <c r="N39" t="s">
        <v>395</v>
      </c>
      <c r="O39" t="s">
        <v>113</v>
      </c>
      <c r="P39" t="str">
        <f>"NOREF                         "</f>
        <v xml:space="preserve">NOREF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11.48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75.36</v>
      </c>
      <c r="BM39">
        <v>11.3</v>
      </c>
      <c r="BN39">
        <v>86.66</v>
      </c>
      <c r="BO39">
        <v>86.66</v>
      </c>
      <c r="BR39" t="s">
        <v>249</v>
      </c>
      <c r="BS39" s="2">
        <v>44293</v>
      </c>
      <c r="BT39" s="3">
        <v>0.32291666666666669</v>
      </c>
      <c r="BU39" t="s">
        <v>233</v>
      </c>
      <c r="BV39" t="s">
        <v>97</v>
      </c>
      <c r="BY39">
        <v>1200</v>
      </c>
      <c r="CC39" t="s">
        <v>77</v>
      </c>
      <c r="CD39">
        <v>2000</v>
      </c>
      <c r="CE39" t="s">
        <v>81</v>
      </c>
      <c r="CF39" s="2">
        <v>44294</v>
      </c>
      <c r="CI39">
        <v>0</v>
      </c>
      <c r="CJ39">
        <v>0</v>
      </c>
      <c r="CK39" t="s">
        <v>169</v>
      </c>
      <c r="CL39" t="s">
        <v>80</v>
      </c>
    </row>
    <row r="40" spans="1:90" x14ac:dyDescent="0.25">
      <c r="A40" t="s">
        <v>173</v>
      </c>
      <c r="B40" t="s">
        <v>174</v>
      </c>
      <c r="C40" t="s">
        <v>72</v>
      </c>
      <c r="E40" t="str">
        <f>"029908206850"</f>
        <v>029908206850</v>
      </c>
      <c r="F40" s="2">
        <v>44287</v>
      </c>
      <c r="G40">
        <v>202110</v>
      </c>
      <c r="H40" t="s">
        <v>91</v>
      </c>
      <c r="I40" t="s">
        <v>92</v>
      </c>
      <c r="J40" t="s">
        <v>178</v>
      </c>
      <c r="K40" t="s">
        <v>75</v>
      </c>
      <c r="L40" t="s">
        <v>140</v>
      </c>
      <c r="M40" t="s">
        <v>100</v>
      </c>
      <c r="N40" t="s">
        <v>395</v>
      </c>
      <c r="O40" t="s">
        <v>113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16.71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2</v>
      </c>
      <c r="BJ40">
        <v>4.5999999999999996</v>
      </c>
      <c r="BK40">
        <v>5</v>
      </c>
      <c r="BL40">
        <v>107.42</v>
      </c>
      <c r="BM40">
        <v>16.11</v>
      </c>
      <c r="BN40">
        <v>123.53</v>
      </c>
      <c r="BO40">
        <v>123.53</v>
      </c>
      <c r="BQ40" t="s">
        <v>250</v>
      </c>
      <c r="BR40" t="s">
        <v>234</v>
      </c>
      <c r="BS40" s="2">
        <v>44292</v>
      </c>
      <c r="BT40" s="3">
        <v>0.40069444444444446</v>
      </c>
      <c r="BU40" t="s">
        <v>251</v>
      </c>
      <c r="BV40" t="s">
        <v>97</v>
      </c>
      <c r="BY40">
        <v>23100</v>
      </c>
      <c r="CA40" t="s">
        <v>159</v>
      </c>
      <c r="CC40" t="s">
        <v>100</v>
      </c>
      <c r="CD40">
        <v>7441</v>
      </c>
      <c r="CE40" t="s">
        <v>81</v>
      </c>
      <c r="CF40" s="2">
        <v>44293</v>
      </c>
      <c r="CI40">
        <v>3</v>
      </c>
      <c r="CJ40">
        <v>3</v>
      </c>
      <c r="CK40" t="s">
        <v>141</v>
      </c>
      <c r="CL40" t="s">
        <v>80</v>
      </c>
    </row>
    <row r="41" spans="1:90" x14ac:dyDescent="0.25">
      <c r="A41" t="s">
        <v>173</v>
      </c>
      <c r="B41" t="s">
        <v>174</v>
      </c>
      <c r="C41" t="s">
        <v>72</v>
      </c>
      <c r="E41" t="str">
        <f>"009940476394"</f>
        <v>009940476394</v>
      </c>
      <c r="F41" s="2">
        <v>44292</v>
      </c>
      <c r="G41">
        <v>202110</v>
      </c>
      <c r="H41" t="s">
        <v>95</v>
      </c>
      <c r="I41" t="s">
        <v>96</v>
      </c>
      <c r="J41" t="s">
        <v>175</v>
      </c>
      <c r="K41" t="s">
        <v>75</v>
      </c>
      <c r="L41" t="s">
        <v>76</v>
      </c>
      <c r="M41" t="s">
        <v>77</v>
      </c>
      <c r="N41" t="s">
        <v>395</v>
      </c>
      <c r="O41" t="s">
        <v>113</v>
      </c>
      <c r="P41" t="str">
        <f>"NOREF                         "</f>
        <v xml:space="preserve">NOREF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11.48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75.36</v>
      </c>
      <c r="BM41">
        <v>11.3</v>
      </c>
      <c r="BN41">
        <v>86.66</v>
      </c>
      <c r="BO41">
        <v>86.66</v>
      </c>
      <c r="BS41" s="2">
        <v>44293</v>
      </c>
      <c r="BT41" s="3">
        <v>0.32291666666666669</v>
      </c>
      <c r="BU41" t="s">
        <v>233</v>
      </c>
      <c r="BV41" t="s">
        <v>97</v>
      </c>
      <c r="BY41">
        <v>1200</v>
      </c>
      <c r="CC41" t="s">
        <v>77</v>
      </c>
      <c r="CD41">
        <v>2000</v>
      </c>
      <c r="CE41" t="s">
        <v>81</v>
      </c>
      <c r="CF41" s="2">
        <v>44294</v>
      </c>
      <c r="CI41">
        <v>0</v>
      </c>
      <c r="CJ41">
        <v>0</v>
      </c>
      <c r="CK41" t="s">
        <v>169</v>
      </c>
      <c r="CL41" t="s">
        <v>80</v>
      </c>
    </row>
    <row r="42" spans="1:90" x14ac:dyDescent="0.25">
      <c r="A42" t="s">
        <v>173</v>
      </c>
      <c r="B42" t="s">
        <v>174</v>
      </c>
      <c r="C42" t="s">
        <v>72</v>
      </c>
      <c r="E42" t="str">
        <f>"009940872522"</f>
        <v>009940872522</v>
      </c>
      <c r="F42" s="2">
        <v>44292</v>
      </c>
      <c r="G42">
        <v>202110</v>
      </c>
      <c r="H42" t="s">
        <v>76</v>
      </c>
      <c r="I42" t="s">
        <v>77</v>
      </c>
      <c r="J42" t="s">
        <v>387</v>
      </c>
      <c r="K42" t="s">
        <v>75</v>
      </c>
      <c r="L42" t="s">
        <v>76</v>
      </c>
      <c r="M42" t="s">
        <v>77</v>
      </c>
      <c r="N42" t="s">
        <v>395</v>
      </c>
      <c r="O42" t="s">
        <v>113</v>
      </c>
      <c r="P42" t="str">
        <f>"NA                            "</f>
        <v xml:space="preserve">NA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11.48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0.2</v>
      </c>
      <c r="BJ42">
        <v>1.2</v>
      </c>
      <c r="BK42">
        <v>2</v>
      </c>
      <c r="BL42">
        <v>75.36</v>
      </c>
      <c r="BM42">
        <v>11.3</v>
      </c>
      <c r="BN42">
        <v>86.66</v>
      </c>
      <c r="BO42">
        <v>86.66</v>
      </c>
      <c r="BQ42" t="s">
        <v>115</v>
      </c>
      <c r="BR42" t="s">
        <v>252</v>
      </c>
      <c r="BS42" s="2">
        <v>44293</v>
      </c>
      <c r="BT42" s="3">
        <v>0.32291666666666669</v>
      </c>
      <c r="BU42" t="s">
        <v>233</v>
      </c>
      <c r="BV42" t="s">
        <v>97</v>
      </c>
      <c r="BY42">
        <v>6092.16</v>
      </c>
      <c r="CC42" t="s">
        <v>77</v>
      </c>
      <c r="CD42">
        <v>2091</v>
      </c>
      <c r="CE42" t="s">
        <v>81</v>
      </c>
      <c r="CF42" s="2">
        <v>44294</v>
      </c>
      <c r="CI42">
        <v>1</v>
      </c>
      <c r="CJ42">
        <v>1</v>
      </c>
      <c r="CK42" t="s">
        <v>116</v>
      </c>
      <c r="CL42" t="s">
        <v>80</v>
      </c>
    </row>
    <row r="43" spans="1:90" x14ac:dyDescent="0.25">
      <c r="A43" t="s">
        <v>173</v>
      </c>
      <c r="B43" t="s">
        <v>174</v>
      </c>
      <c r="C43" t="s">
        <v>72</v>
      </c>
      <c r="E43" t="str">
        <f>"009940906610"</f>
        <v>009940906610</v>
      </c>
      <c r="F43" s="2">
        <v>44292</v>
      </c>
      <c r="G43">
        <v>202110</v>
      </c>
      <c r="H43" t="s">
        <v>76</v>
      </c>
      <c r="I43" t="s">
        <v>77</v>
      </c>
      <c r="J43" t="s">
        <v>388</v>
      </c>
      <c r="K43" t="s">
        <v>75</v>
      </c>
      <c r="L43" t="s">
        <v>76</v>
      </c>
      <c r="M43" t="s">
        <v>77</v>
      </c>
      <c r="N43" t="s">
        <v>395</v>
      </c>
      <c r="O43" t="s">
        <v>113</v>
      </c>
      <c r="P43" t="str">
        <f>"NA                            "</f>
        <v xml:space="preserve">NA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11.48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75.36</v>
      </c>
      <c r="BM43">
        <v>11.3</v>
      </c>
      <c r="BN43">
        <v>86.66</v>
      </c>
      <c r="BO43">
        <v>86.66</v>
      </c>
      <c r="BQ43" t="s">
        <v>115</v>
      </c>
      <c r="BR43" t="s">
        <v>115</v>
      </c>
      <c r="BS43" s="2">
        <v>44293</v>
      </c>
      <c r="BT43" s="3">
        <v>0.32291666666666669</v>
      </c>
      <c r="BU43" t="s">
        <v>233</v>
      </c>
      <c r="BV43" t="s">
        <v>97</v>
      </c>
      <c r="BY43">
        <v>1200</v>
      </c>
      <c r="CC43" t="s">
        <v>77</v>
      </c>
      <c r="CD43">
        <v>2016</v>
      </c>
      <c r="CE43" t="s">
        <v>81</v>
      </c>
      <c r="CF43" s="2">
        <v>44294</v>
      </c>
      <c r="CI43">
        <v>1</v>
      </c>
      <c r="CJ43">
        <v>1</v>
      </c>
      <c r="CK43" t="s">
        <v>116</v>
      </c>
      <c r="CL43" t="s">
        <v>80</v>
      </c>
    </row>
    <row r="44" spans="1:90" x14ac:dyDescent="0.25">
      <c r="A44" t="s">
        <v>173</v>
      </c>
      <c r="B44" t="s">
        <v>174</v>
      </c>
      <c r="C44" t="s">
        <v>72</v>
      </c>
      <c r="E44" t="str">
        <f>"009941058993"</f>
        <v>009941058993</v>
      </c>
      <c r="F44" s="2">
        <v>44292</v>
      </c>
      <c r="G44">
        <v>202110</v>
      </c>
      <c r="H44" t="s">
        <v>171</v>
      </c>
      <c r="I44" t="s">
        <v>172</v>
      </c>
      <c r="J44" t="s">
        <v>175</v>
      </c>
      <c r="K44" t="s">
        <v>75</v>
      </c>
      <c r="L44" t="s">
        <v>76</v>
      </c>
      <c r="M44" t="s">
        <v>77</v>
      </c>
      <c r="N44" t="s">
        <v>395</v>
      </c>
      <c r="O44" t="s">
        <v>113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15.31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98.81</v>
      </c>
      <c r="BM44">
        <v>14.82</v>
      </c>
      <c r="BN44">
        <v>113.63</v>
      </c>
      <c r="BO44">
        <v>113.63</v>
      </c>
      <c r="BR44" t="s">
        <v>253</v>
      </c>
      <c r="BS44" s="2">
        <v>44293</v>
      </c>
      <c r="BT44" s="3">
        <v>0.32291666666666669</v>
      </c>
      <c r="BU44" t="s">
        <v>233</v>
      </c>
      <c r="BV44" t="s">
        <v>97</v>
      </c>
      <c r="BY44">
        <v>1200</v>
      </c>
      <c r="CC44" t="s">
        <v>77</v>
      </c>
      <c r="CD44">
        <v>2013</v>
      </c>
      <c r="CE44" t="s">
        <v>81</v>
      </c>
      <c r="CF44" s="2">
        <v>44294</v>
      </c>
      <c r="CI44">
        <v>1</v>
      </c>
      <c r="CJ44">
        <v>1</v>
      </c>
      <c r="CK44" t="s">
        <v>168</v>
      </c>
      <c r="CL44" t="s">
        <v>80</v>
      </c>
    </row>
    <row r="45" spans="1:90" x14ac:dyDescent="0.25">
      <c r="A45" t="s">
        <v>173</v>
      </c>
      <c r="B45" t="s">
        <v>174</v>
      </c>
      <c r="C45" t="s">
        <v>72</v>
      </c>
      <c r="E45" t="str">
        <f>"009941234870"</f>
        <v>009941234870</v>
      </c>
      <c r="F45" s="2">
        <v>44287</v>
      </c>
      <c r="G45">
        <v>202110</v>
      </c>
      <c r="H45" t="s">
        <v>99</v>
      </c>
      <c r="I45" t="s">
        <v>100</v>
      </c>
      <c r="J45" t="s">
        <v>175</v>
      </c>
      <c r="K45" t="s">
        <v>75</v>
      </c>
      <c r="L45" t="s">
        <v>76</v>
      </c>
      <c r="M45" t="s">
        <v>77</v>
      </c>
      <c r="N45" t="s">
        <v>395</v>
      </c>
      <c r="O45" t="s">
        <v>78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10.199999999999999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0.7</v>
      </c>
      <c r="BJ45">
        <v>2.5</v>
      </c>
      <c r="BK45">
        <v>2.5</v>
      </c>
      <c r="BL45">
        <v>62.53</v>
      </c>
      <c r="BM45">
        <v>9.3800000000000008</v>
      </c>
      <c r="BN45">
        <v>71.91</v>
      </c>
      <c r="BO45">
        <v>71.91</v>
      </c>
      <c r="BR45" t="s">
        <v>176</v>
      </c>
      <c r="BS45" s="2">
        <v>44292</v>
      </c>
      <c r="BT45" s="3">
        <v>0.36458333333333331</v>
      </c>
      <c r="BU45" t="s">
        <v>235</v>
      </c>
      <c r="BV45" t="s">
        <v>97</v>
      </c>
      <c r="BY45">
        <v>12584.7</v>
      </c>
      <c r="BZ45" t="s">
        <v>82</v>
      </c>
      <c r="CA45" t="s">
        <v>128</v>
      </c>
      <c r="CC45" t="s">
        <v>77</v>
      </c>
      <c r="CD45">
        <v>2013</v>
      </c>
      <c r="CE45" t="s">
        <v>81</v>
      </c>
      <c r="CF45" s="2">
        <v>44292</v>
      </c>
      <c r="CI45">
        <v>1</v>
      </c>
      <c r="CJ45">
        <v>3</v>
      </c>
      <c r="CK45">
        <v>21</v>
      </c>
      <c r="CL45" t="s">
        <v>80</v>
      </c>
    </row>
    <row r="46" spans="1:90" x14ac:dyDescent="0.25">
      <c r="A46" t="s">
        <v>173</v>
      </c>
      <c r="B46" t="s">
        <v>174</v>
      </c>
      <c r="C46" t="s">
        <v>72</v>
      </c>
      <c r="E46" t="str">
        <f>"009940835306"</f>
        <v>009940835306</v>
      </c>
      <c r="F46" s="2">
        <v>44292</v>
      </c>
      <c r="G46">
        <v>202110</v>
      </c>
      <c r="H46" t="s">
        <v>93</v>
      </c>
      <c r="I46" t="s">
        <v>94</v>
      </c>
      <c r="J46" t="s">
        <v>195</v>
      </c>
      <c r="K46" t="s">
        <v>75</v>
      </c>
      <c r="L46" t="s">
        <v>76</v>
      </c>
      <c r="M46" t="s">
        <v>77</v>
      </c>
      <c r="N46" t="s">
        <v>395</v>
      </c>
      <c r="O46" t="s">
        <v>78</v>
      </c>
      <c r="P46" t="str">
        <f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8.16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50.03</v>
      </c>
      <c r="BM46">
        <v>7.5</v>
      </c>
      <c r="BN46">
        <v>57.53</v>
      </c>
      <c r="BO46">
        <v>57.53</v>
      </c>
      <c r="BQ46" t="s">
        <v>196</v>
      </c>
      <c r="BR46" t="s">
        <v>197</v>
      </c>
      <c r="BS46" s="2">
        <v>44293</v>
      </c>
      <c r="BT46" s="3">
        <v>0.32291666666666669</v>
      </c>
      <c r="BU46" t="s">
        <v>151</v>
      </c>
      <c r="BV46" t="s">
        <v>97</v>
      </c>
      <c r="BY46">
        <v>1200</v>
      </c>
      <c r="BZ46" t="s">
        <v>82</v>
      </c>
      <c r="CA46" t="s">
        <v>128</v>
      </c>
      <c r="CC46" t="s">
        <v>77</v>
      </c>
      <c r="CD46">
        <v>2013</v>
      </c>
      <c r="CE46" t="s">
        <v>81</v>
      </c>
      <c r="CF46" s="2">
        <v>44294</v>
      </c>
      <c r="CI46">
        <v>1</v>
      </c>
      <c r="CJ46">
        <v>1</v>
      </c>
      <c r="CK46">
        <v>21</v>
      </c>
      <c r="CL46" t="s">
        <v>80</v>
      </c>
    </row>
    <row r="47" spans="1:90" x14ac:dyDescent="0.25">
      <c r="A47" t="s">
        <v>173</v>
      </c>
      <c r="B47" t="s">
        <v>174</v>
      </c>
      <c r="C47" t="s">
        <v>72</v>
      </c>
      <c r="E47" t="str">
        <f>"009941057778"</f>
        <v>009941057778</v>
      </c>
      <c r="F47" s="2">
        <v>44292</v>
      </c>
      <c r="G47">
        <v>202110</v>
      </c>
      <c r="H47" t="s">
        <v>83</v>
      </c>
      <c r="I47" t="s">
        <v>84</v>
      </c>
      <c r="J47" t="s">
        <v>388</v>
      </c>
      <c r="K47" t="s">
        <v>75</v>
      </c>
      <c r="L47" t="s">
        <v>76</v>
      </c>
      <c r="M47" t="s">
        <v>77</v>
      </c>
      <c r="N47" t="s">
        <v>395</v>
      </c>
      <c r="O47" t="s">
        <v>78</v>
      </c>
      <c r="P47" t="str">
        <f>"NA                            "</f>
        <v xml:space="preserve">NA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6.38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39.090000000000003</v>
      </c>
      <c r="BM47">
        <v>5.86</v>
      </c>
      <c r="BN47">
        <v>44.95</v>
      </c>
      <c r="BO47">
        <v>44.95</v>
      </c>
      <c r="BQ47" t="s">
        <v>155</v>
      </c>
      <c r="BR47" t="s">
        <v>155</v>
      </c>
      <c r="BS47" s="2">
        <v>44293</v>
      </c>
      <c r="BT47" s="3">
        <v>0.32291666666666669</v>
      </c>
      <c r="BU47" t="s">
        <v>233</v>
      </c>
      <c r="BV47" t="s">
        <v>97</v>
      </c>
      <c r="BY47">
        <v>1200</v>
      </c>
      <c r="BZ47" t="s">
        <v>82</v>
      </c>
      <c r="CA47" t="s">
        <v>128</v>
      </c>
      <c r="CC47" t="s">
        <v>77</v>
      </c>
      <c r="CD47">
        <v>2013</v>
      </c>
      <c r="CE47" t="s">
        <v>81</v>
      </c>
      <c r="CF47" s="2">
        <v>44294</v>
      </c>
      <c r="CI47">
        <v>1</v>
      </c>
      <c r="CJ47">
        <v>1</v>
      </c>
      <c r="CK47">
        <v>22</v>
      </c>
      <c r="CL47" t="s">
        <v>80</v>
      </c>
    </row>
    <row r="48" spans="1:90" x14ac:dyDescent="0.25">
      <c r="A48" t="s">
        <v>173</v>
      </c>
      <c r="B48" t="s">
        <v>174</v>
      </c>
      <c r="C48" t="s">
        <v>72</v>
      </c>
      <c r="E48" t="str">
        <f>"009940933415"</f>
        <v>009940933415</v>
      </c>
      <c r="F48" s="2">
        <v>44292</v>
      </c>
      <c r="G48">
        <v>202110</v>
      </c>
      <c r="H48" t="s">
        <v>95</v>
      </c>
      <c r="I48" t="s">
        <v>96</v>
      </c>
      <c r="J48" t="s">
        <v>175</v>
      </c>
      <c r="K48" t="s">
        <v>75</v>
      </c>
      <c r="L48" t="s">
        <v>76</v>
      </c>
      <c r="M48" t="s">
        <v>77</v>
      </c>
      <c r="N48" t="s">
        <v>395</v>
      </c>
      <c r="O48" t="s">
        <v>78</v>
      </c>
      <c r="P48" t="str">
        <f>"NOREF                         "</f>
        <v xml:space="preserve">NOREF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8.16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50.03</v>
      </c>
      <c r="BM48">
        <v>7.5</v>
      </c>
      <c r="BN48">
        <v>57.53</v>
      </c>
      <c r="BO48">
        <v>57.53</v>
      </c>
      <c r="BS48" s="2">
        <v>44293</v>
      </c>
      <c r="BT48" s="3">
        <v>0.32291666666666669</v>
      </c>
      <c r="BU48" t="s">
        <v>233</v>
      </c>
      <c r="BV48" t="s">
        <v>97</v>
      </c>
      <c r="BY48">
        <v>1200</v>
      </c>
      <c r="BZ48" t="s">
        <v>82</v>
      </c>
      <c r="CC48" t="s">
        <v>77</v>
      </c>
      <c r="CD48">
        <v>2000</v>
      </c>
      <c r="CE48" t="s">
        <v>81</v>
      </c>
      <c r="CF48" s="2">
        <v>44294</v>
      </c>
      <c r="CI48">
        <v>1</v>
      </c>
      <c r="CJ48">
        <v>1</v>
      </c>
      <c r="CK48">
        <v>21</v>
      </c>
      <c r="CL48" t="s">
        <v>80</v>
      </c>
    </row>
    <row r="49" spans="1:90" x14ac:dyDescent="0.25">
      <c r="A49" t="s">
        <v>173</v>
      </c>
      <c r="B49" t="s">
        <v>174</v>
      </c>
      <c r="C49" t="s">
        <v>72</v>
      </c>
      <c r="E49" t="str">
        <f>"029908381369"</f>
        <v>029908381369</v>
      </c>
      <c r="F49" s="2">
        <v>44292</v>
      </c>
      <c r="G49">
        <v>202110</v>
      </c>
      <c r="H49" t="s">
        <v>91</v>
      </c>
      <c r="I49" t="s">
        <v>92</v>
      </c>
      <c r="J49" t="s">
        <v>178</v>
      </c>
      <c r="K49" t="s">
        <v>75</v>
      </c>
      <c r="L49" t="s">
        <v>76</v>
      </c>
      <c r="M49" t="s">
        <v>77</v>
      </c>
      <c r="N49" t="s">
        <v>395</v>
      </c>
      <c r="O49" t="s">
        <v>78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8.16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0.5</v>
      </c>
      <c r="BK49">
        <v>1</v>
      </c>
      <c r="BL49">
        <v>50.03</v>
      </c>
      <c r="BM49">
        <v>7.5</v>
      </c>
      <c r="BN49">
        <v>57.53</v>
      </c>
      <c r="BO49">
        <v>57.53</v>
      </c>
      <c r="BQ49" t="s">
        <v>254</v>
      </c>
      <c r="BR49" t="s">
        <v>234</v>
      </c>
      <c r="BS49" s="2">
        <v>44293</v>
      </c>
      <c r="BT49" s="3">
        <v>0.32291666666666669</v>
      </c>
      <c r="BU49" t="s">
        <v>233</v>
      </c>
      <c r="BV49" t="s">
        <v>97</v>
      </c>
      <c r="BY49">
        <v>2400</v>
      </c>
      <c r="BZ49" t="s">
        <v>82</v>
      </c>
      <c r="CC49" t="s">
        <v>77</v>
      </c>
      <c r="CD49">
        <v>2013</v>
      </c>
      <c r="CE49" t="s">
        <v>81</v>
      </c>
      <c r="CF49" s="2">
        <v>44294</v>
      </c>
      <c r="CI49">
        <v>1</v>
      </c>
      <c r="CJ49">
        <v>1</v>
      </c>
      <c r="CK49">
        <v>21</v>
      </c>
      <c r="CL49" t="s">
        <v>80</v>
      </c>
    </row>
    <row r="50" spans="1:90" x14ac:dyDescent="0.25">
      <c r="A50" t="s">
        <v>173</v>
      </c>
      <c r="B50" t="s">
        <v>174</v>
      </c>
      <c r="C50" t="s">
        <v>72</v>
      </c>
      <c r="E50" t="str">
        <f>"009940439688"</f>
        <v>009940439688</v>
      </c>
      <c r="F50" s="2">
        <v>44292</v>
      </c>
      <c r="G50">
        <v>202110</v>
      </c>
      <c r="H50" t="s">
        <v>99</v>
      </c>
      <c r="I50" t="s">
        <v>100</v>
      </c>
      <c r="J50" t="s">
        <v>175</v>
      </c>
      <c r="K50" t="s">
        <v>75</v>
      </c>
      <c r="L50" t="s">
        <v>76</v>
      </c>
      <c r="M50" t="s">
        <v>77</v>
      </c>
      <c r="N50" t="s">
        <v>395</v>
      </c>
      <c r="O50" t="s">
        <v>78</v>
      </c>
      <c r="P50" t="str">
        <f t="shared" ref="P50:P57" si="1">"NA                            "</f>
        <v xml:space="preserve">NA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8.16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0.3</v>
      </c>
      <c r="BJ50">
        <v>1</v>
      </c>
      <c r="BK50">
        <v>1</v>
      </c>
      <c r="BL50">
        <v>50.03</v>
      </c>
      <c r="BM50">
        <v>7.5</v>
      </c>
      <c r="BN50">
        <v>57.53</v>
      </c>
      <c r="BO50">
        <v>57.53</v>
      </c>
      <c r="BR50" t="s">
        <v>146</v>
      </c>
      <c r="BS50" s="2">
        <v>44294</v>
      </c>
      <c r="BT50" s="3">
        <v>0.31319444444444444</v>
      </c>
      <c r="BU50" t="s">
        <v>233</v>
      </c>
      <c r="BV50" t="s">
        <v>80</v>
      </c>
      <c r="BW50" t="s">
        <v>124</v>
      </c>
      <c r="BX50" t="s">
        <v>144</v>
      </c>
      <c r="BY50">
        <v>5112.12</v>
      </c>
      <c r="BZ50" t="s">
        <v>82</v>
      </c>
      <c r="CA50" t="s">
        <v>128</v>
      </c>
      <c r="CC50" t="s">
        <v>77</v>
      </c>
      <c r="CD50">
        <v>2013</v>
      </c>
      <c r="CE50" t="s">
        <v>81</v>
      </c>
      <c r="CF50" s="2">
        <v>44295</v>
      </c>
      <c r="CI50">
        <v>1</v>
      </c>
      <c r="CJ50">
        <v>2</v>
      </c>
      <c r="CK50">
        <v>21</v>
      </c>
      <c r="CL50" t="s">
        <v>80</v>
      </c>
    </row>
    <row r="51" spans="1:90" x14ac:dyDescent="0.25">
      <c r="A51" t="s">
        <v>173</v>
      </c>
      <c r="B51" t="s">
        <v>174</v>
      </c>
      <c r="C51" t="s">
        <v>72</v>
      </c>
      <c r="E51" t="str">
        <f>"009940742065"</f>
        <v>009940742065</v>
      </c>
      <c r="F51" s="2">
        <v>44292</v>
      </c>
      <c r="G51">
        <v>202110</v>
      </c>
      <c r="H51" t="s">
        <v>99</v>
      </c>
      <c r="I51" t="s">
        <v>100</v>
      </c>
      <c r="J51" t="s">
        <v>175</v>
      </c>
      <c r="K51" t="s">
        <v>75</v>
      </c>
      <c r="L51" t="s">
        <v>76</v>
      </c>
      <c r="M51" t="s">
        <v>77</v>
      </c>
      <c r="N51" t="s">
        <v>395</v>
      </c>
      <c r="O51" t="s">
        <v>78</v>
      </c>
      <c r="P51" t="str">
        <f t="shared" si="1"/>
        <v xml:space="preserve">NA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8.16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0.4</v>
      </c>
      <c r="BJ51">
        <v>2</v>
      </c>
      <c r="BK51">
        <v>2</v>
      </c>
      <c r="BL51">
        <v>50.03</v>
      </c>
      <c r="BM51">
        <v>7.5</v>
      </c>
      <c r="BN51">
        <v>57.53</v>
      </c>
      <c r="BO51">
        <v>57.53</v>
      </c>
      <c r="BQ51" t="s">
        <v>146</v>
      </c>
      <c r="BR51" t="s">
        <v>255</v>
      </c>
      <c r="BS51" s="2">
        <v>44293</v>
      </c>
      <c r="BT51" s="3">
        <v>0.32291666666666669</v>
      </c>
      <c r="BU51" t="s">
        <v>233</v>
      </c>
      <c r="BV51" t="s">
        <v>97</v>
      </c>
      <c r="BY51">
        <v>9779.49</v>
      </c>
      <c r="BZ51" t="s">
        <v>82</v>
      </c>
      <c r="CC51" t="s">
        <v>77</v>
      </c>
      <c r="CD51">
        <v>2013</v>
      </c>
      <c r="CE51" t="s">
        <v>81</v>
      </c>
      <c r="CF51" s="2">
        <v>44294</v>
      </c>
      <c r="CI51">
        <v>1</v>
      </c>
      <c r="CJ51">
        <v>1</v>
      </c>
      <c r="CK51">
        <v>21</v>
      </c>
      <c r="CL51" t="s">
        <v>80</v>
      </c>
    </row>
    <row r="52" spans="1:90" x14ac:dyDescent="0.25">
      <c r="A52" t="s">
        <v>173</v>
      </c>
      <c r="B52" t="s">
        <v>174</v>
      </c>
      <c r="C52" t="s">
        <v>72</v>
      </c>
      <c r="E52" t="str">
        <f>"009941026602"</f>
        <v>009941026602</v>
      </c>
      <c r="F52" s="2">
        <v>44292</v>
      </c>
      <c r="G52">
        <v>202110</v>
      </c>
      <c r="H52" t="s">
        <v>76</v>
      </c>
      <c r="I52" t="s">
        <v>77</v>
      </c>
      <c r="J52" t="s">
        <v>178</v>
      </c>
      <c r="K52" t="s">
        <v>75</v>
      </c>
      <c r="L52" t="s">
        <v>76</v>
      </c>
      <c r="M52" t="s">
        <v>77</v>
      </c>
      <c r="N52" t="str">
        <f>BQ52</f>
        <v>MATT PON</v>
      </c>
      <c r="O52" t="s">
        <v>98</v>
      </c>
      <c r="P52" t="str">
        <f t="shared" si="1"/>
        <v xml:space="preserve">NA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6.38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0.2</v>
      </c>
      <c r="BJ52">
        <v>3.2</v>
      </c>
      <c r="BK52">
        <v>4</v>
      </c>
      <c r="BL52">
        <v>39.090000000000003</v>
      </c>
      <c r="BM52">
        <v>5.86</v>
      </c>
      <c r="BN52">
        <v>44.95</v>
      </c>
      <c r="BO52">
        <v>44.95</v>
      </c>
      <c r="BQ52" t="s">
        <v>256</v>
      </c>
      <c r="BR52" t="s">
        <v>188</v>
      </c>
      <c r="BS52" s="2">
        <v>44293</v>
      </c>
      <c r="BT52" s="3">
        <v>0.42708333333333331</v>
      </c>
      <c r="BU52" t="s">
        <v>257</v>
      </c>
      <c r="BV52" t="s">
        <v>97</v>
      </c>
      <c r="BY52">
        <v>15884.74</v>
      </c>
      <c r="BZ52" t="s">
        <v>153</v>
      </c>
      <c r="CA52" t="s">
        <v>163</v>
      </c>
      <c r="CC52" t="s">
        <v>77</v>
      </c>
      <c r="CD52">
        <v>2091</v>
      </c>
      <c r="CE52" t="s">
        <v>81</v>
      </c>
      <c r="CF52" s="2">
        <v>44294</v>
      </c>
      <c r="CI52">
        <v>1</v>
      </c>
      <c r="CJ52">
        <v>1</v>
      </c>
      <c r="CK52">
        <v>32</v>
      </c>
      <c r="CL52" t="s">
        <v>80</v>
      </c>
    </row>
    <row r="53" spans="1:90" x14ac:dyDescent="0.25">
      <c r="A53" t="s">
        <v>173</v>
      </c>
      <c r="B53" t="s">
        <v>174</v>
      </c>
      <c r="C53" t="s">
        <v>72</v>
      </c>
      <c r="E53" t="str">
        <f>"009941223744"</f>
        <v>009941223744</v>
      </c>
      <c r="F53" s="2">
        <v>44292</v>
      </c>
      <c r="G53">
        <v>202110</v>
      </c>
      <c r="H53" t="s">
        <v>76</v>
      </c>
      <c r="I53" t="s">
        <v>77</v>
      </c>
      <c r="J53" t="s">
        <v>389</v>
      </c>
      <c r="K53" t="s">
        <v>75</v>
      </c>
      <c r="L53" t="s">
        <v>76</v>
      </c>
      <c r="M53" t="s">
        <v>77</v>
      </c>
      <c r="N53" t="s">
        <v>178</v>
      </c>
      <c r="O53" t="s">
        <v>78</v>
      </c>
      <c r="P53" t="str">
        <f t="shared" si="1"/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6.38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39.090000000000003</v>
      </c>
      <c r="BM53">
        <v>5.86</v>
      </c>
      <c r="BN53">
        <v>44.95</v>
      </c>
      <c r="BO53">
        <v>44.95</v>
      </c>
      <c r="BQ53" t="s">
        <v>155</v>
      </c>
      <c r="BR53" t="s">
        <v>176</v>
      </c>
      <c r="BS53" s="2">
        <v>44293</v>
      </c>
      <c r="BT53" s="3">
        <v>0.33402777777777781</v>
      </c>
      <c r="BU53" t="s">
        <v>233</v>
      </c>
      <c r="BV53" t="s">
        <v>97</v>
      </c>
      <c r="BY53">
        <v>1200</v>
      </c>
      <c r="BZ53" t="s">
        <v>82</v>
      </c>
      <c r="CA53" t="s">
        <v>128</v>
      </c>
      <c r="CC53" t="s">
        <v>77</v>
      </c>
      <c r="CD53">
        <v>2013</v>
      </c>
      <c r="CE53" t="s">
        <v>81</v>
      </c>
      <c r="CF53" s="2">
        <v>44294</v>
      </c>
      <c r="CI53">
        <v>1</v>
      </c>
      <c r="CJ53">
        <v>1</v>
      </c>
      <c r="CK53">
        <v>22</v>
      </c>
      <c r="CL53" t="s">
        <v>80</v>
      </c>
    </row>
    <row r="54" spans="1:90" x14ac:dyDescent="0.25">
      <c r="A54" t="s">
        <v>173</v>
      </c>
      <c r="B54" t="s">
        <v>174</v>
      </c>
      <c r="C54" t="s">
        <v>72</v>
      </c>
      <c r="E54" t="str">
        <f>"009941026604"</f>
        <v>009941026604</v>
      </c>
      <c r="F54" s="2">
        <v>44292</v>
      </c>
      <c r="G54">
        <v>202110</v>
      </c>
      <c r="H54" t="s">
        <v>76</v>
      </c>
      <c r="I54" t="s">
        <v>77</v>
      </c>
      <c r="J54" t="s">
        <v>178</v>
      </c>
      <c r="K54" t="s">
        <v>75</v>
      </c>
      <c r="L54" t="s">
        <v>106</v>
      </c>
      <c r="M54" t="s">
        <v>107</v>
      </c>
      <c r="N54" t="str">
        <f>BQ54</f>
        <v>DEMIRA PADAYACHEE</v>
      </c>
      <c r="O54" t="s">
        <v>98</v>
      </c>
      <c r="P54" t="str">
        <f t="shared" si="1"/>
        <v xml:space="preserve">NA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15.31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0.7</v>
      </c>
      <c r="BJ54">
        <v>1.3</v>
      </c>
      <c r="BK54">
        <v>2</v>
      </c>
      <c r="BL54">
        <v>93.81</v>
      </c>
      <c r="BM54">
        <v>14.07</v>
      </c>
      <c r="BN54">
        <v>107.88</v>
      </c>
      <c r="BO54">
        <v>107.88</v>
      </c>
      <c r="BQ54" t="s">
        <v>258</v>
      </c>
      <c r="BR54" t="s">
        <v>188</v>
      </c>
      <c r="BS54" s="2">
        <v>44293</v>
      </c>
      <c r="BT54" s="3">
        <v>0.52083333333333337</v>
      </c>
      <c r="BU54" t="s">
        <v>259</v>
      </c>
      <c r="BV54" t="s">
        <v>97</v>
      </c>
      <c r="BY54">
        <v>6567.15</v>
      </c>
      <c r="BZ54" t="s">
        <v>153</v>
      </c>
      <c r="CA54" t="s">
        <v>126</v>
      </c>
      <c r="CC54" t="s">
        <v>107</v>
      </c>
      <c r="CD54">
        <v>3200</v>
      </c>
      <c r="CE54" t="s">
        <v>81</v>
      </c>
      <c r="CF54" s="2">
        <v>44293</v>
      </c>
      <c r="CI54">
        <v>1</v>
      </c>
      <c r="CJ54">
        <v>1</v>
      </c>
      <c r="CK54">
        <v>31</v>
      </c>
      <c r="CL54" t="s">
        <v>80</v>
      </c>
    </row>
    <row r="55" spans="1:90" x14ac:dyDescent="0.25">
      <c r="A55" t="s">
        <v>173</v>
      </c>
      <c r="B55" t="s">
        <v>174</v>
      </c>
      <c r="C55" t="s">
        <v>72</v>
      </c>
      <c r="E55" t="str">
        <f>"009939096523"</f>
        <v>009939096523</v>
      </c>
      <c r="F55" s="2">
        <v>44292</v>
      </c>
      <c r="G55">
        <v>202110</v>
      </c>
      <c r="H55" t="s">
        <v>76</v>
      </c>
      <c r="I55" t="s">
        <v>77</v>
      </c>
      <c r="J55" t="s">
        <v>178</v>
      </c>
      <c r="K55" t="s">
        <v>75</v>
      </c>
      <c r="L55" t="s">
        <v>91</v>
      </c>
      <c r="M55" t="s">
        <v>92</v>
      </c>
      <c r="N55" t="s">
        <v>178</v>
      </c>
      <c r="O55" t="s">
        <v>78</v>
      </c>
      <c r="P55" t="str">
        <f t="shared" si="1"/>
        <v xml:space="preserve">NA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8.16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0.6</v>
      </c>
      <c r="BJ55">
        <v>1.8</v>
      </c>
      <c r="BK55">
        <v>2</v>
      </c>
      <c r="BL55">
        <v>50.03</v>
      </c>
      <c r="BM55">
        <v>7.5</v>
      </c>
      <c r="BN55">
        <v>57.53</v>
      </c>
      <c r="BO55">
        <v>57.53</v>
      </c>
      <c r="BQ55" t="s">
        <v>260</v>
      </c>
      <c r="BR55" t="s">
        <v>199</v>
      </c>
      <c r="BS55" s="2">
        <v>44293</v>
      </c>
      <c r="BT55" s="3">
        <v>0.33819444444444446</v>
      </c>
      <c r="BU55" t="s">
        <v>261</v>
      </c>
      <c r="BV55" t="s">
        <v>97</v>
      </c>
      <c r="BY55">
        <v>8892.56</v>
      </c>
      <c r="BZ55" t="s">
        <v>82</v>
      </c>
      <c r="CA55" t="s">
        <v>262</v>
      </c>
      <c r="CC55" t="s">
        <v>92</v>
      </c>
      <c r="CD55">
        <v>3629</v>
      </c>
      <c r="CE55" t="s">
        <v>81</v>
      </c>
      <c r="CF55" s="2">
        <v>44293</v>
      </c>
      <c r="CI55">
        <v>1</v>
      </c>
      <c r="CJ55">
        <v>1</v>
      </c>
      <c r="CK55">
        <v>21</v>
      </c>
      <c r="CL55" t="s">
        <v>80</v>
      </c>
    </row>
    <row r="56" spans="1:90" x14ac:dyDescent="0.25">
      <c r="A56" t="s">
        <v>173</v>
      </c>
      <c r="B56" t="s">
        <v>174</v>
      </c>
      <c r="C56" t="s">
        <v>72</v>
      </c>
      <c r="E56" t="str">
        <f>"009941026605"</f>
        <v>009941026605</v>
      </c>
      <c r="F56" s="2">
        <v>44292</v>
      </c>
      <c r="G56">
        <v>202110</v>
      </c>
      <c r="H56" t="s">
        <v>76</v>
      </c>
      <c r="I56" t="s">
        <v>77</v>
      </c>
      <c r="J56" t="s">
        <v>178</v>
      </c>
      <c r="K56" t="s">
        <v>75</v>
      </c>
      <c r="L56" t="s">
        <v>263</v>
      </c>
      <c r="M56" t="s">
        <v>264</v>
      </c>
      <c r="N56" t="str">
        <f>BQ56</f>
        <v>LISA QUINN</v>
      </c>
      <c r="O56" t="s">
        <v>98</v>
      </c>
      <c r="P56" t="str">
        <f t="shared" si="1"/>
        <v xml:space="preserve">NA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15.82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0.2</v>
      </c>
      <c r="BJ56">
        <v>1.2</v>
      </c>
      <c r="BK56">
        <v>2</v>
      </c>
      <c r="BL56">
        <v>96.94</v>
      </c>
      <c r="BM56">
        <v>14.54</v>
      </c>
      <c r="BN56">
        <v>111.48</v>
      </c>
      <c r="BO56">
        <v>111.48</v>
      </c>
      <c r="BQ56" t="s">
        <v>265</v>
      </c>
      <c r="BR56" t="s">
        <v>188</v>
      </c>
      <c r="BS56" s="2">
        <v>44293</v>
      </c>
      <c r="BT56" s="3">
        <v>0.48472222222222222</v>
      </c>
      <c r="BU56" t="s">
        <v>266</v>
      </c>
      <c r="BV56" t="s">
        <v>97</v>
      </c>
      <c r="BY56">
        <v>6172.53</v>
      </c>
      <c r="BZ56" t="s">
        <v>153</v>
      </c>
      <c r="CA56" t="s">
        <v>267</v>
      </c>
      <c r="CC56" t="s">
        <v>264</v>
      </c>
      <c r="CD56">
        <v>2760</v>
      </c>
      <c r="CE56" t="s">
        <v>81</v>
      </c>
      <c r="CF56" s="2">
        <v>44294</v>
      </c>
      <c r="CI56">
        <v>1</v>
      </c>
      <c r="CJ56">
        <v>1</v>
      </c>
      <c r="CK56">
        <v>33</v>
      </c>
      <c r="CL56" t="s">
        <v>80</v>
      </c>
    </row>
    <row r="57" spans="1:90" x14ac:dyDescent="0.25">
      <c r="A57" t="s">
        <v>173</v>
      </c>
      <c r="B57" t="s">
        <v>174</v>
      </c>
      <c r="C57" t="s">
        <v>72</v>
      </c>
      <c r="E57" t="str">
        <f>"009935856158"</f>
        <v>009935856158</v>
      </c>
      <c r="F57" s="2">
        <v>44292</v>
      </c>
      <c r="G57">
        <v>202110</v>
      </c>
      <c r="H57" t="s">
        <v>76</v>
      </c>
      <c r="I57" t="s">
        <v>77</v>
      </c>
      <c r="J57" t="s">
        <v>178</v>
      </c>
      <c r="K57" t="s">
        <v>75</v>
      </c>
      <c r="L57" t="s">
        <v>99</v>
      </c>
      <c r="M57" t="s">
        <v>100</v>
      </c>
      <c r="N57" t="s">
        <v>178</v>
      </c>
      <c r="O57" t="s">
        <v>78</v>
      </c>
      <c r="P57" t="str">
        <f t="shared" si="1"/>
        <v xml:space="preserve">NA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14.28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3.1</v>
      </c>
      <c r="BJ57">
        <v>2.7</v>
      </c>
      <c r="BK57">
        <v>3.5</v>
      </c>
      <c r="BL57">
        <v>87.53</v>
      </c>
      <c r="BM57">
        <v>13.13</v>
      </c>
      <c r="BN57">
        <v>100.66</v>
      </c>
      <c r="BO57">
        <v>100.66</v>
      </c>
      <c r="BQ57" t="s">
        <v>268</v>
      </c>
      <c r="BR57" t="s">
        <v>199</v>
      </c>
      <c r="BS57" s="2">
        <v>44293</v>
      </c>
      <c r="BT57" s="3">
        <v>0.40069444444444446</v>
      </c>
      <c r="BU57" t="s">
        <v>251</v>
      </c>
      <c r="BV57" t="s">
        <v>97</v>
      </c>
      <c r="BY57">
        <v>13397.13</v>
      </c>
      <c r="BZ57" t="s">
        <v>82</v>
      </c>
      <c r="CA57" t="s">
        <v>159</v>
      </c>
      <c r="CC57" t="s">
        <v>100</v>
      </c>
      <c r="CD57">
        <v>8000</v>
      </c>
      <c r="CE57" t="s">
        <v>81</v>
      </c>
      <c r="CF57" s="2">
        <v>44294</v>
      </c>
      <c r="CI57">
        <v>1</v>
      </c>
      <c r="CJ57">
        <v>1</v>
      </c>
      <c r="CK57">
        <v>21</v>
      </c>
      <c r="CL57" t="s">
        <v>80</v>
      </c>
    </row>
    <row r="58" spans="1:90" x14ac:dyDescent="0.25">
      <c r="A58" t="s">
        <v>173</v>
      </c>
      <c r="B58" t="s">
        <v>174</v>
      </c>
      <c r="C58" t="s">
        <v>72</v>
      </c>
      <c r="E58" t="str">
        <f>"009940942814"</f>
        <v>009940942814</v>
      </c>
      <c r="F58" s="2">
        <v>44293</v>
      </c>
      <c r="G58">
        <v>202110</v>
      </c>
      <c r="H58" t="s">
        <v>85</v>
      </c>
      <c r="I58" t="s">
        <v>86</v>
      </c>
      <c r="J58" t="s">
        <v>390</v>
      </c>
      <c r="K58" t="s">
        <v>75</v>
      </c>
      <c r="L58" t="s">
        <v>160</v>
      </c>
      <c r="M58" t="s">
        <v>161</v>
      </c>
      <c r="N58" t="s">
        <v>393</v>
      </c>
      <c r="O58" t="s">
        <v>78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8.16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1.2</v>
      </c>
      <c r="BK58">
        <v>1.5</v>
      </c>
      <c r="BL58">
        <v>50.03</v>
      </c>
      <c r="BM58">
        <v>7.5</v>
      </c>
      <c r="BN58">
        <v>57.53</v>
      </c>
      <c r="BO58">
        <v>57.53</v>
      </c>
      <c r="BQ58" t="s">
        <v>269</v>
      </c>
      <c r="BR58" t="s">
        <v>181</v>
      </c>
      <c r="BS58" s="2">
        <v>44294</v>
      </c>
      <c r="BT58" s="3">
        <v>0.4777777777777778</v>
      </c>
      <c r="BU58" t="s">
        <v>270</v>
      </c>
      <c r="BV58" t="s">
        <v>80</v>
      </c>
      <c r="BW58" t="s">
        <v>122</v>
      </c>
      <c r="BX58" t="s">
        <v>135</v>
      </c>
      <c r="BY58">
        <v>6000</v>
      </c>
      <c r="BZ58" t="s">
        <v>82</v>
      </c>
      <c r="CA58" t="s">
        <v>136</v>
      </c>
      <c r="CC58" t="s">
        <v>161</v>
      </c>
      <c r="CD58">
        <v>46</v>
      </c>
      <c r="CE58" t="s">
        <v>81</v>
      </c>
      <c r="CF58" s="2">
        <v>44294</v>
      </c>
      <c r="CI58">
        <v>1</v>
      </c>
      <c r="CJ58">
        <v>1</v>
      </c>
      <c r="CK58">
        <v>21</v>
      </c>
      <c r="CL58" t="s">
        <v>80</v>
      </c>
    </row>
    <row r="59" spans="1:90" x14ac:dyDescent="0.25">
      <c r="A59" t="s">
        <v>173</v>
      </c>
      <c r="B59" t="s">
        <v>174</v>
      </c>
      <c r="C59" t="s">
        <v>72</v>
      </c>
      <c r="E59" t="str">
        <f>"009941048742"</f>
        <v>009941048742</v>
      </c>
      <c r="F59" s="2">
        <v>44293</v>
      </c>
      <c r="G59">
        <v>202110</v>
      </c>
      <c r="H59" t="s">
        <v>101</v>
      </c>
      <c r="I59" t="s">
        <v>102</v>
      </c>
      <c r="J59" t="s">
        <v>175</v>
      </c>
      <c r="K59" t="s">
        <v>75</v>
      </c>
      <c r="L59" t="s">
        <v>76</v>
      </c>
      <c r="M59" t="s">
        <v>77</v>
      </c>
      <c r="N59" t="s">
        <v>178</v>
      </c>
      <c r="O59" t="s">
        <v>78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15.82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96.94</v>
      </c>
      <c r="BM59">
        <v>14.54</v>
      </c>
      <c r="BN59">
        <v>111.48</v>
      </c>
      <c r="BO59">
        <v>111.48</v>
      </c>
      <c r="BQ59" t="s">
        <v>219</v>
      </c>
      <c r="BR59" t="s">
        <v>219</v>
      </c>
      <c r="BS59" s="2">
        <v>44294</v>
      </c>
      <c r="BT59" s="3">
        <v>0.31388888888888888</v>
      </c>
      <c r="BU59" t="s">
        <v>233</v>
      </c>
      <c r="BV59" t="s">
        <v>97</v>
      </c>
      <c r="BY59">
        <v>1200</v>
      </c>
      <c r="BZ59" t="s">
        <v>82</v>
      </c>
      <c r="CA59" t="s">
        <v>128</v>
      </c>
      <c r="CC59" t="s">
        <v>77</v>
      </c>
      <c r="CD59">
        <v>2001</v>
      </c>
      <c r="CE59" t="s">
        <v>81</v>
      </c>
      <c r="CF59" s="2">
        <v>44295</v>
      </c>
      <c r="CI59">
        <v>1</v>
      </c>
      <c r="CJ59">
        <v>1</v>
      </c>
      <c r="CK59">
        <v>23</v>
      </c>
      <c r="CL59" t="s">
        <v>80</v>
      </c>
    </row>
    <row r="60" spans="1:90" x14ac:dyDescent="0.25">
      <c r="A60" t="s">
        <v>173</v>
      </c>
      <c r="B60" t="s">
        <v>174</v>
      </c>
      <c r="C60" t="s">
        <v>72</v>
      </c>
      <c r="E60" t="str">
        <f>"009940910089"</f>
        <v>009940910089</v>
      </c>
      <c r="F60" s="2">
        <v>44293</v>
      </c>
      <c r="G60">
        <v>202110</v>
      </c>
      <c r="H60" t="s">
        <v>93</v>
      </c>
      <c r="I60" t="s">
        <v>94</v>
      </c>
      <c r="J60" t="s">
        <v>271</v>
      </c>
      <c r="K60" t="s">
        <v>75</v>
      </c>
      <c r="L60" t="s">
        <v>76</v>
      </c>
      <c r="M60" t="s">
        <v>77</v>
      </c>
      <c r="N60" t="s">
        <v>178</v>
      </c>
      <c r="O60" t="s">
        <v>78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8.16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50.03</v>
      </c>
      <c r="BM60">
        <v>7.5</v>
      </c>
      <c r="BN60">
        <v>57.53</v>
      </c>
      <c r="BO60">
        <v>57.53</v>
      </c>
      <c r="BQ60" t="s">
        <v>183</v>
      </c>
      <c r="BR60" t="s">
        <v>184</v>
      </c>
      <c r="BS60" s="2">
        <v>44294</v>
      </c>
      <c r="BT60" s="3">
        <v>0.31527777777777777</v>
      </c>
      <c r="BU60" t="s">
        <v>233</v>
      </c>
      <c r="BV60" t="s">
        <v>97</v>
      </c>
      <c r="BY60">
        <v>1200</v>
      </c>
      <c r="BZ60" t="s">
        <v>82</v>
      </c>
      <c r="CA60" t="s">
        <v>128</v>
      </c>
      <c r="CC60" t="s">
        <v>77</v>
      </c>
      <c r="CD60">
        <v>2000</v>
      </c>
      <c r="CE60" t="s">
        <v>81</v>
      </c>
      <c r="CF60" s="2">
        <v>44295</v>
      </c>
      <c r="CI60">
        <v>1</v>
      </c>
      <c r="CJ60">
        <v>1</v>
      </c>
      <c r="CK60">
        <v>21</v>
      </c>
      <c r="CL60" t="s">
        <v>80</v>
      </c>
    </row>
    <row r="61" spans="1:90" x14ac:dyDescent="0.25">
      <c r="A61" t="s">
        <v>173</v>
      </c>
      <c r="B61" t="s">
        <v>174</v>
      </c>
      <c r="C61" t="s">
        <v>72</v>
      </c>
      <c r="E61" t="str">
        <f>"009939926586"</f>
        <v>009939926586</v>
      </c>
      <c r="F61" s="2">
        <v>44293</v>
      </c>
      <c r="G61">
        <v>202110</v>
      </c>
      <c r="H61" t="s">
        <v>99</v>
      </c>
      <c r="I61" t="s">
        <v>100</v>
      </c>
      <c r="J61" t="s">
        <v>178</v>
      </c>
      <c r="K61" t="s">
        <v>75</v>
      </c>
      <c r="L61" t="s">
        <v>76</v>
      </c>
      <c r="M61" t="s">
        <v>77</v>
      </c>
      <c r="N61" t="s">
        <v>178</v>
      </c>
      <c r="O61" t="s">
        <v>98</v>
      </c>
      <c r="P61" t="str">
        <f>"NA                            "</f>
        <v xml:space="preserve">NA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15.31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2.2000000000000002</v>
      </c>
      <c r="BJ61">
        <v>2.2000000000000002</v>
      </c>
      <c r="BK61">
        <v>3</v>
      </c>
      <c r="BL61">
        <v>93.81</v>
      </c>
      <c r="BM61">
        <v>14.07</v>
      </c>
      <c r="BN61">
        <v>107.88</v>
      </c>
      <c r="BO61">
        <v>107.88</v>
      </c>
      <c r="BQ61" t="s">
        <v>272</v>
      </c>
      <c r="BR61" t="s">
        <v>273</v>
      </c>
      <c r="BS61" s="2">
        <v>44294</v>
      </c>
      <c r="BT61" s="3">
        <v>0.31458333333333333</v>
      </c>
      <c r="BU61" t="s">
        <v>233</v>
      </c>
      <c r="BV61" t="s">
        <v>97</v>
      </c>
      <c r="BY61">
        <v>11195.28</v>
      </c>
      <c r="BZ61" t="s">
        <v>153</v>
      </c>
      <c r="CA61" t="s">
        <v>128</v>
      </c>
      <c r="CC61" t="s">
        <v>77</v>
      </c>
      <c r="CD61">
        <v>2013</v>
      </c>
      <c r="CE61" t="s">
        <v>81</v>
      </c>
      <c r="CF61" s="2">
        <v>44295</v>
      </c>
      <c r="CI61">
        <v>1</v>
      </c>
      <c r="CJ61">
        <v>1</v>
      </c>
      <c r="CK61">
        <v>31</v>
      </c>
      <c r="CL61" t="s">
        <v>80</v>
      </c>
    </row>
    <row r="62" spans="1:90" x14ac:dyDescent="0.25">
      <c r="A62" t="s">
        <v>173</v>
      </c>
      <c r="B62" t="s">
        <v>174</v>
      </c>
      <c r="C62" t="s">
        <v>72</v>
      </c>
      <c r="E62" t="str">
        <f>"029908382416"</f>
        <v>029908382416</v>
      </c>
      <c r="F62" s="2">
        <v>44293</v>
      </c>
      <c r="G62">
        <v>202110</v>
      </c>
      <c r="H62" t="s">
        <v>91</v>
      </c>
      <c r="I62" t="s">
        <v>92</v>
      </c>
      <c r="J62" t="s">
        <v>178</v>
      </c>
      <c r="K62" t="s">
        <v>75</v>
      </c>
      <c r="L62" t="s">
        <v>95</v>
      </c>
      <c r="M62" t="s">
        <v>96</v>
      </c>
      <c r="N62" t="s">
        <v>394</v>
      </c>
      <c r="O62" t="s">
        <v>78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8.16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50.03</v>
      </c>
      <c r="BM62">
        <v>7.5</v>
      </c>
      <c r="BN62">
        <v>57.53</v>
      </c>
      <c r="BO62">
        <v>57.53</v>
      </c>
      <c r="BQ62" t="s">
        <v>274</v>
      </c>
      <c r="BR62" t="s">
        <v>234</v>
      </c>
      <c r="BS62" s="2">
        <v>44294</v>
      </c>
      <c r="BT62" s="3">
        <v>0.41666666666666669</v>
      </c>
      <c r="BU62" t="s">
        <v>275</v>
      </c>
      <c r="BV62" t="s">
        <v>97</v>
      </c>
      <c r="BY62">
        <v>1200</v>
      </c>
      <c r="BZ62" t="s">
        <v>82</v>
      </c>
      <c r="CA62" t="s">
        <v>134</v>
      </c>
      <c r="CC62" t="s">
        <v>96</v>
      </c>
      <c r="CD62">
        <v>28</v>
      </c>
      <c r="CE62" t="s">
        <v>81</v>
      </c>
      <c r="CF62" s="2">
        <v>44294</v>
      </c>
      <c r="CI62">
        <v>1</v>
      </c>
      <c r="CJ62">
        <v>1</v>
      </c>
      <c r="CK62">
        <v>21</v>
      </c>
      <c r="CL62" t="s">
        <v>80</v>
      </c>
    </row>
    <row r="63" spans="1:90" x14ac:dyDescent="0.25">
      <c r="A63" t="s">
        <v>173</v>
      </c>
      <c r="B63" t="s">
        <v>174</v>
      </c>
      <c r="C63" t="s">
        <v>72</v>
      </c>
      <c r="E63" t="str">
        <f>"009939926587"</f>
        <v>009939926587</v>
      </c>
      <c r="F63" s="2">
        <v>44293</v>
      </c>
      <c r="G63">
        <v>202110</v>
      </c>
      <c r="H63" t="s">
        <v>99</v>
      </c>
      <c r="I63" t="s">
        <v>100</v>
      </c>
      <c r="J63" t="s">
        <v>178</v>
      </c>
      <c r="K63" t="s">
        <v>75</v>
      </c>
      <c r="L63" t="s">
        <v>76</v>
      </c>
      <c r="M63" t="s">
        <v>77</v>
      </c>
      <c r="N63" t="s">
        <v>178</v>
      </c>
      <c r="O63" t="s">
        <v>98</v>
      </c>
      <c r="P63" t="str">
        <f>"NA                            "</f>
        <v xml:space="preserve">NA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15.31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0.4</v>
      </c>
      <c r="BJ63">
        <v>1.3</v>
      </c>
      <c r="BK63">
        <v>2</v>
      </c>
      <c r="BL63">
        <v>93.81</v>
      </c>
      <c r="BM63">
        <v>14.07</v>
      </c>
      <c r="BN63">
        <v>107.88</v>
      </c>
      <c r="BO63">
        <v>107.88</v>
      </c>
      <c r="BR63" t="s">
        <v>273</v>
      </c>
      <c r="BS63" s="2">
        <v>44294</v>
      </c>
      <c r="BT63" s="3">
        <v>0.31597222222222221</v>
      </c>
      <c r="BU63" t="s">
        <v>233</v>
      </c>
      <c r="BV63" t="s">
        <v>97</v>
      </c>
      <c r="BY63">
        <v>6394.19</v>
      </c>
      <c r="BZ63" t="s">
        <v>153</v>
      </c>
      <c r="CA63" t="s">
        <v>128</v>
      </c>
      <c r="CC63" t="s">
        <v>77</v>
      </c>
      <c r="CD63">
        <v>2013</v>
      </c>
      <c r="CE63" t="s">
        <v>81</v>
      </c>
      <c r="CF63" s="2">
        <v>44295</v>
      </c>
      <c r="CI63">
        <v>1</v>
      </c>
      <c r="CJ63">
        <v>1</v>
      </c>
      <c r="CK63">
        <v>31</v>
      </c>
      <c r="CL63" t="s">
        <v>80</v>
      </c>
    </row>
    <row r="64" spans="1:90" x14ac:dyDescent="0.25">
      <c r="A64" t="s">
        <v>173</v>
      </c>
      <c r="B64" t="s">
        <v>174</v>
      </c>
      <c r="C64" t="s">
        <v>72</v>
      </c>
      <c r="E64" t="str">
        <f>"009940717473"</f>
        <v>009940717473</v>
      </c>
      <c r="F64" s="2">
        <v>44293</v>
      </c>
      <c r="G64">
        <v>202110</v>
      </c>
      <c r="H64" t="s">
        <v>91</v>
      </c>
      <c r="I64" t="s">
        <v>92</v>
      </c>
      <c r="J64" t="s">
        <v>222</v>
      </c>
      <c r="K64" t="s">
        <v>75</v>
      </c>
      <c r="L64" t="s">
        <v>76</v>
      </c>
      <c r="M64" t="s">
        <v>77</v>
      </c>
      <c r="N64" t="s">
        <v>178</v>
      </c>
      <c r="O64" t="s">
        <v>78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10.199999999999999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2.4</v>
      </c>
      <c r="BK64">
        <v>2.5</v>
      </c>
      <c r="BL64">
        <v>62.53</v>
      </c>
      <c r="BM64">
        <v>9.3800000000000008</v>
      </c>
      <c r="BN64">
        <v>71.91</v>
      </c>
      <c r="BO64">
        <v>71.91</v>
      </c>
      <c r="BQ64" t="s">
        <v>219</v>
      </c>
      <c r="BR64" t="s">
        <v>219</v>
      </c>
      <c r="BS64" s="2">
        <v>44294</v>
      </c>
      <c r="BT64" s="3">
        <v>0.31458333333333333</v>
      </c>
      <c r="BU64" t="s">
        <v>233</v>
      </c>
      <c r="BV64" t="s">
        <v>97</v>
      </c>
      <c r="BY64">
        <v>12000</v>
      </c>
      <c r="BZ64" t="s">
        <v>82</v>
      </c>
      <c r="CA64" t="s">
        <v>128</v>
      </c>
      <c r="CC64" t="s">
        <v>77</v>
      </c>
      <c r="CD64">
        <v>2013</v>
      </c>
      <c r="CE64" t="s">
        <v>81</v>
      </c>
      <c r="CF64" s="2">
        <v>44295</v>
      </c>
      <c r="CI64">
        <v>1</v>
      </c>
      <c r="CJ64">
        <v>1</v>
      </c>
      <c r="CK64">
        <v>21</v>
      </c>
      <c r="CL64" t="s">
        <v>80</v>
      </c>
    </row>
    <row r="65" spans="1:90" x14ac:dyDescent="0.25">
      <c r="A65" t="s">
        <v>173</v>
      </c>
      <c r="B65" t="s">
        <v>174</v>
      </c>
      <c r="C65" t="s">
        <v>72</v>
      </c>
      <c r="E65" t="str">
        <f>"029908381370"</f>
        <v>029908381370</v>
      </c>
      <c r="F65" s="2">
        <v>44293</v>
      </c>
      <c r="G65">
        <v>202110</v>
      </c>
      <c r="H65" t="s">
        <v>91</v>
      </c>
      <c r="I65" t="s">
        <v>92</v>
      </c>
      <c r="J65" t="s">
        <v>178</v>
      </c>
      <c r="K65" t="s">
        <v>75</v>
      </c>
      <c r="L65" t="s">
        <v>76</v>
      </c>
      <c r="M65" t="s">
        <v>77</v>
      </c>
      <c r="N65" t="s">
        <v>178</v>
      </c>
      <c r="O65" t="s">
        <v>113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15.31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2.8</v>
      </c>
      <c r="BJ65">
        <v>9.3000000000000007</v>
      </c>
      <c r="BK65">
        <v>10</v>
      </c>
      <c r="BL65">
        <v>98.81</v>
      </c>
      <c r="BM65">
        <v>14.82</v>
      </c>
      <c r="BN65">
        <v>113.63</v>
      </c>
      <c r="BO65">
        <v>113.63</v>
      </c>
      <c r="BQ65" t="s">
        <v>276</v>
      </c>
      <c r="BR65" t="s">
        <v>234</v>
      </c>
      <c r="BS65" s="2">
        <v>44294</v>
      </c>
      <c r="BT65" s="3">
        <v>0.31388888888888888</v>
      </c>
      <c r="BU65" t="s">
        <v>233</v>
      </c>
      <c r="BV65" t="s">
        <v>97</v>
      </c>
      <c r="BY65">
        <v>46620</v>
      </c>
      <c r="CA65" t="s">
        <v>128</v>
      </c>
      <c r="CC65" t="s">
        <v>77</v>
      </c>
      <c r="CD65">
        <v>2000</v>
      </c>
      <c r="CE65" t="s">
        <v>81</v>
      </c>
      <c r="CF65" s="2">
        <v>44295</v>
      </c>
      <c r="CI65">
        <v>1</v>
      </c>
      <c r="CJ65">
        <v>1</v>
      </c>
      <c r="CK65" t="s">
        <v>277</v>
      </c>
      <c r="CL65" t="s">
        <v>80</v>
      </c>
    </row>
    <row r="66" spans="1:90" x14ac:dyDescent="0.25">
      <c r="A66" t="s">
        <v>173</v>
      </c>
      <c r="B66" t="s">
        <v>174</v>
      </c>
      <c r="C66" t="s">
        <v>72</v>
      </c>
      <c r="E66" t="str">
        <f>"009940929040"</f>
        <v>009940929040</v>
      </c>
      <c r="F66" s="2">
        <v>44293</v>
      </c>
      <c r="G66">
        <v>202110</v>
      </c>
      <c r="H66" t="s">
        <v>76</v>
      </c>
      <c r="I66" t="s">
        <v>77</v>
      </c>
      <c r="J66" t="s">
        <v>175</v>
      </c>
      <c r="K66" t="s">
        <v>75</v>
      </c>
      <c r="L66" t="s">
        <v>76</v>
      </c>
      <c r="M66" t="s">
        <v>77</v>
      </c>
      <c r="N66" t="s">
        <v>178</v>
      </c>
      <c r="O66" t="s">
        <v>113</v>
      </c>
      <c r="P66" t="str">
        <f>"NA                            "</f>
        <v xml:space="preserve">NA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11.48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75.36</v>
      </c>
      <c r="BM66">
        <v>11.3</v>
      </c>
      <c r="BN66">
        <v>86.66</v>
      </c>
      <c r="BO66">
        <v>86.66</v>
      </c>
      <c r="BQ66" t="s">
        <v>115</v>
      </c>
      <c r="BR66" t="s">
        <v>278</v>
      </c>
      <c r="BS66" s="2">
        <v>44294</v>
      </c>
      <c r="BT66" s="3">
        <v>0.3125</v>
      </c>
      <c r="BU66" t="s">
        <v>233</v>
      </c>
      <c r="BV66" t="s">
        <v>97</v>
      </c>
      <c r="BY66">
        <v>1200</v>
      </c>
      <c r="CA66" t="s">
        <v>128</v>
      </c>
      <c r="CC66" t="s">
        <v>77</v>
      </c>
      <c r="CD66">
        <v>2013</v>
      </c>
      <c r="CE66" t="s">
        <v>81</v>
      </c>
      <c r="CF66" s="2">
        <v>44295</v>
      </c>
      <c r="CI66">
        <v>1</v>
      </c>
      <c r="CJ66">
        <v>1</v>
      </c>
      <c r="CK66" t="s">
        <v>116</v>
      </c>
      <c r="CL66" t="s">
        <v>80</v>
      </c>
    </row>
    <row r="67" spans="1:90" x14ac:dyDescent="0.25">
      <c r="A67" t="s">
        <v>173</v>
      </c>
      <c r="B67" t="s">
        <v>174</v>
      </c>
      <c r="C67" t="s">
        <v>72</v>
      </c>
      <c r="E67" t="str">
        <f>"009941434421"</f>
        <v>009941434421</v>
      </c>
      <c r="F67" s="2">
        <v>44293</v>
      </c>
      <c r="G67">
        <v>202110</v>
      </c>
      <c r="H67" t="s">
        <v>76</v>
      </c>
      <c r="I67" t="s">
        <v>77</v>
      </c>
      <c r="J67" t="s">
        <v>223</v>
      </c>
      <c r="K67" t="s">
        <v>75</v>
      </c>
      <c r="L67" t="s">
        <v>76</v>
      </c>
      <c r="M67" t="s">
        <v>77</v>
      </c>
      <c r="N67" t="s">
        <v>178</v>
      </c>
      <c r="O67" t="s">
        <v>113</v>
      </c>
      <c r="P67" t="str">
        <f>"NA                            "</f>
        <v xml:space="preserve">NA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11.48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75.36</v>
      </c>
      <c r="BM67">
        <v>11.3</v>
      </c>
      <c r="BN67">
        <v>86.66</v>
      </c>
      <c r="BO67">
        <v>86.66</v>
      </c>
      <c r="BR67" t="s">
        <v>224</v>
      </c>
      <c r="BS67" s="2">
        <v>44294</v>
      </c>
      <c r="BT67" s="3">
        <v>0.31597222222222221</v>
      </c>
      <c r="BU67" t="s">
        <v>233</v>
      </c>
      <c r="BV67" t="s">
        <v>97</v>
      </c>
      <c r="BY67">
        <v>1200</v>
      </c>
      <c r="CA67" t="s">
        <v>128</v>
      </c>
      <c r="CC67" t="s">
        <v>77</v>
      </c>
      <c r="CD67">
        <v>2000</v>
      </c>
      <c r="CE67" t="s">
        <v>81</v>
      </c>
      <c r="CF67" s="2">
        <v>44295</v>
      </c>
      <c r="CI67">
        <v>1</v>
      </c>
      <c r="CJ67">
        <v>1</v>
      </c>
      <c r="CK67" t="s">
        <v>116</v>
      </c>
      <c r="CL67" t="s">
        <v>80</v>
      </c>
    </row>
    <row r="68" spans="1:90" x14ac:dyDescent="0.25">
      <c r="A68" t="s">
        <v>173</v>
      </c>
      <c r="B68" t="s">
        <v>174</v>
      </c>
      <c r="C68" t="s">
        <v>72</v>
      </c>
      <c r="E68" t="str">
        <f>"009939096524"</f>
        <v>009939096524</v>
      </c>
      <c r="F68" s="2">
        <v>44293</v>
      </c>
      <c r="G68">
        <v>202110</v>
      </c>
      <c r="H68" t="s">
        <v>76</v>
      </c>
      <c r="I68" t="s">
        <v>77</v>
      </c>
      <c r="J68" t="s">
        <v>178</v>
      </c>
      <c r="K68" t="s">
        <v>75</v>
      </c>
      <c r="L68" t="s">
        <v>91</v>
      </c>
      <c r="M68" t="s">
        <v>92</v>
      </c>
      <c r="N68" t="s">
        <v>178</v>
      </c>
      <c r="O68" t="s">
        <v>78</v>
      </c>
      <c r="P68" t="str">
        <f>"NA                            "</f>
        <v xml:space="preserve">NA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10.199999999999999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0.8</v>
      </c>
      <c r="BJ68">
        <v>2.2000000000000002</v>
      </c>
      <c r="BK68">
        <v>2.5</v>
      </c>
      <c r="BL68">
        <v>62.53</v>
      </c>
      <c r="BM68">
        <v>9.3800000000000008</v>
      </c>
      <c r="BN68">
        <v>71.91</v>
      </c>
      <c r="BO68">
        <v>71.91</v>
      </c>
      <c r="BQ68" t="s">
        <v>234</v>
      </c>
      <c r="BR68" t="s">
        <v>199</v>
      </c>
      <c r="BS68" s="2">
        <v>44294</v>
      </c>
      <c r="BT68" s="3">
        <v>0.34791666666666665</v>
      </c>
      <c r="BU68" t="s">
        <v>279</v>
      </c>
      <c r="BV68" t="s">
        <v>97</v>
      </c>
      <c r="BY68">
        <v>11172</v>
      </c>
      <c r="BZ68" t="s">
        <v>82</v>
      </c>
      <c r="CA68" t="s">
        <v>262</v>
      </c>
      <c r="CC68" t="s">
        <v>92</v>
      </c>
      <c r="CD68">
        <v>3629</v>
      </c>
      <c r="CE68" t="s">
        <v>81</v>
      </c>
      <c r="CF68" s="2">
        <v>44294</v>
      </c>
      <c r="CI68">
        <v>1</v>
      </c>
      <c r="CJ68">
        <v>1</v>
      </c>
      <c r="CK68">
        <v>21</v>
      </c>
      <c r="CL68" t="s">
        <v>80</v>
      </c>
    </row>
    <row r="69" spans="1:90" x14ac:dyDescent="0.25">
      <c r="A69" t="s">
        <v>173</v>
      </c>
      <c r="B69" t="s">
        <v>174</v>
      </c>
      <c r="C69" t="s">
        <v>72</v>
      </c>
      <c r="E69" t="str">
        <f>"009940504838"</f>
        <v>009940504838</v>
      </c>
      <c r="F69" s="2">
        <v>44294</v>
      </c>
      <c r="G69">
        <v>202110</v>
      </c>
      <c r="H69" t="s">
        <v>226</v>
      </c>
      <c r="I69" t="s">
        <v>227</v>
      </c>
      <c r="J69" t="s">
        <v>228</v>
      </c>
      <c r="K69" t="s">
        <v>75</v>
      </c>
      <c r="L69" t="s">
        <v>76</v>
      </c>
      <c r="M69" t="s">
        <v>77</v>
      </c>
      <c r="N69" t="s">
        <v>280</v>
      </c>
      <c r="O69" t="s">
        <v>78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19.059999999999999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100.18</v>
      </c>
      <c r="BM69">
        <v>15.03</v>
      </c>
      <c r="BN69">
        <v>115.21</v>
      </c>
      <c r="BO69">
        <v>115.21</v>
      </c>
      <c r="BQ69" t="s">
        <v>196</v>
      </c>
      <c r="BR69" t="s">
        <v>281</v>
      </c>
      <c r="BS69" s="2">
        <v>44295</v>
      </c>
      <c r="BT69" s="3">
        <v>0.31180555555555556</v>
      </c>
      <c r="BU69" t="s">
        <v>233</v>
      </c>
      <c r="BV69" t="s">
        <v>97</v>
      </c>
      <c r="BY69">
        <v>1200</v>
      </c>
      <c r="BZ69" t="s">
        <v>82</v>
      </c>
      <c r="CA69" t="s">
        <v>128</v>
      </c>
      <c r="CC69" t="s">
        <v>77</v>
      </c>
      <c r="CD69">
        <v>2000</v>
      </c>
      <c r="CE69" t="s">
        <v>81</v>
      </c>
      <c r="CF69" s="2">
        <v>44296</v>
      </c>
      <c r="CI69">
        <v>1</v>
      </c>
      <c r="CJ69">
        <v>1</v>
      </c>
      <c r="CK69">
        <v>23</v>
      </c>
      <c r="CL69" t="s">
        <v>80</v>
      </c>
    </row>
    <row r="70" spans="1:90" x14ac:dyDescent="0.25">
      <c r="A70" t="s">
        <v>173</v>
      </c>
      <c r="B70" t="s">
        <v>174</v>
      </c>
      <c r="C70" t="s">
        <v>72</v>
      </c>
      <c r="E70" t="str">
        <f>"009941026601"</f>
        <v>009941026601</v>
      </c>
      <c r="F70" s="2">
        <v>44294</v>
      </c>
      <c r="G70">
        <v>202110</v>
      </c>
      <c r="H70" t="s">
        <v>76</v>
      </c>
      <c r="I70" t="s">
        <v>77</v>
      </c>
      <c r="J70" t="s">
        <v>186</v>
      </c>
      <c r="K70" t="s">
        <v>75</v>
      </c>
      <c r="L70" t="s">
        <v>91</v>
      </c>
      <c r="M70" t="s">
        <v>92</v>
      </c>
      <c r="N70" t="str">
        <f>BQ70</f>
        <v>SHALIKA MAHARAJ</v>
      </c>
      <c r="O70" t="s">
        <v>98</v>
      </c>
      <c r="P70" t="str">
        <f>"..                            "</f>
        <v xml:space="preserve">..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18.45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0.6</v>
      </c>
      <c r="BJ70">
        <v>2.9</v>
      </c>
      <c r="BK70">
        <v>3</v>
      </c>
      <c r="BL70">
        <v>96.95</v>
      </c>
      <c r="BM70">
        <v>14.54</v>
      </c>
      <c r="BN70">
        <v>111.49</v>
      </c>
      <c r="BO70">
        <v>111.49</v>
      </c>
      <c r="BQ70" t="s">
        <v>282</v>
      </c>
      <c r="BR70" t="s">
        <v>188</v>
      </c>
      <c r="BS70" s="2">
        <v>44295</v>
      </c>
      <c r="BT70" s="3">
        <v>0.3888888888888889</v>
      </c>
      <c r="BU70" t="s">
        <v>283</v>
      </c>
      <c r="BV70" t="s">
        <v>97</v>
      </c>
      <c r="BY70">
        <v>14298.34</v>
      </c>
      <c r="BZ70" t="s">
        <v>153</v>
      </c>
      <c r="CA70" t="s">
        <v>138</v>
      </c>
      <c r="CC70" t="s">
        <v>92</v>
      </c>
      <c r="CD70">
        <v>4068</v>
      </c>
      <c r="CE70" t="s">
        <v>81</v>
      </c>
      <c r="CF70" s="2">
        <v>44295</v>
      </c>
      <c r="CI70">
        <v>1</v>
      </c>
      <c r="CJ70">
        <v>1</v>
      </c>
      <c r="CK70">
        <v>31</v>
      </c>
      <c r="CL70" t="s">
        <v>80</v>
      </c>
    </row>
    <row r="71" spans="1:90" x14ac:dyDescent="0.25">
      <c r="A71" t="s">
        <v>173</v>
      </c>
      <c r="B71" t="s">
        <v>174</v>
      </c>
      <c r="C71" t="s">
        <v>72</v>
      </c>
      <c r="E71" t="str">
        <f>"009940687743"</f>
        <v>009940687743</v>
      </c>
      <c r="F71" s="2">
        <v>44294</v>
      </c>
      <c r="G71">
        <v>202110</v>
      </c>
      <c r="H71" t="s">
        <v>111</v>
      </c>
      <c r="I71" t="s">
        <v>112</v>
      </c>
      <c r="J71" t="s">
        <v>239</v>
      </c>
      <c r="K71" t="s">
        <v>75</v>
      </c>
      <c r="L71" t="s">
        <v>76</v>
      </c>
      <c r="M71" t="s">
        <v>77</v>
      </c>
      <c r="N71" t="s">
        <v>178</v>
      </c>
      <c r="O71" t="s">
        <v>78</v>
      </c>
      <c r="P71" t="str">
        <f>"..                            "</f>
        <v xml:space="preserve">..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7.69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0.5</v>
      </c>
      <c r="BJ71">
        <v>1.5</v>
      </c>
      <c r="BK71">
        <v>2</v>
      </c>
      <c r="BL71">
        <v>40.4</v>
      </c>
      <c r="BM71">
        <v>6.06</v>
      </c>
      <c r="BN71">
        <v>46.46</v>
      </c>
      <c r="BO71">
        <v>46.46</v>
      </c>
      <c r="BQ71" t="s">
        <v>284</v>
      </c>
      <c r="BR71" t="s">
        <v>241</v>
      </c>
      <c r="BS71" s="2">
        <v>44295</v>
      </c>
      <c r="BT71" s="3">
        <v>0.30972222222222223</v>
      </c>
      <c r="BU71" t="s">
        <v>233</v>
      </c>
      <c r="BV71" t="s">
        <v>97</v>
      </c>
      <c r="BY71">
        <v>7383.55</v>
      </c>
      <c r="BZ71" t="s">
        <v>82</v>
      </c>
      <c r="CA71" t="s">
        <v>128</v>
      </c>
      <c r="CC71" t="s">
        <v>77</v>
      </c>
      <c r="CD71">
        <v>2013</v>
      </c>
      <c r="CE71" t="s">
        <v>81</v>
      </c>
      <c r="CF71" s="2">
        <v>44296</v>
      </c>
      <c r="CI71">
        <v>1</v>
      </c>
      <c r="CJ71">
        <v>1</v>
      </c>
      <c r="CK71">
        <v>22</v>
      </c>
      <c r="CL71" t="s">
        <v>80</v>
      </c>
    </row>
    <row r="72" spans="1:90" x14ac:dyDescent="0.25">
      <c r="A72" t="s">
        <v>173</v>
      </c>
      <c r="B72" t="s">
        <v>174</v>
      </c>
      <c r="C72" t="s">
        <v>72</v>
      </c>
      <c r="E72" t="str">
        <f>"009941026600"</f>
        <v>009941026600</v>
      </c>
      <c r="F72" s="2">
        <v>44294</v>
      </c>
      <c r="G72">
        <v>202110</v>
      </c>
      <c r="H72" t="s">
        <v>76</v>
      </c>
      <c r="I72" t="s">
        <v>77</v>
      </c>
      <c r="J72" t="s">
        <v>186</v>
      </c>
      <c r="K72" t="s">
        <v>75</v>
      </c>
      <c r="L72" t="s">
        <v>91</v>
      </c>
      <c r="M72" t="s">
        <v>92</v>
      </c>
      <c r="N72" t="str">
        <f>BQ72</f>
        <v>TRIVARAN PILLAY</v>
      </c>
      <c r="O72" t="s">
        <v>98</v>
      </c>
      <c r="P72" t="str">
        <f>"..                            "</f>
        <v xml:space="preserve">..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18.45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0.9</v>
      </c>
      <c r="BJ72">
        <v>2.9</v>
      </c>
      <c r="BK72">
        <v>3</v>
      </c>
      <c r="BL72">
        <v>96.95</v>
      </c>
      <c r="BM72">
        <v>14.54</v>
      </c>
      <c r="BN72">
        <v>111.49</v>
      </c>
      <c r="BO72">
        <v>111.49</v>
      </c>
      <c r="BQ72" t="s">
        <v>285</v>
      </c>
      <c r="BR72" t="s">
        <v>188</v>
      </c>
      <c r="BS72" s="2">
        <v>44295</v>
      </c>
      <c r="BT72" s="3">
        <v>0.43055555555555558</v>
      </c>
      <c r="BU72" t="s">
        <v>286</v>
      </c>
      <c r="BV72" t="s">
        <v>97</v>
      </c>
      <c r="BY72">
        <v>14568.4</v>
      </c>
      <c r="BZ72" t="s">
        <v>153</v>
      </c>
      <c r="CA72" t="s">
        <v>262</v>
      </c>
      <c r="CC72" t="s">
        <v>92</v>
      </c>
      <c r="CD72">
        <v>3629</v>
      </c>
      <c r="CE72" t="s">
        <v>81</v>
      </c>
      <c r="CF72" s="2">
        <v>44295</v>
      </c>
      <c r="CI72">
        <v>1</v>
      </c>
      <c r="CJ72">
        <v>1</v>
      </c>
      <c r="CK72">
        <v>31</v>
      </c>
      <c r="CL72" t="s">
        <v>80</v>
      </c>
    </row>
    <row r="73" spans="1:90" x14ac:dyDescent="0.25">
      <c r="A73" t="s">
        <v>173</v>
      </c>
      <c r="B73" t="s">
        <v>174</v>
      </c>
      <c r="C73" t="s">
        <v>72</v>
      </c>
      <c r="E73" t="str">
        <f>"009939096525"</f>
        <v>009939096525</v>
      </c>
      <c r="F73" s="2">
        <v>44294</v>
      </c>
      <c r="G73">
        <v>202110</v>
      </c>
      <c r="H73" t="s">
        <v>76</v>
      </c>
      <c r="I73" t="s">
        <v>77</v>
      </c>
      <c r="J73" t="s">
        <v>178</v>
      </c>
      <c r="K73" t="s">
        <v>75</v>
      </c>
      <c r="L73" t="s">
        <v>91</v>
      </c>
      <c r="M73" t="s">
        <v>92</v>
      </c>
      <c r="N73" t="s">
        <v>178</v>
      </c>
      <c r="O73" t="s">
        <v>78</v>
      </c>
      <c r="P73" t="str">
        <f>"..                            "</f>
        <v xml:space="preserve">..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46.71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9.1999999999999993</v>
      </c>
      <c r="BJ73">
        <v>4.8</v>
      </c>
      <c r="BK73">
        <v>9.5</v>
      </c>
      <c r="BL73">
        <v>245.48</v>
      </c>
      <c r="BM73">
        <v>36.82</v>
      </c>
      <c r="BN73">
        <v>282.3</v>
      </c>
      <c r="BO73">
        <v>282.3</v>
      </c>
      <c r="BQ73" t="s">
        <v>212</v>
      </c>
      <c r="BR73" t="s">
        <v>199</v>
      </c>
      <c r="BS73" s="2">
        <v>44295</v>
      </c>
      <c r="BT73" s="3">
        <v>0.34513888888888888</v>
      </c>
      <c r="BU73" t="s">
        <v>279</v>
      </c>
      <c r="BV73" t="s">
        <v>97</v>
      </c>
      <c r="BY73">
        <v>24149.48</v>
      </c>
      <c r="BZ73" t="s">
        <v>82</v>
      </c>
      <c r="CA73" t="s">
        <v>262</v>
      </c>
      <c r="CC73" t="s">
        <v>92</v>
      </c>
      <c r="CD73">
        <v>3629</v>
      </c>
      <c r="CE73" t="s">
        <v>81</v>
      </c>
      <c r="CF73" s="2">
        <v>44295</v>
      </c>
      <c r="CI73">
        <v>1</v>
      </c>
      <c r="CJ73">
        <v>1</v>
      </c>
      <c r="CK73">
        <v>21</v>
      </c>
      <c r="CL73" t="s">
        <v>80</v>
      </c>
    </row>
    <row r="74" spans="1:90" x14ac:dyDescent="0.25">
      <c r="A74" t="s">
        <v>173</v>
      </c>
      <c r="B74" t="s">
        <v>174</v>
      </c>
      <c r="C74" t="s">
        <v>72</v>
      </c>
      <c r="E74" t="str">
        <f>"009940792972"</f>
        <v>009940792972</v>
      </c>
      <c r="F74" s="2">
        <v>44294</v>
      </c>
      <c r="G74">
        <v>202110</v>
      </c>
      <c r="H74" t="s">
        <v>237</v>
      </c>
      <c r="I74" t="s">
        <v>238</v>
      </c>
      <c r="J74" t="s">
        <v>175</v>
      </c>
      <c r="K74" t="s">
        <v>75</v>
      </c>
      <c r="L74" t="s">
        <v>76</v>
      </c>
      <c r="M74" t="s">
        <v>77</v>
      </c>
      <c r="N74" t="s">
        <v>178</v>
      </c>
      <c r="O74" t="s">
        <v>78</v>
      </c>
      <c r="P74" t="str">
        <f>"NA                            "</f>
        <v xml:space="preserve">NA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7.69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0.6</v>
      </c>
      <c r="BJ74">
        <v>1.5</v>
      </c>
      <c r="BK74">
        <v>2</v>
      </c>
      <c r="BL74">
        <v>40.4</v>
      </c>
      <c r="BM74">
        <v>6.06</v>
      </c>
      <c r="BN74">
        <v>46.46</v>
      </c>
      <c r="BO74">
        <v>46.46</v>
      </c>
      <c r="BQ74" t="s">
        <v>183</v>
      </c>
      <c r="BR74" t="s">
        <v>166</v>
      </c>
      <c r="BS74" s="2">
        <v>44295</v>
      </c>
      <c r="BT74" s="3">
        <v>0.30902777777777779</v>
      </c>
      <c r="BU74" t="s">
        <v>233</v>
      </c>
      <c r="BV74" t="s">
        <v>97</v>
      </c>
      <c r="BY74">
        <v>7489.8</v>
      </c>
      <c r="BZ74" t="s">
        <v>82</v>
      </c>
      <c r="CA74" t="s">
        <v>128</v>
      </c>
      <c r="CC74" t="s">
        <v>77</v>
      </c>
      <c r="CD74">
        <v>2000</v>
      </c>
      <c r="CE74" t="s">
        <v>81</v>
      </c>
      <c r="CF74" s="2">
        <v>44296</v>
      </c>
      <c r="CI74">
        <v>1</v>
      </c>
      <c r="CJ74">
        <v>1</v>
      </c>
      <c r="CK74">
        <v>22</v>
      </c>
      <c r="CL74" t="s">
        <v>80</v>
      </c>
    </row>
    <row r="75" spans="1:90" x14ac:dyDescent="0.25">
      <c r="A75" t="s">
        <v>173</v>
      </c>
      <c r="B75" t="s">
        <v>174</v>
      </c>
      <c r="C75" t="s">
        <v>72</v>
      </c>
      <c r="E75" t="str">
        <f>"009941223761"</f>
        <v>009941223761</v>
      </c>
      <c r="F75" s="2">
        <v>44294</v>
      </c>
      <c r="G75">
        <v>202110</v>
      </c>
      <c r="H75" t="s">
        <v>76</v>
      </c>
      <c r="I75" t="s">
        <v>77</v>
      </c>
      <c r="J75" t="s">
        <v>232</v>
      </c>
      <c r="K75" t="s">
        <v>75</v>
      </c>
      <c r="L75" t="s">
        <v>76</v>
      </c>
      <c r="M75" t="s">
        <v>77</v>
      </c>
      <c r="N75" t="s">
        <v>178</v>
      </c>
      <c r="O75" t="s">
        <v>78</v>
      </c>
      <c r="P75" t="str">
        <f>"JNB2104070017                 "</f>
        <v xml:space="preserve">JNB2104070017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7.69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40.4</v>
      </c>
      <c r="BM75">
        <v>6.06</v>
      </c>
      <c r="BN75">
        <v>46.46</v>
      </c>
      <c r="BO75">
        <v>46.46</v>
      </c>
      <c r="BS75" s="2">
        <v>44295</v>
      </c>
      <c r="BT75" s="3">
        <v>0.3125</v>
      </c>
      <c r="BU75" t="s">
        <v>233</v>
      </c>
      <c r="BV75" t="s">
        <v>97</v>
      </c>
      <c r="BY75">
        <v>1200</v>
      </c>
      <c r="BZ75" t="s">
        <v>82</v>
      </c>
      <c r="CA75" t="s">
        <v>128</v>
      </c>
      <c r="CC75" t="s">
        <v>77</v>
      </c>
      <c r="CD75">
        <v>2013</v>
      </c>
      <c r="CE75" t="s">
        <v>81</v>
      </c>
      <c r="CF75" s="2">
        <v>44296</v>
      </c>
      <c r="CI75">
        <v>1</v>
      </c>
      <c r="CJ75">
        <v>1</v>
      </c>
      <c r="CK75">
        <v>22</v>
      </c>
      <c r="CL75" t="s">
        <v>80</v>
      </c>
    </row>
    <row r="76" spans="1:90" x14ac:dyDescent="0.25">
      <c r="A76" t="s">
        <v>173</v>
      </c>
      <c r="B76" t="s">
        <v>174</v>
      </c>
      <c r="C76" t="s">
        <v>72</v>
      </c>
      <c r="E76" t="str">
        <f>"009940002545"</f>
        <v>009940002545</v>
      </c>
      <c r="F76" s="2">
        <v>44294</v>
      </c>
      <c r="G76">
        <v>202110</v>
      </c>
      <c r="H76" t="s">
        <v>91</v>
      </c>
      <c r="I76" t="s">
        <v>92</v>
      </c>
      <c r="J76" t="s">
        <v>218</v>
      </c>
      <c r="K76" t="s">
        <v>75</v>
      </c>
      <c r="L76" t="s">
        <v>76</v>
      </c>
      <c r="M76" t="s">
        <v>77</v>
      </c>
      <c r="N76" t="s">
        <v>178</v>
      </c>
      <c r="O76" t="s">
        <v>78</v>
      </c>
      <c r="P76" t="str">
        <f>"                              "</f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9.84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51.71</v>
      </c>
      <c r="BM76">
        <v>7.76</v>
      </c>
      <c r="BN76">
        <v>59.47</v>
      </c>
      <c r="BO76">
        <v>59.47</v>
      </c>
      <c r="BQ76" t="s">
        <v>219</v>
      </c>
      <c r="BR76" t="s">
        <v>236</v>
      </c>
      <c r="BS76" s="2">
        <v>44295</v>
      </c>
      <c r="BT76" s="3">
        <v>0.29166666666666669</v>
      </c>
      <c r="BU76" t="s">
        <v>233</v>
      </c>
      <c r="BV76" t="s">
        <v>97</v>
      </c>
      <c r="BY76">
        <v>1200</v>
      </c>
      <c r="BZ76" t="s">
        <v>82</v>
      </c>
      <c r="CC76" t="s">
        <v>77</v>
      </c>
      <c r="CD76">
        <v>2013</v>
      </c>
      <c r="CE76" t="s">
        <v>81</v>
      </c>
      <c r="CF76" s="2">
        <v>44296</v>
      </c>
      <c r="CI76">
        <v>1</v>
      </c>
      <c r="CJ76">
        <v>1</v>
      </c>
      <c r="CK76">
        <v>21</v>
      </c>
      <c r="CL76" t="s">
        <v>80</v>
      </c>
    </row>
    <row r="77" spans="1:90" x14ac:dyDescent="0.25">
      <c r="A77" t="s">
        <v>173</v>
      </c>
      <c r="B77" t="s">
        <v>174</v>
      </c>
      <c r="C77" t="s">
        <v>72</v>
      </c>
      <c r="E77" t="str">
        <f>"009940569485"</f>
        <v>009940569485</v>
      </c>
      <c r="F77" s="2">
        <v>44294</v>
      </c>
      <c r="G77">
        <v>202110</v>
      </c>
      <c r="H77" t="s">
        <v>85</v>
      </c>
      <c r="I77" t="s">
        <v>86</v>
      </c>
      <c r="J77" t="s">
        <v>384</v>
      </c>
      <c r="K77" t="s">
        <v>75</v>
      </c>
      <c r="L77" t="s">
        <v>76</v>
      </c>
      <c r="M77" t="s">
        <v>77</v>
      </c>
      <c r="N77" t="s">
        <v>178</v>
      </c>
      <c r="O77" t="s">
        <v>98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18.45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96.95</v>
      </c>
      <c r="BM77">
        <v>14.54</v>
      </c>
      <c r="BN77">
        <v>111.49</v>
      </c>
      <c r="BO77">
        <v>111.49</v>
      </c>
      <c r="BQ77" t="s">
        <v>217</v>
      </c>
      <c r="BR77" t="s">
        <v>287</v>
      </c>
      <c r="BS77" s="2">
        <v>44295</v>
      </c>
      <c r="BT77" s="3">
        <v>0.31111111111111112</v>
      </c>
      <c r="BU77" t="s">
        <v>233</v>
      </c>
      <c r="BV77" t="s">
        <v>97</v>
      </c>
      <c r="BY77">
        <v>1200</v>
      </c>
      <c r="BZ77" t="s">
        <v>153</v>
      </c>
      <c r="CA77" t="s">
        <v>128</v>
      </c>
      <c r="CC77" t="s">
        <v>77</v>
      </c>
      <c r="CD77">
        <v>2013</v>
      </c>
      <c r="CE77" t="s">
        <v>81</v>
      </c>
      <c r="CF77" s="2">
        <v>44296</v>
      </c>
      <c r="CI77">
        <v>1</v>
      </c>
      <c r="CJ77">
        <v>1</v>
      </c>
      <c r="CK77">
        <v>31</v>
      </c>
      <c r="CL77" t="s">
        <v>80</v>
      </c>
    </row>
    <row r="78" spans="1:90" x14ac:dyDescent="0.25">
      <c r="A78" t="s">
        <v>173</v>
      </c>
      <c r="B78" t="s">
        <v>174</v>
      </c>
      <c r="C78" t="s">
        <v>72</v>
      </c>
      <c r="E78" t="str">
        <f>"009940746798"</f>
        <v>009940746798</v>
      </c>
      <c r="F78" s="2">
        <v>44294</v>
      </c>
      <c r="G78">
        <v>202110</v>
      </c>
      <c r="H78" t="s">
        <v>99</v>
      </c>
      <c r="I78" t="s">
        <v>100</v>
      </c>
      <c r="J78" t="s">
        <v>288</v>
      </c>
      <c r="K78" t="s">
        <v>75</v>
      </c>
      <c r="L78" t="s">
        <v>76</v>
      </c>
      <c r="M78" t="s">
        <v>77</v>
      </c>
      <c r="N78" t="s">
        <v>178</v>
      </c>
      <c r="O78" t="s">
        <v>113</v>
      </c>
      <c r="P78" t="str">
        <f>"                              "</f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20.14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0.5</v>
      </c>
      <c r="BJ78">
        <v>1.7</v>
      </c>
      <c r="BK78">
        <v>2</v>
      </c>
      <c r="BL78">
        <v>110.85</v>
      </c>
      <c r="BM78">
        <v>16.63</v>
      </c>
      <c r="BN78">
        <v>127.48</v>
      </c>
      <c r="BO78">
        <v>127.48</v>
      </c>
      <c r="BQ78" t="s">
        <v>183</v>
      </c>
      <c r="BR78" t="s">
        <v>289</v>
      </c>
      <c r="BS78" s="2">
        <v>44295</v>
      </c>
      <c r="BT78" s="3">
        <v>0.31111111111111112</v>
      </c>
      <c r="BU78" t="s">
        <v>233</v>
      </c>
      <c r="BV78" t="s">
        <v>97</v>
      </c>
      <c r="BY78">
        <v>8281.7999999999993</v>
      </c>
      <c r="CA78" t="s">
        <v>128</v>
      </c>
      <c r="CC78" t="s">
        <v>77</v>
      </c>
      <c r="CD78">
        <v>2013</v>
      </c>
      <c r="CE78" t="s">
        <v>81</v>
      </c>
      <c r="CF78" s="2">
        <v>44296</v>
      </c>
      <c r="CI78">
        <v>2</v>
      </c>
      <c r="CJ78">
        <v>1</v>
      </c>
      <c r="CK78" t="s">
        <v>141</v>
      </c>
      <c r="CL78" t="s">
        <v>80</v>
      </c>
    </row>
    <row r="79" spans="1:90" x14ac:dyDescent="0.25">
      <c r="A79" t="s">
        <v>173</v>
      </c>
      <c r="B79" t="s">
        <v>174</v>
      </c>
      <c r="C79" t="s">
        <v>72</v>
      </c>
      <c r="E79" t="str">
        <f>"009940911881"</f>
        <v>009940911881</v>
      </c>
      <c r="F79" s="2">
        <v>44294</v>
      </c>
      <c r="G79">
        <v>202110</v>
      </c>
      <c r="H79" t="s">
        <v>76</v>
      </c>
      <c r="I79" t="s">
        <v>77</v>
      </c>
      <c r="J79" t="s">
        <v>175</v>
      </c>
      <c r="K79" t="s">
        <v>75</v>
      </c>
      <c r="L79" t="s">
        <v>76</v>
      </c>
      <c r="M79" t="s">
        <v>77</v>
      </c>
      <c r="N79" t="s">
        <v>178</v>
      </c>
      <c r="O79" t="s">
        <v>78</v>
      </c>
      <c r="P79" t="str">
        <f>"..                            "</f>
        <v xml:space="preserve">..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7.69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40.4</v>
      </c>
      <c r="BM79">
        <v>6.06</v>
      </c>
      <c r="BN79">
        <v>46.46</v>
      </c>
      <c r="BO79">
        <v>46.46</v>
      </c>
      <c r="BR79" t="s">
        <v>176</v>
      </c>
      <c r="BS79" s="2">
        <v>44295</v>
      </c>
      <c r="BT79" s="3">
        <v>0.30972222222222223</v>
      </c>
      <c r="BU79" t="s">
        <v>233</v>
      </c>
      <c r="BV79" t="s">
        <v>97</v>
      </c>
      <c r="BY79">
        <v>1200</v>
      </c>
      <c r="BZ79" t="s">
        <v>82</v>
      </c>
      <c r="CA79" t="s">
        <v>128</v>
      </c>
      <c r="CC79" t="s">
        <v>77</v>
      </c>
      <c r="CD79">
        <v>2013</v>
      </c>
      <c r="CE79" t="s">
        <v>81</v>
      </c>
      <c r="CF79" s="2">
        <v>44296</v>
      </c>
      <c r="CI79">
        <v>1</v>
      </c>
      <c r="CJ79">
        <v>1</v>
      </c>
      <c r="CK79">
        <v>22</v>
      </c>
      <c r="CL79" t="s">
        <v>80</v>
      </c>
    </row>
    <row r="80" spans="1:90" x14ac:dyDescent="0.25">
      <c r="A80" t="s">
        <v>173</v>
      </c>
      <c r="B80" t="s">
        <v>174</v>
      </c>
      <c r="C80" t="s">
        <v>72</v>
      </c>
      <c r="E80" t="str">
        <f>"009941057859"</f>
        <v>009941057859</v>
      </c>
      <c r="F80" s="2">
        <v>44295</v>
      </c>
      <c r="G80">
        <v>202110</v>
      </c>
      <c r="H80" t="s">
        <v>89</v>
      </c>
      <c r="I80" t="s">
        <v>90</v>
      </c>
      <c r="J80" t="s">
        <v>186</v>
      </c>
      <c r="K80" t="s">
        <v>75</v>
      </c>
      <c r="L80" t="s">
        <v>76</v>
      </c>
      <c r="M80" t="s">
        <v>77</v>
      </c>
      <c r="N80" t="s">
        <v>178</v>
      </c>
      <c r="O80" t="s">
        <v>78</v>
      </c>
      <c r="P80" t="str">
        <f>"..                            "</f>
        <v xml:space="preserve">..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7.69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0.2</v>
      </c>
      <c r="BJ80">
        <v>1.6</v>
      </c>
      <c r="BK80">
        <v>2</v>
      </c>
      <c r="BL80">
        <v>40.4</v>
      </c>
      <c r="BM80">
        <v>6.06</v>
      </c>
      <c r="BN80">
        <v>46.46</v>
      </c>
      <c r="BO80">
        <v>46.46</v>
      </c>
      <c r="BQ80" t="s">
        <v>290</v>
      </c>
      <c r="BR80" t="s">
        <v>291</v>
      </c>
      <c r="BS80" s="2">
        <v>44298</v>
      </c>
      <c r="BT80" s="3">
        <v>0.29236111111111113</v>
      </c>
      <c r="BU80" t="s">
        <v>233</v>
      </c>
      <c r="BV80" t="s">
        <v>97</v>
      </c>
      <c r="BY80">
        <v>8178.34</v>
      </c>
      <c r="BZ80" t="s">
        <v>82</v>
      </c>
      <c r="CA80" t="s">
        <v>128</v>
      </c>
      <c r="CC80" t="s">
        <v>77</v>
      </c>
      <c r="CD80">
        <v>2013</v>
      </c>
      <c r="CE80" t="s">
        <v>81</v>
      </c>
      <c r="CF80" s="2">
        <v>44299</v>
      </c>
      <c r="CI80">
        <v>1</v>
      </c>
      <c r="CJ80">
        <v>1</v>
      </c>
      <c r="CK80">
        <v>22</v>
      </c>
      <c r="CL80" t="s">
        <v>80</v>
      </c>
    </row>
    <row r="81" spans="1:90" x14ac:dyDescent="0.25">
      <c r="A81" t="s">
        <v>173</v>
      </c>
      <c r="B81" t="s">
        <v>174</v>
      </c>
      <c r="C81" t="s">
        <v>72</v>
      </c>
      <c r="E81" t="str">
        <f>"009939096526"</f>
        <v>009939096526</v>
      </c>
      <c r="F81" s="2">
        <v>44295</v>
      </c>
      <c r="G81">
        <v>202110</v>
      </c>
      <c r="H81" t="s">
        <v>76</v>
      </c>
      <c r="I81" t="s">
        <v>77</v>
      </c>
      <c r="J81" t="s">
        <v>178</v>
      </c>
      <c r="K81" t="s">
        <v>75</v>
      </c>
      <c r="L81" t="s">
        <v>91</v>
      </c>
      <c r="M81" t="s">
        <v>92</v>
      </c>
      <c r="N81" t="s">
        <v>178</v>
      </c>
      <c r="O81" t="s">
        <v>78</v>
      </c>
      <c r="P81" t="str">
        <f>"..                            "</f>
        <v xml:space="preserve">..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353.97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8</v>
      </c>
      <c r="BI81">
        <v>46.8</v>
      </c>
      <c r="BJ81">
        <v>71.8</v>
      </c>
      <c r="BK81">
        <v>72</v>
      </c>
      <c r="BL81">
        <v>1860.24</v>
      </c>
      <c r="BM81">
        <v>279.04000000000002</v>
      </c>
      <c r="BN81">
        <v>2139.2800000000002</v>
      </c>
      <c r="BO81">
        <v>2139.2800000000002</v>
      </c>
      <c r="BQ81" t="s">
        <v>292</v>
      </c>
      <c r="BR81" t="s">
        <v>199</v>
      </c>
      <c r="BS81" s="2">
        <v>44298</v>
      </c>
      <c r="BT81" s="3">
        <v>0.41666666666666669</v>
      </c>
      <c r="BU81" t="s">
        <v>293</v>
      </c>
      <c r="BV81" t="s">
        <v>97</v>
      </c>
      <c r="BY81">
        <v>358846.69</v>
      </c>
      <c r="BZ81" t="s">
        <v>82</v>
      </c>
      <c r="CA81" t="s">
        <v>294</v>
      </c>
      <c r="CC81" t="s">
        <v>92</v>
      </c>
      <c r="CD81">
        <v>3629</v>
      </c>
      <c r="CE81" t="s">
        <v>81</v>
      </c>
      <c r="CF81" s="2">
        <v>44299</v>
      </c>
      <c r="CI81">
        <v>1</v>
      </c>
      <c r="CJ81">
        <v>1</v>
      </c>
      <c r="CK81">
        <v>21</v>
      </c>
      <c r="CL81" t="s">
        <v>80</v>
      </c>
    </row>
    <row r="82" spans="1:90" x14ac:dyDescent="0.25">
      <c r="A82" t="s">
        <v>173</v>
      </c>
      <c r="B82" t="s">
        <v>174</v>
      </c>
      <c r="C82" t="s">
        <v>72</v>
      </c>
      <c r="E82" t="str">
        <f>"009940759993"</f>
        <v>009940759993</v>
      </c>
      <c r="F82" s="2">
        <v>44299</v>
      </c>
      <c r="G82">
        <v>202110</v>
      </c>
      <c r="H82" t="s">
        <v>99</v>
      </c>
      <c r="I82" t="s">
        <v>100</v>
      </c>
      <c r="J82" t="s">
        <v>175</v>
      </c>
      <c r="K82" t="s">
        <v>75</v>
      </c>
      <c r="L82" t="s">
        <v>76</v>
      </c>
      <c r="M82" t="s">
        <v>77</v>
      </c>
      <c r="N82" t="s">
        <v>178</v>
      </c>
      <c r="O82" t="s">
        <v>113</v>
      </c>
      <c r="P82" t="str">
        <f>"NA                            "</f>
        <v xml:space="preserve">NA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20.14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0.3</v>
      </c>
      <c r="BJ82">
        <v>1.3</v>
      </c>
      <c r="BK82">
        <v>2</v>
      </c>
      <c r="BL82">
        <v>110.85</v>
      </c>
      <c r="BM82">
        <v>16.63</v>
      </c>
      <c r="BN82">
        <v>127.48</v>
      </c>
      <c r="BO82">
        <v>127.48</v>
      </c>
      <c r="BQ82" t="s">
        <v>196</v>
      </c>
      <c r="BR82" t="s">
        <v>146</v>
      </c>
      <c r="BS82" s="2">
        <v>44300</v>
      </c>
      <c r="BT82" s="3">
        <v>0.32291666666666669</v>
      </c>
      <c r="BU82" t="s">
        <v>233</v>
      </c>
      <c r="BV82" t="s">
        <v>97</v>
      </c>
      <c r="BY82">
        <v>6418.94</v>
      </c>
      <c r="CA82" t="s">
        <v>128</v>
      </c>
      <c r="CC82" t="s">
        <v>77</v>
      </c>
      <c r="CD82">
        <v>2013</v>
      </c>
      <c r="CE82" t="s">
        <v>81</v>
      </c>
      <c r="CF82" s="2">
        <v>44301</v>
      </c>
      <c r="CI82">
        <v>2</v>
      </c>
      <c r="CJ82">
        <v>1</v>
      </c>
      <c r="CK82" t="s">
        <v>141</v>
      </c>
      <c r="CL82" t="s">
        <v>80</v>
      </c>
    </row>
    <row r="83" spans="1:90" x14ac:dyDescent="0.25">
      <c r="A83" t="s">
        <v>173</v>
      </c>
      <c r="B83" t="s">
        <v>174</v>
      </c>
      <c r="C83" t="s">
        <v>72</v>
      </c>
      <c r="E83" t="str">
        <f>"009940977424"</f>
        <v>009940977424</v>
      </c>
      <c r="F83" s="2">
        <v>44299</v>
      </c>
      <c r="G83">
        <v>202110</v>
      </c>
      <c r="H83" t="s">
        <v>171</v>
      </c>
      <c r="I83" t="s">
        <v>172</v>
      </c>
      <c r="J83" t="s">
        <v>175</v>
      </c>
      <c r="K83" t="s">
        <v>75</v>
      </c>
      <c r="L83" t="s">
        <v>76</v>
      </c>
      <c r="M83" t="s">
        <v>77</v>
      </c>
      <c r="N83" t="s">
        <v>178</v>
      </c>
      <c r="O83" t="s">
        <v>113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18.45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101.95</v>
      </c>
      <c r="BM83">
        <v>15.29</v>
      </c>
      <c r="BN83">
        <v>117.24</v>
      </c>
      <c r="BO83">
        <v>117.24</v>
      </c>
      <c r="BR83" t="s">
        <v>253</v>
      </c>
      <c r="BS83" s="2">
        <v>44300</v>
      </c>
      <c r="BT83" s="3">
        <v>0.32361111111111113</v>
      </c>
      <c r="BU83" t="s">
        <v>233</v>
      </c>
      <c r="BV83" t="s">
        <v>97</v>
      </c>
      <c r="BY83">
        <v>1200</v>
      </c>
      <c r="CA83" t="s">
        <v>128</v>
      </c>
      <c r="CC83" t="s">
        <v>77</v>
      </c>
      <c r="CD83">
        <v>2013</v>
      </c>
      <c r="CE83" t="s">
        <v>81</v>
      </c>
      <c r="CF83" s="2">
        <v>44301</v>
      </c>
      <c r="CI83">
        <v>1</v>
      </c>
      <c r="CJ83">
        <v>1</v>
      </c>
      <c r="CK83" t="s">
        <v>168</v>
      </c>
      <c r="CL83" t="s">
        <v>80</v>
      </c>
    </row>
    <row r="84" spans="1:90" x14ac:dyDescent="0.25">
      <c r="A84" t="s">
        <v>173</v>
      </c>
      <c r="B84" t="s">
        <v>174</v>
      </c>
      <c r="C84" t="s">
        <v>72</v>
      </c>
      <c r="E84" t="str">
        <f>"009939096527"</f>
        <v>009939096527</v>
      </c>
      <c r="F84" s="2">
        <v>44299</v>
      </c>
      <c r="G84">
        <v>202110</v>
      </c>
      <c r="H84" t="s">
        <v>76</v>
      </c>
      <c r="I84" t="s">
        <v>77</v>
      </c>
      <c r="J84" t="s">
        <v>178</v>
      </c>
      <c r="K84" t="s">
        <v>75</v>
      </c>
      <c r="L84" t="s">
        <v>91</v>
      </c>
      <c r="M84" t="s">
        <v>92</v>
      </c>
      <c r="N84" t="s">
        <v>178</v>
      </c>
      <c r="O84" t="s">
        <v>113</v>
      </c>
      <c r="P84" t="str">
        <f>"..                            "</f>
        <v xml:space="preserve">..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31.32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6</v>
      </c>
      <c r="BI84">
        <v>44</v>
      </c>
      <c r="BJ84">
        <v>45.1</v>
      </c>
      <c r="BK84">
        <v>45</v>
      </c>
      <c r="BL84">
        <v>169.6</v>
      </c>
      <c r="BM84">
        <v>25.44</v>
      </c>
      <c r="BN84">
        <v>195.04</v>
      </c>
      <c r="BO84">
        <v>195.04</v>
      </c>
      <c r="BQ84" t="s">
        <v>292</v>
      </c>
      <c r="BR84" t="s">
        <v>199</v>
      </c>
      <c r="BS84" s="2">
        <v>44300</v>
      </c>
      <c r="BT84" s="3">
        <v>0.54236111111111118</v>
      </c>
      <c r="BU84" t="s">
        <v>295</v>
      </c>
      <c r="BV84" t="s">
        <v>97</v>
      </c>
      <c r="BY84">
        <v>225416.15</v>
      </c>
      <c r="CA84" t="s">
        <v>296</v>
      </c>
      <c r="CC84" t="s">
        <v>92</v>
      </c>
      <c r="CD84">
        <v>3630</v>
      </c>
      <c r="CE84" t="s">
        <v>81</v>
      </c>
      <c r="CF84" s="2">
        <v>44300</v>
      </c>
      <c r="CI84">
        <v>1</v>
      </c>
      <c r="CJ84">
        <v>1</v>
      </c>
      <c r="CK84" t="s">
        <v>114</v>
      </c>
      <c r="CL84" t="s">
        <v>80</v>
      </c>
    </row>
    <row r="85" spans="1:90" x14ac:dyDescent="0.25">
      <c r="A85" t="s">
        <v>173</v>
      </c>
      <c r="B85" t="s">
        <v>174</v>
      </c>
      <c r="C85" t="s">
        <v>72</v>
      </c>
      <c r="E85" t="str">
        <f>"009941057834"</f>
        <v>009941057834</v>
      </c>
      <c r="F85" s="2">
        <v>44299</v>
      </c>
      <c r="G85">
        <v>202110</v>
      </c>
      <c r="H85" t="s">
        <v>76</v>
      </c>
      <c r="I85" t="s">
        <v>77</v>
      </c>
      <c r="J85" t="s">
        <v>223</v>
      </c>
      <c r="K85" t="s">
        <v>75</v>
      </c>
      <c r="L85" t="s">
        <v>76</v>
      </c>
      <c r="M85" t="s">
        <v>77</v>
      </c>
      <c r="N85" t="s">
        <v>178</v>
      </c>
      <c r="O85" t="s">
        <v>113</v>
      </c>
      <c r="P85" t="str">
        <f>"..                            "</f>
        <v xml:space="preserve">..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13.84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77.72</v>
      </c>
      <c r="BM85">
        <v>11.66</v>
      </c>
      <c r="BN85">
        <v>89.38</v>
      </c>
      <c r="BO85">
        <v>89.38</v>
      </c>
      <c r="BQ85" t="s">
        <v>115</v>
      </c>
      <c r="BR85" t="s">
        <v>297</v>
      </c>
      <c r="BS85" s="2">
        <v>44300</v>
      </c>
      <c r="BT85" s="3">
        <v>0.32430555555555557</v>
      </c>
      <c r="BU85" t="s">
        <v>233</v>
      </c>
      <c r="BV85" t="s">
        <v>97</v>
      </c>
      <c r="BY85">
        <v>1200</v>
      </c>
      <c r="CA85" t="s">
        <v>128</v>
      </c>
      <c r="CC85" t="s">
        <v>77</v>
      </c>
      <c r="CD85">
        <v>2013</v>
      </c>
      <c r="CE85" t="s">
        <v>81</v>
      </c>
      <c r="CF85" s="2">
        <v>44301</v>
      </c>
      <c r="CI85">
        <v>1</v>
      </c>
      <c r="CJ85">
        <v>1</v>
      </c>
      <c r="CK85" t="s">
        <v>116</v>
      </c>
      <c r="CL85" t="s">
        <v>80</v>
      </c>
    </row>
    <row r="86" spans="1:90" x14ac:dyDescent="0.25">
      <c r="A86" t="s">
        <v>173</v>
      </c>
      <c r="B86" t="s">
        <v>174</v>
      </c>
      <c r="C86" t="s">
        <v>72</v>
      </c>
      <c r="E86" t="str">
        <f>"009940476402"</f>
        <v>009940476402</v>
      </c>
      <c r="F86" s="2">
        <v>44299</v>
      </c>
      <c r="G86">
        <v>202110</v>
      </c>
      <c r="H86" t="s">
        <v>95</v>
      </c>
      <c r="I86" t="s">
        <v>96</v>
      </c>
      <c r="J86" t="s">
        <v>175</v>
      </c>
      <c r="K86" t="s">
        <v>75</v>
      </c>
      <c r="L86" t="s">
        <v>76</v>
      </c>
      <c r="M86" t="s">
        <v>77</v>
      </c>
      <c r="N86" t="s">
        <v>178</v>
      </c>
      <c r="O86" t="s">
        <v>113</v>
      </c>
      <c r="P86" t="str">
        <f>"NOREF                         "</f>
        <v xml:space="preserve">NOREF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13.84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77.72</v>
      </c>
      <c r="BM86">
        <v>11.66</v>
      </c>
      <c r="BN86">
        <v>89.38</v>
      </c>
      <c r="BO86">
        <v>89.38</v>
      </c>
      <c r="BQ86" t="s">
        <v>115</v>
      </c>
      <c r="BR86" t="s">
        <v>298</v>
      </c>
      <c r="BS86" s="2">
        <v>44300</v>
      </c>
      <c r="BT86" s="3">
        <v>0.3298611111111111</v>
      </c>
      <c r="BU86" t="s">
        <v>233</v>
      </c>
      <c r="BV86" t="s">
        <v>97</v>
      </c>
      <c r="BY86">
        <v>1200</v>
      </c>
      <c r="CA86" t="s">
        <v>128</v>
      </c>
      <c r="CC86" t="s">
        <v>77</v>
      </c>
      <c r="CD86">
        <v>2000</v>
      </c>
      <c r="CE86" t="s">
        <v>81</v>
      </c>
      <c r="CF86" s="2">
        <v>44301</v>
      </c>
      <c r="CI86">
        <v>0</v>
      </c>
      <c r="CJ86">
        <v>0</v>
      </c>
      <c r="CK86" t="s">
        <v>169</v>
      </c>
      <c r="CL86" t="s">
        <v>80</v>
      </c>
    </row>
    <row r="87" spans="1:90" x14ac:dyDescent="0.25">
      <c r="A87" t="s">
        <v>173</v>
      </c>
      <c r="B87" t="s">
        <v>174</v>
      </c>
      <c r="C87" t="s">
        <v>72</v>
      </c>
      <c r="E87" t="str">
        <f>"009940476401"</f>
        <v>009940476401</v>
      </c>
      <c r="F87" s="2">
        <v>44299</v>
      </c>
      <c r="G87">
        <v>202110</v>
      </c>
      <c r="H87" t="s">
        <v>95</v>
      </c>
      <c r="I87" t="s">
        <v>96</v>
      </c>
      <c r="J87" t="s">
        <v>391</v>
      </c>
      <c r="K87" t="s">
        <v>75</v>
      </c>
      <c r="L87" t="s">
        <v>76</v>
      </c>
      <c r="M87" t="s">
        <v>77</v>
      </c>
      <c r="N87" t="s">
        <v>178</v>
      </c>
      <c r="O87" t="s">
        <v>113</v>
      </c>
      <c r="P87" t="str">
        <f>"NOREF                         "</f>
        <v xml:space="preserve">NOREF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13.84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77.72</v>
      </c>
      <c r="BM87">
        <v>11.66</v>
      </c>
      <c r="BN87">
        <v>89.38</v>
      </c>
      <c r="BO87">
        <v>89.38</v>
      </c>
      <c r="BQ87" t="s">
        <v>115</v>
      </c>
      <c r="BR87" t="s">
        <v>115</v>
      </c>
      <c r="BS87" s="2">
        <v>44300</v>
      </c>
      <c r="BT87" s="3">
        <v>0.32708333333333334</v>
      </c>
      <c r="BU87" t="s">
        <v>233</v>
      </c>
      <c r="BV87" t="s">
        <v>97</v>
      </c>
      <c r="BY87">
        <v>1200</v>
      </c>
      <c r="CA87" t="s">
        <v>128</v>
      </c>
      <c r="CC87" t="s">
        <v>77</v>
      </c>
      <c r="CD87">
        <v>2000</v>
      </c>
      <c r="CE87" t="s">
        <v>299</v>
      </c>
      <c r="CF87" s="2">
        <v>44301</v>
      </c>
      <c r="CI87">
        <v>0</v>
      </c>
      <c r="CJ87">
        <v>0</v>
      </c>
      <c r="CK87" t="s">
        <v>169</v>
      </c>
      <c r="CL87" t="s">
        <v>80</v>
      </c>
    </row>
    <row r="88" spans="1:90" x14ac:dyDescent="0.25">
      <c r="A88" t="s">
        <v>173</v>
      </c>
      <c r="B88" t="s">
        <v>174</v>
      </c>
      <c r="C88" t="s">
        <v>72</v>
      </c>
      <c r="E88" t="str">
        <f>"009940439661"</f>
        <v>009940439661</v>
      </c>
      <c r="F88" s="2">
        <v>44299</v>
      </c>
      <c r="G88">
        <v>202110</v>
      </c>
      <c r="H88" t="s">
        <v>99</v>
      </c>
      <c r="I88" t="s">
        <v>100</v>
      </c>
      <c r="J88" t="s">
        <v>300</v>
      </c>
      <c r="K88" t="s">
        <v>75</v>
      </c>
      <c r="L88" t="s">
        <v>76</v>
      </c>
      <c r="M88" t="s">
        <v>77</v>
      </c>
      <c r="N88" t="s">
        <v>178</v>
      </c>
      <c r="O88" t="s">
        <v>78</v>
      </c>
      <c r="P88" t="str">
        <f>"NA                            "</f>
        <v xml:space="preserve">NA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9.84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0.2</v>
      </c>
      <c r="BJ88">
        <v>1</v>
      </c>
      <c r="BK88">
        <v>1</v>
      </c>
      <c r="BL88">
        <v>51.71</v>
      </c>
      <c r="BM88">
        <v>7.76</v>
      </c>
      <c r="BN88">
        <v>59.47</v>
      </c>
      <c r="BO88">
        <v>59.47</v>
      </c>
      <c r="BQ88" t="s">
        <v>301</v>
      </c>
      <c r="BR88" t="s">
        <v>302</v>
      </c>
      <c r="BS88" s="2">
        <v>44300</v>
      </c>
      <c r="BT88" s="3">
        <v>0.32222222222222224</v>
      </c>
      <c r="BU88" t="s">
        <v>233</v>
      </c>
      <c r="BV88" t="s">
        <v>97</v>
      </c>
      <c r="BY88">
        <v>4776.92</v>
      </c>
      <c r="BZ88" t="s">
        <v>82</v>
      </c>
      <c r="CA88" t="s">
        <v>128</v>
      </c>
      <c r="CC88" t="s">
        <v>77</v>
      </c>
      <c r="CD88">
        <v>2013</v>
      </c>
      <c r="CE88" t="s">
        <v>81</v>
      </c>
      <c r="CF88" s="2">
        <v>44301</v>
      </c>
      <c r="CI88">
        <v>1</v>
      </c>
      <c r="CJ88">
        <v>1</v>
      </c>
      <c r="CK88">
        <v>21</v>
      </c>
      <c r="CL88" t="s">
        <v>80</v>
      </c>
    </row>
    <row r="89" spans="1:90" x14ac:dyDescent="0.25">
      <c r="A89" t="s">
        <v>173</v>
      </c>
      <c r="B89" t="s">
        <v>174</v>
      </c>
      <c r="C89" t="s">
        <v>72</v>
      </c>
      <c r="E89" t="str">
        <f>"009940742066"</f>
        <v>009940742066</v>
      </c>
      <c r="F89" s="2">
        <v>44299</v>
      </c>
      <c r="G89">
        <v>202110</v>
      </c>
      <c r="H89" t="s">
        <v>99</v>
      </c>
      <c r="I89" t="s">
        <v>100</v>
      </c>
      <c r="J89" t="s">
        <v>175</v>
      </c>
      <c r="K89" t="s">
        <v>75</v>
      </c>
      <c r="L89" t="s">
        <v>76</v>
      </c>
      <c r="M89" t="s">
        <v>77</v>
      </c>
      <c r="N89" t="s">
        <v>178</v>
      </c>
      <c r="O89" t="s">
        <v>78</v>
      </c>
      <c r="P89" t="str">
        <f>"NA                            "</f>
        <v xml:space="preserve">NA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9.84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0.3</v>
      </c>
      <c r="BJ89">
        <v>1.1000000000000001</v>
      </c>
      <c r="BK89">
        <v>1.5</v>
      </c>
      <c r="BL89">
        <v>51.71</v>
      </c>
      <c r="BM89">
        <v>7.76</v>
      </c>
      <c r="BN89">
        <v>59.47</v>
      </c>
      <c r="BO89">
        <v>59.47</v>
      </c>
      <c r="BQ89" t="s">
        <v>146</v>
      </c>
      <c r="BR89" t="s">
        <v>255</v>
      </c>
      <c r="BS89" s="2">
        <v>44300</v>
      </c>
      <c r="BT89" s="3">
        <v>0.32361111111111113</v>
      </c>
      <c r="BU89" t="s">
        <v>233</v>
      </c>
      <c r="BV89" t="s">
        <v>97</v>
      </c>
      <c r="BY89">
        <v>5670.34</v>
      </c>
      <c r="BZ89" t="s">
        <v>82</v>
      </c>
      <c r="CA89" t="s">
        <v>128</v>
      </c>
      <c r="CC89" t="s">
        <v>77</v>
      </c>
      <c r="CD89">
        <v>2013</v>
      </c>
      <c r="CE89" t="s">
        <v>81</v>
      </c>
      <c r="CF89" s="2">
        <v>44301</v>
      </c>
      <c r="CI89">
        <v>1</v>
      </c>
      <c r="CJ89">
        <v>1</v>
      </c>
      <c r="CK89">
        <v>21</v>
      </c>
      <c r="CL89" t="s">
        <v>80</v>
      </c>
    </row>
    <row r="90" spans="1:90" x14ac:dyDescent="0.25">
      <c r="A90" t="s">
        <v>173</v>
      </c>
      <c r="B90" t="s">
        <v>174</v>
      </c>
      <c r="C90" t="s">
        <v>72</v>
      </c>
      <c r="E90" t="str">
        <f>"009940910085"</f>
        <v>009940910085</v>
      </c>
      <c r="F90" s="2">
        <v>44299</v>
      </c>
      <c r="G90">
        <v>202110</v>
      </c>
      <c r="H90" t="s">
        <v>93</v>
      </c>
      <c r="I90" t="s">
        <v>94</v>
      </c>
      <c r="J90" t="s">
        <v>271</v>
      </c>
      <c r="K90" t="s">
        <v>75</v>
      </c>
      <c r="L90" t="s">
        <v>76</v>
      </c>
      <c r="M90" t="s">
        <v>77</v>
      </c>
      <c r="N90" t="s">
        <v>178</v>
      </c>
      <c r="O90" t="s">
        <v>78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9.84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51.71</v>
      </c>
      <c r="BM90">
        <v>7.76</v>
      </c>
      <c r="BN90">
        <v>59.47</v>
      </c>
      <c r="BO90">
        <v>59.47</v>
      </c>
      <c r="BQ90" t="s">
        <v>183</v>
      </c>
      <c r="BR90" t="s">
        <v>184</v>
      </c>
      <c r="BS90" s="2">
        <v>44300</v>
      </c>
      <c r="BT90" s="3">
        <v>0.32847222222222222</v>
      </c>
      <c r="BU90" t="s">
        <v>233</v>
      </c>
      <c r="BV90" t="s">
        <v>97</v>
      </c>
      <c r="BY90">
        <v>1200</v>
      </c>
      <c r="BZ90" t="s">
        <v>82</v>
      </c>
      <c r="CA90" t="s">
        <v>128</v>
      </c>
      <c r="CC90" t="s">
        <v>77</v>
      </c>
      <c r="CD90">
        <v>2000</v>
      </c>
      <c r="CE90" t="s">
        <v>81</v>
      </c>
      <c r="CF90" s="2">
        <v>44301</v>
      </c>
      <c r="CI90">
        <v>1</v>
      </c>
      <c r="CJ90">
        <v>1</v>
      </c>
      <c r="CK90">
        <v>21</v>
      </c>
      <c r="CL90" t="s">
        <v>80</v>
      </c>
    </row>
    <row r="91" spans="1:90" x14ac:dyDescent="0.25">
      <c r="A91" t="s">
        <v>173</v>
      </c>
      <c r="B91" t="s">
        <v>174</v>
      </c>
      <c r="C91" t="s">
        <v>72</v>
      </c>
      <c r="E91" t="str">
        <f>"009940835304"</f>
        <v>009940835304</v>
      </c>
      <c r="F91" s="2">
        <v>44299</v>
      </c>
      <c r="G91">
        <v>202110</v>
      </c>
      <c r="H91" t="s">
        <v>93</v>
      </c>
      <c r="I91" t="s">
        <v>94</v>
      </c>
      <c r="J91" t="s">
        <v>195</v>
      </c>
      <c r="K91" t="s">
        <v>75</v>
      </c>
      <c r="L91" t="s">
        <v>76</v>
      </c>
      <c r="M91" t="s">
        <v>77</v>
      </c>
      <c r="N91" t="s">
        <v>178</v>
      </c>
      <c r="O91" t="s">
        <v>78</v>
      </c>
      <c r="P91" t="str">
        <f>"                              "</f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9.84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51.71</v>
      </c>
      <c r="BM91">
        <v>7.76</v>
      </c>
      <c r="BN91">
        <v>59.47</v>
      </c>
      <c r="BO91">
        <v>59.47</v>
      </c>
      <c r="BQ91" t="s">
        <v>301</v>
      </c>
      <c r="BR91" t="s">
        <v>197</v>
      </c>
      <c r="BS91" s="2">
        <v>44300</v>
      </c>
      <c r="BT91" s="3">
        <v>0.3215277777777778</v>
      </c>
      <c r="BU91" t="s">
        <v>233</v>
      </c>
      <c r="BV91" t="s">
        <v>97</v>
      </c>
      <c r="BY91">
        <v>1200</v>
      </c>
      <c r="BZ91" t="s">
        <v>82</v>
      </c>
      <c r="CA91" t="s">
        <v>128</v>
      </c>
      <c r="CC91" t="s">
        <v>77</v>
      </c>
      <c r="CD91">
        <v>2000</v>
      </c>
      <c r="CE91" t="s">
        <v>81</v>
      </c>
      <c r="CF91" s="2">
        <v>44301</v>
      </c>
      <c r="CI91">
        <v>1</v>
      </c>
      <c r="CJ91">
        <v>1</v>
      </c>
      <c r="CK91">
        <v>21</v>
      </c>
      <c r="CL91" t="s">
        <v>80</v>
      </c>
    </row>
    <row r="92" spans="1:90" x14ac:dyDescent="0.25">
      <c r="A92" t="s">
        <v>173</v>
      </c>
      <c r="B92" t="s">
        <v>174</v>
      </c>
      <c r="C92" t="s">
        <v>72</v>
      </c>
      <c r="E92" t="str">
        <f>"009941026599"</f>
        <v>009941026599</v>
      </c>
      <c r="F92" s="2">
        <v>44299</v>
      </c>
      <c r="G92">
        <v>202110</v>
      </c>
      <c r="H92" t="s">
        <v>76</v>
      </c>
      <c r="I92" t="s">
        <v>77</v>
      </c>
      <c r="J92" t="s">
        <v>186</v>
      </c>
      <c r="K92" t="s">
        <v>75</v>
      </c>
      <c r="L92" t="s">
        <v>303</v>
      </c>
      <c r="M92" t="s">
        <v>304</v>
      </c>
      <c r="N92" t="s">
        <v>305</v>
      </c>
      <c r="O92" t="s">
        <v>98</v>
      </c>
      <c r="P92" t="str">
        <f>"..                            "</f>
        <v xml:space="preserve">..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29.06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1.9</v>
      </c>
      <c r="BJ92">
        <v>5.3</v>
      </c>
      <c r="BK92">
        <v>6</v>
      </c>
      <c r="BL92">
        <v>152.69999999999999</v>
      </c>
      <c r="BM92">
        <v>22.91</v>
      </c>
      <c r="BN92">
        <v>175.61</v>
      </c>
      <c r="BO92">
        <v>175.61</v>
      </c>
      <c r="BQ92" t="s">
        <v>306</v>
      </c>
      <c r="BR92" t="s">
        <v>188</v>
      </c>
      <c r="BS92" s="2">
        <v>44300</v>
      </c>
      <c r="BT92" s="3">
        <v>0.65069444444444446</v>
      </c>
      <c r="BU92" t="s">
        <v>307</v>
      </c>
      <c r="BV92" t="s">
        <v>80</v>
      </c>
      <c r="BW92" t="s">
        <v>124</v>
      </c>
      <c r="BX92" t="s">
        <v>154</v>
      </c>
      <c r="BY92">
        <v>26587.85</v>
      </c>
      <c r="BZ92" t="s">
        <v>153</v>
      </c>
      <c r="CA92" t="s">
        <v>308</v>
      </c>
      <c r="CC92" t="s">
        <v>304</v>
      </c>
      <c r="CD92">
        <v>3900</v>
      </c>
      <c r="CE92" t="s">
        <v>81</v>
      </c>
      <c r="CF92" s="2">
        <v>44300</v>
      </c>
      <c r="CI92">
        <v>1</v>
      </c>
      <c r="CJ92">
        <v>1</v>
      </c>
      <c r="CK92">
        <v>33</v>
      </c>
      <c r="CL92" t="s">
        <v>80</v>
      </c>
    </row>
    <row r="93" spans="1:90" x14ac:dyDescent="0.25">
      <c r="A93" t="s">
        <v>173</v>
      </c>
      <c r="B93" t="s">
        <v>174</v>
      </c>
      <c r="C93" t="s">
        <v>72</v>
      </c>
      <c r="E93" t="str">
        <f>"009941094297"</f>
        <v>009941094297</v>
      </c>
      <c r="F93" s="2">
        <v>44299</v>
      </c>
      <c r="G93">
        <v>202110</v>
      </c>
      <c r="H93" t="s">
        <v>101</v>
      </c>
      <c r="I93" t="s">
        <v>102</v>
      </c>
      <c r="J93" t="s">
        <v>175</v>
      </c>
      <c r="K93" t="s">
        <v>75</v>
      </c>
      <c r="L93" t="s">
        <v>76</v>
      </c>
      <c r="M93" t="s">
        <v>77</v>
      </c>
      <c r="N93" t="s">
        <v>178</v>
      </c>
      <c r="O93" t="s">
        <v>78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19.059999999999999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100.18</v>
      </c>
      <c r="BM93">
        <v>15.03</v>
      </c>
      <c r="BN93">
        <v>115.21</v>
      </c>
      <c r="BO93">
        <v>115.21</v>
      </c>
      <c r="BS93" s="2">
        <v>44300</v>
      </c>
      <c r="BT93" s="3">
        <v>0.32777777777777778</v>
      </c>
      <c r="BU93" t="s">
        <v>233</v>
      </c>
      <c r="BV93" t="s">
        <v>97</v>
      </c>
      <c r="BY93">
        <v>1200</v>
      </c>
      <c r="BZ93" t="s">
        <v>82</v>
      </c>
      <c r="CA93" t="s">
        <v>128</v>
      </c>
      <c r="CC93" t="s">
        <v>77</v>
      </c>
      <c r="CD93">
        <v>2001</v>
      </c>
      <c r="CE93" t="s">
        <v>81</v>
      </c>
      <c r="CF93" s="2">
        <v>44301</v>
      </c>
      <c r="CI93">
        <v>1</v>
      </c>
      <c r="CJ93">
        <v>1</v>
      </c>
      <c r="CK93">
        <v>23</v>
      </c>
      <c r="CL93" t="s">
        <v>80</v>
      </c>
    </row>
    <row r="94" spans="1:90" x14ac:dyDescent="0.25">
      <c r="A94" t="s">
        <v>173</v>
      </c>
      <c r="B94" t="s">
        <v>174</v>
      </c>
      <c r="C94" t="s">
        <v>72</v>
      </c>
      <c r="E94" t="str">
        <f>"009940933398"</f>
        <v>009940933398</v>
      </c>
      <c r="F94" s="2">
        <v>44299</v>
      </c>
      <c r="G94">
        <v>202110</v>
      </c>
      <c r="H94" t="s">
        <v>95</v>
      </c>
      <c r="I94" t="s">
        <v>96</v>
      </c>
      <c r="J94" t="s">
        <v>309</v>
      </c>
      <c r="K94" t="s">
        <v>75</v>
      </c>
      <c r="L94" t="s">
        <v>76</v>
      </c>
      <c r="M94" t="s">
        <v>77</v>
      </c>
      <c r="N94" t="s">
        <v>178</v>
      </c>
      <c r="O94" t="s">
        <v>78</v>
      </c>
      <c r="P94" t="str">
        <f>"NOREF                         "</f>
        <v xml:space="preserve">NOREF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9.84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51.71</v>
      </c>
      <c r="BM94">
        <v>7.76</v>
      </c>
      <c r="BN94">
        <v>59.47</v>
      </c>
      <c r="BO94">
        <v>59.47</v>
      </c>
      <c r="BQ94" t="s">
        <v>115</v>
      </c>
      <c r="BR94" t="s">
        <v>115</v>
      </c>
      <c r="BS94" s="2">
        <v>44300</v>
      </c>
      <c r="BT94" s="3">
        <v>0.32430555555555557</v>
      </c>
      <c r="BU94" t="s">
        <v>233</v>
      </c>
      <c r="BV94" t="s">
        <v>97</v>
      </c>
      <c r="BY94">
        <v>1200</v>
      </c>
      <c r="BZ94" t="s">
        <v>82</v>
      </c>
      <c r="CA94" t="s">
        <v>128</v>
      </c>
      <c r="CC94" t="s">
        <v>77</v>
      </c>
      <c r="CD94">
        <v>2000</v>
      </c>
      <c r="CE94" t="s">
        <v>81</v>
      </c>
      <c r="CF94" s="2">
        <v>44301</v>
      </c>
      <c r="CI94">
        <v>1</v>
      </c>
      <c r="CJ94">
        <v>1</v>
      </c>
      <c r="CK94">
        <v>21</v>
      </c>
      <c r="CL94" t="s">
        <v>80</v>
      </c>
    </row>
    <row r="95" spans="1:90" x14ac:dyDescent="0.25">
      <c r="A95" t="s">
        <v>173</v>
      </c>
      <c r="B95" t="s">
        <v>174</v>
      </c>
      <c r="C95" t="s">
        <v>72</v>
      </c>
      <c r="E95" t="str">
        <f>"009939926588"</f>
        <v>009939926588</v>
      </c>
      <c r="F95" s="2">
        <v>44299</v>
      </c>
      <c r="G95">
        <v>202110</v>
      </c>
      <c r="H95" t="s">
        <v>99</v>
      </c>
      <c r="I95" t="s">
        <v>100</v>
      </c>
      <c r="J95" t="s">
        <v>178</v>
      </c>
      <c r="K95" t="s">
        <v>75</v>
      </c>
      <c r="L95" t="s">
        <v>91</v>
      </c>
      <c r="M95" t="s">
        <v>92</v>
      </c>
      <c r="N95" t="s">
        <v>178</v>
      </c>
      <c r="O95" t="s">
        <v>78</v>
      </c>
      <c r="P95" t="str">
        <f>"NA                            "</f>
        <v xml:space="preserve">NA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9.84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51.71</v>
      </c>
      <c r="BM95">
        <v>7.76</v>
      </c>
      <c r="BN95">
        <v>59.47</v>
      </c>
      <c r="BO95">
        <v>59.47</v>
      </c>
      <c r="BQ95" t="s">
        <v>260</v>
      </c>
      <c r="BR95" t="s">
        <v>273</v>
      </c>
      <c r="BS95" s="2">
        <v>44301</v>
      </c>
      <c r="BT95" s="3">
        <v>0.34513888888888888</v>
      </c>
      <c r="BU95" t="s">
        <v>165</v>
      </c>
      <c r="BV95" t="s">
        <v>80</v>
      </c>
      <c r="BW95" t="s">
        <v>120</v>
      </c>
      <c r="BX95" t="s">
        <v>121</v>
      </c>
      <c r="BY95">
        <v>1200</v>
      </c>
      <c r="BZ95" t="s">
        <v>82</v>
      </c>
      <c r="CA95" t="s">
        <v>262</v>
      </c>
      <c r="CC95" t="s">
        <v>92</v>
      </c>
      <c r="CD95">
        <v>3630</v>
      </c>
      <c r="CE95" t="s">
        <v>81</v>
      </c>
      <c r="CF95" s="2">
        <v>44301</v>
      </c>
      <c r="CI95">
        <v>1</v>
      </c>
      <c r="CJ95">
        <v>2</v>
      </c>
      <c r="CK95">
        <v>21</v>
      </c>
      <c r="CL95" t="s">
        <v>80</v>
      </c>
    </row>
    <row r="96" spans="1:90" x14ac:dyDescent="0.25">
      <c r="A96" t="s">
        <v>173</v>
      </c>
      <c r="B96" t="s">
        <v>174</v>
      </c>
      <c r="C96" t="s">
        <v>72</v>
      </c>
      <c r="E96" t="str">
        <f>"009941026598"</f>
        <v>009941026598</v>
      </c>
      <c r="F96" s="2">
        <v>44299</v>
      </c>
      <c r="G96">
        <v>202110</v>
      </c>
      <c r="H96" t="s">
        <v>76</v>
      </c>
      <c r="I96" t="s">
        <v>77</v>
      </c>
      <c r="J96" t="s">
        <v>186</v>
      </c>
      <c r="K96" t="s">
        <v>75</v>
      </c>
      <c r="L96" t="s">
        <v>99</v>
      </c>
      <c r="M96" t="s">
        <v>100</v>
      </c>
      <c r="N96" t="s">
        <v>310</v>
      </c>
      <c r="O96" t="s">
        <v>98</v>
      </c>
      <c r="P96" t="str">
        <f>"..                            "</f>
        <v xml:space="preserve">..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18.45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96.95</v>
      </c>
      <c r="BM96">
        <v>14.54</v>
      </c>
      <c r="BN96">
        <v>111.49</v>
      </c>
      <c r="BO96">
        <v>111.49</v>
      </c>
      <c r="BQ96" t="s">
        <v>311</v>
      </c>
      <c r="BR96" t="s">
        <v>188</v>
      </c>
      <c r="BS96" s="2">
        <v>44300</v>
      </c>
      <c r="BT96" s="3">
        <v>0.38819444444444445</v>
      </c>
      <c r="BU96" t="s">
        <v>312</v>
      </c>
      <c r="BV96" t="s">
        <v>97</v>
      </c>
      <c r="BY96">
        <v>1200</v>
      </c>
      <c r="BZ96" t="s">
        <v>153</v>
      </c>
      <c r="CA96" t="s">
        <v>164</v>
      </c>
      <c r="CC96" t="s">
        <v>100</v>
      </c>
      <c r="CD96">
        <v>7561</v>
      </c>
      <c r="CE96" t="s">
        <v>81</v>
      </c>
      <c r="CF96" s="2">
        <v>44301</v>
      </c>
      <c r="CI96">
        <v>1</v>
      </c>
      <c r="CJ96">
        <v>1</v>
      </c>
      <c r="CK96">
        <v>31</v>
      </c>
      <c r="CL96" t="s">
        <v>80</v>
      </c>
    </row>
    <row r="97" spans="1:90" x14ac:dyDescent="0.25">
      <c r="A97" t="s">
        <v>173</v>
      </c>
      <c r="B97" t="s">
        <v>174</v>
      </c>
      <c r="C97" t="s">
        <v>72</v>
      </c>
      <c r="E97" t="str">
        <f>"009941433899"</f>
        <v>009941433899</v>
      </c>
      <c r="F97" s="2">
        <v>44299</v>
      </c>
      <c r="G97">
        <v>202110</v>
      </c>
      <c r="H97" t="s">
        <v>76</v>
      </c>
      <c r="I97" t="s">
        <v>77</v>
      </c>
      <c r="J97" t="s">
        <v>313</v>
      </c>
      <c r="K97" t="s">
        <v>75</v>
      </c>
      <c r="L97" t="s">
        <v>76</v>
      </c>
      <c r="M97" t="s">
        <v>77</v>
      </c>
      <c r="N97" t="s">
        <v>178</v>
      </c>
      <c r="O97" t="s">
        <v>78</v>
      </c>
      <c r="P97" t="str">
        <f>"JNX2104120249                 "</f>
        <v xml:space="preserve">JNX2104120249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7.69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40.4</v>
      </c>
      <c r="BM97">
        <v>6.06</v>
      </c>
      <c r="BN97">
        <v>46.46</v>
      </c>
      <c r="BO97">
        <v>46.46</v>
      </c>
      <c r="BR97" t="s">
        <v>155</v>
      </c>
      <c r="BS97" s="2">
        <v>44300</v>
      </c>
      <c r="BT97" s="3">
        <v>0.32500000000000001</v>
      </c>
      <c r="BU97" t="s">
        <v>233</v>
      </c>
      <c r="BV97" t="s">
        <v>97</v>
      </c>
      <c r="BY97">
        <v>1200</v>
      </c>
      <c r="BZ97" t="s">
        <v>82</v>
      </c>
      <c r="CA97" t="s">
        <v>128</v>
      </c>
      <c r="CC97" t="s">
        <v>77</v>
      </c>
      <c r="CD97">
        <v>2013</v>
      </c>
      <c r="CE97" t="s">
        <v>81</v>
      </c>
      <c r="CF97" s="2">
        <v>44301</v>
      </c>
      <c r="CI97">
        <v>1</v>
      </c>
      <c r="CJ97">
        <v>1</v>
      </c>
      <c r="CK97">
        <v>22</v>
      </c>
      <c r="CL97" t="s">
        <v>80</v>
      </c>
    </row>
    <row r="98" spans="1:90" x14ac:dyDescent="0.25">
      <c r="A98" t="s">
        <v>173</v>
      </c>
      <c r="B98" t="s">
        <v>174</v>
      </c>
      <c r="C98" t="s">
        <v>72</v>
      </c>
      <c r="E98" t="str">
        <f>"009940914974"</f>
        <v>009940914974</v>
      </c>
      <c r="F98" s="2">
        <v>44299</v>
      </c>
      <c r="G98">
        <v>202110</v>
      </c>
      <c r="H98" t="s">
        <v>76</v>
      </c>
      <c r="I98" t="s">
        <v>77</v>
      </c>
      <c r="J98" t="s">
        <v>252</v>
      </c>
      <c r="K98" t="s">
        <v>75</v>
      </c>
      <c r="L98" t="s">
        <v>76</v>
      </c>
      <c r="M98" t="s">
        <v>77</v>
      </c>
      <c r="N98" t="s">
        <v>178</v>
      </c>
      <c r="O98" t="s">
        <v>113</v>
      </c>
      <c r="P98" t="str">
        <f>"..                            "</f>
        <v xml:space="preserve">..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13.84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77.72</v>
      </c>
      <c r="BM98">
        <v>11.66</v>
      </c>
      <c r="BN98">
        <v>89.38</v>
      </c>
      <c r="BO98">
        <v>89.38</v>
      </c>
      <c r="BQ98" t="s">
        <v>115</v>
      </c>
      <c r="BR98" t="s">
        <v>176</v>
      </c>
      <c r="BS98" s="2">
        <v>44300</v>
      </c>
      <c r="BT98" s="3">
        <v>0.32777777777777778</v>
      </c>
      <c r="BU98" t="s">
        <v>233</v>
      </c>
      <c r="BV98" t="s">
        <v>97</v>
      </c>
      <c r="BY98">
        <v>1200</v>
      </c>
      <c r="CA98" t="s">
        <v>128</v>
      </c>
      <c r="CC98" t="s">
        <v>77</v>
      </c>
      <c r="CD98">
        <v>2013</v>
      </c>
      <c r="CE98" t="s">
        <v>81</v>
      </c>
      <c r="CF98" s="2">
        <v>44301</v>
      </c>
      <c r="CI98">
        <v>1</v>
      </c>
      <c r="CJ98">
        <v>1</v>
      </c>
      <c r="CK98" t="s">
        <v>116</v>
      </c>
      <c r="CL98" t="s">
        <v>80</v>
      </c>
    </row>
    <row r="99" spans="1:90" x14ac:dyDescent="0.25">
      <c r="A99" t="s">
        <v>173</v>
      </c>
      <c r="B99" t="s">
        <v>174</v>
      </c>
      <c r="C99" t="s">
        <v>72</v>
      </c>
      <c r="E99" t="str">
        <f>"009940838803"</f>
        <v>009940838803</v>
      </c>
      <c r="F99" s="2">
        <v>44299</v>
      </c>
      <c r="G99">
        <v>202110</v>
      </c>
      <c r="H99" t="s">
        <v>83</v>
      </c>
      <c r="I99" t="s">
        <v>84</v>
      </c>
      <c r="J99" t="s">
        <v>175</v>
      </c>
      <c r="K99" t="s">
        <v>75</v>
      </c>
      <c r="L99" t="s">
        <v>76</v>
      </c>
      <c r="M99" t="s">
        <v>77</v>
      </c>
      <c r="N99" t="s">
        <v>178</v>
      </c>
      <c r="O99" t="s">
        <v>78</v>
      </c>
      <c r="P99" t="str">
        <f>"..                            "</f>
        <v xml:space="preserve">..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7.69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0.1</v>
      </c>
      <c r="BJ99">
        <v>0.5</v>
      </c>
      <c r="BK99">
        <v>1</v>
      </c>
      <c r="BL99">
        <v>40.4</v>
      </c>
      <c r="BM99">
        <v>6.06</v>
      </c>
      <c r="BN99">
        <v>46.46</v>
      </c>
      <c r="BO99">
        <v>46.46</v>
      </c>
      <c r="BQ99" t="s">
        <v>115</v>
      </c>
      <c r="BR99" t="s">
        <v>115</v>
      </c>
      <c r="BS99" s="2">
        <v>44300</v>
      </c>
      <c r="BT99" s="3">
        <v>0.32847222222222222</v>
      </c>
      <c r="BU99" t="s">
        <v>233</v>
      </c>
      <c r="BV99" t="s">
        <v>97</v>
      </c>
      <c r="BY99">
        <v>2340</v>
      </c>
      <c r="BZ99" t="s">
        <v>82</v>
      </c>
      <c r="CA99" t="s">
        <v>128</v>
      </c>
      <c r="CC99" t="s">
        <v>77</v>
      </c>
      <c r="CD99">
        <v>2013</v>
      </c>
      <c r="CE99" t="s">
        <v>81</v>
      </c>
      <c r="CF99" s="2">
        <v>44301</v>
      </c>
      <c r="CI99">
        <v>1</v>
      </c>
      <c r="CJ99">
        <v>1</v>
      </c>
      <c r="CK99">
        <v>22</v>
      </c>
      <c r="CL99" t="s">
        <v>80</v>
      </c>
    </row>
    <row r="100" spans="1:90" x14ac:dyDescent="0.25">
      <c r="A100" t="s">
        <v>173</v>
      </c>
      <c r="B100" t="s">
        <v>174</v>
      </c>
      <c r="C100" t="s">
        <v>72</v>
      </c>
      <c r="E100" t="str">
        <f>"009939096528"</f>
        <v>009939096528</v>
      </c>
      <c r="F100" s="2">
        <v>44300</v>
      </c>
      <c r="G100">
        <v>202110</v>
      </c>
      <c r="H100" t="s">
        <v>76</v>
      </c>
      <c r="I100" t="s">
        <v>77</v>
      </c>
      <c r="J100" t="s">
        <v>178</v>
      </c>
      <c r="K100" t="s">
        <v>75</v>
      </c>
      <c r="L100" t="s">
        <v>91</v>
      </c>
      <c r="M100" t="s">
        <v>92</v>
      </c>
      <c r="N100" t="s">
        <v>178</v>
      </c>
      <c r="O100" t="s">
        <v>78</v>
      </c>
      <c r="P100" t="str">
        <f>"..                            "</f>
        <v xml:space="preserve">..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12.3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1.2</v>
      </c>
      <c r="BJ100">
        <v>2.1</v>
      </c>
      <c r="BK100">
        <v>2.5</v>
      </c>
      <c r="BL100">
        <v>64.63</v>
      </c>
      <c r="BM100">
        <v>9.69</v>
      </c>
      <c r="BN100">
        <v>74.319999999999993</v>
      </c>
      <c r="BO100">
        <v>74.319999999999993</v>
      </c>
      <c r="BQ100" t="s">
        <v>260</v>
      </c>
      <c r="BR100" t="s">
        <v>199</v>
      </c>
      <c r="BS100" s="2">
        <v>44301</v>
      </c>
      <c r="BT100" s="3">
        <v>0.34513888888888888</v>
      </c>
      <c r="BU100" t="s">
        <v>165</v>
      </c>
      <c r="BV100" t="s">
        <v>97</v>
      </c>
      <c r="BY100">
        <v>10604.66</v>
      </c>
      <c r="BZ100" t="s">
        <v>82</v>
      </c>
      <c r="CA100" t="s">
        <v>262</v>
      </c>
      <c r="CC100" t="s">
        <v>92</v>
      </c>
      <c r="CD100">
        <v>3629</v>
      </c>
      <c r="CE100" t="s">
        <v>81</v>
      </c>
      <c r="CF100" s="2">
        <v>44301</v>
      </c>
      <c r="CI100">
        <v>1</v>
      </c>
      <c r="CJ100">
        <v>1</v>
      </c>
      <c r="CK100">
        <v>21</v>
      </c>
      <c r="CL100" t="s">
        <v>80</v>
      </c>
    </row>
    <row r="101" spans="1:90" x14ac:dyDescent="0.25">
      <c r="A101" t="s">
        <v>173</v>
      </c>
      <c r="B101" t="s">
        <v>174</v>
      </c>
      <c r="C101" t="s">
        <v>72</v>
      </c>
      <c r="E101" t="str">
        <f>"009939096569"</f>
        <v>009939096569</v>
      </c>
      <c r="F101" s="2">
        <v>44300</v>
      </c>
      <c r="G101">
        <v>202110</v>
      </c>
      <c r="H101" t="s">
        <v>76</v>
      </c>
      <c r="I101" t="s">
        <v>77</v>
      </c>
      <c r="J101" t="s">
        <v>178</v>
      </c>
      <c r="K101" t="s">
        <v>75</v>
      </c>
      <c r="L101" t="s">
        <v>99</v>
      </c>
      <c r="M101" t="s">
        <v>100</v>
      </c>
      <c r="N101" t="s">
        <v>178</v>
      </c>
      <c r="O101" t="s">
        <v>78</v>
      </c>
      <c r="P101" t="str">
        <f>"..                            "</f>
        <v xml:space="preserve">..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9.84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0.9</v>
      </c>
      <c r="BJ101">
        <v>1.6</v>
      </c>
      <c r="BK101">
        <v>2</v>
      </c>
      <c r="BL101">
        <v>51.71</v>
      </c>
      <c r="BM101">
        <v>7.76</v>
      </c>
      <c r="BN101">
        <v>59.47</v>
      </c>
      <c r="BO101">
        <v>59.47</v>
      </c>
      <c r="BQ101" t="s">
        <v>273</v>
      </c>
      <c r="BR101" t="s">
        <v>199</v>
      </c>
      <c r="BS101" s="2">
        <v>44301</v>
      </c>
      <c r="BT101" s="3">
        <v>0.3833333333333333</v>
      </c>
      <c r="BU101" t="s">
        <v>314</v>
      </c>
      <c r="BV101" t="s">
        <v>97</v>
      </c>
      <c r="BY101">
        <v>8208.76</v>
      </c>
      <c r="BZ101" t="s">
        <v>82</v>
      </c>
      <c r="CA101" t="s">
        <v>123</v>
      </c>
      <c r="CC101" t="s">
        <v>100</v>
      </c>
      <c r="CD101">
        <v>7441</v>
      </c>
      <c r="CE101" t="s">
        <v>81</v>
      </c>
      <c r="CF101" s="2">
        <v>44302</v>
      </c>
      <c r="CI101">
        <v>1</v>
      </c>
      <c r="CJ101">
        <v>1</v>
      </c>
      <c r="CK101">
        <v>21</v>
      </c>
      <c r="CL101" t="s">
        <v>80</v>
      </c>
    </row>
    <row r="102" spans="1:90" x14ac:dyDescent="0.25">
      <c r="A102" t="s">
        <v>173</v>
      </c>
      <c r="B102" t="s">
        <v>174</v>
      </c>
      <c r="C102" t="s">
        <v>72</v>
      </c>
      <c r="E102" t="str">
        <f>"029908206849"</f>
        <v>029908206849</v>
      </c>
      <c r="F102" s="2">
        <v>44301</v>
      </c>
      <c r="G102">
        <v>202110</v>
      </c>
      <c r="H102" t="s">
        <v>91</v>
      </c>
      <c r="I102" t="s">
        <v>92</v>
      </c>
      <c r="J102" t="s">
        <v>178</v>
      </c>
      <c r="K102" t="s">
        <v>75</v>
      </c>
      <c r="L102" t="s">
        <v>99</v>
      </c>
      <c r="M102" t="s">
        <v>100</v>
      </c>
      <c r="N102" t="s">
        <v>178</v>
      </c>
      <c r="O102" t="s">
        <v>98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23.06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2</v>
      </c>
      <c r="BI102">
        <v>2.8</v>
      </c>
      <c r="BJ102">
        <v>4.5999999999999996</v>
      </c>
      <c r="BK102">
        <v>5</v>
      </c>
      <c r="BL102">
        <v>121.19</v>
      </c>
      <c r="BM102">
        <v>18.18</v>
      </c>
      <c r="BN102">
        <v>139.37</v>
      </c>
      <c r="BO102">
        <v>139.37</v>
      </c>
      <c r="BQ102" t="s">
        <v>315</v>
      </c>
      <c r="BR102" t="s">
        <v>316</v>
      </c>
      <c r="BS102" s="2">
        <v>44305</v>
      </c>
      <c r="BT102" s="3">
        <v>0.3833333333333333</v>
      </c>
      <c r="BU102" t="s">
        <v>314</v>
      </c>
      <c r="BV102" t="s">
        <v>80</v>
      </c>
      <c r="BW102" t="s">
        <v>317</v>
      </c>
      <c r="BX102" t="s">
        <v>137</v>
      </c>
      <c r="BY102">
        <v>23000</v>
      </c>
      <c r="BZ102" t="s">
        <v>153</v>
      </c>
      <c r="CA102" t="s">
        <v>123</v>
      </c>
      <c r="CC102" t="s">
        <v>100</v>
      </c>
      <c r="CD102">
        <v>7441</v>
      </c>
      <c r="CE102" t="s">
        <v>81</v>
      </c>
      <c r="CF102" s="2">
        <v>44306</v>
      </c>
      <c r="CI102">
        <v>1</v>
      </c>
      <c r="CJ102">
        <v>2</v>
      </c>
      <c r="CK102">
        <v>31</v>
      </c>
      <c r="CL102" t="s">
        <v>80</v>
      </c>
    </row>
    <row r="103" spans="1:90" x14ac:dyDescent="0.25">
      <c r="A103" t="s">
        <v>173</v>
      </c>
      <c r="B103" t="s">
        <v>174</v>
      </c>
      <c r="C103" t="s">
        <v>72</v>
      </c>
      <c r="E103" t="str">
        <f>"009941050591"</f>
        <v>009941050591</v>
      </c>
      <c r="F103" s="2">
        <v>44301</v>
      </c>
      <c r="G103">
        <v>202110</v>
      </c>
      <c r="H103" t="s">
        <v>91</v>
      </c>
      <c r="I103" t="s">
        <v>92</v>
      </c>
      <c r="J103" t="s">
        <v>218</v>
      </c>
      <c r="K103" t="s">
        <v>75</v>
      </c>
      <c r="L103" t="s">
        <v>76</v>
      </c>
      <c r="M103" t="s">
        <v>77</v>
      </c>
      <c r="N103" t="s">
        <v>178</v>
      </c>
      <c r="O103" t="s">
        <v>78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9.84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0.3</v>
      </c>
      <c r="BK103">
        <v>1</v>
      </c>
      <c r="BL103">
        <v>51.71</v>
      </c>
      <c r="BM103">
        <v>7.76</v>
      </c>
      <c r="BN103">
        <v>59.47</v>
      </c>
      <c r="BO103">
        <v>59.47</v>
      </c>
      <c r="BQ103" t="s">
        <v>219</v>
      </c>
      <c r="BR103" t="s">
        <v>176</v>
      </c>
      <c r="BS103" s="2">
        <v>44302</v>
      </c>
      <c r="BT103" s="3">
        <v>0.31944444444444448</v>
      </c>
      <c r="BU103" t="s">
        <v>233</v>
      </c>
      <c r="BV103" t="s">
        <v>97</v>
      </c>
      <c r="BY103">
        <v>1560</v>
      </c>
      <c r="BZ103" t="s">
        <v>82</v>
      </c>
      <c r="CA103" t="s">
        <v>128</v>
      </c>
      <c r="CC103" t="s">
        <v>77</v>
      </c>
      <c r="CD103">
        <v>2000</v>
      </c>
      <c r="CE103" t="s">
        <v>81</v>
      </c>
      <c r="CF103" s="2">
        <v>44302</v>
      </c>
      <c r="CI103">
        <v>1</v>
      </c>
      <c r="CJ103">
        <v>1</v>
      </c>
      <c r="CK103">
        <v>21</v>
      </c>
      <c r="CL103" t="s">
        <v>80</v>
      </c>
    </row>
    <row r="104" spans="1:90" x14ac:dyDescent="0.25">
      <c r="A104" t="s">
        <v>173</v>
      </c>
      <c r="B104" t="s">
        <v>174</v>
      </c>
      <c r="C104" t="s">
        <v>72</v>
      </c>
      <c r="E104" t="str">
        <f>"009941057881"</f>
        <v>009941057881</v>
      </c>
      <c r="F104" s="2">
        <v>44301</v>
      </c>
      <c r="G104">
        <v>202110</v>
      </c>
      <c r="H104" t="s">
        <v>89</v>
      </c>
      <c r="I104" t="s">
        <v>90</v>
      </c>
      <c r="J104" t="s">
        <v>186</v>
      </c>
      <c r="K104" t="s">
        <v>75</v>
      </c>
      <c r="L104" t="s">
        <v>76</v>
      </c>
      <c r="M104" t="s">
        <v>77</v>
      </c>
      <c r="N104" t="s">
        <v>178</v>
      </c>
      <c r="O104" t="s">
        <v>78</v>
      </c>
      <c r="P104" t="str">
        <f>"..                            "</f>
        <v xml:space="preserve">..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7.69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40.4</v>
      </c>
      <c r="BM104">
        <v>6.06</v>
      </c>
      <c r="BN104">
        <v>46.46</v>
      </c>
      <c r="BO104">
        <v>46.46</v>
      </c>
      <c r="BQ104" t="s">
        <v>115</v>
      </c>
      <c r="BR104" t="s">
        <v>318</v>
      </c>
      <c r="BS104" s="2">
        <v>44302</v>
      </c>
      <c r="BT104" s="3">
        <v>0.31805555555555554</v>
      </c>
      <c r="BU104" t="s">
        <v>233</v>
      </c>
      <c r="BV104" t="s">
        <v>97</v>
      </c>
      <c r="BY104">
        <v>1200</v>
      </c>
      <c r="BZ104" t="s">
        <v>82</v>
      </c>
      <c r="CA104" t="s">
        <v>128</v>
      </c>
      <c r="CC104" t="s">
        <v>77</v>
      </c>
      <c r="CD104">
        <v>2013</v>
      </c>
      <c r="CE104" t="s">
        <v>81</v>
      </c>
      <c r="CF104" s="2">
        <v>44302</v>
      </c>
      <c r="CI104">
        <v>1</v>
      </c>
      <c r="CJ104">
        <v>1</v>
      </c>
      <c r="CK104">
        <v>22</v>
      </c>
      <c r="CL104" t="s">
        <v>80</v>
      </c>
    </row>
    <row r="105" spans="1:90" x14ac:dyDescent="0.25">
      <c r="A105" t="s">
        <v>173</v>
      </c>
      <c r="B105" t="s">
        <v>174</v>
      </c>
      <c r="C105" t="s">
        <v>72</v>
      </c>
      <c r="E105" t="str">
        <f>"009940713477"</f>
        <v>009940713477</v>
      </c>
      <c r="F105" s="2">
        <v>44301</v>
      </c>
      <c r="G105">
        <v>202110</v>
      </c>
      <c r="H105" t="s">
        <v>91</v>
      </c>
      <c r="I105" t="s">
        <v>92</v>
      </c>
      <c r="J105" t="s">
        <v>222</v>
      </c>
      <c r="K105" t="s">
        <v>75</v>
      </c>
      <c r="L105" t="s">
        <v>76</v>
      </c>
      <c r="M105" t="s">
        <v>77</v>
      </c>
      <c r="N105" t="s">
        <v>178</v>
      </c>
      <c r="O105" t="s">
        <v>78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9.84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51.71</v>
      </c>
      <c r="BM105">
        <v>7.76</v>
      </c>
      <c r="BN105">
        <v>59.47</v>
      </c>
      <c r="BO105">
        <v>59.47</v>
      </c>
      <c r="BQ105" t="s">
        <v>219</v>
      </c>
      <c r="BR105" t="s">
        <v>252</v>
      </c>
      <c r="BS105" s="2">
        <v>44302</v>
      </c>
      <c r="BT105" s="3">
        <v>0.31736111111111115</v>
      </c>
      <c r="BU105" t="s">
        <v>233</v>
      </c>
      <c r="BV105" t="s">
        <v>97</v>
      </c>
      <c r="BY105">
        <v>1200</v>
      </c>
      <c r="BZ105" t="s">
        <v>82</v>
      </c>
      <c r="CA105" t="s">
        <v>128</v>
      </c>
      <c r="CC105" t="s">
        <v>77</v>
      </c>
      <c r="CD105">
        <v>2001</v>
      </c>
      <c r="CE105" t="s">
        <v>81</v>
      </c>
      <c r="CF105" s="2">
        <v>44302</v>
      </c>
      <c r="CI105">
        <v>1</v>
      </c>
      <c r="CJ105">
        <v>1</v>
      </c>
      <c r="CK105">
        <v>21</v>
      </c>
      <c r="CL105" t="s">
        <v>80</v>
      </c>
    </row>
    <row r="106" spans="1:90" x14ac:dyDescent="0.25">
      <c r="A106" t="s">
        <v>173</v>
      </c>
      <c r="B106" t="s">
        <v>174</v>
      </c>
      <c r="C106" t="s">
        <v>72</v>
      </c>
      <c r="E106" t="str">
        <f>"009940792973"</f>
        <v>009940792973</v>
      </c>
      <c r="F106" s="2">
        <v>44301</v>
      </c>
      <c r="G106">
        <v>202110</v>
      </c>
      <c r="H106" t="s">
        <v>237</v>
      </c>
      <c r="I106" t="s">
        <v>238</v>
      </c>
      <c r="J106" t="s">
        <v>175</v>
      </c>
      <c r="K106" t="s">
        <v>75</v>
      </c>
      <c r="L106" t="s">
        <v>76</v>
      </c>
      <c r="M106" t="s">
        <v>77</v>
      </c>
      <c r="N106" t="s">
        <v>178</v>
      </c>
      <c r="O106" t="s">
        <v>78</v>
      </c>
      <c r="P106" t="str">
        <f>"..                            "</f>
        <v xml:space="preserve">..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7.69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0.5</v>
      </c>
      <c r="BJ106">
        <v>0</v>
      </c>
      <c r="BK106">
        <v>1</v>
      </c>
      <c r="BL106">
        <v>40.4</v>
      </c>
      <c r="BM106">
        <v>6.06</v>
      </c>
      <c r="BN106">
        <v>46.46</v>
      </c>
      <c r="BO106">
        <v>46.46</v>
      </c>
      <c r="BQ106" t="s">
        <v>115</v>
      </c>
      <c r="BR106" t="s">
        <v>166</v>
      </c>
      <c r="BS106" s="2">
        <v>44302</v>
      </c>
      <c r="BT106" s="3">
        <v>0.30555555555555552</v>
      </c>
      <c r="BU106" t="s">
        <v>233</v>
      </c>
      <c r="BV106" t="s">
        <v>97</v>
      </c>
      <c r="BY106">
        <v>21.55</v>
      </c>
      <c r="BZ106" t="s">
        <v>82</v>
      </c>
      <c r="CC106" t="s">
        <v>77</v>
      </c>
      <c r="CD106">
        <v>2013</v>
      </c>
      <c r="CE106" t="s">
        <v>81</v>
      </c>
      <c r="CF106" s="2">
        <v>44302</v>
      </c>
      <c r="CI106">
        <v>1</v>
      </c>
      <c r="CJ106">
        <v>1</v>
      </c>
      <c r="CK106">
        <v>22</v>
      </c>
      <c r="CL106" t="s">
        <v>80</v>
      </c>
    </row>
    <row r="107" spans="1:90" x14ac:dyDescent="0.25">
      <c r="A107" t="s">
        <v>173</v>
      </c>
      <c r="B107" t="s">
        <v>174</v>
      </c>
      <c r="C107" t="s">
        <v>72</v>
      </c>
      <c r="E107" t="str">
        <f>"069907698515"</f>
        <v>069907698515</v>
      </c>
      <c r="F107" s="2">
        <v>44301</v>
      </c>
      <c r="G107">
        <v>202110</v>
      </c>
      <c r="H107" t="s">
        <v>95</v>
      </c>
      <c r="I107" t="s">
        <v>96</v>
      </c>
      <c r="J107" t="s">
        <v>319</v>
      </c>
      <c r="K107" t="s">
        <v>75</v>
      </c>
      <c r="L107" t="s">
        <v>140</v>
      </c>
      <c r="M107" t="s">
        <v>100</v>
      </c>
      <c r="N107" t="s">
        <v>319</v>
      </c>
      <c r="O107" t="s">
        <v>113</v>
      </c>
      <c r="P107" t="str">
        <f>"NOREF                         "</f>
        <v xml:space="preserve">NOREF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23.98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0.2</v>
      </c>
      <c r="BJ107">
        <v>0.5</v>
      </c>
      <c r="BK107">
        <v>1</v>
      </c>
      <c r="BL107">
        <v>131.04</v>
      </c>
      <c r="BM107">
        <v>19.66</v>
      </c>
      <c r="BN107">
        <v>150.69999999999999</v>
      </c>
      <c r="BO107">
        <v>150.69999999999999</v>
      </c>
      <c r="BQ107" t="s">
        <v>320</v>
      </c>
      <c r="BR107" t="s">
        <v>148</v>
      </c>
      <c r="BS107" s="2">
        <v>44306</v>
      </c>
      <c r="BT107" s="3">
        <v>0.32430555555555557</v>
      </c>
      <c r="BU107" t="s">
        <v>321</v>
      </c>
      <c r="BV107" t="s">
        <v>97</v>
      </c>
      <c r="BY107">
        <v>5057.6400000000003</v>
      </c>
      <c r="CA107" t="s">
        <v>322</v>
      </c>
      <c r="CC107" t="s">
        <v>100</v>
      </c>
      <c r="CD107">
        <v>8000</v>
      </c>
      <c r="CE107" t="s">
        <v>81</v>
      </c>
      <c r="CF107" s="2">
        <v>44307</v>
      </c>
      <c r="CI107">
        <v>0</v>
      </c>
      <c r="CJ107">
        <v>0</v>
      </c>
      <c r="CK107" t="s">
        <v>323</v>
      </c>
      <c r="CL107" t="s">
        <v>80</v>
      </c>
    </row>
    <row r="108" spans="1:90" x14ac:dyDescent="0.25">
      <c r="A108" t="s">
        <v>173</v>
      </c>
      <c r="B108" t="s">
        <v>174</v>
      </c>
      <c r="C108" t="s">
        <v>72</v>
      </c>
      <c r="E108" t="str">
        <f>"009941030105"</f>
        <v>009941030105</v>
      </c>
      <c r="F108" s="2">
        <v>44301</v>
      </c>
      <c r="G108">
        <v>202110</v>
      </c>
      <c r="H108" t="s">
        <v>111</v>
      </c>
      <c r="I108" t="s">
        <v>112</v>
      </c>
      <c r="J108" t="s">
        <v>239</v>
      </c>
      <c r="K108" t="s">
        <v>75</v>
      </c>
      <c r="L108" t="s">
        <v>76</v>
      </c>
      <c r="M108" t="s">
        <v>77</v>
      </c>
      <c r="N108" t="s">
        <v>178</v>
      </c>
      <c r="O108" t="s">
        <v>113</v>
      </c>
      <c r="P108" t="str">
        <f>"..                            "</f>
        <v xml:space="preserve">..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13.84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0.5</v>
      </c>
      <c r="BJ108">
        <v>1</v>
      </c>
      <c r="BK108">
        <v>1</v>
      </c>
      <c r="BL108">
        <v>77.72</v>
      </c>
      <c r="BM108">
        <v>11.66</v>
      </c>
      <c r="BN108">
        <v>89.38</v>
      </c>
      <c r="BO108">
        <v>89.38</v>
      </c>
      <c r="BQ108" t="s">
        <v>284</v>
      </c>
      <c r="BR108" t="s">
        <v>241</v>
      </c>
      <c r="BS108" s="2">
        <v>44302</v>
      </c>
      <c r="BT108" s="3">
        <v>0.31944444444444448</v>
      </c>
      <c r="BU108" t="s">
        <v>233</v>
      </c>
      <c r="BV108" t="s">
        <v>97</v>
      </c>
      <c r="BY108">
        <v>5099.71</v>
      </c>
      <c r="CA108" t="s">
        <v>128</v>
      </c>
      <c r="CC108" t="s">
        <v>77</v>
      </c>
      <c r="CD108">
        <v>2013</v>
      </c>
      <c r="CE108" t="s">
        <v>81</v>
      </c>
      <c r="CF108" s="2">
        <v>44302</v>
      </c>
      <c r="CI108">
        <v>1</v>
      </c>
      <c r="CJ108">
        <v>1</v>
      </c>
      <c r="CK108" t="s">
        <v>116</v>
      </c>
      <c r="CL108" t="s">
        <v>80</v>
      </c>
    </row>
    <row r="109" spans="1:90" x14ac:dyDescent="0.25">
      <c r="A109" t="s">
        <v>173</v>
      </c>
      <c r="B109" t="s">
        <v>174</v>
      </c>
      <c r="C109" t="s">
        <v>72</v>
      </c>
      <c r="E109" t="str">
        <f>"009940504837"</f>
        <v>009940504837</v>
      </c>
      <c r="F109" s="2">
        <v>44301</v>
      </c>
      <c r="G109">
        <v>202110</v>
      </c>
      <c r="H109" t="s">
        <v>226</v>
      </c>
      <c r="I109" t="s">
        <v>227</v>
      </c>
      <c r="J109" t="s">
        <v>175</v>
      </c>
      <c r="K109" t="s">
        <v>75</v>
      </c>
      <c r="L109" t="s">
        <v>76</v>
      </c>
      <c r="M109" t="s">
        <v>77</v>
      </c>
      <c r="N109" t="s">
        <v>280</v>
      </c>
      <c r="O109" t="s">
        <v>113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27.67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150.43</v>
      </c>
      <c r="BM109">
        <v>22.56</v>
      </c>
      <c r="BN109">
        <v>172.99</v>
      </c>
      <c r="BO109">
        <v>172.99</v>
      </c>
      <c r="BQ109" t="s">
        <v>196</v>
      </c>
      <c r="BR109" t="s">
        <v>324</v>
      </c>
      <c r="BS109" s="2">
        <v>44302</v>
      </c>
      <c r="BT109" s="3">
        <v>0.32013888888888892</v>
      </c>
      <c r="BU109" t="s">
        <v>233</v>
      </c>
      <c r="BV109" t="s">
        <v>97</v>
      </c>
      <c r="BY109">
        <v>1200</v>
      </c>
      <c r="CA109" t="s">
        <v>128</v>
      </c>
      <c r="CC109" t="s">
        <v>77</v>
      </c>
      <c r="CD109">
        <v>2013</v>
      </c>
      <c r="CE109" t="s">
        <v>81</v>
      </c>
      <c r="CF109" s="2">
        <v>44302</v>
      </c>
      <c r="CI109">
        <v>1</v>
      </c>
      <c r="CJ109">
        <v>1</v>
      </c>
      <c r="CK109" t="s">
        <v>231</v>
      </c>
      <c r="CL109" t="s">
        <v>80</v>
      </c>
    </row>
    <row r="110" spans="1:90" x14ac:dyDescent="0.25">
      <c r="A110" t="s">
        <v>173</v>
      </c>
      <c r="B110" t="s">
        <v>174</v>
      </c>
      <c r="C110" t="s">
        <v>72</v>
      </c>
      <c r="E110" t="str">
        <f>"009941221639"</f>
        <v>009941221639</v>
      </c>
      <c r="F110" s="2">
        <v>44301</v>
      </c>
      <c r="G110">
        <v>202110</v>
      </c>
      <c r="H110" t="s">
        <v>76</v>
      </c>
      <c r="I110" t="s">
        <v>77</v>
      </c>
      <c r="J110" t="s">
        <v>325</v>
      </c>
      <c r="K110" t="s">
        <v>75</v>
      </c>
      <c r="L110" t="s">
        <v>76</v>
      </c>
      <c r="M110" t="s">
        <v>77</v>
      </c>
      <c r="N110" t="s">
        <v>175</v>
      </c>
      <c r="O110" t="s">
        <v>78</v>
      </c>
      <c r="P110" t="str">
        <f>"..                            "</f>
        <v xml:space="preserve">..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7.69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40.4</v>
      </c>
      <c r="BM110">
        <v>6.06</v>
      </c>
      <c r="BN110">
        <v>46.46</v>
      </c>
      <c r="BO110">
        <v>46.46</v>
      </c>
      <c r="BS110" s="2">
        <v>44302</v>
      </c>
      <c r="BT110" s="3">
        <v>0.31666666666666665</v>
      </c>
      <c r="BU110" t="s">
        <v>233</v>
      </c>
      <c r="BV110" t="s">
        <v>97</v>
      </c>
      <c r="BY110">
        <v>1200</v>
      </c>
      <c r="BZ110" t="s">
        <v>82</v>
      </c>
      <c r="CA110" t="s">
        <v>128</v>
      </c>
      <c r="CC110" t="s">
        <v>77</v>
      </c>
      <c r="CD110">
        <v>2013</v>
      </c>
      <c r="CE110" t="s">
        <v>81</v>
      </c>
      <c r="CF110" s="2">
        <v>44302</v>
      </c>
      <c r="CI110">
        <v>1</v>
      </c>
      <c r="CJ110">
        <v>1</v>
      </c>
      <c r="CK110">
        <v>22</v>
      </c>
      <c r="CL110" t="s">
        <v>80</v>
      </c>
    </row>
    <row r="111" spans="1:90" x14ac:dyDescent="0.25">
      <c r="A111" t="s">
        <v>173</v>
      </c>
      <c r="B111" t="s">
        <v>174</v>
      </c>
      <c r="C111" t="s">
        <v>72</v>
      </c>
      <c r="E111" t="str">
        <f>"009940906607"</f>
        <v>009940906607</v>
      </c>
      <c r="F111" s="2">
        <v>44301</v>
      </c>
      <c r="G111">
        <v>202110</v>
      </c>
      <c r="H111" t="s">
        <v>104</v>
      </c>
      <c r="I111" t="s">
        <v>105</v>
      </c>
      <c r="J111" t="s">
        <v>186</v>
      </c>
      <c r="K111" t="s">
        <v>75</v>
      </c>
      <c r="L111" t="s">
        <v>76</v>
      </c>
      <c r="M111" t="s">
        <v>77</v>
      </c>
      <c r="N111" t="s">
        <v>178</v>
      </c>
      <c r="O111" t="s">
        <v>113</v>
      </c>
      <c r="P111" t="str">
        <f>"..                            "</f>
        <v xml:space="preserve">..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13.84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0.2</v>
      </c>
      <c r="BJ111">
        <v>1.1000000000000001</v>
      </c>
      <c r="BK111">
        <v>1</v>
      </c>
      <c r="BL111">
        <v>77.72</v>
      </c>
      <c r="BM111">
        <v>11.66</v>
      </c>
      <c r="BN111">
        <v>89.38</v>
      </c>
      <c r="BO111">
        <v>89.38</v>
      </c>
      <c r="BQ111" t="s">
        <v>115</v>
      </c>
      <c r="BR111" t="s">
        <v>115</v>
      </c>
      <c r="BS111" s="2">
        <v>44302</v>
      </c>
      <c r="BT111" s="3">
        <v>0.31736111111111115</v>
      </c>
      <c r="BU111" t="s">
        <v>233</v>
      </c>
      <c r="BV111" t="s">
        <v>97</v>
      </c>
      <c r="BY111">
        <v>5365.76</v>
      </c>
      <c r="CA111" t="s">
        <v>128</v>
      </c>
      <c r="CC111" t="s">
        <v>77</v>
      </c>
      <c r="CD111">
        <v>2013</v>
      </c>
      <c r="CE111" t="s">
        <v>81</v>
      </c>
      <c r="CF111" s="2">
        <v>44302</v>
      </c>
      <c r="CI111">
        <v>1</v>
      </c>
      <c r="CJ111">
        <v>1</v>
      </c>
      <c r="CK111" t="s">
        <v>116</v>
      </c>
      <c r="CL111" t="s">
        <v>80</v>
      </c>
    </row>
    <row r="112" spans="1:90" x14ac:dyDescent="0.25">
      <c r="A112" t="s">
        <v>173</v>
      </c>
      <c r="B112" t="s">
        <v>174</v>
      </c>
      <c r="C112" t="s">
        <v>72</v>
      </c>
      <c r="E112" t="str">
        <f>"009941433895"</f>
        <v>009941433895</v>
      </c>
      <c r="F112" s="2">
        <v>44301</v>
      </c>
      <c r="G112">
        <v>202110</v>
      </c>
      <c r="H112" t="s">
        <v>76</v>
      </c>
      <c r="I112" t="s">
        <v>77</v>
      </c>
      <c r="J112" t="s">
        <v>232</v>
      </c>
      <c r="K112" t="s">
        <v>75</v>
      </c>
      <c r="L112" t="s">
        <v>76</v>
      </c>
      <c r="M112" t="s">
        <v>77</v>
      </c>
      <c r="N112" t="s">
        <v>178</v>
      </c>
      <c r="O112" t="s">
        <v>78</v>
      </c>
      <c r="P112" t="str">
        <f>"..                            "</f>
        <v xml:space="preserve">..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9.5299999999999994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9.6</v>
      </c>
      <c r="BK112">
        <v>10</v>
      </c>
      <c r="BL112">
        <v>50.08</v>
      </c>
      <c r="BM112">
        <v>7.51</v>
      </c>
      <c r="BN112">
        <v>57.59</v>
      </c>
      <c r="BO112">
        <v>57.59</v>
      </c>
      <c r="BS112" s="2">
        <v>44302</v>
      </c>
      <c r="BT112" s="3">
        <v>0.31875000000000003</v>
      </c>
      <c r="BU112" t="s">
        <v>233</v>
      </c>
      <c r="BV112" t="s">
        <v>97</v>
      </c>
      <c r="BY112">
        <v>48000</v>
      </c>
      <c r="BZ112" t="s">
        <v>82</v>
      </c>
      <c r="CA112" t="s">
        <v>128</v>
      </c>
      <c r="CC112" t="s">
        <v>77</v>
      </c>
      <c r="CD112">
        <v>2013</v>
      </c>
      <c r="CE112" t="s">
        <v>81</v>
      </c>
      <c r="CF112" s="2">
        <v>44302</v>
      </c>
      <c r="CI112">
        <v>1</v>
      </c>
      <c r="CJ112">
        <v>1</v>
      </c>
      <c r="CK112">
        <v>22</v>
      </c>
      <c r="CL112" t="s">
        <v>80</v>
      </c>
    </row>
    <row r="113" spans="1:90" x14ac:dyDescent="0.25">
      <c r="A113" t="s">
        <v>173</v>
      </c>
      <c r="B113" t="s">
        <v>174</v>
      </c>
      <c r="C113" t="s">
        <v>72</v>
      </c>
      <c r="E113" t="str">
        <f>"009940895103"</f>
        <v>009940895103</v>
      </c>
      <c r="F113" s="2">
        <v>44301</v>
      </c>
      <c r="G113">
        <v>202110</v>
      </c>
      <c r="H113" t="s">
        <v>99</v>
      </c>
      <c r="I113" t="s">
        <v>100</v>
      </c>
      <c r="J113" t="s">
        <v>288</v>
      </c>
      <c r="K113" t="s">
        <v>75</v>
      </c>
      <c r="L113" t="s">
        <v>76</v>
      </c>
      <c r="M113" t="s">
        <v>77</v>
      </c>
      <c r="N113" t="s">
        <v>178</v>
      </c>
      <c r="O113" t="s">
        <v>113</v>
      </c>
      <c r="P113" t="str">
        <f>"NA                            "</f>
        <v xml:space="preserve">NA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20.14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0.9</v>
      </c>
      <c r="BJ113">
        <v>1.6</v>
      </c>
      <c r="BK113">
        <v>2</v>
      </c>
      <c r="BL113">
        <v>110.85</v>
      </c>
      <c r="BM113">
        <v>16.63</v>
      </c>
      <c r="BN113">
        <v>127.48</v>
      </c>
      <c r="BO113">
        <v>127.48</v>
      </c>
      <c r="BQ113" t="s">
        <v>183</v>
      </c>
      <c r="BR113" t="s">
        <v>326</v>
      </c>
      <c r="BS113" s="2">
        <v>44305</v>
      </c>
      <c r="BT113" s="3">
        <v>0.30208333333333331</v>
      </c>
      <c r="BU113" t="s">
        <v>327</v>
      </c>
      <c r="BV113" t="s">
        <v>97</v>
      </c>
      <c r="BY113">
        <v>7897.05</v>
      </c>
      <c r="CA113" t="s">
        <v>128</v>
      </c>
      <c r="CC113" t="s">
        <v>77</v>
      </c>
      <c r="CD113">
        <v>2001</v>
      </c>
      <c r="CE113" t="s">
        <v>81</v>
      </c>
      <c r="CF113" s="2">
        <v>44305</v>
      </c>
      <c r="CI113">
        <v>2</v>
      </c>
      <c r="CJ113">
        <v>2</v>
      </c>
      <c r="CK113" t="s">
        <v>141</v>
      </c>
      <c r="CL113" t="s">
        <v>80</v>
      </c>
    </row>
    <row r="114" spans="1:90" x14ac:dyDescent="0.25">
      <c r="A114" t="s">
        <v>173</v>
      </c>
      <c r="B114" t="s">
        <v>174</v>
      </c>
      <c r="C114" t="s">
        <v>72</v>
      </c>
      <c r="E114" t="str">
        <f>"009938376760"</f>
        <v>009938376760</v>
      </c>
      <c r="F114" s="2">
        <v>44302</v>
      </c>
      <c r="G114">
        <v>202110</v>
      </c>
      <c r="H114" t="s">
        <v>76</v>
      </c>
      <c r="I114" t="s">
        <v>77</v>
      </c>
      <c r="J114" t="s">
        <v>178</v>
      </c>
      <c r="K114" t="s">
        <v>75</v>
      </c>
      <c r="L114" t="s">
        <v>140</v>
      </c>
      <c r="M114" t="s">
        <v>100</v>
      </c>
      <c r="N114" t="s">
        <v>328</v>
      </c>
      <c r="O114" t="s">
        <v>113</v>
      </c>
      <c r="P114" t="str">
        <f>"..                            "</f>
        <v xml:space="preserve">..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20.14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2.2000000000000002</v>
      </c>
      <c r="BJ114">
        <v>1.8</v>
      </c>
      <c r="BK114">
        <v>3</v>
      </c>
      <c r="BL114">
        <v>110.85</v>
      </c>
      <c r="BM114">
        <v>16.63</v>
      </c>
      <c r="BN114">
        <v>127.48</v>
      </c>
      <c r="BO114">
        <v>127.48</v>
      </c>
      <c r="BQ114" t="s">
        <v>329</v>
      </c>
      <c r="BR114" t="s">
        <v>199</v>
      </c>
      <c r="BS114" s="2">
        <v>44305</v>
      </c>
      <c r="BT114" s="3">
        <v>0.59027777777777779</v>
      </c>
      <c r="BU114" t="s">
        <v>330</v>
      </c>
      <c r="BV114" t="s">
        <v>97</v>
      </c>
      <c r="BY114">
        <v>9061.82</v>
      </c>
      <c r="CA114" t="s">
        <v>149</v>
      </c>
      <c r="CC114" t="s">
        <v>100</v>
      </c>
      <c r="CD114">
        <v>7561</v>
      </c>
      <c r="CE114" t="s">
        <v>81</v>
      </c>
      <c r="CF114" s="2">
        <v>44306</v>
      </c>
      <c r="CI114">
        <v>2</v>
      </c>
      <c r="CJ114">
        <v>1</v>
      </c>
      <c r="CK114" t="s">
        <v>141</v>
      </c>
      <c r="CL114" t="s">
        <v>80</v>
      </c>
    </row>
    <row r="115" spans="1:90" x14ac:dyDescent="0.25">
      <c r="A115" t="s">
        <v>173</v>
      </c>
      <c r="B115" t="s">
        <v>174</v>
      </c>
      <c r="C115" t="s">
        <v>72</v>
      </c>
      <c r="E115" t="str">
        <f>"009936727272"</f>
        <v>009936727272</v>
      </c>
      <c r="F115" s="2">
        <v>44302</v>
      </c>
      <c r="G115">
        <v>202110</v>
      </c>
      <c r="H115" t="s">
        <v>76</v>
      </c>
      <c r="I115" t="s">
        <v>77</v>
      </c>
      <c r="J115" t="s">
        <v>178</v>
      </c>
      <c r="K115" t="s">
        <v>75</v>
      </c>
      <c r="L115" t="s">
        <v>99</v>
      </c>
      <c r="M115" t="s">
        <v>100</v>
      </c>
      <c r="N115" t="s">
        <v>178</v>
      </c>
      <c r="O115" t="s">
        <v>78</v>
      </c>
      <c r="P115" t="str">
        <f>"..                            "</f>
        <v xml:space="preserve">..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59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2</v>
      </c>
      <c r="BI115">
        <v>4.5999999999999996</v>
      </c>
      <c r="BJ115">
        <v>11.6</v>
      </c>
      <c r="BK115">
        <v>12</v>
      </c>
      <c r="BL115">
        <v>310.07</v>
      </c>
      <c r="BM115">
        <v>46.51</v>
      </c>
      <c r="BN115">
        <v>356.58</v>
      </c>
      <c r="BO115">
        <v>356.58</v>
      </c>
      <c r="BQ115" t="s">
        <v>331</v>
      </c>
      <c r="BR115" t="s">
        <v>199</v>
      </c>
      <c r="BS115" s="2">
        <v>44305</v>
      </c>
      <c r="BT115" s="3">
        <v>0.3833333333333333</v>
      </c>
      <c r="BU115" t="s">
        <v>314</v>
      </c>
      <c r="BV115" t="s">
        <v>97</v>
      </c>
      <c r="BY115">
        <v>58162.78</v>
      </c>
      <c r="BZ115" t="s">
        <v>82</v>
      </c>
      <c r="CA115" t="s">
        <v>123</v>
      </c>
      <c r="CC115" t="s">
        <v>100</v>
      </c>
      <c r="CD115">
        <v>7441</v>
      </c>
      <c r="CE115" t="s">
        <v>81</v>
      </c>
      <c r="CF115" s="2">
        <v>44306</v>
      </c>
      <c r="CI115">
        <v>1</v>
      </c>
      <c r="CJ115">
        <v>1</v>
      </c>
      <c r="CK115">
        <v>21</v>
      </c>
      <c r="CL115" t="s">
        <v>80</v>
      </c>
    </row>
    <row r="116" spans="1:90" x14ac:dyDescent="0.25">
      <c r="A116" t="s">
        <v>173</v>
      </c>
      <c r="B116" t="s">
        <v>174</v>
      </c>
      <c r="C116" t="s">
        <v>72</v>
      </c>
      <c r="E116" t="str">
        <f>"029908382409"</f>
        <v>029908382409</v>
      </c>
      <c r="F116" s="2">
        <v>44307</v>
      </c>
      <c r="G116">
        <v>202110</v>
      </c>
      <c r="H116" t="s">
        <v>91</v>
      </c>
      <c r="I116" t="s">
        <v>92</v>
      </c>
      <c r="J116" t="s">
        <v>178</v>
      </c>
      <c r="K116" t="s">
        <v>75</v>
      </c>
      <c r="L116" t="s">
        <v>87</v>
      </c>
      <c r="M116" t="s">
        <v>88</v>
      </c>
      <c r="N116" t="s">
        <v>332</v>
      </c>
      <c r="O116" t="s">
        <v>113</v>
      </c>
      <c r="P116" t="str">
        <f>"PATSY                         "</f>
        <v xml:space="preserve">PATSY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13.84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2</v>
      </c>
      <c r="BJ116">
        <v>2</v>
      </c>
      <c r="BK116">
        <v>2</v>
      </c>
      <c r="BL116">
        <v>77.72</v>
      </c>
      <c r="BM116">
        <v>11.66</v>
      </c>
      <c r="BN116">
        <v>89.38</v>
      </c>
      <c r="BO116">
        <v>89.38</v>
      </c>
      <c r="BQ116" t="s">
        <v>332</v>
      </c>
      <c r="BR116" t="s">
        <v>292</v>
      </c>
      <c r="BS116" s="2">
        <v>44312</v>
      </c>
      <c r="BT116" s="3">
        <v>0.43333333333333335</v>
      </c>
      <c r="BU116" t="s">
        <v>333</v>
      </c>
      <c r="BV116" t="s">
        <v>80</v>
      </c>
      <c r="BW116" t="s">
        <v>120</v>
      </c>
      <c r="BX116" t="s">
        <v>156</v>
      </c>
      <c r="BY116">
        <v>10080</v>
      </c>
      <c r="CA116" t="s">
        <v>334</v>
      </c>
      <c r="CC116" t="s">
        <v>88</v>
      </c>
      <c r="CD116">
        <v>5200</v>
      </c>
      <c r="CE116" t="s">
        <v>81</v>
      </c>
      <c r="CF116" s="2">
        <v>44312</v>
      </c>
      <c r="CI116">
        <v>2</v>
      </c>
      <c r="CJ116">
        <v>3</v>
      </c>
      <c r="CK116" t="s">
        <v>335</v>
      </c>
      <c r="CL116" t="s">
        <v>80</v>
      </c>
    </row>
    <row r="117" spans="1:90" x14ac:dyDescent="0.25">
      <c r="A117" t="s">
        <v>173</v>
      </c>
      <c r="B117" t="s">
        <v>174</v>
      </c>
      <c r="C117" t="s">
        <v>72</v>
      </c>
      <c r="E117" t="str">
        <f>"009940504836"</f>
        <v>009940504836</v>
      </c>
      <c r="F117" s="2">
        <v>44307</v>
      </c>
      <c r="G117">
        <v>202110</v>
      </c>
      <c r="H117" t="s">
        <v>226</v>
      </c>
      <c r="I117" t="s">
        <v>227</v>
      </c>
      <c r="J117" t="s">
        <v>228</v>
      </c>
      <c r="K117" t="s">
        <v>75</v>
      </c>
      <c r="L117" t="s">
        <v>76</v>
      </c>
      <c r="M117" t="s">
        <v>77</v>
      </c>
      <c r="N117" t="s">
        <v>280</v>
      </c>
      <c r="O117" t="s">
        <v>113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27.67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150.43</v>
      </c>
      <c r="BM117">
        <v>22.56</v>
      </c>
      <c r="BN117">
        <v>172.99</v>
      </c>
      <c r="BO117">
        <v>172.99</v>
      </c>
      <c r="BQ117" t="s">
        <v>301</v>
      </c>
      <c r="BR117" t="s">
        <v>230</v>
      </c>
      <c r="BS117" s="2">
        <v>44308</v>
      </c>
      <c r="BT117" s="3">
        <v>0.30208333333333331</v>
      </c>
      <c r="BU117" t="s">
        <v>177</v>
      </c>
      <c r="BV117" t="s">
        <v>97</v>
      </c>
      <c r="BY117">
        <v>1200</v>
      </c>
      <c r="CA117" t="s">
        <v>128</v>
      </c>
      <c r="CC117" t="s">
        <v>77</v>
      </c>
      <c r="CD117">
        <v>2000</v>
      </c>
      <c r="CE117" t="s">
        <v>81</v>
      </c>
      <c r="CF117" s="2">
        <v>44308</v>
      </c>
      <c r="CI117">
        <v>1</v>
      </c>
      <c r="CJ117">
        <v>1</v>
      </c>
      <c r="CK117" t="s">
        <v>231</v>
      </c>
      <c r="CL117" t="s">
        <v>80</v>
      </c>
    </row>
    <row r="118" spans="1:90" x14ac:dyDescent="0.25">
      <c r="A118" t="s">
        <v>173</v>
      </c>
      <c r="B118" t="s">
        <v>174</v>
      </c>
      <c r="C118" t="s">
        <v>72</v>
      </c>
      <c r="E118" t="str">
        <f>"029908206848"</f>
        <v>029908206848</v>
      </c>
      <c r="F118" s="2">
        <v>44307</v>
      </c>
      <c r="G118">
        <v>202110</v>
      </c>
      <c r="H118" t="s">
        <v>91</v>
      </c>
      <c r="I118" t="s">
        <v>92</v>
      </c>
      <c r="J118" t="s">
        <v>178</v>
      </c>
      <c r="K118" t="s">
        <v>75</v>
      </c>
      <c r="L118" t="s">
        <v>140</v>
      </c>
      <c r="M118" t="s">
        <v>100</v>
      </c>
      <c r="N118" t="s">
        <v>178</v>
      </c>
      <c r="O118" t="s">
        <v>113</v>
      </c>
      <c r="P118" t="str">
        <f>"PATIENCE                      "</f>
        <v xml:space="preserve">PATIENCE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20.14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2</v>
      </c>
      <c r="BJ118">
        <v>9.3000000000000007</v>
      </c>
      <c r="BK118">
        <v>10</v>
      </c>
      <c r="BL118">
        <v>110.85</v>
      </c>
      <c r="BM118">
        <v>16.63</v>
      </c>
      <c r="BN118">
        <v>127.48</v>
      </c>
      <c r="BO118">
        <v>127.48</v>
      </c>
      <c r="BQ118" t="s">
        <v>336</v>
      </c>
      <c r="BR118" t="s">
        <v>234</v>
      </c>
      <c r="BS118" s="2">
        <v>44309</v>
      </c>
      <c r="BT118" s="3">
        <v>0.51458333333333328</v>
      </c>
      <c r="BU118" t="s">
        <v>251</v>
      </c>
      <c r="BV118" t="s">
        <v>97</v>
      </c>
      <c r="BY118">
        <v>46620</v>
      </c>
      <c r="CA118" t="s">
        <v>159</v>
      </c>
      <c r="CC118" t="s">
        <v>100</v>
      </c>
      <c r="CD118">
        <v>7441</v>
      </c>
      <c r="CE118" t="s">
        <v>81</v>
      </c>
      <c r="CF118" s="2">
        <v>44312</v>
      </c>
      <c r="CI118">
        <v>3</v>
      </c>
      <c r="CJ118">
        <v>2</v>
      </c>
      <c r="CK118" t="s">
        <v>141</v>
      </c>
      <c r="CL118" t="s">
        <v>80</v>
      </c>
    </row>
    <row r="119" spans="1:90" x14ac:dyDescent="0.25">
      <c r="A119" t="s">
        <v>173</v>
      </c>
      <c r="B119" t="s">
        <v>174</v>
      </c>
      <c r="C119" t="s">
        <v>72</v>
      </c>
      <c r="E119" t="str">
        <f>"009941026597"</f>
        <v>009941026597</v>
      </c>
      <c r="F119" s="2">
        <v>44305</v>
      </c>
      <c r="G119">
        <v>202110</v>
      </c>
      <c r="H119" t="s">
        <v>76</v>
      </c>
      <c r="I119" t="s">
        <v>77</v>
      </c>
      <c r="J119" t="s">
        <v>186</v>
      </c>
      <c r="K119" t="s">
        <v>75</v>
      </c>
      <c r="L119" t="s">
        <v>132</v>
      </c>
      <c r="M119" t="s">
        <v>133</v>
      </c>
      <c r="N119" t="s">
        <v>337</v>
      </c>
      <c r="O119" t="s">
        <v>98</v>
      </c>
      <c r="P119" t="str">
        <f>"..                            "</f>
        <v xml:space="preserve">..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18.45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2</v>
      </c>
      <c r="BK119">
        <v>2</v>
      </c>
      <c r="BL119">
        <v>96.95</v>
      </c>
      <c r="BM119">
        <v>14.54</v>
      </c>
      <c r="BN119">
        <v>111.49</v>
      </c>
      <c r="BO119">
        <v>111.49</v>
      </c>
      <c r="BQ119" t="s">
        <v>115</v>
      </c>
      <c r="BR119" t="s">
        <v>188</v>
      </c>
      <c r="BS119" s="2">
        <v>44306</v>
      </c>
      <c r="BT119" s="3">
        <v>0.45763888888888887</v>
      </c>
      <c r="BU119" t="s">
        <v>338</v>
      </c>
      <c r="BV119" t="s">
        <v>97</v>
      </c>
      <c r="BY119">
        <v>10200.33</v>
      </c>
      <c r="BZ119" t="s">
        <v>153</v>
      </c>
      <c r="CA119" t="s">
        <v>339</v>
      </c>
      <c r="CC119" t="s">
        <v>133</v>
      </c>
      <c r="CD119">
        <v>4319</v>
      </c>
      <c r="CE119" t="s">
        <v>81</v>
      </c>
      <c r="CF119" s="2">
        <v>44306</v>
      </c>
      <c r="CI119">
        <v>1</v>
      </c>
      <c r="CJ119">
        <v>1</v>
      </c>
      <c r="CK119">
        <v>31</v>
      </c>
      <c r="CL119" t="s">
        <v>80</v>
      </c>
    </row>
    <row r="120" spans="1:90" x14ac:dyDescent="0.25">
      <c r="A120" t="s">
        <v>173</v>
      </c>
      <c r="B120" t="s">
        <v>174</v>
      </c>
      <c r="C120" t="s">
        <v>72</v>
      </c>
      <c r="E120" t="str">
        <f>"009941026596"</f>
        <v>009941026596</v>
      </c>
      <c r="F120" s="2">
        <v>44305</v>
      </c>
      <c r="G120">
        <v>202110</v>
      </c>
      <c r="H120" t="s">
        <v>76</v>
      </c>
      <c r="I120" t="s">
        <v>77</v>
      </c>
      <c r="J120" t="s">
        <v>186</v>
      </c>
      <c r="K120" t="s">
        <v>75</v>
      </c>
      <c r="L120" t="s">
        <v>91</v>
      </c>
      <c r="M120" t="s">
        <v>92</v>
      </c>
      <c r="N120" t="s">
        <v>340</v>
      </c>
      <c r="O120" t="s">
        <v>98</v>
      </c>
      <c r="P120" t="str">
        <f>"..                            "</f>
        <v xml:space="preserve">..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18.45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0.6</v>
      </c>
      <c r="BJ120">
        <v>2.1</v>
      </c>
      <c r="BK120">
        <v>3</v>
      </c>
      <c r="BL120">
        <v>96.95</v>
      </c>
      <c r="BM120">
        <v>14.54</v>
      </c>
      <c r="BN120">
        <v>111.49</v>
      </c>
      <c r="BO120">
        <v>111.49</v>
      </c>
      <c r="BQ120" t="s">
        <v>115</v>
      </c>
      <c r="BR120" t="s">
        <v>188</v>
      </c>
      <c r="BS120" s="2">
        <v>44306</v>
      </c>
      <c r="BT120" s="3">
        <v>0.41666666666666669</v>
      </c>
      <c r="BU120" t="s">
        <v>341</v>
      </c>
      <c r="BV120" t="s">
        <v>97</v>
      </c>
      <c r="BY120">
        <v>10366.870000000001</v>
      </c>
      <c r="BZ120" t="s">
        <v>153</v>
      </c>
      <c r="CA120" t="s">
        <v>143</v>
      </c>
      <c r="CC120" t="s">
        <v>92</v>
      </c>
      <c r="CD120">
        <v>4052</v>
      </c>
      <c r="CE120" t="s">
        <v>81</v>
      </c>
      <c r="CF120" s="2">
        <v>44306</v>
      </c>
      <c r="CI120">
        <v>1</v>
      </c>
      <c r="CJ120">
        <v>1</v>
      </c>
      <c r="CK120">
        <v>31</v>
      </c>
      <c r="CL120" t="s">
        <v>80</v>
      </c>
    </row>
    <row r="121" spans="1:90" x14ac:dyDescent="0.25">
      <c r="A121" t="s">
        <v>173</v>
      </c>
      <c r="B121" t="s">
        <v>174</v>
      </c>
      <c r="C121" t="s">
        <v>72</v>
      </c>
      <c r="E121" t="str">
        <f>"009939926589"</f>
        <v>009939926589</v>
      </c>
      <c r="F121" s="2">
        <v>44302</v>
      </c>
      <c r="G121">
        <v>202110</v>
      </c>
      <c r="H121" t="s">
        <v>99</v>
      </c>
      <c r="I121" t="s">
        <v>100</v>
      </c>
      <c r="J121" t="s">
        <v>178</v>
      </c>
      <c r="K121" t="s">
        <v>75</v>
      </c>
      <c r="L121" t="s">
        <v>76</v>
      </c>
      <c r="M121" t="s">
        <v>77</v>
      </c>
      <c r="N121" t="s">
        <v>178</v>
      </c>
      <c r="O121" t="s">
        <v>113</v>
      </c>
      <c r="P121" t="str">
        <f>"NA                            "</f>
        <v xml:space="preserve">NA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20.14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0.7</v>
      </c>
      <c r="BJ121">
        <v>1.8</v>
      </c>
      <c r="BK121">
        <v>2</v>
      </c>
      <c r="BL121">
        <v>110.85</v>
      </c>
      <c r="BM121">
        <v>16.63</v>
      </c>
      <c r="BN121">
        <v>127.48</v>
      </c>
      <c r="BO121">
        <v>127.48</v>
      </c>
      <c r="BQ121" t="s">
        <v>272</v>
      </c>
      <c r="BR121" t="s">
        <v>273</v>
      </c>
      <c r="BS121" s="2">
        <v>44305</v>
      </c>
      <c r="BT121" s="3">
        <v>0.30138888888888887</v>
      </c>
      <c r="BU121" t="s">
        <v>342</v>
      </c>
      <c r="BV121" t="s">
        <v>97</v>
      </c>
      <c r="BY121">
        <v>8965.86</v>
      </c>
      <c r="CA121" t="s">
        <v>128</v>
      </c>
      <c r="CC121" t="s">
        <v>77</v>
      </c>
      <c r="CD121">
        <v>2013</v>
      </c>
      <c r="CE121" t="s">
        <v>81</v>
      </c>
      <c r="CF121" s="2">
        <v>44305</v>
      </c>
      <c r="CI121">
        <v>2</v>
      </c>
      <c r="CJ121">
        <v>1</v>
      </c>
      <c r="CK121" t="s">
        <v>141</v>
      </c>
      <c r="CL121" t="s">
        <v>80</v>
      </c>
    </row>
    <row r="122" spans="1:90" x14ac:dyDescent="0.25">
      <c r="A122" t="s">
        <v>173</v>
      </c>
      <c r="B122" t="s">
        <v>174</v>
      </c>
      <c r="C122" t="s">
        <v>72</v>
      </c>
      <c r="E122" t="str">
        <f>"009940910084"</f>
        <v>009940910084</v>
      </c>
      <c r="F122" s="2">
        <v>44306</v>
      </c>
      <c r="G122">
        <v>202110</v>
      </c>
      <c r="H122" t="s">
        <v>93</v>
      </c>
      <c r="I122" t="s">
        <v>94</v>
      </c>
      <c r="J122" t="s">
        <v>271</v>
      </c>
      <c r="K122" t="s">
        <v>75</v>
      </c>
      <c r="L122" t="s">
        <v>76</v>
      </c>
      <c r="M122" t="s">
        <v>77</v>
      </c>
      <c r="N122" t="s">
        <v>178</v>
      </c>
      <c r="O122" t="s">
        <v>78</v>
      </c>
      <c r="P122" t="str">
        <f>"                              "</f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9.84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51.71</v>
      </c>
      <c r="BM122">
        <v>7.76</v>
      </c>
      <c r="BN122">
        <v>59.47</v>
      </c>
      <c r="BO122">
        <v>59.47</v>
      </c>
      <c r="BQ122" t="s">
        <v>183</v>
      </c>
      <c r="BR122" t="s">
        <v>184</v>
      </c>
      <c r="BS122" s="2">
        <v>44307</v>
      </c>
      <c r="BT122" s="3">
        <v>0.30555555555555552</v>
      </c>
      <c r="BU122" t="s">
        <v>150</v>
      </c>
      <c r="BV122" t="s">
        <v>97</v>
      </c>
      <c r="BY122">
        <v>1200</v>
      </c>
      <c r="BZ122" t="s">
        <v>82</v>
      </c>
      <c r="CA122" t="s">
        <v>128</v>
      </c>
      <c r="CC122" t="s">
        <v>77</v>
      </c>
      <c r="CD122">
        <v>2000</v>
      </c>
      <c r="CE122" t="s">
        <v>81</v>
      </c>
      <c r="CF122" s="2">
        <v>44307</v>
      </c>
      <c r="CI122">
        <v>1</v>
      </c>
      <c r="CJ122">
        <v>1</v>
      </c>
      <c r="CK122">
        <v>21</v>
      </c>
      <c r="CL122" t="s">
        <v>80</v>
      </c>
    </row>
    <row r="123" spans="1:90" x14ac:dyDescent="0.25">
      <c r="A123" t="s">
        <v>173</v>
      </c>
      <c r="B123" t="s">
        <v>174</v>
      </c>
      <c r="C123" t="s">
        <v>72</v>
      </c>
      <c r="E123" t="str">
        <f>"029908381378"</f>
        <v>029908381378</v>
      </c>
      <c r="F123" s="2">
        <v>44306</v>
      </c>
      <c r="G123">
        <v>202110</v>
      </c>
      <c r="H123" t="s">
        <v>91</v>
      </c>
      <c r="I123" t="s">
        <v>92</v>
      </c>
      <c r="J123" t="s">
        <v>178</v>
      </c>
      <c r="K123" t="s">
        <v>75</v>
      </c>
      <c r="L123" t="s">
        <v>76</v>
      </c>
      <c r="M123" t="s">
        <v>77</v>
      </c>
      <c r="N123" t="s">
        <v>178</v>
      </c>
      <c r="O123" t="s">
        <v>113</v>
      </c>
      <c r="P123" t="str">
        <f>"                              "</f>
        <v xml:space="preserve"> 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18.45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2</v>
      </c>
      <c r="BI123">
        <v>3</v>
      </c>
      <c r="BJ123">
        <v>14.9</v>
      </c>
      <c r="BK123">
        <v>15</v>
      </c>
      <c r="BL123">
        <v>101.95</v>
      </c>
      <c r="BM123">
        <v>15.29</v>
      </c>
      <c r="BN123">
        <v>117.24</v>
      </c>
      <c r="BO123">
        <v>117.24</v>
      </c>
      <c r="BQ123" t="s">
        <v>343</v>
      </c>
      <c r="BR123" t="s">
        <v>344</v>
      </c>
      <c r="BS123" s="2">
        <v>44307</v>
      </c>
      <c r="BT123" s="3">
        <v>0.30555555555555552</v>
      </c>
      <c r="BU123" t="s">
        <v>150</v>
      </c>
      <c r="BV123" t="s">
        <v>97</v>
      </c>
      <c r="BY123">
        <v>74340</v>
      </c>
      <c r="CA123" t="s">
        <v>128</v>
      </c>
      <c r="CC123" t="s">
        <v>77</v>
      </c>
      <c r="CD123">
        <v>2013</v>
      </c>
      <c r="CE123" t="s">
        <v>81</v>
      </c>
      <c r="CF123" s="2">
        <v>44307</v>
      </c>
      <c r="CI123">
        <v>1</v>
      </c>
      <c r="CJ123">
        <v>1</v>
      </c>
      <c r="CK123" t="s">
        <v>277</v>
      </c>
      <c r="CL123" t="s">
        <v>80</v>
      </c>
    </row>
    <row r="124" spans="1:90" x14ac:dyDescent="0.25">
      <c r="A124" t="s">
        <v>173</v>
      </c>
      <c r="B124" t="s">
        <v>174</v>
      </c>
      <c r="C124" t="s">
        <v>72</v>
      </c>
      <c r="E124" t="str">
        <f>"009940476404"</f>
        <v>009940476404</v>
      </c>
      <c r="F124" s="2">
        <v>44306</v>
      </c>
      <c r="G124">
        <v>202110</v>
      </c>
      <c r="H124" t="s">
        <v>95</v>
      </c>
      <c r="I124" t="s">
        <v>96</v>
      </c>
      <c r="J124" t="s">
        <v>175</v>
      </c>
      <c r="K124" t="s">
        <v>75</v>
      </c>
      <c r="L124" t="s">
        <v>76</v>
      </c>
      <c r="M124" t="s">
        <v>77</v>
      </c>
      <c r="N124" t="s">
        <v>178</v>
      </c>
      <c r="O124" t="s">
        <v>113</v>
      </c>
      <c r="P124" t="str">
        <f>"NOREF                         "</f>
        <v xml:space="preserve">NOREF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13.84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2</v>
      </c>
      <c r="BJ124">
        <v>0.5</v>
      </c>
      <c r="BK124">
        <v>2</v>
      </c>
      <c r="BL124">
        <v>77.72</v>
      </c>
      <c r="BM124">
        <v>11.66</v>
      </c>
      <c r="BN124">
        <v>89.38</v>
      </c>
      <c r="BO124">
        <v>89.38</v>
      </c>
      <c r="BQ124" t="s">
        <v>146</v>
      </c>
      <c r="BR124" t="s">
        <v>146</v>
      </c>
      <c r="BS124" s="2">
        <v>44307</v>
      </c>
      <c r="BT124" s="3">
        <v>0.30555555555555552</v>
      </c>
      <c r="BU124" t="s">
        <v>150</v>
      </c>
      <c r="BV124" t="s">
        <v>97</v>
      </c>
      <c r="BY124">
        <v>2400</v>
      </c>
      <c r="CA124" t="s">
        <v>128</v>
      </c>
      <c r="CC124" t="s">
        <v>77</v>
      </c>
      <c r="CD124">
        <v>2000</v>
      </c>
      <c r="CE124" t="s">
        <v>81</v>
      </c>
      <c r="CF124" s="2">
        <v>44307</v>
      </c>
      <c r="CI124">
        <v>0</v>
      </c>
      <c r="CJ124">
        <v>0</v>
      </c>
      <c r="CK124" t="s">
        <v>169</v>
      </c>
      <c r="CL124" t="s">
        <v>80</v>
      </c>
    </row>
    <row r="125" spans="1:90" x14ac:dyDescent="0.25">
      <c r="A125" t="s">
        <v>173</v>
      </c>
      <c r="B125" t="s">
        <v>174</v>
      </c>
      <c r="C125" t="s">
        <v>72</v>
      </c>
      <c r="E125" t="str">
        <f>"009940914967"</f>
        <v>009940914967</v>
      </c>
      <c r="F125" s="2">
        <v>44306</v>
      </c>
      <c r="G125">
        <v>202110</v>
      </c>
      <c r="H125" t="s">
        <v>76</v>
      </c>
      <c r="I125" t="s">
        <v>77</v>
      </c>
      <c r="J125" t="s">
        <v>186</v>
      </c>
      <c r="K125" t="s">
        <v>75</v>
      </c>
      <c r="L125" t="s">
        <v>76</v>
      </c>
      <c r="M125" t="s">
        <v>77</v>
      </c>
      <c r="N125" t="s">
        <v>178</v>
      </c>
      <c r="O125" t="s">
        <v>113</v>
      </c>
      <c r="P125" t="str">
        <f>"JNB2103200015                 "</f>
        <v xml:space="preserve">JNB2103200015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13.84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77.72</v>
      </c>
      <c r="BM125">
        <v>11.66</v>
      </c>
      <c r="BN125">
        <v>89.38</v>
      </c>
      <c r="BO125">
        <v>89.38</v>
      </c>
      <c r="BQ125" t="s">
        <v>155</v>
      </c>
      <c r="BR125" t="s">
        <v>176</v>
      </c>
      <c r="BS125" s="2">
        <v>44307</v>
      </c>
      <c r="BT125" s="3">
        <v>0.30555555555555552</v>
      </c>
      <c r="BU125" t="s">
        <v>150</v>
      </c>
      <c r="BV125" t="s">
        <v>97</v>
      </c>
      <c r="BY125">
        <v>1200</v>
      </c>
      <c r="CA125" t="s">
        <v>128</v>
      </c>
      <c r="CC125" t="s">
        <v>77</v>
      </c>
      <c r="CD125">
        <v>2013</v>
      </c>
      <c r="CE125" t="s">
        <v>81</v>
      </c>
      <c r="CF125" s="2">
        <v>44307</v>
      </c>
      <c r="CI125">
        <v>1</v>
      </c>
      <c r="CJ125">
        <v>1</v>
      </c>
      <c r="CK125" t="s">
        <v>116</v>
      </c>
      <c r="CL125" t="s">
        <v>80</v>
      </c>
    </row>
    <row r="126" spans="1:90" x14ac:dyDescent="0.25">
      <c r="A126" t="s">
        <v>173</v>
      </c>
      <c r="B126" t="s">
        <v>174</v>
      </c>
      <c r="C126" t="s">
        <v>72</v>
      </c>
      <c r="E126" t="str">
        <f>"009941057827"</f>
        <v>009941057827</v>
      </c>
      <c r="F126" s="2">
        <v>44306</v>
      </c>
      <c r="G126">
        <v>202110</v>
      </c>
      <c r="H126" t="s">
        <v>76</v>
      </c>
      <c r="I126" t="s">
        <v>77</v>
      </c>
      <c r="J126" t="s">
        <v>223</v>
      </c>
      <c r="K126" t="s">
        <v>75</v>
      </c>
      <c r="L126" t="s">
        <v>76</v>
      </c>
      <c r="M126" t="s">
        <v>77</v>
      </c>
      <c r="N126" t="s">
        <v>178</v>
      </c>
      <c r="O126" t="s">
        <v>113</v>
      </c>
      <c r="P126" t="str">
        <f>"..                            "</f>
        <v xml:space="preserve">..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13.84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0.2</v>
      </c>
      <c r="BJ126">
        <v>1</v>
      </c>
      <c r="BK126">
        <v>1</v>
      </c>
      <c r="BL126">
        <v>77.72</v>
      </c>
      <c r="BM126">
        <v>11.66</v>
      </c>
      <c r="BN126">
        <v>89.38</v>
      </c>
      <c r="BO126">
        <v>89.38</v>
      </c>
      <c r="BQ126" t="s">
        <v>115</v>
      </c>
      <c r="BR126" t="s">
        <v>345</v>
      </c>
      <c r="BS126" s="2">
        <v>44307</v>
      </c>
      <c r="BT126" s="3">
        <v>0.30555555555555552</v>
      </c>
      <c r="BU126" t="s">
        <v>150</v>
      </c>
      <c r="BV126" t="s">
        <v>97</v>
      </c>
      <c r="BY126">
        <v>4913.92</v>
      </c>
      <c r="CA126" t="s">
        <v>128</v>
      </c>
      <c r="CC126" t="s">
        <v>77</v>
      </c>
      <c r="CD126">
        <v>2013</v>
      </c>
      <c r="CE126" t="s">
        <v>81</v>
      </c>
      <c r="CF126" s="2">
        <v>44307</v>
      </c>
      <c r="CI126">
        <v>1</v>
      </c>
      <c r="CJ126">
        <v>1</v>
      </c>
      <c r="CK126" t="s">
        <v>116</v>
      </c>
      <c r="CL126" t="s">
        <v>80</v>
      </c>
    </row>
    <row r="127" spans="1:90" x14ac:dyDescent="0.25">
      <c r="A127" t="s">
        <v>173</v>
      </c>
      <c r="B127" t="s">
        <v>174</v>
      </c>
      <c r="C127" t="s">
        <v>72</v>
      </c>
      <c r="E127" t="str">
        <f>"009940973656"</f>
        <v>009940973656</v>
      </c>
      <c r="F127" s="2">
        <v>44306</v>
      </c>
      <c r="G127">
        <v>202110</v>
      </c>
      <c r="H127" t="s">
        <v>171</v>
      </c>
      <c r="I127" t="s">
        <v>172</v>
      </c>
      <c r="J127" t="s">
        <v>175</v>
      </c>
      <c r="K127" t="s">
        <v>75</v>
      </c>
      <c r="L127" t="s">
        <v>76</v>
      </c>
      <c r="M127" t="s">
        <v>77</v>
      </c>
      <c r="N127" t="s">
        <v>178</v>
      </c>
      <c r="O127" t="s">
        <v>113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18.45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101.95</v>
      </c>
      <c r="BM127">
        <v>15.29</v>
      </c>
      <c r="BN127">
        <v>117.24</v>
      </c>
      <c r="BO127">
        <v>117.24</v>
      </c>
      <c r="BR127" t="s">
        <v>346</v>
      </c>
      <c r="BS127" s="2">
        <v>44307</v>
      </c>
      <c r="BT127" s="3">
        <v>0.30555555555555552</v>
      </c>
      <c r="BU127" t="s">
        <v>150</v>
      </c>
      <c r="BV127" t="s">
        <v>97</v>
      </c>
      <c r="BY127">
        <v>1200</v>
      </c>
      <c r="CA127" t="s">
        <v>128</v>
      </c>
      <c r="CC127" t="s">
        <v>77</v>
      </c>
      <c r="CD127">
        <v>2013</v>
      </c>
      <c r="CE127" t="s">
        <v>81</v>
      </c>
      <c r="CF127" s="2">
        <v>44307</v>
      </c>
      <c r="CI127">
        <v>1</v>
      </c>
      <c r="CJ127">
        <v>1</v>
      </c>
      <c r="CK127" t="s">
        <v>168</v>
      </c>
      <c r="CL127" t="s">
        <v>80</v>
      </c>
    </row>
    <row r="128" spans="1:90" x14ac:dyDescent="0.25">
      <c r="A128" t="s">
        <v>173</v>
      </c>
      <c r="B128" t="s">
        <v>174</v>
      </c>
      <c r="C128" t="s">
        <v>72</v>
      </c>
      <c r="E128" t="str">
        <f>"009940476416"</f>
        <v>009940476416</v>
      </c>
      <c r="F128" s="2">
        <v>44306</v>
      </c>
      <c r="G128">
        <v>202110</v>
      </c>
      <c r="H128" t="s">
        <v>95</v>
      </c>
      <c r="I128" t="s">
        <v>96</v>
      </c>
      <c r="J128" t="s">
        <v>175</v>
      </c>
      <c r="K128" t="s">
        <v>75</v>
      </c>
      <c r="L128" t="s">
        <v>76</v>
      </c>
      <c r="M128" t="s">
        <v>77</v>
      </c>
      <c r="N128" t="s">
        <v>178</v>
      </c>
      <c r="O128" t="s">
        <v>113</v>
      </c>
      <c r="P128" t="str">
        <f>"C18281                        "</f>
        <v xml:space="preserve">C18281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13.84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2</v>
      </c>
      <c r="BJ128">
        <v>0.5</v>
      </c>
      <c r="BK128">
        <v>2</v>
      </c>
      <c r="BL128">
        <v>77.72</v>
      </c>
      <c r="BM128">
        <v>11.66</v>
      </c>
      <c r="BN128">
        <v>89.38</v>
      </c>
      <c r="BO128">
        <v>89.38</v>
      </c>
      <c r="BQ128" t="s">
        <v>146</v>
      </c>
      <c r="BR128" t="s">
        <v>298</v>
      </c>
      <c r="BS128" s="2">
        <v>44307</v>
      </c>
      <c r="BT128" s="3">
        <v>0.30555555555555552</v>
      </c>
      <c r="BU128" t="s">
        <v>150</v>
      </c>
      <c r="BV128" t="s">
        <v>97</v>
      </c>
      <c r="BY128">
        <v>2400</v>
      </c>
      <c r="CA128" t="s">
        <v>128</v>
      </c>
      <c r="CC128" t="s">
        <v>77</v>
      </c>
      <c r="CD128">
        <v>2000</v>
      </c>
      <c r="CE128" t="s">
        <v>81</v>
      </c>
      <c r="CF128" s="2">
        <v>44307</v>
      </c>
      <c r="CI128">
        <v>0</v>
      </c>
      <c r="CJ128">
        <v>0</v>
      </c>
      <c r="CK128" t="s">
        <v>169</v>
      </c>
      <c r="CL128" t="s">
        <v>80</v>
      </c>
    </row>
    <row r="129" spans="1:90" x14ac:dyDescent="0.25">
      <c r="A129" t="s">
        <v>173</v>
      </c>
      <c r="B129" t="s">
        <v>174</v>
      </c>
      <c r="C129" t="s">
        <v>72</v>
      </c>
      <c r="E129" t="str">
        <f>"009941026595"</f>
        <v>009941026595</v>
      </c>
      <c r="F129" s="2">
        <v>44306</v>
      </c>
      <c r="G129">
        <v>202110</v>
      </c>
      <c r="H129" t="s">
        <v>76</v>
      </c>
      <c r="I129" t="s">
        <v>77</v>
      </c>
      <c r="J129" t="s">
        <v>186</v>
      </c>
      <c r="K129" t="s">
        <v>75</v>
      </c>
      <c r="L129" t="s">
        <v>99</v>
      </c>
      <c r="M129" t="s">
        <v>100</v>
      </c>
      <c r="N129" t="s">
        <v>347</v>
      </c>
      <c r="O129" t="s">
        <v>98</v>
      </c>
      <c r="P129" t="str">
        <f>"..                            "</f>
        <v xml:space="preserve">..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18.45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0.5</v>
      </c>
      <c r="BJ129">
        <v>1.3</v>
      </c>
      <c r="BK129">
        <v>2</v>
      </c>
      <c r="BL129">
        <v>96.95</v>
      </c>
      <c r="BM129">
        <v>14.54</v>
      </c>
      <c r="BN129">
        <v>111.49</v>
      </c>
      <c r="BO129">
        <v>111.49</v>
      </c>
      <c r="BQ129" t="s">
        <v>348</v>
      </c>
      <c r="BR129" t="s">
        <v>188</v>
      </c>
      <c r="BS129" s="2">
        <v>44307</v>
      </c>
      <c r="BT129" s="3">
        <v>0.35902777777777778</v>
      </c>
      <c r="BU129" t="s">
        <v>349</v>
      </c>
      <c r="BV129" t="s">
        <v>97</v>
      </c>
      <c r="BY129">
        <v>6278.86</v>
      </c>
      <c r="BZ129" t="s">
        <v>153</v>
      </c>
      <c r="CA129" t="s">
        <v>103</v>
      </c>
      <c r="CC129" t="s">
        <v>100</v>
      </c>
      <c r="CD129">
        <v>7460</v>
      </c>
      <c r="CE129" t="s">
        <v>81</v>
      </c>
      <c r="CF129" s="2">
        <v>44308</v>
      </c>
      <c r="CI129">
        <v>1</v>
      </c>
      <c r="CJ129">
        <v>1</v>
      </c>
      <c r="CK129">
        <v>31</v>
      </c>
      <c r="CL129" t="s">
        <v>80</v>
      </c>
    </row>
    <row r="130" spans="1:90" x14ac:dyDescent="0.25">
      <c r="A130" t="s">
        <v>173</v>
      </c>
      <c r="B130" t="s">
        <v>174</v>
      </c>
      <c r="C130" t="s">
        <v>72</v>
      </c>
      <c r="E130" t="str">
        <f>"009937273160"</f>
        <v>009937273160</v>
      </c>
      <c r="F130" s="2">
        <v>44306</v>
      </c>
      <c r="G130">
        <v>202110</v>
      </c>
      <c r="H130" t="s">
        <v>76</v>
      </c>
      <c r="I130" t="s">
        <v>77</v>
      </c>
      <c r="J130" t="s">
        <v>178</v>
      </c>
      <c r="K130" t="s">
        <v>75</v>
      </c>
      <c r="L130" t="s">
        <v>226</v>
      </c>
      <c r="M130" t="s">
        <v>227</v>
      </c>
      <c r="N130" t="s">
        <v>175</v>
      </c>
      <c r="O130" t="s">
        <v>98</v>
      </c>
      <c r="P130" t="str">
        <f>"..                            "</f>
        <v xml:space="preserve">..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19.059999999999999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0.2</v>
      </c>
      <c r="BJ130">
        <v>0.7</v>
      </c>
      <c r="BK130">
        <v>1</v>
      </c>
      <c r="BL130">
        <v>100.18</v>
      </c>
      <c r="BM130">
        <v>15.03</v>
      </c>
      <c r="BN130">
        <v>115.21</v>
      </c>
      <c r="BO130">
        <v>115.21</v>
      </c>
      <c r="BQ130" t="s">
        <v>115</v>
      </c>
      <c r="BR130" t="s">
        <v>199</v>
      </c>
      <c r="BS130" s="2">
        <v>44307</v>
      </c>
      <c r="BT130" s="3">
        <v>0.51736111111111105</v>
      </c>
      <c r="BU130" t="s">
        <v>350</v>
      </c>
      <c r="BV130" t="s">
        <v>97</v>
      </c>
      <c r="BY130">
        <v>3623.04</v>
      </c>
      <c r="BZ130" t="s">
        <v>153</v>
      </c>
      <c r="CA130" t="s">
        <v>351</v>
      </c>
      <c r="CC130" t="s">
        <v>227</v>
      </c>
      <c r="CD130">
        <v>4265</v>
      </c>
      <c r="CE130" t="s">
        <v>81</v>
      </c>
      <c r="CF130" s="2">
        <v>44307</v>
      </c>
      <c r="CI130">
        <v>2</v>
      </c>
      <c r="CJ130">
        <v>1</v>
      </c>
      <c r="CK130">
        <v>33</v>
      </c>
      <c r="CL130" t="s">
        <v>80</v>
      </c>
    </row>
    <row r="131" spans="1:90" x14ac:dyDescent="0.25">
      <c r="A131" t="s">
        <v>173</v>
      </c>
      <c r="B131" t="s">
        <v>174</v>
      </c>
      <c r="C131" t="s">
        <v>72</v>
      </c>
      <c r="E131" t="str">
        <f>"009935856161"</f>
        <v>009935856161</v>
      </c>
      <c r="F131" s="2">
        <v>44306</v>
      </c>
      <c r="G131">
        <v>202110</v>
      </c>
      <c r="H131" t="s">
        <v>76</v>
      </c>
      <c r="I131" t="s">
        <v>77</v>
      </c>
      <c r="J131" t="s">
        <v>178</v>
      </c>
      <c r="K131" t="s">
        <v>75</v>
      </c>
      <c r="L131" t="s">
        <v>99</v>
      </c>
      <c r="M131" t="s">
        <v>100</v>
      </c>
      <c r="N131" t="s">
        <v>178</v>
      </c>
      <c r="O131" t="s">
        <v>78</v>
      </c>
      <c r="P131" t="str">
        <f>"..                            "</f>
        <v xml:space="preserve">..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602.24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6</v>
      </c>
      <c r="BI131">
        <v>34.9</v>
      </c>
      <c r="BJ131">
        <v>122.1</v>
      </c>
      <c r="BK131">
        <v>122.5</v>
      </c>
      <c r="BL131">
        <v>3164.97</v>
      </c>
      <c r="BM131">
        <v>474.75</v>
      </c>
      <c r="BN131">
        <v>3639.72</v>
      </c>
      <c r="BO131">
        <v>3639.72</v>
      </c>
      <c r="BQ131" t="s">
        <v>352</v>
      </c>
      <c r="BR131" t="s">
        <v>199</v>
      </c>
      <c r="BS131" s="2">
        <v>44307</v>
      </c>
      <c r="BT131" s="3">
        <v>0.38819444444444445</v>
      </c>
      <c r="BU131" t="s">
        <v>314</v>
      </c>
      <c r="BV131" t="s">
        <v>97</v>
      </c>
      <c r="BY131">
        <v>610555.85</v>
      </c>
      <c r="BZ131" t="s">
        <v>82</v>
      </c>
      <c r="CA131" t="s">
        <v>159</v>
      </c>
      <c r="CC131" t="s">
        <v>100</v>
      </c>
      <c r="CD131">
        <v>7441</v>
      </c>
      <c r="CE131" t="s">
        <v>81</v>
      </c>
      <c r="CF131" s="2">
        <v>44308</v>
      </c>
      <c r="CI131">
        <v>1</v>
      </c>
      <c r="CJ131">
        <v>1</v>
      </c>
      <c r="CK131">
        <v>21</v>
      </c>
      <c r="CL131" t="s">
        <v>80</v>
      </c>
    </row>
    <row r="132" spans="1:90" x14ac:dyDescent="0.25">
      <c r="A132" t="s">
        <v>173</v>
      </c>
      <c r="B132" t="s">
        <v>174</v>
      </c>
      <c r="C132" t="s">
        <v>72</v>
      </c>
      <c r="E132" t="str">
        <f>"009937273090"</f>
        <v>009937273090</v>
      </c>
      <c r="F132" s="2">
        <v>44306</v>
      </c>
      <c r="G132">
        <v>202110</v>
      </c>
      <c r="H132" t="s">
        <v>76</v>
      </c>
      <c r="I132" t="s">
        <v>77</v>
      </c>
      <c r="J132" t="s">
        <v>178</v>
      </c>
      <c r="K132" t="s">
        <v>75</v>
      </c>
      <c r="L132" t="s">
        <v>91</v>
      </c>
      <c r="M132" t="s">
        <v>92</v>
      </c>
      <c r="N132" t="s">
        <v>178</v>
      </c>
      <c r="O132" t="s">
        <v>78</v>
      </c>
      <c r="P132" t="str">
        <f>"..                            "</f>
        <v xml:space="preserve">..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46.71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2</v>
      </c>
      <c r="BI132">
        <v>5.9</v>
      </c>
      <c r="BJ132">
        <v>9.1</v>
      </c>
      <c r="BK132">
        <v>9.5</v>
      </c>
      <c r="BL132">
        <v>245.48</v>
      </c>
      <c r="BM132">
        <v>36.82</v>
      </c>
      <c r="BN132">
        <v>282.3</v>
      </c>
      <c r="BO132">
        <v>282.3</v>
      </c>
      <c r="BQ132" t="s">
        <v>353</v>
      </c>
      <c r="BR132" t="s">
        <v>199</v>
      </c>
      <c r="BS132" s="2">
        <v>44307</v>
      </c>
      <c r="BT132" s="3">
        <v>0.33333333333333331</v>
      </c>
      <c r="BU132" t="s">
        <v>279</v>
      </c>
      <c r="BV132" t="s">
        <v>97</v>
      </c>
      <c r="BY132">
        <v>45538.38</v>
      </c>
      <c r="BZ132" t="s">
        <v>82</v>
      </c>
      <c r="CA132" t="s">
        <v>262</v>
      </c>
      <c r="CC132" t="s">
        <v>92</v>
      </c>
      <c r="CD132">
        <v>3630</v>
      </c>
      <c r="CE132" t="s">
        <v>81</v>
      </c>
      <c r="CF132" s="2">
        <v>44307</v>
      </c>
      <c r="CI132">
        <v>1</v>
      </c>
      <c r="CJ132">
        <v>1</v>
      </c>
      <c r="CK132">
        <v>21</v>
      </c>
      <c r="CL132" t="s">
        <v>80</v>
      </c>
    </row>
    <row r="133" spans="1:90" x14ac:dyDescent="0.25">
      <c r="A133" t="s">
        <v>173</v>
      </c>
      <c r="B133" t="s">
        <v>174</v>
      </c>
      <c r="C133" t="s">
        <v>72</v>
      </c>
      <c r="E133" t="str">
        <f>"009940835305"</f>
        <v>009940835305</v>
      </c>
      <c r="F133" s="2">
        <v>44306</v>
      </c>
      <c r="G133">
        <v>202110</v>
      </c>
      <c r="H133" t="s">
        <v>93</v>
      </c>
      <c r="I133" t="s">
        <v>94</v>
      </c>
      <c r="J133" t="s">
        <v>195</v>
      </c>
      <c r="K133" t="s">
        <v>75</v>
      </c>
      <c r="L133" t="s">
        <v>76</v>
      </c>
      <c r="M133" t="s">
        <v>77</v>
      </c>
      <c r="N133" t="s">
        <v>178</v>
      </c>
      <c r="O133" t="s">
        <v>78</v>
      </c>
      <c r="P133" t="str">
        <f>"                              "</f>
        <v xml:space="preserve"> 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9.84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0.1</v>
      </c>
      <c r="BK133">
        <v>1</v>
      </c>
      <c r="BL133">
        <v>51.71</v>
      </c>
      <c r="BM133">
        <v>7.76</v>
      </c>
      <c r="BN133">
        <v>59.47</v>
      </c>
      <c r="BO133">
        <v>59.47</v>
      </c>
      <c r="BQ133" t="s">
        <v>196</v>
      </c>
      <c r="BR133" t="s">
        <v>197</v>
      </c>
      <c r="BS133" s="2">
        <v>44307</v>
      </c>
      <c r="BT133" s="3">
        <v>0.30555555555555552</v>
      </c>
      <c r="BU133" t="s">
        <v>150</v>
      </c>
      <c r="BV133" t="s">
        <v>97</v>
      </c>
      <c r="BY133">
        <v>600</v>
      </c>
      <c r="CA133" t="s">
        <v>128</v>
      </c>
      <c r="CC133" t="s">
        <v>77</v>
      </c>
      <c r="CD133">
        <v>2000</v>
      </c>
      <c r="CE133" t="s">
        <v>354</v>
      </c>
      <c r="CF133" s="2">
        <v>44307</v>
      </c>
      <c r="CI133">
        <v>1</v>
      </c>
      <c r="CJ133">
        <v>1</v>
      </c>
      <c r="CK133">
        <v>21</v>
      </c>
      <c r="CL133" t="s">
        <v>80</v>
      </c>
    </row>
    <row r="134" spans="1:90" x14ac:dyDescent="0.25">
      <c r="A134" t="s">
        <v>173</v>
      </c>
      <c r="B134" t="s">
        <v>174</v>
      </c>
      <c r="C134" t="s">
        <v>72</v>
      </c>
      <c r="E134" t="str">
        <f>"029908382415"</f>
        <v>029908382415</v>
      </c>
      <c r="F134" s="2">
        <v>44307</v>
      </c>
      <c r="G134">
        <v>202110</v>
      </c>
      <c r="H134" t="s">
        <v>91</v>
      </c>
      <c r="I134" t="s">
        <v>92</v>
      </c>
      <c r="J134" t="s">
        <v>178</v>
      </c>
      <c r="K134" t="s">
        <v>75</v>
      </c>
      <c r="L134" t="s">
        <v>93</v>
      </c>
      <c r="M134" t="s">
        <v>94</v>
      </c>
      <c r="N134" t="s">
        <v>355</v>
      </c>
      <c r="O134" t="s">
        <v>113</v>
      </c>
      <c r="P134" t="str">
        <f>"PATSY                         "</f>
        <v xml:space="preserve">PATSY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19.98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2</v>
      </c>
      <c r="BK134">
        <v>2</v>
      </c>
      <c r="BL134">
        <v>110.02</v>
      </c>
      <c r="BM134">
        <v>16.5</v>
      </c>
      <c r="BN134">
        <v>126.52</v>
      </c>
      <c r="BO134">
        <v>126.52</v>
      </c>
      <c r="BQ134" t="s">
        <v>355</v>
      </c>
      <c r="BR134" t="s">
        <v>292</v>
      </c>
      <c r="BS134" s="2">
        <v>44312</v>
      </c>
      <c r="BT134" s="3">
        <v>0.47430555555555554</v>
      </c>
      <c r="BU134" t="s">
        <v>356</v>
      </c>
      <c r="BV134" t="s">
        <v>80</v>
      </c>
      <c r="BW134" t="s">
        <v>120</v>
      </c>
      <c r="BX134" t="s">
        <v>167</v>
      </c>
      <c r="BY134">
        <v>10080</v>
      </c>
      <c r="CA134" t="s">
        <v>147</v>
      </c>
      <c r="CC134" t="s">
        <v>94</v>
      </c>
      <c r="CD134">
        <v>6000</v>
      </c>
      <c r="CE134" t="s">
        <v>81</v>
      </c>
      <c r="CF134" s="2">
        <v>44312</v>
      </c>
      <c r="CI134">
        <v>2</v>
      </c>
      <c r="CJ134">
        <v>3</v>
      </c>
      <c r="CK134" t="s">
        <v>139</v>
      </c>
      <c r="CL134" t="s">
        <v>80</v>
      </c>
    </row>
    <row r="135" spans="1:90" x14ac:dyDescent="0.25">
      <c r="A135" t="s">
        <v>173</v>
      </c>
      <c r="B135" t="s">
        <v>174</v>
      </c>
      <c r="C135" t="s">
        <v>72</v>
      </c>
      <c r="E135" t="str">
        <f>"009940569414"</f>
        <v>009940569414</v>
      </c>
      <c r="F135" s="2">
        <v>44307</v>
      </c>
      <c r="G135">
        <v>202110</v>
      </c>
      <c r="H135" t="s">
        <v>85</v>
      </c>
      <c r="I135" t="s">
        <v>86</v>
      </c>
      <c r="J135" t="s">
        <v>384</v>
      </c>
      <c r="K135" t="s">
        <v>75</v>
      </c>
      <c r="L135" t="s">
        <v>117</v>
      </c>
      <c r="M135" t="s">
        <v>118</v>
      </c>
      <c r="N135" t="s">
        <v>392</v>
      </c>
      <c r="O135" t="s">
        <v>98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18.45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96.95</v>
      </c>
      <c r="BM135">
        <v>14.54</v>
      </c>
      <c r="BN135">
        <v>111.49</v>
      </c>
      <c r="BO135">
        <v>111.49</v>
      </c>
      <c r="BQ135" t="s">
        <v>357</v>
      </c>
      <c r="BR135" t="s">
        <v>358</v>
      </c>
      <c r="BS135" s="2">
        <v>44308</v>
      </c>
      <c r="BT135" s="3">
        <v>0.56111111111111112</v>
      </c>
      <c r="BU135" t="s">
        <v>359</v>
      </c>
      <c r="BV135" t="s">
        <v>80</v>
      </c>
      <c r="BW135" t="s">
        <v>124</v>
      </c>
      <c r="BX135" t="s">
        <v>125</v>
      </c>
      <c r="BY135">
        <v>1200</v>
      </c>
      <c r="BZ135" t="s">
        <v>153</v>
      </c>
      <c r="CA135" t="s">
        <v>145</v>
      </c>
      <c r="CC135" t="s">
        <v>118</v>
      </c>
      <c r="CD135">
        <v>1540</v>
      </c>
      <c r="CE135" t="s">
        <v>81</v>
      </c>
      <c r="CF135" s="2">
        <v>44309</v>
      </c>
      <c r="CI135">
        <v>1</v>
      </c>
      <c r="CJ135">
        <v>1</v>
      </c>
      <c r="CK135">
        <v>31</v>
      </c>
      <c r="CL135" t="s">
        <v>80</v>
      </c>
    </row>
    <row r="136" spans="1:90" x14ac:dyDescent="0.25">
      <c r="A136" t="s">
        <v>173</v>
      </c>
      <c r="B136" t="s">
        <v>174</v>
      </c>
      <c r="C136" t="s">
        <v>72</v>
      </c>
      <c r="E136" t="str">
        <f>"009941048731"</f>
        <v>009941048731</v>
      </c>
      <c r="F136" s="2">
        <v>44307</v>
      </c>
      <c r="G136">
        <v>202110</v>
      </c>
      <c r="H136" t="s">
        <v>101</v>
      </c>
      <c r="I136" t="s">
        <v>102</v>
      </c>
      <c r="J136" t="s">
        <v>175</v>
      </c>
      <c r="K136" t="s">
        <v>75</v>
      </c>
      <c r="L136" t="s">
        <v>76</v>
      </c>
      <c r="M136" t="s">
        <v>77</v>
      </c>
      <c r="N136" t="s">
        <v>178</v>
      </c>
      <c r="O136" t="s">
        <v>78</v>
      </c>
      <c r="P136" t="str">
        <f>"                              "</f>
        <v xml:space="preserve"> 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19.059999999999999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100.18</v>
      </c>
      <c r="BM136">
        <v>15.03</v>
      </c>
      <c r="BN136">
        <v>115.21</v>
      </c>
      <c r="BO136">
        <v>115.21</v>
      </c>
      <c r="BS136" s="2">
        <v>44308</v>
      </c>
      <c r="BT136" s="3">
        <v>0.30069444444444443</v>
      </c>
      <c r="BU136" t="s">
        <v>177</v>
      </c>
      <c r="BV136" t="s">
        <v>97</v>
      </c>
      <c r="BY136">
        <v>1200</v>
      </c>
      <c r="BZ136" t="s">
        <v>82</v>
      </c>
      <c r="CA136" t="s">
        <v>128</v>
      </c>
      <c r="CC136" t="s">
        <v>77</v>
      </c>
      <c r="CD136">
        <v>2000</v>
      </c>
      <c r="CE136" t="s">
        <v>81</v>
      </c>
      <c r="CF136" s="2">
        <v>44308</v>
      </c>
      <c r="CI136">
        <v>1</v>
      </c>
      <c r="CJ136">
        <v>1</v>
      </c>
      <c r="CK136">
        <v>23</v>
      </c>
      <c r="CL136" t="s">
        <v>80</v>
      </c>
    </row>
    <row r="137" spans="1:90" x14ac:dyDescent="0.25">
      <c r="A137" t="s">
        <v>173</v>
      </c>
      <c r="B137" t="s">
        <v>174</v>
      </c>
      <c r="C137" t="s">
        <v>72</v>
      </c>
      <c r="E137" t="str">
        <f>"029908381377"</f>
        <v>029908381377</v>
      </c>
      <c r="F137" s="2">
        <v>44307</v>
      </c>
      <c r="G137">
        <v>202110</v>
      </c>
      <c r="H137" t="s">
        <v>91</v>
      </c>
      <c r="I137" t="s">
        <v>92</v>
      </c>
      <c r="J137" t="s">
        <v>178</v>
      </c>
      <c r="K137" t="s">
        <v>75</v>
      </c>
      <c r="L137" t="s">
        <v>76</v>
      </c>
      <c r="M137" t="s">
        <v>77</v>
      </c>
      <c r="N137" t="s">
        <v>178</v>
      </c>
      <c r="O137" t="s">
        <v>78</v>
      </c>
      <c r="P137" t="str">
        <f>"JOANNE YOUNG                  "</f>
        <v xml:space="preserve">JOANNE YOUNG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9.84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0.5</v>
      </c>
      <c r="BK137">
        <v>1</v>
      </c>
      <c r="BL137">
        <v>51.71</v>
      </c>
      <c r="BM137">
        <v>7.76</v>
      </c>
      <c r="BN137">
        <v>59.47</v>
      </c>
      <c r="BO137">
        <v>59.47</v>
      </c>
      <c r="BQ137" t="s">
        <v>360</v>
      </c>
      <c r="BR137" t="s">
        <v>361</v>
      </c>
      <c r="BS137" s="2">
        <v>44308</v>
      </c>
      <c r="BT137" s="3">
        <v>0.30208333333333331</v>
      </c>
      <c r="BU137" t="s">
        <v>177</v>
      </c>
      <c r="BV137" t="s">
        <v>97</v>
      </c>
      <c r="BY137">
        <v>2400</v>
      </c>
      <c r="BZ137" t="s">
        <v>82</v>
      </c>
      <c r="CA137" t="s">
        <v>128</v>
      </c>
      <c r="CC137" t="s">
        <v>77</v>
      </c>
      <c r="CD137">
        <v>2013</v>
      </c>
      <c r="CE137" t="s">
        <v>81</v>
      </c>
      <c r="CF137" s="2">
        <v>44308</v>
      </c>
      <c r="CI137">
        <v>1</v>
      </c>
      <c r="CJ137">
        <v>1</v>
      </c>
      <c r="CK137">
        <v>21</v>
      </c>
      <c r="CL137" t="s">
        <v>80</v>
      </c>
    </row>
    <row r="138" spans="1:90" x14ac:dyDescent="0.25">
      <c r="A138" t="s">
        <v>173</v>
      </c>
      <c r="B138" t="s">
        <v>174</v>
      </c>
      <c r="C138" t="s">
        <v>72</v>
      </c>
      <c r="E138" t="str">
        <f>"029908382488"</f>
        <v>029908382488</v>
      </c>
      <c r="F138" s="2">
        <v>44307</v>
      </c>
      <c r="G138">
        <v>202110</v>
      </c>
      <c r="H138" t="s">
        <v>91</v>
      </c>
      <c r="I138" t="s">
        <v>92</v>
      </c>
      <c r="J138" t="s">
        <v>178</v>
      </c>
      <c r="K138" t="s">
        <v>75</v>
      </c>
      <c r="L138" t="s">
        <v>362</v>
      </c>
      <c r="M138" t="s">
        <v>363</v>
      </c>
      <c r="N138" t="s">
        <v>178</v>
      </c>
      <c r="O138" t="s">
        <v>78</v>
      </c>
      <c r="P138" t="str">
        <f>"CHARMAINE NAIDOO              "</f>
        <v xml:space="preserve">CHARMAINE NAIDOO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19.059999999999999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100.18</v>
      </c>
      <c r="BM138">
        <v>15.03</v>
      </c>
      <c r="BN138">
        <v>115.21</v>
      </c>
      <c r="BO138">
        <v>115.21</v>
      </c>
      <c r="BQ138" t="s">
        <v>364</v>
      </c>
      <c r="BR138" t="s">
        <v>365</v>
      </c>
      <c r="BS138" s="2">
        <v>44308</v>
      </c>
      <c r="BT138" s="3">
        <v>0.46180555555555558</v>
      </c>
      <c r="BU138" t="s">
        <v>366</v>
      </c>
      <c r="BV138" t="s">
        <v>80</v>
      </c>
      <c r="BW138" t="s">
        <v>127</v>
      </c>
      <c r="BX138" t="s">
        <v>367</v>
      </c>
      <c r="BY138">
        <v>1200</v>
      </c>
      <c r="BZ138" t="s">
        <v>82</v>
      </c>
      <c r="CA138" t="s">
        <v>368</v>
      </c>
      <c r="CC138" t="s">
        <v>363</v>
      </c>
      <c r="CD138">
        <v>2940</v>
      </c>
      <c r="CE138" t="s">
        <v>81</v>
      </c>
      <c r="CF138" s="2">
        <v>44309</v>
      </c>
      <c r="CI138">
        <v>1</v>
      </c>
      <c r="CJ138">
        <v>1</v>
      </c>
      <c r="CK138">
        <v>23</v>
      </c>
      <c r="CL138" t="s">
        <v>80</v>
      </c>
    </row>
    <row r="139" spans="1:90" x14ac:dyDescent="0.25">
      <c r="A139" t="s">
        <v>173</v>
      </c>
      <c r="B139" t="s">
        <v>174</v>
      </c>
      <c r="C139" t="s">
        <v>72</v>
      </c>
      <c r="E139" t="str">
        <f>"009940742067"</f>
        <v>009940742067</v>
      </c>
      <c r="F139" s="2">
        <v>44307</v>
      </c>
      <c r="G139">
        <v>202110</v>
      </c>
      <c r="H139" t="s">
        <v>99</v>
      </c>
      <c r="I139" t="s">
        <v>100</v>
      </c>
      <c r="J139" t="s">
        <v>175</v>
      </c>
      <c r="K139" t="s">
        <v>75</v>
      </c>
      <c r="L139" t="s">
        <v>76</v>
      </c>
      <c r="M139" t="s">
        <v>77</v>
      </c>
      <c r="N139" t="s">
        <v>178</v>
      </c>
      <c r="O139" t="s">
        <v>78</v>
      </c>
      <c r="P139" t="str">
        <f>"                              "</f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9.84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0.3</v>
      </c>
      <c r="BJ139">
        <v>1.4</v>
      </c>
      <c r="BK139">
        <v>1.5</v>
      </c>
      <c r="BL139">
        <v>51.71</v>
      </c>
      <c r="BM139">
        <v>7.76</v>
      </c>
      <c r="BN139">
        <v>59.47</v>
      </c>
      <c r="BO139">
        <v>59.47</v>
      </c>
      <c r="BR139" t="s">
        <v>255</v>
      </c>
      <c r="BS139" s="2">
        <v>44308</v>
      </c>
      <c r="BT139" s="3">
        <v>0.30277777777777776</v>
      </c>
      <c r="BU139" t="s">
        <v>177</v>
      </c>
      <c r="BV139" t="s">
        <v>97</v>
      </c>
      <c r="BY139">
        <v>6884.46</v>
      </c>
      <c r="BZ139" t="s">
        <v>82</v>
      </c>
      <c r="CA139" t="s">
        <v>128</v>
      </c>
      <c r="CC139" t="s">
        <v>77</v>
      </c>
      <c r="CD139">
        <v>2013</v>
      </c>
      <c r="CE139" t="s">
        <v>81</v>
      </c>
      <c r="CF139" s="2">
        <v>44308</v>
      </c>
      <c r="CI139">
        <v>1</v>
      </c>
      <c r="CJ139">
        <v>1</v>
      </c>
      <c r="CK139">
        <v>21</v>
      </c>
      <c r="CL139" t="s">
        <v>80</v>
      </c>
    </row>
    <row r="140" spans="1:90" x14ac:dyDescent="0.25">
      <c r="A140" t="s">
        <v>173</v>
      </c>
      <c r="B140" t="s">
        <v>174</v>
      </c>
      <c r="C140" t="s">
        <v>72</v>
      </c>
      <c r="E140" t="str">
        <f>"029908382410"</f>
        <v>029908382410</v>
      </c>
      <c r="F140" s="2">
        <v>44307</v>
      </c>
      <c r="G140">
        <v>202110</v>
      </c>
      <c r="H140" t="s">
        <v>91</v>
      </c>
      <c r="I140" t="s">
        <v>92</v>
      </c>
      <c r="J140" t="s">
        <v>178</v>
      </c>
      <c r="K140" t="s">
        <v>75</v>
      </c>
      <c r="L140" t="s">
        <v>129</v>
      </c>
      <c r="M140" t="s">
        <v>130</v>
      </c>
      <c r="N140" t="s">
        <v>369</v>
      </c>
      <c r="O140" t="s">
        <v>113</v>
      </c>
      <c r="P140" t="str">
        <f>"PATSY                         "</f>
        <v xml:space="preserve">PATSY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23.98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2</v>
      </c>
      <c r="BJ140">
        <v>2</v>
      </c>
      <c r="BK140">
        <v>2</v>
      </c>
      <c r="BL140">
        <v>131.04</v>
      </c>
      <c r="BM140">
        <v>19.66</v>
      </c>
      <c r="BN140">
        <v>150.69999999999999</v>
      </c>
      <c r="BO140">
        <v>150.69999999999999</v>
      </c>
      <c r="BQ140" t="s">
        <v>369</v>
      </c>
      <c r="BR140" t="s">
        <v>292</v>
      </c>
      <c r="BS140" s="2">
        <v>44314</v>
      </c>
      <c r="BT140" s="3">
        <v>0.38055555555555554</v>
      </c>
      <c r="BU140" t="s">
        <v>370</v>
      </c>
      <c r="BV140" t="s">
        <v>80</v>
      </c>
      <c r="BW140" t="s">
        <v>122</v>
      </c>
      <c r="BX140" t="s">
        <v>371</v>
      </c>
      <c r="BY140">
        <v>10080</v>
      </c>
      <c r="CC140" t="s">
        <v>130</v>
      </c>
      <c r="CD140">
        <v>6529</v>
      </c>
      <c r="CE140" t="s">
        <v>81</v>
      </c>
      <c r="CI140">
        <v>0</v>
      </c>
      <c r="CJ140">
        <v>0</v>
      </c>
      <c r="CK140" t="s">
        <v>142</v>
      </c>
      <c r="CL140" t="s">
        <v>80</v>
      </c>
    </row>
    <row r="141" spans="1:90" x14ac:dyDescent="0.25">
      <c r="A141" t="s">
        <v>173</v>
      </c>
      <c r="B141" t="s">
        <v>174</v>
      </c>
      <c r="C141" t="s">
        <v>72</v>
      </c>
      <c r="E141" t="str">
        <f>"009940688464"</f>
        <v>009940688464</v>
      </c>
      <c r="F141" s="2">
        <v>44308</v>
      </c>
      <c r="G141">
        <v>202110</v>
      </c>
      <c r="H141" t="s">
        <v>76</v>
      </c>
      <c r="I141" t="s">
        <v>77</v>
      </c>
      <c r="J141" t="s">
        <v>232</v>
      </c>
      <c r="K141" t="s">
        <v>75</v>
      </c>
      <c r="L141" t="s">
        <v>76</v>
      </c>
      <c r="M141" t="s">
        <v>77</v>
      </c>
      <c r="N141" t="s">
        <v>178</v>
      </c>
      <c r="O141" t="s">
        <v>78</v>
      </c>
      <c r="P141" t="str">
        <f>"..                            "</f>
        <v xml:space="preserve">..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7.69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40.4</v>
      </c>
      <c r="BM141">
        <v>6.06</v>
      </c>
      <c r="BN141">
        <v>46.46</v>
      </c>
      <c r="BO141">
        <v>46.46</v>
      </c>
      <c r="BQ141" t="s">
        <v>155</v>
      </c>
      <c r="BR141" t="s">
        <v>176</v>
      </c>
      <c r="BS141" s="2">
        <v>44309</v>
      </c>
      <c r="BT141" s="3">
        <v>0.2986111111111111</v>
      </c>
      <c r="BU141" t="s">
        <v>177</v>
      </c>
      <c r="BV141" t="s">
        <v>97</v>
      </c>
      <c r="BY141">
        <v>1200</v>
      </c>
      <c r="BZ141" t="s">
        <v>82</v>
      </c>
      <c r="CA141" t="s">
        <v>128</v>
      </c>
      <c r="CC141" t="s">
        <v>77</v>
      </c>
      <c r="CD141">
        <v>2013</v>
      </c>
      <c r="CE141" t="s">
        <v>81</v>
      </c>
      <c r="CF141" s="2">
        <v>44309</v>
      </c>
      <c r="CI141">
        <v>1</v>
      </c>
      <c r="CJ141">
        <v>1</v>
      </c>
      <c r="CK141">
        <v>22</v>
      </c>
      <c r="CL141" t="s">
        <v>80</v>
      </c>
    </row>
    <row r="142" spans="1:90" x14ac:dyDescent="0.25">
      <c r="A142" t="s">
        <v>173</v>
      </c>
      <c r="B142" t="s">
        <v>174</v>
      </c>
      <c r="C142" t="s">
        <v>72</v>
      </c>
      <c r="E142" t="str">
        <f>"009940792974"</f>
        <v>009940792974</v>
      </c>
      <c r="F142" s="2">
        <v>44308</v>
      </c>
      <c r="G142">
        <v>202110</v>
      </c>
      <c r="H142" t="s">
        <v>76</v>
      </c>
      <c r="I142" t="s">
        <v>77</v>
      </c>
      <c r="J142" t="s">
        <v>175</v>
      </c>
      <c r="K142" t="s">
        <v>75</v>
      </c>
      <c r="L142" t="s">
        <v>76</v>
      </c>
      <c r="M142" t="s">
        <v>77</v>
      </c>
      <c r="N142" t="s">
        <v>178</v>
      </c>
      <c r="O142" t="s">
        <v>78</v>
      </c>
      <c r="P142" t="str">
        <f>"..                            "</f>
        <v xml:space="preserve">..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7.69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40.4</v>
      </c>
      <c r="BM142">
        <v>6.06</v>
      </c>
      <c r="BN142">
        <v>46.46</v>
      </c>
      <c r="BO142">
        <v>46.46</v>
      </c>
      <c r="BQ142" t="s">
        <v>183</v>
      </c>
      <c r="BR142" t="s">
        <v>166</v>
      </c>
      <c r="BS142" s="2">
        <v>44309</v>
      </c>
      <c r="BT142" s="3">
        <v>0.3</v>
      </c>
      <c r="BU142" t="s">
        <v>177</v>
      </c>
      <c r="BV142" t="s">
        <v>97</v>
      </c>
      <c r="BY142">
        <v>1200</v>
      </c>
      <c r="BZ142" t="s">
        <v>82</v>
      </c>
      <c r="CA142" t="s">
        <v>128</v>
      </c>
      <c r="CC142" t="s">
        <v>77</v>
      </c>
      <c r="CD142">
        <v>2013</v>
      </c>
      <c r="CE142" t="s">
        <v>81</v>
      </c>
      <c r="CF142" s="2">
        <v>44309</v>
      </c>
      <c r="CI142">
        <v>1</v>
      </c>
      <c r="CJ142">
        <v>1</v>
      </c>
      <c r="CK142">
        <v>22</v>
      </c>
      <c r="CL142" t="s">
        <v>80</v>
      </c>
    </row>
    <row r="143" spans="1:90" x14ac:dyDescent="0.25">
      <c r="A143" t="s">
        <v>173</v>
      </c>
      <c r="B143" t="s">
        <v>174</v>
      </c>
      <c r="C143" t="s">
        <v>72</v>
      </c>
      <c r="E143" t="str">
        <f>"009941516539"</f>
        <v>009941516539</v>
      </c>
      <c r="F143" s="2">
        <v>44308</v>
      </c>
      <c r="G143">
        <v>202110</v>
      </c>
      <c r="H143" t="s">
        <v>111</v>
      </c>
      <c r="I143" t="s">
        <v>112</v>
      </c>
      <c r="J143" t="s">
        <v>239</v>
      </c>
      <c r="K143" t="s">
        <v>75</v>
      </c>
      <c r="L143" t="s">
        <v>76</v>
      </c>
      <c r="M143" t="s">
        <v>77</v>
      </c>
      <c r="N143" t="s">
        <v>178</v>
      </c>
      <c r="O143" t="s">
        <v>78</v>
      </c>
      <c r="P143" t="str">
        <f>"..                            "</f>
        <v xml:space="preserve">..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7.69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0.2</v>
      </c>
      <c r="BJ143">
        <v>1.1000000000000001</v>
      </c>
      <c r="BK143">
        <v>2</v>
      </c>
      <c r="BL143">
        <v>40.4</v>
      </c>
      <c r="BM143">
        <v>6.06</v>
      </c>
      <c r="BN143">
        <v>46.46</v>
      </c>
      <c r="BO143">
        <v>46.46</v>
      </c>
      <c r="BR143" t="s">
        <v>241</v>
      </c>
      <c r="BS143" s="2">
        <v>44309</v>
      </c>
      <c r="BT143" s="3">
        <v>0.29722222222222222</v>
      </c>
      <c r="BU143" t="s">
        <v>177</v>
      </c>
      <c r="BV143" t="s">
        <v>97</v>
      </c>
      <c r="BY143">
        <v>5390.01</v>
      </c>
      <c r="BZ143" t="s">
        <v>82</v>
      </c>
      <c r="CA143" t="s">
        <v>128</v>
      </c>
      <c r="CC143" t="s">
        <v>77</v>
      </c>
      <c r="CD143">
        <v>2013</v>
      </c>
      <c r="CE143" t="s">
        <v>81</v>
      </c>
      <c r="CF143" s="2">
        <v>44309</v>
      </c>
      <c r="CI143">
        <v>1</v>
      </c>
      <c r="CJ143">
        <v>1</v>
      </c>
      <c r="CK143">
        <v>22</v>
      </c>
      <c r="CL143" t="s">
        <v>80</v>
      </c>
    </row>
    <row r="144" spans="1:90" x14ac:dyDescent="0.25">
      <c r="A144" t="s">
        <v>173</v>
      </c>
      <c r="B144" t="s">
        <v>174</v>
      </c>
      <c r="C144" t="s">
        <v>72</v>
      </c>
      <c r="E144" t="str">
        <f>"009941221629"</f>
        <v>009941221629</v>
      </c>
      <c r="F144" s="2">
        <v>44308</v>
      </c>
      <c r="G144">
        <v>202110</v>
      </c>
      <c r="H144" t="s">
        <v>76</v>
      </c>
      <c r="I144" t="s">
        <v>77</v>
      </c>
      <c r="J144" t="s">
        <v>325</v>
      </c>
      <c r="K144" t="s">
        <v>75</v>
      </c>
      <c r="L144" t="s">
        <v>76</v>
      </c>
      <c r="M144" t="s">
        <v>77</v>
      </c>
      <c r="N144" t="s">
        <v>175</v>
      </c>
      <c r="O144" t="s">
        <v>78</v>
      </c>
      <c r="P144" t="str">
        <f>"..                            "</f>
        <v xml:space="preserve">..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7.69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0.2</v>
      </c>
      <c r="BJ144">
        <v>1.9</v>
      </c>
      <c r="BK144">
        <v>2</v>
      </c>
      <c r="BL144">
        <v>40.4</v>
      </c>
      <c r="BM144">
        <v>6.06</v>
      </c>
      <c r="BN144">
        <v>46.46</v>
      </c>
      <c r="BO144">
        <v>46.46</v>
      </c>
      <c r="BS144" s="2">
        <v>44309</v>
      </c>
      <c r="BT144" s="3">
        <v>0.29652777777777778</v>
      </c>
      <c r="BU144" t="s">
        <v>177</v>
      </c>
      <c r="BV144" t="s">
        <v>97</v>
      </c>
      <c r="BY144">
        <v>9411.84</v>
      </c>
      <c r="BZ144" t="s">
        <v>82</v>
      </c>
      <c r="CA144" t="s">
        <v>128</v>
      </c>
      <c r="CC144" t="s">
        <v>77</v>
      </c>
      <c r="CD144">
        <v>2013</v>
      </c>
      <c r="CE144" t="s">
        <v>81</v>
      </c>
      <c r="CF144" s="2">
        <v>44309</v>
      </c>
      <c r="CI144">
        <v>1</v>
      </c>
      <c r="CJ144">
        <v>1</v>
      </c>
      <c r="CK144">
        <v>22</v>
      </c>
      <c r="CL144" t="s">
        <v>80</v>
      </c>
    </row>
    <row r="145" spans="1:90" x14ac:dyDescent="0.25">
      <c r="A145" t="s">
        <v>173</v>
      </c>
      <c r="B145" t="s">
        <v>174</v>
      </c>
      <c r="C145" t="s">
        <v>72</v>
      </c>
      <c r="E145" t="str">
        <f>"009940713476"</f>
        <v>009940713476</v>
      </c>
      <c r="F145" s="2">
        <v>44308</v>
      </c>
      <c r="G145">
        <v>202110</v>
      </c>
      <c r="H145" t="s">
        <v>91</v>
      </c>
      <c r="I145" t="s">
        <v>92</v>
      </c>
      <c r="J145" t="s">
        <v>385</v>
      </c>
      <c r="K145" t="s">
        <v>75</v>
      </c>
      <c r="L145" t="s">
        <v>76</v>
      </c>
      <c r="M145" t="s">
        <v>77</v>
      </c>
      <c r="N145" t="s">
        <v>178</v>
      </c>
      <c r="O145" t="s">
        <v>78</v>
      </c>
      <c r="P145" t="str">
        <f>"                              "</f>
        <v xml:space="preserve"> 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9.84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51.71</v>
      </c>
      <c r="BM145">
        <v>7.76</v>
      </c>
      <c r="BN145">
        <v>59.47</v>
      </c>
      <c r="BO145">
        <v>59.47</v>
      </c>
      <c r="BQ145" t="s">
        <v>372</v>
      </c>
      <c r="BR145" t="s">
        <v>373</v>
      </c>
      <c r="BS145" s="2">
        <v>44309</v>
      </c>
      <c r="BT145" s="3">
        <v>0.30138888888888887</v>
      </c>
      <c r="BU145" t="s">
        <v>177</v>
      </c>
      <c r="BV145" t="s">
        <v>97</v>
      </c>
      <c r="BY145">
        <v>1200</v>
      </c>
      <c r="BZ145" t="s">
        <v>82</v>
      </c>
      <c r="CA145" t="s">
        <v>128</v>
      </c>
      <c r="CC145" t="s">
        <v>77</v>
      </c>
      <c r="CD145">
        <v>2013</v>
      </c>
      <c r="CE145" t="s">
        <v>81</v>
      </c>
      <c r="CF145" s="2">
        <v>44309</v>
      </c>
      <c r="CI145">
        <v>1</v>
      </c>
      <c r="CJ145">
        <v>1</v>
      </c>
      <c r="CK145">
        <v>21</v>
      </c>
      <c r="CL145" t="s">
        <v>80</v>
      </c>
    </row>
    <row r="146" spans="1:90" x14ac:dyDescent="0.25">
      <c r="A146" t="s">
        <v>173</v>
      </c>
      <c r="B146" t="s">
        <v>174</v>
      </c>
      <c r="C146" t="s">
        <v>72</v>
      </c>
      <c r="E146" t="str">
        <f>"029908382412"</f>
        <v>029908382412</v>
      </c>
      <c r="F146" s="2">
        <v>44308</v>
      </c>
      <c r="G146">
        <v>202110</v>
      </c>
      <c r="H146" t="s">
        <v>91</v>
      </c>
      <c r="I146" t="s">
        <v>92</v>
      </c>
      <c r="J146" t="s">
        <v>178</v>
      </c>
      <c r="K146" t="s">
        <v>75</v>
      </c>
      <c r="L146" t="s">
        <v>76</v>
      </c>
      <c r="M146" t="s">
        <v>77</v>
      </c>
      <c r="N146" t="s">
        <v>374</v>
      </c>
      <c r="O146" t="s">
        <v>78</v>
      </c>
      <c r="P146" t="str">
        <f>"SAMANTHA                      "</f>
        <v xml:space="preserve">SAMANTHA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9.84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0.3</v>
      </c>
      <c r="BJ146">
        <v>0.2</v>
      </c>
      <c r="BK146">
        <v>0.5</v>
      </c>
      <c r="BL146">
        <v>51.71</v>
      </c>
      <c r="BM146">
        <v>7.76</v>
      </c>
      <c r="BN146">
        <v>59.47</v>
      </c>
      <c r="BO146">
        <v>59.47</v>
      </c>
      <c r="BQ146" t="s">
        <v>375</v>
      </c>
      <c r="BR146" t="s">
        <v>212</v>
      </c>
      <c r="BS146" s="2">
        <v>44309</v>
      </c>
      <c r="BT146" s="3">
        <v>0.41319444444444442</v>
      </c>
      <c r="BU146" t="s">
        <v>376</v>
      </c>
      <c r="BV146" t="s">
        <v>97</v>
      </c>
      <c r="BY146">
        <v>1200</v>
      </c>
      <c r="BZ146" t="s">
        <v>82</v>
      </c>
      <c r="CA146" t="s">
        <v>170</v>
      </c>
      <c r="CC146" t="s">
        <v>77</v>
      </c>
      <c r="CD146">
        <v>2000</v>
      </c>
      <c r="CE146" t="s">
        <v>81</v>
      </c>
      <c r="CF146" s="2">
        <v>44309</v>
      </c>
      <c r="CI146">
        <v>1</v>
      </c>
      <c r="CJ146">
        <v>1</v>
      </c>
      <c r="CK146">
        <v>21</v>
      </c>
      <c r="CL146" t="s">
        <v>80</v>
      </c>
    </row>
    <row r="147" spans="1:90" x14ac:dyDescent="0.25">
      <c r="A147" t="s">
        <v>173</v>
      </c>
      <c r="B147" t="s">
        <v>174</v>
      </c>
      <c r="C147" t="s">
        <v>72</v>
      </c>
      <c r="E147" t="str">
        <f>"009941048690"</f>
        <v>009941048690</v>
      </c>
      <c r="F147" s="2">
        <v>44308</v>
      </c>
      <c r="G147">
        <v>202110</v>
      </c>
      <c r="H147" t="s">
        <v>91</v>
      </c>
      <c r="I147" t="s">
        <v>92</v>
      </c>
      <c r="J147" t="s">
        <v>175</v>
      </c>
      <c r="K147" t="s">
        <v>75</v>
      </c>
      <c r="L147" t="s">
        <v>76</v>
      </c>
      <c r="M147" t="s">
        <v>77</v>
      </c>
      <c r="N147" t="s">
        <v>178</v>
      </c>
      <c r="O147" t="s">
        <v>78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9.84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0.3</v>
      </c>
      <c r="BK147">
        <v>1</v>
      </c>
      <c r="BL147">
        <v>51.71</v>
      </c>
      <c r="BM147">
        <v>7.76</v>
      </c>
      <c r="BN147">
        <v>59.47</v>
      </c>
      <c r="BO147">
        <v>59.47</v>
      </c>
      <c r="BQ147" t="s">
        <v>219</v>
      </c>
      <c r="BR147" t="s">
        <v>219</v>
      </c>
      <c r="BS147" s="2">
        <v>44309</v>
      </c>
      <c r="BT147" s="3">
        <v>0.3</v>
      </c>
      <c r="BU147" t="s">
        <v>177</v>
      </c>
      <c r="BV147" t="s">
        <v>97</v>
      </c>
      <c r="BY147">
        <v>1560</v>
      </c>
      <c r="BZ147" t="s">
        <v>82</v>
      </c>
      <c r="CA147" t="s">
        <v>128</v>
      </c>
      <c r="CC147" t="s">
        <v>77</v>
      </c>
      <c r="CD147">
        <v>2013</v>
      </c>
      <c r="CE147" t="s">
        <v>81</v>
      </c>
      <c r="CF147" s="2">
        <v>44309</v>
      </c>
      <c r="CI147">
        <v>1</v>
      </c>
      <c r="CJ147">
        <v>1</v>
      </c>
      <c r="CK147">
        <v>21</v>
      </c>
      <c r="CL147" t="s">
        <v>80</v>
      </c>
    </row>
    <row r="148" spans="1:90" x14ac:dyDescent="0.25">
      <c r="A148" t="s">
        <v>173</v>
      </c>
      <c r="B148" t="s">
        <v>174</v>
      </c>
      <c r="C148" t="s">
        <v>72</v>
      </c>
      <c r="E148" t="str">
        <f>"009941057874"</f>
        <v>009941057874</v>
      </c>
      <c r="F148" s="2">
        <v>44308</v>
      </c>
      <c r="G148">
        <v>202110</v>
      </c>
      <c r="H148" t="s">
        <v>89</v>
      </c>
      <c r="I148" t="s">
        <v>90</v>
      </c>
      <c r="J148" t="s">
        <v>175</v>
      </c>
      <c r="K148" t="s">
        <v>75</v>
      </c>
      <c r="L148" t="s">
        <v>76</v>
      </c>
      <c r="M148" t="s">
        <v>77</v>
      </c>
      <c r="N148" t="s">
        <v>178</v>
      </c>
      <c r="O148" t="s">
        <v>78</v>
      </c>
      <c r="P148" t="str">
        <f>"..                            "</f>
        <v xml:space="preserve">..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7.69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40.4</v>
      </c>
      <c r="BM148">
        <v>6.06</v>
      </c>
      <c r="BN148">
        <v>46.46</v>
      </c>
      <c r="BO148">
        <v>46.46</v>
      </c>
      <c r="BQ148" t="s">
        <v>115</v>
      </c>
      <c r="BR148" t="s">
        <v>176</v>
      </c>
      <c r="BS148" s="2">
        <v>44309</v>
      </c>
      <c r="BT148" s="3">
        <v>0.29791666666666666</v>
      </c>
      <c r="BU148" t="s">
        <v>177</v>
      </c>
      <c r="BV148" t="s">
        <v>97</v>
      </c>
      <c r="BY148">
        <v>1200</v>
      </c>
      <c r="BZ148" t="s">
        <v>82</v>
      </c>
      <c r="CA148" t="s">
        <v>128</v>
      </c>
      <c r="CC148" t="s">
        <v>77</v>
      </c>
      <c r="CD148">
        <v>2013</v>
      </c>
      <c r="CE148" t="s">
        <v>81</v>
      </c>
      <c r="CF148" s="2">
        <v>44309</v>
      </c>
      <c r="CI148">
        <v>1</v>
      </c>
      <c r="CJ148">
        <v>1</v>
      </c>
      <c r="CK148">
        <v>22</v>
      </c>
      <c r="CL148" t="s">
        <v>80</v>
      </c>
    </row>
    <row r="149" spans="1:90" x14ac:dyDescent="0.25">
      <c r="A149" t="s">
        <v>173</v>
      </c>
      <c r="B149" t="s">
        <v>174</v>
      </c>
      <c r="C149" t="s">
        <v>72</v>
      </c>
      <c r="E149" t="str">
        <f>"009940569413"</f>
        <v>009940569413</v>
      </c>
      <c r="F149" s="2">
        <v>44307</v>
      </c>
      <c r="G149">
        <v>202110</v>
      </c>
      <c r="H149" t="s">
        <v>85</v>
      </c>
      <c r="I149" t="s">
        <v>86</v>
      </c>
      <c r="J149" t="s">
        <v>384</v>
      </c>
      <c r="K149" t="s">
        <v>75</v>
      </c>
      <c r="L149" t="s">
        <v>76</v>
      </c>
      <c r="M149" t="s">
        <v>77</v>
      </c>
      <c r="N149" t="s">
        <v>178</v>
      </c>
      <c r="O149" t="s">
        <v>113</v>
      </c>
      <c r="P149" t="str">
        <f>"                              "</f>
        <v xml:space="preserve">  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27.89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3</v>
      </c>
      <c r="BI149">
        <v>15</v>
      </c>
      <c r="BJ149">
        <v>28.8</v>
      </c>
      <c r="BK149">
        <v>29</v>
      </c>
      <c r="BL149">
        <v>151.57</v>
      </c>
      <c r="BM149">
        <v>22.74</v>
      </c>
      <c r="BN149">
        <v>174.31</v>
      </c>
      <c r="BO149">
        <v>174.31</v>
      </c>
      <c r="BQ149" t="s">
        <v>217</v>
      </c>
      <c r="BR149" t="s">
        <v>377</v>
      </c>
      <c r="BS149" s="2">
        <v>44308</v>
      </c>
      <c r="BT149" s="3">
        <v>0.30138888888888887</v>
      </c>
      <c r="BU149" t="s">
        <v>177</v>
      </c>
      <c r="BV149" t="s">
        <v>97</v>
      </c>
      <c r="BY149">
        <v>48000</v>
      </c>
      <c r="CA149" t="s">
        <v>128</v>
      </c>
      <c r="CC149" t="s">
        <v>77</v>
      </c>
      <c r="CD149">
        <v>2013</v>
      </c>
      <c r="CE149" t="s">
        <v>81</v>
      </c>
      <c r="CF149" s="2">
        <v>44308</v>
      </c>
      <c r="CI149">
        <v>1</v>
      </c>
      <c r="CJ149">
        <v>1</v>
      </c>
      <c r="CK149" t="s">
        <v>277</v>
      </c>
      <c r="CL149" t="s">
        <v>80</v>
      </c>
    </row>
    <row r="150" spans="1:90" x14ac:dyDescent="0.25">
      <c r="A150" t="s">
        <v>173</v>
      </c>
      <c r="B150" t="s">
        <v>174</v>
      </c>
      <c r="C150" t="s">
        <v>72</v>
      </c>
      <c r="E150" t="str">
        <f>"009940906608"</f>
        <v>009940906608</v>
      </c>
      <c r="F150" s="2">
        <v>44308</v>
      </c>
      <c r="G150">
        <v>202110</v>
      </c>
      <c r="H150" t="s">
        <v>104</v>
      </c>
      <c r="I150" t="s">
        <v>105</v>
      </c>
      <c r="J150" t="s">
        <v>186</v>
      </c>
      <c r="K150" t="s">
        <v>75</v>
      </c>
      <c r="L150" t="s">
        <v>76</v>
      </c>
      <c r="M150" t="s">
        <v>77</v>
      </c>
      <c r="N150" t="s">
        <v>178</v>
      </c>
      <c r="O150" t="s">
        <v>113</v>
      </c>
      <c r="P150" t="str">
        <f>"...                           "</f>
        <v xml:space="preserve">...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13.84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0.2</v>
      </c>
      <c r="BJ150">
        <v>1.5</v>
      </c>
      <c r="BK150">
        <v>2</v>
      </c>
      <c r="BL150">
        <v>77.72</v>
      </c>
      <c r="BM150">
        <v>11.66</v>
      </c>
      <c r="BN150">
        <v>89.38</v>
      </c>
      <c r="BO150">
        <v>89.38</v>
      </c>
      <c r="BQ150" t="s">
        <v>115</v>
      </c>
      <c r="BR150" t="s">
        <v>115</v>
      </c>
      <c r="BS150" s="2">
        <v>44309</v>
      </c>
      <c r="BT150" s="3">
        <v>0.2986111111111111</v>
      </c>
      <c r="BU150" t="s">
        <v>177</v>
      </c>
      <c r="BV150" t="s">
        <v>97</v>
      </c>
      <c r="BY150">
        <v>7315.74</v>
      </c>
      <c r="CA150" t="s">
        <v>128</v>
      </c>
      <c r="CC150" t="s">
        <v>77</v>
      </c>
      <c r="CD150">
        <v>2013</v>
      </c>
      <c r="CE150" t="s">
        <v>81</v>
      </c>
      <c r="CF150" s="2">
        <v>44309</v>
      </c>
      <c r="CI150">
        <v>1</v>
      </c>
      <c r="CJ150">
        <v>1</v>
      </c>
      <c r="CK150" t="s">
        <v>116</v>
      </c>
      <c r="CL150" t="s">
        <v>80</v>
      </c>
    </row>
    <row r="151" spans="1:90" x14ac:dyDescent="0.25">
      <c r="A151" t="s">
        <v>173</v>
      </c>
      <c r="B151" t="s">
        <v>174</v>
      </c>
      <c r="C151" t="s">
        <v>72</v>
      </c>
      <c r="E151" t="str">
        <f>"009941026594"</f>
        <v>009941026594</v>
      </c>
      <c r="F151" s="2">
        <v>44309</v>
      </c>
      <c r="G151">
        <v>202110</v>
      </c>
      <c r="H151" t="s">
        <v>76</v>
      </c>
      <c r="I151" t="s">
        <v>77</v>
      </c>
      <c r="J151" t="s">
        <v>186</v>
      </c>
      <c r="K151" t="s">
        <v>75</v>
      </c>
      <c r="L151" t="s">
        <v>93</v>
      </c>
      <c r="M151" t="s">
        <v>94</v>
      </c>
      <c r="N151" t="s">
        <v>378</v>
      </c>
      <c r="O151" t="s">
        <v>98</v>
      </c>
      <c r="P151" t="str">
        <f>"..                            "</f>
        <v xml:space="preserve">..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18.45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0.2</v>
      </c>
      <c r="BJ151">
        <v>0.6</v>
      </c>
      <c r="BK151">
        <v>1</v>
      </c>
      <c r="BL151">
        <v>96.95</v>
      </c>
      <c r="BM151">
        <v>14.54</v>
      </c>
      <c r="BN151">
        <v>111.49</v>
      </c>
      <c r="BO151">
        <v>111.49</v>
      </c>
      <c r="BR151" t="s">
        <v>188</v>
      </c>
      <c r="BS151" s="2">
        <v>44312</v>
      </c>
      <c r="BT151" s="3">
        <v>0.52083333333333337</v>
      </c>
      <c r="BU151" t="s">
        <v>379</v>
      </c>
      <c r="BV151" t="s">
        <v>97</v>
      </c>
      <c r="BY151">
        <v>2830.85</v>
      </c>
      <c r="BZ151" t="s">
        <v>153</v>
      </c>
      <c r="CA151" t="s">
        <v>147</v>
      </c>
      <c r="CC151" t="s">
        <v>94</v>
      </c>
      <c r="CD151">
        <v>6000</v>
      </c>
      <c r="CE151" t="s">
        <v>81</v>
      </c>
      <c r="CF151" s="2">
        <v>44312</v>
      </c>
      <c r="CI151">
        <v>1</v>
      </c>
      <c r="CJ151">
        <v>1</v>
      </c>
      <c r="CK151">
        <v>31</v>
      </c>
      <c r="CL151" t="s">
        <v>80</v>
      </c>
    </row>
    <row r="152" spans="1:90" x14ac:dyDescent="0.25">
      <c r="A152" t="s">
        <v>173</v>
      </c>
      <c r="B152" t="s">
        <v>174</v>
      </c>
      <c r="C152" t="s">
        <v>72</v>
      </c>
      <c r="E152" t="str">
        <f>"009940746801"</f>
        <v>009940746801</v>
      </c>
      <c r="F152" s="2">
        <v>44308</v>
      </c>
      <c r="G152">
        <v>202110</v>
      </c>
      <c r="H152" t="s">
        <v>99</v>
      </c>
      <c r="I152" t="s">
        <v>100</v>
      </c>
      <c r="J152" t="s">
        <v>288</v>
      </c>
      <c r="K152" t="s">
        <v>75</v>
      </c>
      <c r="L152" t="s">
        <v>76</v>
      </c>
      <c r="M152" t="s">
        <v>77</v>
      </c>
      <c r="N152" t="s">
        <v>178</v>
      </c>
      <c r="O152" t="s">
        <v>78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9.84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0.3</v>
      </c>
      <c r="BJ152">
        <v>1.8</v>
      </c>
      <c r="BK152">
        <v>2</v>
      </c>
      <c r="BL152">
        <v>51.71</v>
      </c>
      <c r="BM152">
        <v>7.76</v>
      </c>
      <c r="BN152">
        <v>59.47</v>
      </c>
      <c r="BO152">
        <v>59.47</v>
      </c>
      <c r="BQ152" t="s">
        <v>380</v>
      </c>
      <c r="BR152" t="s">
        <v>289</v>
      </c>
      <c r="BS152" s="2">
        <v>44309</v>
      </c>
      <c r="BT152" s="3">
        <v>0.29930555555555555</v>
      </c>
      <c r="BU152" t="s">
        <v>177</v>
      </c>
      <c r="BV152" t="s">
        <v>97</v>
      </c>
      <c r="BY152">
        <v>8885.56</v>
      </c>
      <c r="BZ152" t="s">
        <v>82</v>
      </c>
      <c r="CA152" t="s">
        <v>128</v>
      </c>
      <c r="CC152" t="s">
        <v>77</v>
      </c>
      <c r="CD152">
        <v>2013</v>
      </c>
      <c r="CE152" t="s">
        <v>81</v>
      </c>
      <c r="CF152" s="2">
        <v>44309</v>
      </c>
      <c r="CI152">
        <v>1</v>
      </c>
      <c r="CJ152">
        <v>1</v>
      </c>
      <c r="CK152">
        <v>21</v>
      </c>
      <c r="CL152" t="s">
        <v>80</v>
      </c>
    </row>
    <row r="153" spans="1:90" x14ac:dyDescent="0.25">
      <c r="A153" t="s">
        <v>173</v>
      </c>
      <c r="B153" t="s">
        <v>174</v>
      </c>
      <c r="C153" t="s">
        <v>72</v>
      </c>
      <c r="E153" t="str">
        <f>"009939926590"</f>
        <v>009939926590</v>
      </c>
      <c r="F153" s="2">
        <v>44312</v>
      </c>
      <c r="G153">
        <v>202110</v>
      </c>
      <c r="H153" t="s">
        <v>99</v>
      </c>
      <c r="I153" t="s">
        <v>100</v>
      </c>
      <c r="J153" t="s">
        <v>178</v>
      </c>
      <c r="K153" t="s">
        <v>75</v>
      </c>
      <c r="L153" t="s">
        <v>76</v>
      </c>
      <c r="M153" t="s">
        <v>77</v>
      </c>
      <c r="N153" t="s">
        <v>178</v>
      </c>
      <c r="O153" t="s">
        <v>98</v>
      </c>
      <c r="P153" t="str">
        <f>"NA                            "</f>
        <v xml:space="preserve">NA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18.45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96.95</v>
      </c>
      <c r="BM153">
        <v>14.54</v>
      </c>
      <c r="BN153">
        <v>111.49</v>
      </c>
      <c r="BO153">
        <v>111.49</v>
      </c>
      <c r="BQ153" t="s">
        <v>146</v>
      </c>
      <c r="BR153" t="s">
        <v>273</v>
      </c>
      <c r="BS153" s="2">
        <v>44314</v>
      </c>
      <c r="BT153" s="3">
        <v>0.32500000000000001</v>
      </c>
      <c r="BU153" t="s">
        <v>177</v>
      </c>
      <c r="BV153" t="s">
        <v>97</v>
      </c>
      <c r="BY153">
        <v>1200</v>
      </c>
      <c r="BZ153" t="s">
        <v>153</v>
      </c>
      <c r="CA153" t="s">
        <v>128</v>
      </c>
      <c r="CC153" t="s">
        <v>77</v>
      </c>
      <c r="CD153">
        <v>2013</v>
      </c>
      <c r="CE153" t="s">
        <v>81</v>
      </c>
      <c r="CF153" s="2">
        <v>44314</v>
      </c>
      <c r="CI153">
        <v>1</v>
      </c>
      <c r="CJ153">
        <v>2</v>
      </c>
      <c r="CK153">
        <v>31</v>
      </c>
      <c r="CL153" t="s">
        <v>80</v>
      </c>
    </row>
    <row r="154" spans="1:90" x14ac:dyDescent="0.25">
      <c r="A154" t="s">
        <v>173</v>
      </c>
      <c r="B154" t="s">
        <v>174</v>
      </c>
      <c r="C154" t="s">
        <v>72</v>
      </c>
      <c r="E154" t="str">
        <f>"009940914977"</f>
        <v>009940914977</v>
      </c>
      <c r="F154" s="2">
        <v>44312</v>
      </c>
      <c r="G154">
        <v>202110</v>
      </c>
      <c r="H154" t="s">
        <v>76</v>
      </c>
      <c r="I154" t="s">
        <v>77</v>
      </c>
      <c r="J154" t="s">
        <v>175</v>
      </c>
      <c r="K154" t="s">
        <v>75</v>
      </c>
      <c r="L154" t="s">
        <v>76</v>
      </c>
      <c r="M154" t="s">
        <v>77</v>
      </c>
      <c r="N154" t="s">
        <v>178</v>
      </c>
      <c r="O154" t="s">
        <v>113</v>
      </c>
      <c r="P154" t="str">
        <f>"..                            "</f>
        <v xml:space="preserve">..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13.84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1.5</v>
      </c>
      <c r="BJ154">
        <v>3.1</v>
      </c>
      <c r="BK154">
        <v>3</v>
      </c>
      <c r="BL154">
        <v>77.72</v>
      </c>
      <c r="BM154">
        <v>11.66</v>
      </c>
      <c r="BN154">
        <v>89.38</v>
      </c>
      <c r="BO154">
        <v>89.38</v>
      </c>
      <c r="BQ154" t="s">
        <v>155</v>
      </c>
      <c r="BR154" t="s">
        <v>176</v>
      </c>
      <c r="BS154" s="2">
        <v>44314</v>
      </c>
      <c r="BT154" s="3">
        <v>0.32361111111111113</v>
      </c>
      <c r="BU154" t="s">
        <v>177</v>
      </c>
      <c r="BV154" t="s">
        <v>97</v>
      </c>
      <c r="BY154">
        <v>15493.63</v>
      </c>
      <c r="CA154" t="s">
        <v>128</v>
      </c>
      <c r="CC154" t="s">
        <v>77</v>
      </c>
      <c r="CD154">
        <v>2000</v>
      </c>
      <c r="CE154" t="s">
        <v>81</v>
      </c>
      <c r="CF154" s="2">
        <v>44314</v>
      </c>
      <c r="CI154">
        <v>1</v>
      </c>
      <c r="CJ154">
        <v>2</v>
      </c>
      <c r="CK154" t="s">
        <v>116</v>
      </c>
      <c r="CL154" t="s">
        <v>80</v>
      </c>
    </row>
    <row r="155" spans="1:90" x14ac:dyDescent="0.25">
      <c r="BB155">
        <v>0</v>
      </c>
      <c r="BC155">
        <v>0</v>
      </c>
      <c r="BD155">
        <v>0</v>
      </c>
      <c r="BE155">
        <v>0</v>
      </c>
      <c r="BF155">
        <v>0</v>
      </c>
    </row>
    <row r="156" spans="1:90" x14ac:dyDescent="0.25">
      <c r="BB156">
        <v>0</v>
      </c>
      <c r="BC156">
        <v>0</v>
      </c>
      <c r="BD156">
        <v>0</v>
      </c>
      <c r="BE156">
        <v>0</v>
      </c>
      <c r="BF156">
        <v>0</v>
      </c>
    </row>
    <row r="157" spans="1:90" x14ac:dyDescent="0.25">
      <c r="BB157">
        <v>0</v>
      </c>
      <c r="BC157">
        <v>0</v>
      </c>
      <c r="BD157">
        <v>0</v>
      </c>
      <c r="BE157">
        <v>0</v>
      </c>
      <c r="BF157">
        <v>0</v>
      </c>
    </row>
    <row r="158" spans="1:90" x14ac:dyDescent="0.25">
      <c r="BB158">
        <v>0</v>
      </c>
      <c r="BC158">
        <v>0</v>
      </c>
      <c r="BD158">
        <v>0</v>
      </c>
      <c r="BE158">
        <v>0</v>
      </c>
      <c r="BF158">
        <v>0</v>
      </c>
    </row>
    <row r="159" spans="1:90" x14ac:dyDescent="0.25">
      <c r="BB159">
        <v>0</v>
      </c>
      <c r="BC159">
        <v>0</v>
      </c>
      <c r="BD159">
        <v>0</v>
      </c>
      <c r="BE159">
        <v>0</v>
      </c>
      <c r="BF159">
        <v>0</v>
      </c>
    </row>
    <row r="160" spans="1:90" x14ac:dyDescent="0.25">
      <c r="BB160">
        <v>0</v>
      </c>
      <c r="BC160">
        <v>0</v>
      </c>
      <c r="BD160">
        <v>0</v>
      </c>
      <c r="BE160">
        <v>0</v>
      </c>
      <c r="BF160">
        <v>0</v>
      </c>
    </row>
    <row r="161" spans="54:58" x14ac:dyDescent="0.25">
      <c r="BB161">
        <v>0</v>
      </c>
      <c r="BC161">
        <v>0</v>
      </c>
      <c r="BD161">
        <v>0</v>
      </c>
      <c r="BE161">
        <v>0</v>
      </c>
      <c r="BF161">
        <v>0</v>
      </c>
    </row>
    <row r="162" spans="54:58" x14ac:dyDescent="0.25">
      <c r="BB162">
        <v>0</v>
      </c>
      <c r="BC162">
        <v>0</v>
      </c>
      <c r="BD162">
        <v>0</v>
      </c>
      <c r="BE162">
        <v>0</v>
      </c>
      <c r="BF162">
        <v>0</v>
      </c>
    </row>
    <row r="163" spans="54:58" x14ac:dyDescent="0.25">
      <c r="BB163">
        <v>0</v>
      </c>
      <c r="BC163">
        <v>0</v>
      </c>
      <c r="BD163">
        <v>0</v>
      </c>
      <c r="BE163">
        <v>0</v>
      </c>
      <c r="BF163">
        <v>0</v>
      </c>
    </row>
    <row r="164" spans="54:58" x14ac:dyDescent="0.25">
      <c r="BB164">
        <v>0</v>
      </c>
      <c r="BC164">
        <v>0</v>
      </c>
      <c r="BD164">
        <v>0</v>
      </c>
      <c r="BE164">
        <v>0</v>
      </c>
      <c r="BF164">
        <v>0</v>
      </c>
    </row>
    <row r="165" spans="54:58" x14ac:dyDescent="0.25">
      <c r="BB165">
        <v>0</v>
      </c>
      <c r="BC165">
        <v>0</v>
      </c>
      <c r="BD165">
        <v>0</v>
      </c>
      <c r="BE165">
        <v>0</v>
      </c>
      <c r="BF165">
        <v>0</v>
      </c>
    </row>
    <row r="166" spans="54:58" x14ac:dyDescent="0.25">
      <c r="BB166">
        <v>0</v>
      </c>
      <c r="BC166">
        <v>0</v>
      </c>
      <c r="BD166">
        <v>0</v>
      </c>
      <c r="BE166">
        <v>0</v>
      </c>
      <c r="BF166">
        <v>0</v>
      </c>
    </row>
    <row r="167" spans="54:58" x14ac:dyDescent="0.25">
      <c r="BB167">
        <v>0</v>
      </c>
      <c r="BC167">
        <v>0</v>
      </c>
      <c r="BD167">
        <v>0</v>
      </c>
      <c r="BE167">
        <v>0</v>
      </c>
      <c r="BF167">
        <v>0</v>
      </c>
    </row>
    <row r="168" spans="54:58" x14ac:dyDescent="0.25">
      <c r="BB168">
        <v>0</v>
      </c>
      <c r="BC168">
        <v>0</v>
      </c>
      <c r="BD168">
        <v>0</v>
      </c>
      <c r="BE168">
        <v>0</v>
      </c>
      <c r="BF168">
        <v>0</v>
      </c>
    </row>
    <row r="169" spans="54:58" x14ac:dyDescent="0.25">
      <c r="BB169">
        <v>0</v>
      </c>
      <c r="BC169">
        <v>0</v>
      </c>
      <c r="BD169">
        <v>0</v>
      </c>
      <c r="BE169">
        <v>0</v>
      </c>
      <c r="BF169">
        <v>0</v>
      </c>
    </row>
    <row r="170" spans="54:58" x14ac:dyDescent="0.25">
      <c r="BB170">
        <v>0</v>
      </c>
      <c r="BC170">
        <v>0</v>
      </c>
      <c r="BD170">
        <v>0</v>
      </c>
      <c r="BE170">
        <v>0</v>
      </c>
      <c r="BF170">
        <v>0</v>
      </c>
    </row>
    <row r="171" spans="54:58" x14ac:dyDescent="0.25">
      <c r="BB171">
        <v>0</v>
      </c>
      <c r="BC171">
        <v>0</v>
      </c>
      <c r="BD171">
        <v>0</v>
      </c>
      <c r="BE171">
        <v>0</v>
      </c>
      <c r="BF171">
        <v>0</v>
      </c>
    </row>
    <row r="172" spans="54:58" x14ac:dyDescent="0.25">
      <c r="BB172">
        <v>0</v>
      </c>
      <c r="BC172">
        <v>0</v>
      </c>
      <c r="BD172">
        <v>0</v>
      </c>
      <c r="BE172">
        <v>0</v>
      </c>
      <c r="BF172">
        <v>0</v>
      </c>
    </row>
    <row r="173" spans="54:58" x14ac:dyDescent="0.25">
      <c r="BB173">
        <v>0</v>
      </c>
      <c r="BC173">
        <v>0</v>
      </c>
      <c r="BD173">
        <v>0</v>
      </c>
      <c r="BE173">
        <v>0</v>
      </c>
      <c r="BF173">
        <v>0</v>
      </c>
    </row>
    <row r="174" spans="54:58" x14ac:dyDescent="0.25">
      <c r="BB174">
        <v>0</v>
      </c>
      <c r="BC174">
        <v>0</v>
      </c>
      <c r="BD174">
        <v>0</v>
      </c>
      <c r="BE174">
        <v>0</v>
      </c>
      <c r="BF174">
        <v>0</v>
      </c>
    </row>
    <row r="175" spans="54:58" x14ac:dyDescent="0.25">
      <c r="BB175">
        <v>0</v>
      </c>
      <c r="BC175">
        <v>0</v>
      </c>
      <c r="BD175">
        <v>0</v>
      </c>
      <c r="BE175">
        <v>0</v>
      </c>
      <c r="BF175">
        <v>0</v>
      </c>
    </row>
    <row r="176" spans="54:58" x14ac:dyDescent="0.25">
      <c r="BB176">
        <v>0</v>
      </c>
      <c r="BC176">
        <v>0</v>
      </c>
      <c r="BD176">
        <v>0</v>
      </c>
      <c r="BE176">
        <v>0</v>
      </c>
      <c r="BF176">
        <v>0</v>
      </c>
    </row>
    <row r="177" spans="54:58" x14ac:dyDescent="0.25">
      <c r="BB177">
        <v>0</v>
      </c>
      <c r="BC177">
        <v>0</v>
      </c>
      <c r="BD177">
        <v>0</v>
      </c>
      <c r="BE177">
        <v>0</v>
      </c>
      <c r="BF177">
        <v>0</v>
      </c>
    </row>
    <row r="178" spans="54:58" x14ac:dyDescent="0.25">
      <c r="BB178">
        <v>0</v>
      </c>
      <c r="BC178">
        <v>0</v>
      </c>
      <c r="BD178">
        <v>0</v>
      </c>
      <c r="BE178">
        <v>0</v>
      </c>
      <c r="BF178">
        <v>0</v>
      </c>
    </row>
    <row r="179" spans="54:58" x14ac:dyDescent="0.25">
      <c r="BB179">
        <v>0</v>
      </c>
      <c r="BC179">
        <v>0</v>
      </c>
      <c r="BD179">
        <v>0</v>
      </c>
      <c r="BE179">
        <v>0</v>
      </c>
      <c r="BF179">
        <v>0</v>
      </c>
    </row>
    <row r="180" spans="54:58" x14ac:dyDescent="0.25">
      <c r="BB180">
        <v>0</v>
      </c>
      <c r="BC180">
        <v>0</v>
      </c>
      <c r="BD180">
        <v>0</v>
      </c>
      <c r="BE180">
        <v>0</v>
      </c>
      <c r="BF180">
        <v>0</v>
      </c>
    </row>
    <row r="181" spans="54:58" x14ac:dyDescent="0.25">
      <c r="BB181">
        <v>0</v>
      </c>
      <c r="BC181">
        <v>0</v>
      </c>
      <c r="BD181">
        <v>0</v>
      </c>
      <c r="BE181">
        <v>0</v>
      </c>
      <c r="BF181">
        <v>0</v>
      </c>
    </row>
    <row r="182" spans="54:58" x14ac:dyDescent="0.25">
      <c r="BB182">
        <v>0</v>
      </c>
      <c r="BC182">
        <v>0</v>
      </c>
      <c r="BD182">
        <v>0</v>
      </c>
      <c r="BE182">
        <v>0</v>
      </c>
      <c r="BF182">
        <v>0</v>
      </c>
    </row>
    <row r="183" spans="54:58" x14ac:dyDescent="0.25">
      <c r="BB183">
        <v>0</v>
      </c>
      <c r="BC183">
        <v>0</v>
      </c>
      <c r="BD183">
        <v>0</v>
      </c>
      <c r="BE183">
        <v>0</v>
      </c>
      <c r="BF183">
        <v>0</v>
      </c>
    </row>
    <row r="184" spans="54:58" x14ac:dyDescent="0.25">
      <c r="BB184">
        <v>0</v>
      </c>
      <c r="BC184">
        <v>0</v>
      </c>
      <c r="BD184">
        <v>0</v>
      </c>
      <c r="BE184">
        <v>0</v>
      </c>
      <c r="BF184">
        <v>0</v>
      </c>
    </row>
    <row r="185" spans="54:58" x14ac:dyDescent="0.25">
      <c r="BB185">
        <v>0</v>
      </c>
      <c r="BC185">
        <v>0</v>
      </c>
      <c r="BD185">
        <v>0</v>
      </c>
      <c r="BE185">
        <v>0</v>
      </c>
      <c r="BF185">
        <v>0</v>
      </c>
    </row>
    <row r="186" spans="54:58" x14ac:dyDescent="0.25">
      <c r="BB186">
        <v>0</v>
      </c>
      <c r="BC186">
        <v>0</v>
      </c>
      <c r="BD186">
        <v>0</v>
      </c>
      <c r="BE186">
        <v>0</v>
      </c>
      <c r="BF186">
        <v>0</v>
      </c>
    </row>
    <row r="187" spans="54:58" x14ac:dyDescent="0.25">
      <c r="BB187">
        <v>0</v>
      </c>
      <c r="BC187">
        <v>0</v>
      </c>
      <c r="BD187">
        <v>0</v>
      </c>
      <c r="BE187">
        <v>0</v>
      </c>
      <c r="BF187">
        <v>0</v>
      </c>
    </row>
    <row r="188" spans="54:58" x14ac:dyDescent="0.25">
      <c r="BB188">
        <v>0</v>
      </c>
      <c r="BC188">
        <v>0</v>
      </c>
      <c r="BD188">
        <v>0</v>
      </c>
      <c r="BE188">
        <v>0</v>
      </c>
      <c r="BF188">
        <v>0</v>
      </c>
    </row>
    <row r="189" spans="54:58" x14ac:dyDescent="0.25">
      <c r="BB189">
        <v>0</v>
      </c>
      <c r="BC189">
        <v>0</v>
      </c>
      <c r="BD189">
        <v>0</v>
      </c>
      <c r="BE189">
        <v>0</v>
      </c>
      <c r="BF189">
        <v>0</v>
      </c>
    </row>
    <row r="190" spans="54:58" x14ac:dyDescent="0.25">
      <c r="BB190">
        <v>0</v>
      </c>
      <c r="BC190">
        <v>0</v>
      </c>
      <c r="BD190">
        <v>0</v>
      </c>
      <c r="BE190">
        <v>0</v>
      </c>
      <c r="BF190">
        <v>0</v>
      </c>
    </row>
    <row r="191" spans="54:58" x14ac:dyDescent="0.25">
      <c r="BB191">
        <v>0</v>
      </c>
      <c r="BC191">
        <v>0</v>
      </c>
      <c r="BD191">
        <v>0</v>
      </c>
      <c r="BE191">
        <v>0</v>
      </c>
      <c r="BF191">
        <v>0</v>
      </c>
    </row>
    <row r="192" spans="54:58" x14ac:dyDescent="0.25">
      <c r="BB192">
        <v>0</v>
      </c>
      <c r="BC192">
        <v>0</v>
      </c>
      <c r="BD192">
        <v>0</v>
      </c>
      <c r="BE192">
        <v>0</v>
      </c>
      <c r="BF192">
        <v>0</v>
      </c>
    </row>
    <row r="193" spans="54:58" x14ac:dyDescent="0.25">
      <c r="BB193">
        <v>0</v>
      </c>
      <c r="BC193">
        <v>0</v>
      </c>
      <c r="BD193">
        <v>0</v>
      </c>
      <c r="BE193">
        <v>0</v>
      </c>
      <c r="BF193">
        <v>0</v>
      </c>
    </row>
    <row r="194" spans="54:58" x14ac:dyDescent="0.25">
      <c r="BB194">
        <v>0</v>
      </c>
      <c r="BC194">
        <v>0</v>
      </c>
      <c r="BD194">
        <v>0</v>
      </c>
      <c r="BE194">
        <v>0</v>
      </c>
      <c r="BF194">
        <v>0</v>
      </c>
    </row>
    <row r="195" spans="54:58" x14ac:dyDescent="0.25">
      <c r="BB195">
        <v>0</v>
      </c>
      <c r="BC195">
        <v>0</v>
      </c>
      <c r="BD195">
        <v>0</v>
      </c>
      <c r="BE195">
        <v>0</v>
      </c>
      <c r="BF195">
        <v>0</v>
      </c>
    </row>
    <row r="196" spans="54:58" x14ac:dyDescent="0.25">
      <c r="BB196">
        <v>0</v>
      </c>
      <c r="BC196">
        <v>0</v>
      </c>
      <c r="BD196">
        <v>0</v>
      </c>
      <c r="BE196">
        <v>0</v>
      </c>
      <c r="BF196">
        <v>0</v>
      </c>
    </row>
    <row r="197" spans="54:58" x14ac:dyDescent="0.25">
      <c r="BB197">
        <v>0</v>
      </c>
      <c r="BC197">
        <v>0</v>
      </c>
      <c r="BD197">
        <v>0</v>
      </c>
      <c r="BE197">
        <v>0</v>
      </c>
      <c r="BF197">
        <v>0</v>
      </c>
    </row>
    <row r="198" spans="54:58" x14ac:dyDescent="0.25">
      <c r="BB198">
        <v>0</v>
      </c>
      <c r="BC198">
        <v>0</v>
      </c>
      <c r="BD198">
        <v>0</v>
      </c>
      <c r="BE198">
        <v>0</v>
      </c>
      <c r="BF198">
        <v>0</v>
      </c>
    </row>
    <row r="199" spans="54:58" x14ac:dyDescent="0.25">
      <c r="BB199">
        <v>0</v>
      </c>
      <c r="BC199">
        <v>0</v>
      </c>
      <c r="BD199">
        <v>0</v>
      </c>
      <c r="BE199">
        <v>0</v>
      </c>
      <c r="BF199">
        <v>0</v>
      </c>
    </row>
    <row r="200" spans="54:58" x14ac:dyDescent="0.25">
      <c r="BB200">
        <v>0</v>
      </c>
      <c r="BC200">
        <v>0</v>
      </c>
      <c r="BD200">
        <v>0</v>
      </c>
      <c r="BE200">
        <v>0</v>
      </c>
      <c r="BF200">
        <v>0</v>
      </c>
    </row>
    <row r="201" spans="54:58" x14ac:dyDescent="0.25">
      <c r="BB201">
        <v>0</v>
      </c>
      <c r="BC201">
        <v>0</v>
      </c>
      <c r="BD201">
        <v>0</v>
      </c>
      <c r="BE201">
        <v>0</v>
      </c>
      <c r="BF201">
        <v>0</v>
      </c>
    </row>
    <row r="202" spans="54:58" x14ac:dyDescent="0.25">
      <c r="BB202">
        <v>0</v>
      </c>
      <c r="BC202">
        <v>0</v>
      </c>
      <c r="BD202">
        <v>0</v>
      </c>
      <c r="BE202">
        <v>0</v>
      </c>
      <c r="BF202">
        <v>0</v>
      </c>
    </row>
    <row r="203" spans="54:58" x14ac:dyDescent="0.25">
      <c r="BB203">
        <v>0</v>
      </c>
      <c r="BC203">
        <v>0</v>
      </c>
      <c r="BD203">
        <v>0</v>
      </c>
      <c r="BE203">
        <v>0</v>
      </c>
      <c r="BF203">
        <v>0</v>
      </c>
    </row>
    <row r="204" spans="54:58" x14ac:dyDescent="0.25">
      <c r="BB204">
        <v>0</v>
      </c>
      <c r="BC204">
        <v>0</v>
      </c>
      <c r="BD204">
        <v>0</v>
      </c>
      <c r="BE204">
        <v>0</v>
      </c>
      <c r="BF204">
        <v>0</v>
      </c>
    </row>
    <row r="205" spans="54:58" x14ac:dyDescent="0.25">
      <c r="BB205">
        <v>0</v>
      </c>
      <c r="BC205">
        <v>0</v>
      </c>
      <c r="BD205">
        <v>0</v>
      </c>
      <c r="BE205">
        <v>0</v>
      </c>
      <c r="BF205">
        <v>0</v>
      </c>
    </row>
    <row r="206" spans="54:58" x14ac:dyDescent="0.25">
      <c r="BB206">
        <v>0</v>
      </c>
      <c r="BC206">
        <v>0</v>
      </c>
      <c r="BD206">
        <v>0</v>
      </c>
      <c r="BE206">
        <v>0</v>
      </c>
      <c r="BF206">
        <v>0</v>
      </c>
    </row>
    <row r="207" spans="54:58" x14ac:dyDescent="0.25">
      <c r="BB207">
        <v>0</v>
      </c>
      <c r="BC207">
        <v>0</v>
      </c>
      <c r="BD207">
        <v>0</v>
      </c>
      <c r="BE207">
        <v>0</v>
      </c>
      <c r="BF207">
        <v>0</v>
      </c>
    </row>
    <row r="208" spans="54:58" x14ac:dyDescent="0.25">
      <c r="BB208">
        <v>0</v>
      </c>
      <c r="BC208">
        <v>0</v>
      </c>
      <c r="BD208">
        <v>0</v>
      </c>
      <c r="BE208">
        <v>0</v>
      </c>
      <c r="BF208">
        <v>0</v>
      </c>
    </row>
    <row r="209" spans="54:58" x14ac:dyDescent="0.25">
      <c r="BB209">
        <v>0</v>
      </c>
      <c r="BC209">
        <v>0</v>
      </c>
      <c r="BD209">
        <v>0</v>
      </c>
      <c r="BE209">
        <v>0</v>
      </c>
      <c r="BF209">
        <v>0</v>
      </c>
    </row>
    <row r="210" spans="54:58" x14ac:dyDescent="0.25">
      <c r="BB210">
        <v>0</v>
      </c>
      <c r="BC210">
        <v>0</v>
      </c>
      <c r="BD210">
        <v>0</v>
      </c>
      <c r="BE210">
        <v>0</v>
      </c>
      <c r="BF210">
        <v>0</v>
      </c>
    </row>
    <row r="211" spans="54:58" x14ac:dyDescent="0.25">
      <c r="BB211">
        <v>0</v>
      </c>
      <c r="BC211">
        <v>0</v>
      </c>
      <c r="BD211">
        <v>0</v>
      </c>
      <c r="BE211">
        <v>0</v>
      </c>
      <c r="BF211">
        <v>0</v>
      </c>
    </row>
    <row r="212" spans="54:58" x14ac:dyDescent="0.25">
      <c r="BB212">
        <v>0</v>
      </c>
      <c r="BC212">
        <v>0</v>
      </c>
      <c r="BD212">
        <v>0</v>
      </c>
      <c r="BE212">
        <v>0</v>
      </c>
      <c r="BF212">
        <v>0</v>
      </c>
    </row>
    <row r="213" spans="54:58" x14ac:dyDescent="0.25">
      <c r="BB213">
        <v>0</v>
      </c>
      <c r="BC213">
        <v>0</v>
      </c>
      <c r="BD213">
        <v>0</v>
      </c>
      <c r="BE213">
        <v>0</v>
      </c>
      <c r="BF213">
        <v>0</v>
      </c>
    </row>
    <row r="214" spans="54:58" x14ac:dyDescent="0.25">
      <c r="BB214">
        <v>0</v>
      </c>
      <c r="BC214">
        <v>0</v>
      </c>
      <c r="BD214">
        <v>0</v>
      </c>
      <c r="BE214">
        <v>0</v>
      </c>
      <c r="BF214">
        <v>0</v>
      </c>
    </row>
    <row r="215" spans="54:58" x14ac:dyDescent="0.25">
      <c r="BB215">
        <v>0</v>
      </c>
      <c r="BC215">
        <v>0</v>
      </c>
      <c r="BD215">
        <v>0</v>
      </c>
      <c r="BE215">
        <v>0</v>
      </c>
      <c r="BF215">
        <v>0</v>
      </c>
    </row>
    <row r="216" spans="54:58" x14ac:dyDescent="0.25">
      <c r="BB216">
        <v>0</v>
      </c>
      <c r="BC216">
        <v>0</v>
      </c>
      <c r="BD216">
        <v>0</v>
      </c>
      <c r="BE216">
        <v>0</v>
      </c>
      <c r="BF216">
        <v>0</v>
      </c>
    </row>
    <row r="217" spans="54:58" x14ac:dyDescent="0.25">
      <c r="BB217">
        <v>0</v>
      </c>
      <c r="BC217">
        <v>0</v>
      </c>
      <c r="BD217">
        <v>0</v>
      </c>
      <c r="BE217">
        <v>0</v>
      </c>
      <c r="BF217">
        <v>0</v>
      </c>
    </row>
    <row r="218" spans="54:58" x14ac:dyDescent="0.25">
      <c r="BB218">
        <v>0</v>
      </c>
      <c r="BC218">
        <v>0</v>
      </c>
      <c r="BD218">
        <v>0</v>
      </c>
      <c r="BE218">
        <v>0</v>
      </c>
      <c r="BF218">
        <v>0</v>
      </c>
    </row>
    <row r="219" spans="54:58" x14ac:dyDescent="0.25">
      <c r="BB219">
        <v>0</v>
      </c>
      <c r="BC219">
        <v>0</v>
      </c>
      <c r="BD219">
        <v>0</v>
      </c>
      <c r="BE219">
        <v>0</v>
      </c>
      <c r="BF219">
        <v>0</v>
      </c>
    </row>
    <row r="220" spans="54:58" x14ac:dyDescent="0.25">
      <c r="BB220">
        <v>0</v>
      </c>
      <c r="BC220">
        <v>0</v>
      </c>
      <c r="BD220">
        <v>0</v>
      </c>
      <c r="BE220">
        <v>0</v>
      </c>
      <c r="BF220">
        <v>0</v>
      </c>
    </row>
    <row r="221" spans="54:58" x14ac:dyDescent="0.25">
      <c r="BB221">
        <v>0</v>
      </c>
      <c r="BC221">
        <v>0</v>
      </c>
      <c r="BD221">
        <v>0</v>
      </c>
      <c r="BE221">
        <v>0</v>
      </c>
      <c r="BF221">
        <v>0</v>
      </c>
    </row>
    <row r="222" spans="54:58" x14ac:dyDescent="0.25">
      <c r="BB222">
        <v>0</v>
      </c>
      <c r="BC222">
        <v>0</v>
      </c>
      <c r="BD222">
        <v>0</v>
      </c>
      <c r="BE222">
        <v>0</v>
      </c>
      <c r="BF222">
        <v>0</v>
      </c>
    </row>
    <row r="223" spans="54:58" x14ac:dyDescent="0.25">
      <c r="BB223">
        <v>0</v>
      </c>
      <c r="BC223">
        <v>0</v>
      </c>
      <c r="BD223">
        <v>0</v>
      </c>
      <c r="BE223">
        <v>0</v>
      </c>
      <c r="BF223">
        <v>0</v>
      </c>
    </row>
    <row r="224" spans="54:58" x14ac:dyDescent="0.25">
      <c r="BB224">
        <v>0</v>
      </c>
      <c r="BC224">
        <v>0</v>
      </c>
      <c r="BD224">
        <v>0</v>
      </c>
      <c r="BE224">
        <v>0</v>
      </c>
      <c r="BF224">
        <v>0</v>
      </c>
    </row>
    <row r="225" spans="54:58" x14ac:dyDescent="0.25">
      <c r="BB225">
        <v>0</v>
      </c>
      <c r="BC225">
        <v>0</v>
      </c>
      <c r="BD225">
        <v>0</v>
      </c>
      <c r="BE225">
        <v>0</v>
      </c>
      <c r="BF225">
        <v>0</v>
      </c>
    </row>
    <row r="226" spans="54:58" x14ac:dyDescent="0.25">
      <c r="BB226">
        <v>0</v>
      </c>
      <c r="BC226">
        <v>0</v>
      </c>
      <c r="BD226">
        <v>0</v>
      </c>
      <c r="BE226">
        <v>0</v>
      </c>
      <c r="BF226">
        <v>0</v>
      </c>
    </row>
    <row r="227" spans="54:58" x14ac:dyDescent="0.25">
      <c r="BB227">
        <v>0</v>
      </c>
      <c r="BC227">
        <v>0</v>
      </c>
      <c r="BD227">
        <v>0</v>
      </c>
      <c r="BE227">
        <v>0</v>
      </c>
      <c r="BF227">
        <v>0</v>
      </c>
    </row>
    <row r="228" spans="54:58" x14ac:dyDescent="0.25">
      <c r="BB228">
        <v>0</v>
      </c>
      <c r="BC228">
        <v>0</v>
      </c>
      <c r="BD228">
        <v>0</v>
      </c>
      <c r="BE228">
        <v>0</v>
      </c>
      <c r="BF228">
        <v>0</v>
      </c>
    </row>
    <row r="229" spans="54:58" x14ac:dyDescent="0.25">
      <c r="BB229">
        <v>0</v>
      </c>
      <c r="BC229">
        <v>0</v>
      </c>
      <c r="BD229">
        <v>0</v>
      </c>
      <c r="BE229">
        <v>0</v>
      </c>
      <c r="BF229">
        <v>0</v>
      </c>
    </row>
    <row r="230" spans="54:58" x14ac:dyDescent="0.25">
      <c r="BB230">
        <v>0</v>
      </c>
      <c r="BC230">
        <v>0</v>
      </c>
      <c r="BD230">
        <v>0</v>
      </c>
      <c r="BE230">
        <v>0</v>
      </c>
      <c r="BF230">
        <v>0</v>
      </c>
    </row>
    <row r="231" spans="54:58" x14ac:dyDescent="0.25">
      <c r="BB231">
        <v>0</v>
      </c>
      <c r="BC231">
        <v>0</v>
      </c>
      <c r="BD231">
        <v>0</v>
      </c>
      <c r="BE231">
        <v>0</v>
      </c>
      <c r="BF231">
        <v>0</v>
      </c>
    </row>
    <row r="232" spans="54:58" x14ac:dyDescent="0.25">
      <c r="BB232">
        <v>0</v>
      </c>
      <c r="BC232">
        <v>0</v>
      </c>
      <c r="BD232">
        <v>0</v>
      </c>
      <c r="BE232">
        <v>0</v>
      </c>
      <c r="BF232">
        <v>0</v>
      </c>
    </row>
    <row r="233" spans="54:58" x14ac:dyDescent="0.25">
      <c r="BB233">
        <v>0</v>
      </c>
      <c r="BC233">
        <v>0</v>
      </c>
      <c r="BD233">
        <v>0</v>
      </c>
      <c r="BE233">
        <v>0</v>
      </c>
      <c r="BF233">
        <v>0</v>
      </c>
    </row>
    <row r="234" spans="54:58" x14ac:dyDescent="0.25">
      <c r="BB234">
        <v>0</v>
      </c>
      <c r="BC234">
        <v>0</v>
      </c>
      <c r="BD234">
        <v>0</v>
      </c>
      <c r="BE234">
        <v>0</v>
      </c>
      <c r="BF234">
        <v>0</v>
      </c>
    </row>
    <row r="235" spans="54:58" x14ac:dyDescent="0.25">
      <c r="BB235">
        <v>0</v>
      </c>
      <c r="BC235">
        <v>0</v>
      </c>
      <c r="BD235">
        <v>0</v>
      </c>
      <c r="BE235">
        <v>0</v>
      </c>
      <c r="BF235">
        <v>0</v>
      </c>
    </row>
    <row r="236" spans="54:58" x14ac:dyDescent="0.25">
      <c r="BB236">
        <v>0</v>
      </c>
      <c r="BC236">
        <v>0</v>
      </c>
      <c r="BD236">
        <v>0</v>
      </c>
      <c r="BE236">
        <v>0</v>
      </c>
      <c r="BF236">
        <v>0</v>
      </c>
    </row>
    <row r="237" spans="54:58" x14ac:dyDescent="0.25">
      <c r="BB237">
        <v>0</v>
      </c>
      <c r="BC237">
        <v>0</v>
      </c>
      <c r="BD237">
        <v>0</v>
      </c>
      <c r="BE237">
        <v>0</v>
      </c>
      <c r="BF237">
        <v>0</v>
      </c>
    </row>
    <row r="238" spans="54:58" x14ac:dyDescent="0.25">
      <c r="BB238">
        <v>0</v>
      </c>
      <c r="BC238">
        <v>0</v>
      </c>
      <c r="BD238">
        <v>0</v>
      </c>
      <c r="BE238">
        <v>0</v>
      </c>
      <c r="BF238">
        <v>0</v>
      </c>
    </row>
    <row r="239" spans="54:58" x14ac:dyDescent="0.25">
      <c r="BB239">
        <v>0</v>
      </c>
      <c r="BC239">
        <v>0</v>
      </c>
      <c r="BD239">
        <v>0</v>
      </c>
      <c r="BE239">
        <v>0</v>
      </c>
      <c r="BF239">
        <v>0</v>
      </c>
    </row>
    <row r="240" spans="54:58" x14ac:dyDescent="0.25">
      <c r="BB240">
        <v>0</v>
      </c>
      <c r="BC240">
        <v>0</v>
      </c>
      <c r="BD240">
        <v>0</v>
      </c>
      <c r="BE240">
        <v>0</v>
      </c>
      <c r="BF240">
        <v>0</v>
      </c>
    </row>
    <row r="241" spans="54:58" x14ac:dyDescent="0.25">
      <c r="BB241">
        <v>0</v>
      </c>
      <c r="BC241">
        <v>0</v>
      </c>
      <c r="BD241">
        <v>0</v>
      </c>
      <c r="BE241">
        <v>0</v>
      </c>
      <c r="BF241">
        <v>0</v>
      </c>
    </row>
    <row r="242" spans="54:58" x14ac:dyDescent="0.25">
      <c r="BB242">
        <v>0</v>
      </c>
      <c r="BC242">
        <v>0</v>
      </c>
      <c r="BD242">
        <v>0</v>
      </c>
      <c r="BE242">
        <v>0</v>
      </c>
      <c r="BF242">
        <v>0</v>
      </c>
    </row>
    <row r="243" spans="54:58" x14ac:dyDescent="0.25">
      <c r="BB243">
        <v>0</v>
      </c>
      <c r="BC243">
        <v>0</v>
      </c>
      <c r="BD243">
        <v>0</v>
      </c>
      <c r="BE243">
        <v>0</v>
      </c>
      <c r="BF243">
        <v>0</v>
      </c>
    </row>
    <row r="244" spans="54:58" x14ac:dyDescent="0.25">
      <c r="BB244">
        <v>0</v>
      </c>
      <c r="BC244">
        <v>0</v>
      </c>
      <c r="BD244">
        <v>0</v>
      </c>
      <c r="BE244">
        <v>0</v>
      </c>
      <c r="BF244">
        <v>0</v>
      </c>
    </row>
    <row r="245" spans="54:58" x14ac:dyDescent="0.25">
      <c r="BB245">
        <v>0</v>
      </c>
      <c r="BC245">
        <v>0</v>
      </c>
      <c r="BD245">
        <v>0</v>
      </c>
      <c r="BE245">
        <v>0</v>
      </c>
      <c r="BF245">
        <v>0</v>
      </c>
    </row>
    <row r="246" spans="54:58" x14ac:dyDescent="0.25">
      <c r="BB246">
        <v>0</v>
      </c>
      <c r="BC246">
        <v>0</v>
      </c>
      <c r="BD246">
        <v>0</v>
      </c>
      <c r="BE246">
        <v>0</v>
      </c>
      <c r="BF246">
        <v>0</v>
      </c>
    </row>
    <row r="247" spans="54:58" x14ac:dyDescent="0.25">
      <c r="BB247">
        <v>0</v>
      </c>
      <c r="BC247">
        <v>0</v>
      </c>
      <c r="BD247">
        <v>0</v>
      </c>
      <c r="BE247">
        <v>0</v>
      </c>
      <c r="BF247">
        <v>0</v>
      </c>
    </row>
    <row r="248" spans="54:58" x14ac:dyDescent="0.25">
      <c r="BB248">
        <v>0</v>
      </c>
      <c r="BC248">
        <v>0</v>
      </c>
      <c r="BD248">
        <v>0</v>
      </c>
      <c r="BE248">
        <v>0</v>
      </c>
      <c r="BF248">
        <v>0</v>
      </c>
    </row>
    <row r="249" spans="54:58" x14ac:dyDescent="0.25">
      <c r="BB249">
        <v>0</v>
      </c>
      <c r="BC249">
        <v>0</v>
      </c>
      <c r="BD249">
        <v>0</v>
      </c>
      <c r="BE249">
        <v>0</v>
      </c>
      <c r="BF249">
        <v>0</v>
      </c>
    </row>
    <row r="250" spans="54:58" x14ac:dyDescent="0.25">
      <c r="BB250">
        <v>0</v>
      </c>
      <c r="BC250">
        <v>0</v>
      </c>
      <c r="BD250">
        <v>0</v>
      </c>
      <c r="BE250">
        <v>0</v>
      </c>
      <c r="BF250">
        <v>0</v>
      </c>
    </row>
    <row r="251" spans="54:58" x14ac:dyDescent="0.25">
      <c r="BB251">
        <v>0</v>
      </c>
      <c r="BC251">
        <v>0</v>
      </c>
      <c r="BD251">
        <v>0</v>
      </c>
      <c r="BE251">
        <v>0</v>
      </c>
      <c r="BF251">
        <v>0</v>
      </c>
    </row>
    <row r="252" spans="54:58" x14ac:dyDescent="0.25">
      <c r="BB252">
        <v>0</v>
      </c>
      <c r="BC252">
        <v>0</v>
      </c>
      <c r="BD252">
        <v>0</v>
      </c>
      <c r="BE252">
        <v>0</v>
      </c>
      <c r="BF252">
        <v>0</v>
      </c>
    </row>
    <row r="253" spans="54:58" x14ac:dyDescent="0.25">
      <c r="BB253">
        <v>0</v>
      </c>
      <c r="BC253">
        <v>0</v>
      </c>
      <c r="BD253">
        <v>0</v>
      </c>
      <c r="BE253">
        <v>0</v>
      </c>
      <c r="BF253">
        <v>0</v>
      </c>
    </row>
    <row r="254" spans="54:58" x14ac:dyDescent="0.25">
      <c r="BB254">
        <v>0</v>
      </c>
      <c r="BC254">
        <v>0</v>
      </c>
      <c r="BD254">
        <v>0</v>
      </c>
      <c r="BE254">
        <v>0</v>
      </c>
      <c r="BF254">
        <v>0</v>
      </c>
    </row>
    <row r="255" spans="54:58" x14ac:dyDescent="0.25">
      <c r="BB255">
        <v>0</v>
      </c>
      <c r="BC255">
        <v>0</v>
      </c>
      <c r="BD255">
        <v>0</v>
      </c>
      <c r="BE255">
        <v>0</v>
      </c>
      <c r="BF255">
        <v>0</v>
      </c>
    </row>
    <row r="256" spans="54:58" x14ac:dyDescent="0.25">
      <c r="BB256">
        <v>0</v>
      </c>
      <c r="BC256">
        <v>0</v>
      </c>
      <c r="BD256">
        <v>0</v>
      </c>
      <c r="BE256">
        <v>0</v>
      </c>
      <c r="BF256">
        <v>0</v>
      </c>
    </row>
    <row r="257" spans="54:58" x14ac:dyDescent="0.25">
      <c r="BB257">
        <v>0</v>
      </c>
      <c r="BC257">
        <v>0</v>
      </c>
      <c r="BD257">
        <v>0</v>
      </c>
      <c r="BE257">
        <v>0</v>
      </c>
      <c r="BF257">
        <v>0</v>
      </c>
    </row>
    <row r="258" spans="54:58" x14ac:dyDescent="0.25">
      <c r="BB258">
        <v>0</v>
      </c>
      <c r="BC258">
        <v>0</v>
      </c>
      <c r="BD258">
        <v>0</v>
      </c>
      <c r="BE258">
        <v>0</v>
      </c>
      <c r="BF258">
        <v>0</v>
      </c>
    </row>
    <row r="259" spans="54:58" x14ac:dyDescent="0.25">
      <c r="BB259">
        <v>0</v>
      </c>
      <c r="BC259">
        <v>0</v>
      </c>
      <c r="BD259">
        <v>0</v>
      </c>
      <c r="BE259">
        <v>0</v>
      </c>
      <c r="BF259">
        <v>0</v>
      </c>
    </row>
    <row r="260" spans="54:58" x14ac:dyDescent="0.25">
      <c r="BB260">
        <v>0</v>
      </c>
      <c r="BC260">
        <v>0</v>
      </c>
      <c r="BD260">
        <v>0</v>
      </c>
      <c r="BE260">
        <v>0</v>
      </c>
      <c r="BF260">
        <v>0</v>
      </c>
    </row>
    <row r="261" spans="54:58" x14ac:dyDescent="0.25">
      <c r="BB261">
        <v>0</v>
      </c>
      <c r="BC261">
        <v>0</v>
      </c>
      <c r="BD261">
        <v>0</v>
      </c>
      <c r="BE261">
        <v>0</v>
      </c>
      <c r="BF261">
        <v>0</v>
      </c>
    </row>
    <row r="262" spans="54:58" x14ac:dyDescent="0.25">
      <c r="BB262">
        <v>0</v>
      </c>
      <c r="BC262">
        <v>0</v>
      </c>
      <c r="BD262">
        <v>0</v>
      </c>
      <c r="BE262">
        <v>0</v>
      </c>
      <c r="BF262">
        <v>0</v>
      </c>
    </row>
    <row r="263" spans="54:58" x14ac:dyDescent="0.25">
      <c r="BB263">
        <v>0</v>
      </c>
      <c r="BC263">
        <v>0</v>
      </c>
      <c r="BD263">
        <v>0</v>
      </c>
      <c r="BE263">
        <v>0</v>
      </c>
      <c r="BF263">
        <v>0</v>
      </c>
    </row>
    <row r="264" spans="54:58" x14ac:dyDescent="0.25">
      <c r="BB264">
        <v>0</v>
      </c>
      <c r="BC264">
        <v>0</v>
      </c>
      <c r="BD264">
        <v>0</v>
      </c>
      <c r="BE264">
        <v>0</v>
      </c>
      <c r="BF264">
        <v>0</v>
      </c>
    </row>
    <row r="265" spans="54:58" x14ac:dyDescent="0.25">
      <c r="BB265">
        <v>0</v>
      </c>
      <c r="BC265">
        <v>0</v>
      </c>
      <c r="BD265">
        <v>0</v>
      </c>
      <c r="BE265">
        <v>0</v>
      </c>
      <c r="BF265">
        <v>0</v>
      </c>
    </row>
    <row r="266" spans="54:58" x14ac:dyDescent="0.25">
      <c r="BB266">
        <v>0</v>
      </c>
      <c r="BC266">
        <v>0</v>
      </c>
      <c r="BD266">
        <v>0</v>
      </c>
      <c r="BE266">
        <v>0</v>
      </c>
      <c r="BF266">
        <v>0</v>
      </c>
    </row>
    <row r="267" spans="54:58" x14ac:dyDescent="0.25">
      <c r="BB267">
        <v>0</v>
      </c>
      <c r="BC267">
        <v>0</v>
      </c>
      <c r="BD267">
        <v>0</v>
      </c>
      <c r="BE267">
        <v>0</v>
      </c>
      <c r="BF267">
        <v>0</v>
      </c>
    </row>
    <row r="268" spans="54:58" x14ac:dyDescent="0.25">
      <c r="BB268">
        <v>0</v>
      </c>
      <c r="BC268">
        <v>0</v>
      </c>
      <c r="BD268">
        <v>0</v>
      </c>
      <c r="BE268">
        <v>0</v>
      </c>
      <c r="BF268">
        <v>0</v>
      </c>
    </row>
    <row r="269" spans="54:58" x14ac:dyDescent="0.25">
      <c r="BB269">
        <v>0</v>
      </c>
      <c r="BC269">
        <v>0</v>
      </c>
      <c r="BD269">
        <v>0</v>
      </c>
      <c r="BE269">
        <v>0</v>
      </c>
      <c r="BF269">
        <v>0</v>
      </c>
    </row>
    <row r="270" spans="54:58" x14ac:dyDescent="0.25">
      <c r="BB270">
        <v>0</v>
      </c>
      <c r="BC270">
        <v>0</v>
      </c>
      <c r="BD270">
        <v>0</v>
      </c>
      <c r="BE270">
        <v>0</v>
      </c>
      <c r="BF270">
        <v>0</v>
      </c>
    </row>
    <row r="271" spans="54:58" x14ac:dyDescent="0.25">
      <c r="BB271">
        <v>0</v>
      </c>
      <c r="BC271">
        <v>0</v>
      </c>
      <c r="BD271">
        <v>0</v>
      </c>
      <c r="BE271">
        <v>0</v>
      </c>
      <c r="BF271">
        <v>0</v>
      </c>
    </row>
    <row r="272" spans="54:58" x14ac:dyDescent="0.25">
      <c r="BB272">
        <v>0</v>
      </c>
      <c r="BC272">
        <v>0</v>
      </c>
      <c r="BD272">
        <v>0</v>
      </c>
      <c r="BE272">
        <v>0</v>
      </c>
      <c r="BF272">
        <v>0</v>
      </c>
    </row>
    <row r="273" spans="54:58" x14ac:dyDescent="0.25">
      <c r="BB273">
        <v>0</v>
      </c>
      <c r="BC273">
        <v>0</v>
      </c>
      <c r="BD273">
        <v>0</v>
      </c>
      <c r="BE273">
        <v>0</v>
      </c>
      <c r="BF273">
        <v>0</v>
      </c>
    </row>
    <row r="274" spans="54:58" x14ac:dyDescent="0.25">
      <c r="BB274">
        <v>0</v>
      </c>
      <c r="BC274">
        <v>0</v>
      </c>
      <c r="BD274">
        <v>0</v>
      </c>
      <c r="BE274">
        <v>0</v>
      </c>
      <c r="BF274">
        <v>0</v>
      </c>
    </row>
    <row r="275" spans="54:58" x14ac:dyDescent="0.25">
      <c r="BB275">
        <v>0</v>
      </c>
      <c r="BC275">
        <v>0</v>
      </c>
      <c r="BD275">
        <v>0</v>
      </c>
      <c r="BE275">
        <v>0</v>
      </c>
      <c r="BF275">
        <v>0</v>
      </c>
    </row>
    <row r="276" spans="54:58" x14ac:dyDescent="0.25">
      <c r="BB276">
        <v>0</v>
      </c>
      <c r="BC276">
        <v>0</v>
      </c>
      <c r="BD276">
        <v>0</v>
      </c>
      <c r="BE276">
        <v>0</v>
      </c>
      <c r="BF276">
        <v>0</v>
      </c>
    </row>
    <row r="277" spans="54:58" x14ac:dyDescent="0.25">
      <c r="BB277">
        <v>0</v>
      </c>
      <c r="BC277">
        <v>0</v>
      </c>
      <c r="BD277">
        <v>0</v>
      </c>
      <c r="BE277">
        <v>0</v>
      </c>
      <c r="BF277">
        <v>0</v>
      </c>
    </row>
    <row r="278" spans="54:58" x14ac:dyDescent="0.25">
      <c r="BB278">
        <v>0</v>
      </c>
      <c r="BC278">
        <v>0</v>
      </c>
      <c r="BD278">
        <v>0</v>
      </c>
      <c r="BE278">
        <v>0</v>
      </c>
      <c r="BF278">
        <v>0</v>
      </c>
    </row>
    <row r="279" spans="54:58" x14ac:dyDescent="0.25">
      <c r="BB279">
        <v>0</v>
      </c>
      <c r="BC279">
        <v>0</v>
      </c>
      <c r="BD279">
        <v>0</v>
      </c>
      <c r="BE279">
        <v>0</v>
      </c>
      <c r="BF279">
        <v>0</v>
      </c>
    </row>
    <row r="280" spans="54:58" x14ac:dyDescent="0.25">
      <c r="BB280">
        <v>0</v>
      </c>
      <c r="BC280">
        <v>0</v>
      </c>
      <c r="BD280">
        <v>0</v>
      </c>
      <c r="BE280">
        <v>0</v>
      </c>
      <c r="BF280">
        <v>0</v>
      </c>
    </row>
    <row r="281" spans="54:58" x14ac:dyDescent="0.25">
      <c r="BB281">
        <v>0</v>
      </c>
      <c r="BC281">
        <v>0</v>
      </c>
      <c r="BD281">
        <v>0</v>
      </c>
      <c r="BE281">
        <v>0</v>
      </c>
      <c r="BF281">
        <v>0</v>
      </c>
    </row>
    <row r="282" spans="54:58" x14ac:dyDescent="0.25">
      <c r="BB282">
        <v>0</v>
      </c>
      <c r="BC282">
        <v>0</v>
      </c>
      <c r="BD282">
        <v>0</v>
      </c>
      <c r="BE282">
        <v>0</v>
      </c>
      <c r="BF282">
        <v>0</v>
      </c>
    </row>
    <row r="283" spans="54:58" x14ac:dyDescent="0.25">
      <c r="BB283">
        <v>0</v>
      </c>
      <c r="BC283">
        <v>0</v>
      </c>
      <c r="BD283">
        <v>0</v>
      </c>
      <c r="BE283">
        <v>0</v>
      </c>
      <c r="BF283">
        <v>0</v>
      </c>
    </row>
    <row r="284" spans="54:58" x14ac:dyDescent="0.25">
      <c r="BB284">
        <v>0</v>
      </c>
      <c r="BC284">
        <v>0</v>
      </c>
      <c r="BD284">
        <v>0</v>
      </c>
      <c r="BE284">
        <v>0</v>
      </c>
      <c r="BF284">
        <v>0</v>
      </c>
    </row>
    <row r="285" spans="54:58" x14ac:dyDescent="0.25">
      <c r="BB285">
        <v>0</v>
      </c>
      <c r="BC285">
        <v>0</v>
      </c>
      <c r="BD285">
        <v>0</v>
      </c>
      <c r="BE285">
        <v>0</v>
      </c>
      <c r="BF285">
        <v>0</v>
      </c>
    </row>
    <row r="286" spans="54:58" x14ac:dyDescent="0.25">
      <c r="BB286">
        <v>0</v>
      </c>
      <c r="BC286">
        <v>0</v>
      </c>
      <c r="BD286">
        <v>0</v>
      </c>
      <c r="BE286">
        <v>0</v>
      </c>
      <c r="BF286">
        <v>0</v>
      </c>
    </row>
    <row r="287" spans="54:58" x14ac:dyDescent="0.25">
      <c r="BB287">
        <v>0</v>
      </c>
      <c r="BC287">
        <v>0</v>
      </c>
      <c r="BD287">
        <v>0</v>
      </c>
      <c r="BE287">
        <v>0</v>
      </c>
      <c r="BF287">
        <v>0</v>
      </c>
    </row>
    <row r="288" spans="54:58" x14ac:dyDescent="0.25">
      <c r="BB288">
        <v>0</v>
      </c>
      <c r="BC288">
        <v>0</v>
      </c>
      <c r="BD288">
        <v>0</v>
      </c>
      <c r="BE288">
        <v>0</v>
      </c>
      <c r="BF288">
        <v>0</v>
      </c>
    </row>
    <row r="289" spans="54:58" x14ac:dyDescent="0.25">
      <c r="BB289">
        <v>0</v>
      </c>
      <c r="BC289">
        <v>0</v>
      </c>
      <c r="BD289">
        <v>0</v>
      </c>
      <c r="BE289">
        <v>0</v>
      </c>
      <c r="BF289">
        <v>0</v>
      </c>
    </row>
    <row r="290" spans="54:58" x14ac:dyDescent="0.25">
      <c r="BB290">
        <v>0</v>
      </c>
      <c r="BC290">
        <v>0</v>
      </c>
      <c r="BD290">
        <v>0</v>
      </c>
      <c r="BE290">
        <v>0</v>
      </c>
      <c r="BF290">
        <v>0</v>
      </c>
    </row>
    <row r="291" spans="54:58" x14ac:dyDescent="0.25">
      <c r="BB291">
        <v>0</v>
      </c>
      <c r="BC291">
        <v>0</v>
      </c>
      <c r="BD291">
        <v>0</v>
      </c>
      <c r="BE291">
        <v>0</v>
      </c>
      <c r="BF291">
        <v>0</v>
      </c>
    </row>
    <row r="292" spans="54:58" x14ac:dyDescent="0.25">
      <c r="BB292">
        <v>0</v>
      </c>
      <c r="BC292">
        <v>0</v>
      </c>
      <c r="BD292">
        <v>0</v>
      </c>
      <c r="BE292">
        <v>0</v>
      </c>
      <c r="BF292">
        <v>0</v>
      </c>
    </row>
    <row r="293" spans="54:58" x14ac:dyDescent="0.25">
      <c r="BB293">
        <v>0</v>
      </c>
      <c r="BC293">
        <v>0</v>
      </c>
      <c r="BD293">
        <v>0</v>
      </c>
      <c r="BE293">
        <v>0</v>
      </c>
      <c r="BF293">
        <v>0</v>
      </c>
    </row>
    <row r="294" spans="54:58" x14ac:dyDescent="0.25">
      <c r="BB294">
        <v>0</v>
      </c>
      <c r="BC294">
        <v>0</v>
      </c>
      <c r="BD294">
        <v>0</v>
      </c>
      <c r="BE294">
        <v>0</v>
      </c>
      <c r="BF294">
        <v>0</v>
      </c>
    </row>
    <row r="295" spans="54:58" x14ac:dyDescent="0.25">
      <c r="BB295">
        <v>0</v>
      </c>
      <c r="BC295">
        <v>0</v>
      </c>
      <c r="BD295">
        <v>0</v>
      </c>
      <c r="BE295">
        <v>0</v>
      </c>
      <c r="BF295">
        <v>0</v>
      </c>
    </row>
    <row r="296" spans="54:58" x14ac:dyDescent="0.25">
      <c r="BB296">
        <v>0</v>
      </c>
      <c r="BC296">
        <v>0</v>
      </c>
      <c r="BD296">
        <v>0</v>
      </c>
      <c r="BE296">
        <v>0</v>
      </c>
      <c r="BF296">
        <v>0</v>
      </c>
    </row>
    <row r="297" spans="54:58" x14ac:dyDescent="0.25">
      <c r="BB297">
        <v>0</v>
      </c>
      <c r="BC297">
        <v>0</v>
      </c>
      <c r="BD297">
        <v>0</v>
      </c>
      <c r="BE297">
        <v>0</v>
      </c>
      <c r="BF297">
        <v>0</v>
      </c>
    </row>
    <row r="298" spans="54:58" x14ac:dyDescent="0.25">
      <c r="BB298">
        <v>0</v>
      </c>
      <c r="BC298">
        <v>0</v>
      </c>
      <c r="BD298">
        <v>0</v>
      </c>
      <c r="BE298">
        <v>0</v>
      </c>
      <c r="BF298">
        <v>0</v>
      </c>
    </row>
    <row r="299" spans="54:58" x14ac:dyDescent="0.25">
      <c r="BB299">
        <v>0</v>
      </c>
      <c r="BC299">
        <v>0</v>
      </c>
      <c r="BD299">
        <v>0</v>
      </c>
      <c r="BE299">
        <v>0</v>
      </c>
      <c r="BF299">
        <v>0</v>
      </c>
    </row>
    <row r="300" spans="54:58" x14ac:dyDescent="0.25">
      <c r="BB300">
        <v>0</v>
      </c>
      <c r="BC300">
        <v>0</v>
      </c>
      <c r="BD300">
        <v>0</v>
      </c>
      <c r="BE300">
        <v>0</v>
      </c>
      <c r="BF300">
        <v>0</v>
      </c>
    </row>
    <row r="301" spans="54:58" x14ac:dyDescent="0.25">
      <c r="BB301">
        <v>0</v>
      </c>
      <c r="BC301">
        <v>0</v>
      </c>
      <c r="BD301">
        <v>0</v>
      </c>
      <c r="BE301">
        <v>0</v>
      </c>
      <c r="BF301">
        <v>0</v>
      </c>
    </row>
    <row r="302" spans="54:58" x14ac:dyDescent="0.25">
      <c r="BB302">
        <v>0</v>
      </c>
      <c r="BC302">
        <v>0</v>
      </c>
      <c r="BD302">
        <v>0</v>
      </c>
      <c r="BE302">
        <v>0</v>
      </c>
      <c r="BF302">
        <v>0</v>
      </c>
    </row>
    <row r="303" spans="54:58" x14ac:dyDescent="0.25">
      <c r="BB303">
        <v>0</v>
      </c>
      <c r="BC303">
        <v>0</v>
      </c>
      <c r="BD303">
        <v>0</v>
      </c>
      <c r="BE303">
        <v>0</v>
      </c>
      <c r="BF303">
        <v>0</v>
      </c>
    </row>
    <row r="304" spans="54:58" x14ac:dyDescent="0.25">
      <c r="BB304">
        <v>0</v>
      </c>
      <c r="BC304">
        <v>0</v>
      </c>
      <c r="BD304">
        <v>0</v>
      </c>
      <c r="BE304">
        <v>0</v>
      </c>
      <c r="BF304">
        <v>0</v>
      </c>
    </row>
    <row r="305" spans="54:58" x14ac:dyDescent="0.25">
      <c r="BB305">
        <v>0</v>
      </c>
      <c r="BC305">
        <v>0</v>
      </c>
      <c r="BD305">
        <v>0</v>
      </c>
      <c r="BE305">
        <v>0</v>
      </c>
      <c r="BF305">
        <v>0</v>
      </c>
    </row>
    <row r="306" spans="54:58" x14ac:dyDescent="0.25">
      <c r="BB306">
        <v>0</v>
      </c>
      <c r="BC306">
        <v>0</v>
      </c>
      <c r="BD306">
        <v>0</v>
      </c>
      <c r="BE306">
        <v>0</v>
      </c>
      <c r="BF306">
        <v>0</v>
      </c>
    </row>
    <row r="307" spans="54:58" x14ac:dyDescent="0.25">
      <c r="BB307">
        <v>0</v>
      </c>
      <c r="BC307">
        <v>0</v>
      </c>
      <c r="BD307">
        <v>0</v>
      </c>
      <c r="BE307">
        <v>0</v>
      </c>
      <c r="BF307">
        <v>0</v>
      </c>
    </row>
    <row r="308" spans="54:58" x14ac:dyDescent="0.25">
      <c r="BB308">
        <v>0</v>
      </c>
      <c r="BC308">
        <v>0</v>
      </c>
      <c r="BD308">
        <v>0</v>
      </c>
      <c r="BE308">
        <v>0</v>
      </c>
      <c r="BF308">
        <v>0</v>
      </c>
    </row>
    <row r="309" spans="54:58" x14ac:dyDescent="0.25">
      <c r="BB309">
        <v>0</v>
      </c>
      <c r="BC309">
        <v>0</v>
      </c>
      <c r="BD309">
        <v>0</v>
      </c>
      <c r="BE309">
        <v>0</v>
      </c>
      <c r="BF309">
        <v>0</v>
      </c>
    </row>
    <row r="310" spans="54:58" x14ac:dyDescent="0.25">
      <c r="BB310">
        <v>0</v>
      </c>
      <c r="BC310">
        <v>0</v>
      </c>
      <c r="BD310">
        <v>0</v>
      </c>
      <c r="BE310">
        <v>0</v>
      </c>
      <c r="BF310">
        <v>0</v>
      </c>
    </row>
    <row r="311" spans="54:58" x14ac:dyDescent="0.25">
      <c r="BB311">
        <v>0</v>
      </c>
      <c r="BC311">
        <v>0</v>
      </c>
      <c r="BD311">
        <v>0</v>
      </c>
      <c r="BE311">
        <v>0</v>
      </c>
      <c r="BF311">
        <v>0</v>
      </c>
    </row>
    <row r="312" spans="54:58" x14ac:dyDescent="0.25">
      <c r="BB312">
        <v>0</v>
      </c>
      <c r="BC312">
        <v>0</v>
      </c>
      <c r="BD312">
        <v>0</v>
      </c>
      <c r="BE312">
        <v>0</v>
      </c>
      <c r="BF312">
        <v>0</v>
      </c>
    </row>
    <row r="313" spans="54:58" x14ac:dyDescent="0.25">
      <c r="BB313">
        <v>0</v>
      </c>
      <c r="BC313">
        <v>0</v>
      </c>
      <c r="BD313">
        <v>0</v>
      </c>
      <c r="BE313">
        <v>0</v>
      </c>
      <c r="BF313">
        <v>0</v>
      </c>
    </row>
    <row r="314" spans="54:58" x14ac:dyDescent="0.25">
      <c r="BB314">
        <v>0</v>
      </c>
      <c r="BC314">
        <v>0</v>
      </c>
      <c r="BD314">
        <v>0</v>
      </c>
      <c r="BE314">
        <v>0</v>
      </c>
      <c r="BF314">
        <v>0</v>
      </c>
    </row>
    <row r="315" spans="54:58" x14ac:dyDescent="0.25">
      <c r="BB315">
        <v>0</v>
      </c>
      <c r="BC315">
        <v>0</v>
      </c>
      <c r="BD315">
        <v>0</v>
      </c>
      <c r="BE315">
        <v>0</v>
      </c>
      <c r="BF315">
        <v>0</v>
      </c>
    </row>
    <row r="316" spans="54:58" x14ac:dyDescent="0.25">
      <c r="BB316">
        <v>0</v>
      </c>
      <c r="BC316">
        <v>0</v>
      </c>
      <c r="BD316">
        <v>0</v>
      </c>
      <c r="BE316">
        <v>0</v>
      </c>
      <c r="BF316">
        <v>0</v>
      </c>
    </row>
    <row r="317" spans="54:58" x14ac:dyDescent="0.25">
      <c r="BB317">
        <v>0</v>
      </c>
      <c r="BC317">
        <v>0</v>
      </c>
      <c r="BD317">
        <v>0</v>
      </c>
      <c r="BE317">
        <v>0</v>
      </c>
      <c r="BF317">
        <v>0</v>
      </c>
    </row>
    <row r="318" spans="54:58" x14ac:dyDescent="0.25">
      <c r="BB318">
        <v>0</v>
      </c>
      <c r="BC318">
        <v>0</v>
      </c>
      <c r="BD318">
        <v>0</v>
      </c>
      <c r="BE318">
        <v>0</v>
      </c>
      <c r="BF318">
        <v>0</v>
      </c>
    </row>
    <row r="319" spans="54:58" x14ac:dyDescent="0.25">
      <c r="BB319">
        <v>0</v>
      </c>
      <c r="BC319">
        <v>0</v>
      </c>
      <c r="BD319">
        <v>0</v>
      </c>
      <c r="BE319">
        <v>0</v>
      </c>
      <c r="BF319">
        <v>0</v>
      </c>
    </row>
    <row r="320" spans="54:58" x14ac:dyDescent="0.25">
      <c r="BB320">
        <v>0</v>
      </c>
      <c r="BC320">
        <v>0</v>
      </c>
      <c r="BD320">
        <v>0</v>
      </c>
      <c r="BE320">
        <v>0</v>
      </c>
      <c r="BF320">
        <v>0</v>
      </c>
    </row>
    <row r="321" spans="54:58" x14ac:dyDescent="0.25">
      <c r="BB321">
        <v>0</v>
      </c>
      <c r="BC321">
        <v>0</v>
      </c>
      <c r="BD321">
        <v>0</v>
      </c>
      <c r="BE321">
        <v>0</v>
      </c>
      <c r="BF321">
        <v>0</v>
      </c>
    </row>
    <row r="322" spans="54:58" x14ac:dyDescent="0.25">
      <c r="BB322">
        <v>0</v>
      </c>
      <c r="BC322">
        <v>0</v>
      </c>
      <c r="BD322">
        <v>0</v>
      </c>
      <c r="BE322">
        <v>0</v>
      </c>
      <c r="BF322">
        <v>0</v>
      </c>
    </row>
    <row r="323" spans="54:58" x14ac:dyDescent="0.25">
      <c r="BB323">
        <v>0</v>
      </c>
      <c r="BC323">
        <v>0</v>
      </c>
      <c r="BD323">
        <v>0</v>
      </c>
      <c r="BE323">
        <v>0</v>
      </c>
      <c r="BF323">
        <v>0</v>
      </c>
    </row>
    <row r="324" spans="54:58" x14ac:dyDescent="0.25">
      <c r="BB324">
        <v>0</v>
      </c>
      <c r="BC324">
        <v>0</v>
      </c>
      <c r="BD324">
        <v>0</v>
      </c>
      <c r="BE324">
        <v>0</v>
      </c>
      <c r="BF324">
        <v>0</v>
      </c>
    </row>
    <row r="325" spans="54:58" x14ac:dyDescent="0.25">
      <c r="BB325">
        <v>0</v>
      </c>
      <c r="BC325">
        <v>0</v>
      </c>
      <c r="BD325">
        <v>0</v>
      </c>
      <c r="BE325">
        <v>0</v>
      </c>
      <c r="BF325">
        <v>0</v>
      </c>
    </row>
    <row r="326" spans="54:58" x14ac:dyDescent="0.25">
      <c r="BB326">
        <v>0</v>
      </c>
      <c r="BC326">
        <v>0</v>
      </c>
      <c r="BD326">
        <v>0</v>
      </c>
      <c r="BE326">
        <v>0</v>
      </c>
      <c r="BF326">
        <v>0</v>
      </c>
    </row>
    <row r="327" spans="54:58" x14ac:dyDescent="0.25">
      <c r="BB327">
        <v>0</v>
      </c>
      <c r="BC327">
        <v>0</v>
      </c>
      <c r="BD327">
        <v>0</v>
      </c>
      <c r="BE327">
        <v>0</v>
      </c>
      <c r="BF327">
        <v>0</v>
      </c>
    </row>
    <row r="328" spans="54:58" x14ac:dyDescent="0.25">
      <c r="BB328">
        <v>0</v>
      </c>
      <c r="BC328">
        <v>0</v>
      </c>
      <c r="BD328">
        <v>0</v>
      </c>
      <c r="BE328">
        <v>0</v>
      </c>
      <c r="BF328">
        <v>0</v>
      </c>
    </row>
    <row r="329" spans="54:58" x14ac:dyDescent="0.25">
      <c r="BB329">
        <v>0</v>
      </c>
      <c r="BC329">
        <v>0</v>
      </c>
      <c r="BD329">
        <v>0</v>
      </c>
      <c r="BE329">
        <v>0</v>
      </c>
      <c r="BF329">
        <v>0</v>
      </c>
    </row>
    <row r="330" spans="54:58" x14ac:dyDescent="0.25">
      <c r="BB330">
        <v>0</v>
      </c>
      <c r="BC330">
        <v>0</v>
      </c>
      <c r="BD330">
        <v>0</v>
      </c>
      <c r="BE330">
        <v>0</v>
      </c>
      <c r="BF330">
        <v>0</v>
      </c>
    </row>
    <row r="331" spans="54:58" x14ac:dyDescent="0.25">
      <c r="BB331">
        <v>0</v>
      </c>
      <c r="BC331">
        <v>0</v>
      </c>
      <c r="BD331">
        <v>0</v>
      </c>
      <c r="BE331">
        <v>0</v>
      </c>
      <c r="BF331">
        <v>0</v>
      </c>
    </row>
    <row r="332" spans="54:58" x14ac:dyDescent="0.25">
      <c r="BB332">
        <v>0</v>
      </c>
      <c r="BC332">
        <v>0</v>
      </c>
      <c r="BD332">
        <v>0</v>
      </c>
      <c r="BE332">
        <v>0</v>
      </c>
      <c r="BF332">
        <v>0</v>
      </c>
    </row>
    <row r="333" spans="54:58" x14ac:dyDescent="0.25">
      <c r="BB333">
        <v>0</v>
      </c>
      <c r="BC333">
        <v>0</v>
      </c>
      <c r="BD333">
        <v>0</v>
      </c>
      <c r="BE333">
        <v>0</v>
      </c>
      <c r="BF333">
        <v>0</v>
      </c>
    </row>
    <row r="334" spans="54:58" x14ac:dyDescent="0.25">
      <c r="BB334">
        <v>0</v>
      </c>
      <c r="BC334">
        <v>0</v>
      </c>
      <c r="BD334">
        <v>0</v>
      </c>
      <c r="BE334">
        <v>0</v>
      </c>
      <c r="BF334">
        <v>0</v>
      </c>
    </row>
    <row r="335" spans="54:58" x14ac:dyDescent="0.25">
      <c r="BB335">
        <v>0</v>
      </c>
      <c r="BC335">
        <v>0</v>
      </c>
      <c r="BD335">
        <v>0</v>
      </c>
      <c r="BE335">
        <v>0</v>
      </c>
      <c r="BF335">
        <v>0</v>
      </c>
    </row>
    <row r="336" spans="54:58" x14ac:dyDescent="0.25">
      <c r="BB336">
        <v>0</v>
      </c>
      <c r="BC336">
        <v>0</v>
      </c>
      <c r="BD336">
        <v>0</v>
      </c>
      <c r="BE336">
        <v>0</v>
      </c>
      <c r="BF336">
        <v>0</v>
      </c>
    </row>
    <row r="337" spans="54:58" x14ac:dyDescent="0.25">
      <c r="BB337">
        <v>0</v>
      </c>
      <c r="BC337">
        <v>0</v>
      </c>
      <c r="BD337">
        <v>0</v>
      </c>
      <c r="BE337">
        <v>0</v>
      </c>
      <c r="BF337">
        <v>0</v>
      </c>
    </row>
    <row r="338" spans="54:58" x14ac:dyDescent="0.25">
      <c r="BB338">
        <v>0</v>
      </c>
      <c r="BC338">
        <v>0</v>
      </c>
      <c r="BD338">
        <v>0</v>
      </c>
      <c r="BE338">
        <v>0</v>
      </c>
      <c r="BF338">
        <v>0</v>
      </c>
    </row>
    <row r="339" spans="54:58" x14ac:dyDescent="0.25">
      <c r="BB339">
        <v>0</v>
      </c>
      <c r="BC339">
        <v>0</v>
      </c>
      <c r="BD339">
        <v>0</v>
      </c>
      <c r="BE339">
        <v>0</v>
      </c>
      <c r="BF339">
        <v>0</v>
      </c>
    </row>
    <row r="340" spans="54:58" x14ac:dyDescent="0.25">
      <c r="BB340">
        <v>0</v>
      </c>
      <c r="BC340">
        <v>0</v>
      </c>
      <c r="BD340">
        <v>0</v>
      </c>
      <c r="BE340">
        <v>0</v>
      </c>
      <c r="BF340">
        <v>0</v>
      </c>
    </row>
    <row r="341" spans="54:58" x14ac:dyDescent="0.25">
      <c r="BB341">
        <v>0</v>
      </c>
      <c r="BC341">
        <v>0</v>
      </c>
      <c r="BD341">
        <v>0</v>
      </c>
      <c r="BE341">
        <v>0</v>
      </c>
      <c r="BF341">
        <v>0</v>
      </c>
    </row>
    <row r="342" spans="54:58" x14ac:dyDescent="0.25">
      <c r="BB342">
        <v>0</v>
      </c>
      <c r="BC342">
        <v>0</v>
      </c>
      <c r="BD342">
        <v>0</v>
      </c>
      <c r="BE342">
        <v>0</v>
      </c>
      <c r="BF342">
        <v>0</v>
      </c>
    </row>
    <row r="343" spans="54:58" x14ac:dyDescent="0.25">
      <c r="BB343">
        <v>0</v>
      </c>
      <c r="BC343">
        <v>0</v>
      </c>
      <c r="BD343">
        <v>0</v>
      </c>
      <c r="BE343">
        <v>0</v>
      </c>
      <c r="BF343">
        <v>0</v>
      </c>
    </row>
    <row r="344" spans="54:58" x14ac:dyDescent="0.25">
      <c r="BB344">
        <v>0</v>
      </c>
      <c r="BC344">
        <v>0</v>
      </c>
      <c r="BD344">
        <v>0</v>
      </c>
      <c r="BE344">
        <v>0</v>
      </c>
      <c r="BF344">
        <v>0</v>
      </c>
    </row>
    <row r="345" spans="54:58" x14ac:dyDescent="0.25">
      <c r="BB345">
        <v>0</v>
      </c>
      <c r="BC345">
        <v>0</v>
      </c>
      <c r="BD345">
        <v>0</v>
      </c>
      <c r="BE345">
        <v>0</v>
      </c>
      <c r="BF345">
        <v>0</v>
      </c>
    </row>
    <row r="346" spans="54:58" x14ac:dyDescent="0.25">
      <c r="BB346">
        <v>0</v>
      </c>
      <c r="BC346">
        <v>0</v>
      </c>
      <c r="BD346">
        <v>0</v>
      </c>
      <c r="BE346">
        <v>0</v>
      </c>
      <c r="BF346">
        <v>0</v>
      </c>
    </row>
    <row r="347" spans="54:58" x14ac:dyDescent="0.25">
      <c r="BB347">
        <v>0</v>
      </c>
      <c r="BC347">
        <v>0</v>
      </c>
      <c r="BD347">
        <v>0</v>
      </c>
      <c r="BE347">
        <v>0</v>
      </c>
      <c r="BF347">
        <v>0</v>
      </c>
    </row>
    <row r="348" spans="54:58" x14ac:dyDescent="0.25">
      <c r="BB348">
        <v>0</v>
      </c>
      <c r="BC348">
        <v>0</v>
      </c>
      <c r="BD348">
        <v>0</v>
      </c>
      <c r="BE348">
        <v>0</v>
      </c>
      <c r="BF348">
        <v>0</v>
      </c>
    </row>
    <row r="349" spans="54:58" x14ac:dyDescent="0.25">
      <c r="BB349">
        <v>0</v>
      </c>
      <c r="BC349">
        <v>0</v>
      </c>
      <c r="BD349">
        <v>0</v>
      </c>
      <c r="BE349">
        <v>0</v>
      </c>
      <c r="BF349">
        <v>0</v>
      </c>
    </row>
    <row r="350" spans="54:58" x14ac:dyDescent="0.25">
      <c r="BB350">
        <v>0</v>
      </c>
      <c r="BC350">
        <v>0</v>
      </c>
      <c r="BD350">
        <v>0</v>
      </c>
      <c r="BE350">
        <v>0</v>
      </c>
      <c r="BF350">
        <v>0</v>
      </c>
    </row>
    <row r="351" spans="54:58" x14ac:dyDescent="0.25">
      <c r="BB351">
        <v>0</v>
      </c>
      <c r="BC351">
        <v>0</v>
      </c>
      <c r="BD351">
        <v>0</v>
      </c>
      <c r="BE351">
        <v>0</v>
      </c>
      <c r="BF351">
        <v>0</v>
      </c>
    </row>
    <row r="352" spans="54:58" x14ac:dyDescent="0.25">
      <c r="BB352">
        <v>0</v>
      </c>
      <c r="BC352">
        <v>0</v>
      </c>
      <c r="BD352">
        <v>0</v>
      </c>
      <c r="BE352">
        <v>0</v>
      </c>
      <c r="BF352">
        <v>0</v>
      </c>
    </row>
    <row r="353" spans="54:58" x14ac:dyDescent="0.25">
      <c r="BB353">
        <v>0</v>
      </c>
      <c r="BC353">
        <v>0</v>
      </c>
      <c r="BD353">
        <v>0</v>
      </c>
      <c r="BE353">
        <v>0</v>
      </c>
      <c r="BF353">
        <v>0</v>
      </c>
    </row>
    <row r="354" spans="54:58" x14ac:dyDescent="0.25">
      <c r="BB354">
        <v>0</v>
      </c>
      <c r="BC354">
        <v>0</v>
      </c>
      <c r="BD354">
        <v>0</v>
      </c>
      <c r="BE354">
        <v>0</v>
      </c>
      <c r="BF354">
        <v>0</v>
      </c>
    </row>
    <row r="355" spans="54:58" x14ac:dyDescent="0.25">
      <c r="BB355">
        <v>0</v>
      </c>
      <c r="BC355">
        <v>0</v>
      </c>
      <c r="BD355">
        <v>0</v>
      </c>
      <c r="BE355">
        <v>0</v>
      </c>
      <c r="BF355">
        <v>0</v>
      </c>
    </row>
    <row r="356" spans="54:58" x14ac:dyDescent="0.25">
      <c r="BB356">
        <v>0</v>
      </c>
      <c r="BC356">
        <v>0</v>
      </c>
      <c r="BD356">
        <v>0</v>
      </c>
      <c r="BE356">
        <v>0</v>
      </c>
      <c r="BF356">
        <v>0</v>
      </c>
    </row>
    <row r="357" spans="54:58" x14ac:dyDescent="0.25">
      <c r="BB357">
        <v>0</v>
      </c>
      <c r="BC357">
        <v>0</v>
      </c>
      <c r="BD357">
        <v>0</v>
      </c>
      <c r="BE357">
        <v>0</v>
      </c>
      <c r="BF357">
        <v>0</v>
      </c>
    </row>
    <row r="358" spans="54:58" x14ac:dyDescent="0.25">
      <c r="BB358">
        <v>0</v>
      </c>
      <c r="BC358">
        <v>0</v>
      </c>
      <c r="BD358">
        <v>0</v>
      </c>
      <c r="BE358">
        <v>0</v>
      </c>
      <c r="BF358">
        <v>0</v>
      </c>
    </row>
    <row r="359" spans="54:58" x14ac:dyDescent="0.25">
      <c r="BB359">
        <v>0</v>
      </c>
      <c r="BC359">
        <v>0</v>
      </c>
      <c r="BD359">
        <v>0</v>
      </c>
      <c r="BE359">
        <v>0</v>
      </c>
      <c r="BF359">
        <v>0</v>
      </c>
    </row>
    <row r="360" spans="54:58" x14ac:dyDescent="0.25">
      <c r="BB360">
        <v>0</v>
      </c>
      <c r="BC360">
        <v>0</v>
      </c>
      <c r="BD360">
        <v>0</v>
      </c>
      <c r="BE360">
        <v>0</v>
      </c>
      <c r="BF360">
        <v>0</v>
      </c>
    </row>
    <row r="361" spans="54:58" x14ac:dyDescent="0.25">
      <c r="BB361">
        <v>0</v>
      </c>
      <c r="BC361">
        <v>0</v>
      </c>
      <c r="BD361">
        <v>0</v>
      </c>
      <c r="BE361">
        <v>0</v>
      </c>
      <c r="BF361">
        <v>0</v>
      </c>
    </row>
    <row r="362" spans="54:58" x14ac:dyDescent="0.25">
      <c r="BB362">
        <v>0</v>
      </c>
      <c r="BC362">
        <v>0</v>
      </c>
      <c r="BD362">
        <v>0</v>
      </c>
      <c r="BE362">
        <v>0</v>
      </c>
      <c r="BF362">
        <v>0</v>
      </c>
    </row>
    <row r="363" spans="54:58" x14ac:dyDescent="0.25">
      <c r="BB363">
        <v>0</v>
      </c>
      <c r="BC363">
        <v>0</v>
      </c>
      <c r="BD363">
        <v>0</v>
      </c>
      <c r="BE363">
        <v>0</v>
      </c>
      <c r="BF363">
        <v>0</v>
      </c>
    </row>
    <row r="364" spans="54:58" x14ac:dyDescent="0.25">
      <c r="BB364">
        <v>0</v>
      </c>
      <c r="BC364">
        <v>0</v>
      </c>
      <c r="BD364">
        <v>0</v>
      </c>
      <c r="BE364">
        <v>0</v>
      </c>
      <c r="BF364">
        <v>0</v>
      </c>
    </row>
    <row r="365" spans="54:58" x14ac:dyDescent="0.25">
      <c r="BB365">
        <v>0</v>
      </c>
      <c r="BC365">
        <v>0</v>
      </c>
      <c r="BD365">
        <v>0</v>
      </c>
      <c r="BE365">
        <v>0</v>
      </c>
      <c r="BF365">
        <v>0</v>
      </c>
    </row>
    <row r="366" spans="54:58" x14ac:dyDescent="0.25">
      <c r="BB366">
        <v>0</v>
      </c>
      <c r="BC366">
        <v>0</v>
      </c>
      <c r="BD366">
        <v>0</v>
      </c>
      <c r="BE366">
        <v>0</v>
      </c>
      <c r="BF366">
        <v>0</v>
      </c>
    </row>
    <row r="367" spans="54:58" x14ac:dyDescent="0.25">
      <c r="BB367">
        <v>0</v>
      </c>
      <c r="BC367">
        <v>0</v>
      </c>
      <c r="BD367">
        <v>0</v>
      </c>
      <c r="BE367">
        <v>0</v>
      </c>
      <c r="BF367">
        <v>0</v>
      </c>
    </row>
    <row r="368" spans="54:58" x14ac:dyDescent="0.25">
      <c r="BB368">
        <v>0</v>
      </c>
      <c r="BC368">
        <v>0</v>
      </c>
      <c r="BD368">
        <v>0</v>
      </c>
      <c r="BE368">
        <v>0</v>
      </c>
      <c r="BF368">
        <v>0</v>
      </c>
    </row>
    <row r="369" spans="54:58" x14ac:dyDescent="0.25">
      <c r="BB369">
        <v>0</v>
      </c>
      <c r="BC369">
        <v>0</v>
      </c>
      <c r="BD369">
        <v>0</v>
      </c>
      <c r="BE369">
        <v>0</v>
      </c>
      <c r="BF369">
        <v>0</v>
      </c>
    </row>
    <row r="370" spans="54:58" x14ac:dyDescent="0.25">
      <c r="BB370">
        <v>0</v>
      </c>
      <c r="BC370">
        <v>0</v>
      </c>
      <c r="BD370">
        <v>0</v>
      </c>
      <c r="BE370">
        <v>0</v>
      </c>
      <c r="BF370">
        <v>0</v>
      </c>
    </row>
    <row r="371" spans="54:58" x14ac:dyDescent="0.25">
      <c r="BB371">
        <v>0</v>
      </c>
      <c r="BC371">
        <v>0</v>
      </c>
      <c r="BD371">
        <v>0</v>
      </c>
      <c r="BE371">
        <v>0</v>
      </c>
      <c r="BF371">
        <v>0</v>
      </c>
    </row>
    <row r="372" spans="54:58" x14ac:dyDescent="0.25">
      <c r="BB372">
        <v>0</v>
      </c>
      <c r="BC372">
        <v>0</v>
      </c>
      <c r="BD372">
        <v>0</v>
      </c>
      <c r="BE372">
        <v>0</v>
      </c>
      <c r="BF372">
        <v>0</v>
      </c>
    </row>
    <row r="373" spans="54:58" x14ac:dyDescent="0.25">
      <c r="BB373">
        <v>0</v>
      </c>
      <c r="BC373">
        <v>0</v>
      </c>
      <c r="BD373">
        <v>0</v>
      </c>
      <c r="BE373">
        <v>0</v>
      </c>
      <c r="BF373">
        <v>0</v>
      </c>
    </row>
    <row r="374" spans="54:58" x14ac:dyDescent="0.25">
      <c r="BB374">
        <v>0</v>
      </c>
      <c r="BC374">
        <v>0</v>
      </c>
      <c r="BD374">
        <v>0</v>
      </c>
      <c r="BE374">
        <v>0</v>
      </c>
      <c r="BF374">
        <v>0</v>
      </c>
    </row>
    <row r="375" spans="54:58" x14ac:dyDescent="0.25">
      <c r="BB375">
        <v>0</v>
      </c>
      <c r="BC375">
        <v>0</v>
      </c>
      <c r="BD375">
        <v>0</v>
      </c>
      <c r="BE375">
        <v>0</v>
      </c>
      <c r="BF375">
        <v>0</v>
      </c>
    </row>
    <row r="376" spans="54:58" x14ac:dyDescent="0.25">
      <c r="BB376">
        <v>0</v>
      </c>
      <c r="BC376">
        <v>0</v>
      </c>
      <c r="BD376">
        <v>0</v>
      </c>
      <c r="BE376">
        <v>0</v>
      </c>
      <c r="BF376">
        <v>0</v>
      </c>
    </row>
    <row r="377" spans="54:58" x14ac:dyDescent="0.25">
      <c r="BB377">
        <v>0</v>
      </c>
      <c r="BC377">
        <v>0</v>
      </c>
      <c r="BD377">
        <v>0</v>
      </c>
      <c r="BE377">
        <v>0</v>
      </c>
      <c r="BF377">
        <v>0</v>
      </c>
    </row>
    <row r="378" spans="54:58" x14ac:dyDescent="0.25">
      <c r="BB378">
        <v>0</v>
      </c>
      <c r="BC378">
        <v>0</v>
      </c>
      <c r="BD378">
        <v>0</v>
      </c>
      <c r="BE378">
        <v>0</v>
      </c>
      <c r="BF378">
        <v>0</v>
      </c>
    </row>
    <row r="379" spans="54:58" x14ac:dyDescent="0.25">
      <c r="BB379">
        <v>0</v>
      </c>
      <c r="BC379">
        <v>0</v>
      </c>
      <c r="BD379">
        <v>0</v>
      </c>
      <c r="BE379">
        <v>0</v>
      </c>
      <c r="BF379">
        <v>0</v>
      </c>
    </row>
    <row r="380" spans="54:58" x14ac:dyDescent="0.25">
      <c r="BB380">
        <v>0</v>
      </c>
      <c r="BC380">
        <v>0</v>
      </c>
      <c r="BD380">
        <v>0</v>
      </c>
      <c r="BE380">
        <v>0</v>
      </c>
      <c r="BF380">
        <v>0</v>
      </c>
    </row>
    <row r="381" spans="54:58" x14ac:dyDescent="0.25">
      <c r="BB381">
        <v>0</v>
      </c>
      <c r="BC381">
        <v>0</v>
      </c>
      <c r="BD381">
        <v>0</v>
      </c>
      <c r="BE381">
        <v>0</v>
      </c>
      <c r="BF381">
        <v>0</v>
      </c>
    </row>
    <row r="382" spans="54:58" x14ac:dyDescent="0.25">
      <c r="BB382">
        <v>0</v>
      </c>
      <c r="BC382">
        <v>0</v>
      </c>
      <c r="BD382">
        <v>0</v>
      </c>
      <c r="BE382">
        <v>0</v>
      </c>
      <c r="BF382">
        <v>0</v>
      </c>
    </row>
    <row r="383" spans="54:58" x14ac:dyDescent="0.25">
      <c r="BB383">
        <v>0</v>
      </c>
      <c r="BC383">
        <v>0</v>
      </c>
      <c r="BD383">
        <v>0</v>
      </c>
      <c r="BE383">
        <v>0</v>
      </c>
      <c r="BF383">
        <v>0</v>
      </c>
    </row>
    <row r="384" spans="54:58" x14ac:dyDescent="0.25">
      <c r="BB384">
        <v>0</v>
      </c>
      <c r="BC384">
        <v>0</v>
      </c>
      <c r="BD384">
        <v>0</v>
      </c>
      <c r="BE384">
        <v>0</v>
      </c>
      <c r="BF384">
        <v>0</v>
      </c>
    </row>
    <row r="385" spans="54:58" x14ac:dyDescent="0.25">
      <c r="BB385">
        <v>0</v>
      </c>
      <c r="BC385">
        <v>0</v>
      </c>
      <c r="BD385">
        <v>0</v>
      </c>
      <c r="BE385">
        <v>0</v>
      </c>
      <c r="BF385">
        <v>0</v>
      </c>
    </row>
    <row r="386" spans="54:58" x14ac:dyDescent="0.25">
      <c r="BB386">
        <v>0</v>
      </c>
      <c r="BC386">
        <v>0</v>
      </c>
      <c r="BD386">
        <v>0</v>
      </c>
      <c r="BE386">
        <v>0</v>
      </c>
      <c r="BF386">
        <v>0</v>
      </c>
    </row>
    <row r="387" spans="54:58" x14ac:dyDescent="0.25">
      <c r="BB387">
        <v>0</v>
      </c>
      <c r="BC387">
        <v>0</v>
      </c>
      <c r="BD387">
        <v>0</v>
      </c>
      <c r="BE387">
        <v>0</v>
      </c>
      <c r="BF387">
        <v>0</v>
      </c>
    </row>
    <row r="388" spans="54:58" x14ac:dyDescent="0.25">
      <c r="BB388">
        <v>0</v>
      </c>
      <c r="BC388">
        <v>0</v>
      </c>
      <c r="BD388">
        <v>0</v>
      </c>
      <c r="BE388">
        <v>0</v>
      </c>
      <c r="BF388">
        <v>0</v>
      </c>
    </row>
    <row r="389" spans="54:58" x14ac:dyDescent="0.25">
      <c r="BB389">
        <v>0</v>
      </c>
      <c r="BC389">
        <v>0</v>
      </c>
      <c r="BD389">
        <v>0</v>
      </c>
      <c r="BE389">
        <v>0</v>
      </c>
      <c r="BF389">
        <v>0</v>
      </c>
    </row>
    <row r="390" spans="54:58" x14ac:dyDescent="0.25">
      <c r="BB390">
        <v>0</v>
      </c>
      <c r="BC390">
        <v>0</v>
      </c>
      <c r="BD390">
        <v>0</v>
      </c>
      <c r="BE390">
        <v>0</v>
      </c>
      <c r="BF390">
        <v>0</v>
      </c>
    </row>
    <row r="391" spans="54:58" x14ac:dyDescent="0.25">
      <c r="BB391">
        <v>0</v>
      </c>
      <c r="BC391">
        <v>0</v>
      </c>
      <c r="BD391">
        <v>0</v>
      </c>
      <c r="BE391">
        <v>0</v>
      </c>
      <c r="BF391">
        <v>0</v>
      </c>
    </row>
    <row r="392" spans="54:58" x14ac:dyDescent="0.25">
      <c r="BB392">
        <v>0</v>
      </c>
      <c r="BC392">
        <v>0</v>
      </c>
      <c r="BD392">
        <v>0</v>
      </c>
      <c r="BE392">
        <v>0</v>
      </c>
      <c r="BF392">
        <v>0</v>
      </c>
    </row>
    <row r="393" spans="54:58" x14ac:dyDescent="0.25">
      <c r="BB393">
        <v>0</v>
      </c>
      <c r="BC393">
        <v>0</v>
      </c>
      <c r="BD393">
        <v>0</v>
      </c>
      <c r="BE393">
        <v>0</v>
      </c>
      <c r="BF393">
        <v>0</v>
      </c>
    </row>
    <row r="394" spans="54:58" x14ac:dyDescent="0.25">
      <c r="BB394">
        <v>0</v>
      </c>
      <c r="BC394">
        <v>0</v>
      </c>
      <c r="BD394">
        <v>0</v>
      </c>
      <c r="BE394">
        <v>0</v>
      </c>
      <c r="BF394">
        <v>0</v>
      </c>
    </row>
    <row r="395" spans="54:58" x14ac:dyDescent="0.25">
      <c r="BB395">
        <v>0</v>
      </c>
      <c r="BC395">
        <v>0</v>
      </c>
      <c r="BD395">
        <v>0</v>
      </c>
      <c r="BE395">
        <v>0</v>
      </c>
      <c r="BF395">
        <v>0</v>
      </c>
    </row>
    <row r="396" spans="54:58" x14ac:dyDescent="0.25">
      <c r="BB396">
        <v>0</v>
      </c>
      <c r="BC396">
        <v>0</v>
      </c>
      <c r="BD396">
        <v>0</v>
      </c>
      <c r="BE396">
        <v>0</v>
      </c>
      <c r="BF396">
        <v>0</v>
      </c>
    </row>
    <row r="397" spans="54:58" x14ac:dyDescent="0.25">
      <c r="BB397">
        <v>0</v>
      </c>
      <c r="BC397">
        <v>0</v>
      </c>
      <c r="BD397">
        <v>0</v>
      </c>
      <c r="BE397">
        <v>0</v>
      </c>
      <c r="BF397">
        <v>0</v>
      </c>
    </row>
    <row r="398" spans="54:58" x14ac:dyDescent="0.25">
      <c r="BB398">
        <v>0</v>
      </c>
      <c r="BC398">
        <v>0</v>
      </c>
      <c r="BD398">
        <v>0</v>
      </c>
      <c r="BE398">
        <v>0</v>
      </c>
      <c r="BF398">
        <v>0</v>
      </c>
    </row>
    <row r="399" spans="54:58" x14ac:dyDescent="0.25">
      <c r="BB399">
        <v>0</v>
      </c>
      <c r="BC399">
        <v>0</v>
      </c>
      <c r="BD399">
        <v>0</v>
      </c>
      <c r="BE399">
        <v>0</v>
      </c>
      <c r="BF399">
        <v>0</v>
      </c>
    </row>
    <row r="400" spans="54:58" x14ac:dyDescent="0.25">
      <c r="BB400">
        <v>0</v>
      </c>
      <c r="BC400">
        <v>0</v>
      </c>
      <c r="BD400">
        <v>0</v>
      </c>
      <c r="BE400">
        <v>0</v>
      </c>
      <c r="BF400">
        <v>0</v>
      </c>
    </row>
    <row r="401" spans="54:58" x14ac:dyDescent="0.25">
      <c r="BB401">
        <v>0</v>
      </c>
      <c r="BC401">
        <v>0</v>
      </c>
      <c r="BD401">
        <v>0</v>
      </c>
      <c r="BE401">
        <v>0</v>
      </c>
      <c r="BF401">
        <v>0</v>
      </c>
    </row>
    <row r="402" spans="54:58" x14ac:dyDescent="0.25">
      <c r="BB402">
        <v>0</v>
      </c>
      <c r="BC402">
        <v>0</v>
      </c>
      <c r="BD402">
        <v>0</v>
      </c>
      <c r="BE402">
        <v>0</v>
      </c>
      <c r="BF402">
        <v>0</v>
      </c>
    </row>
    <row r="403" spans="54:58" x14ac:dyDescent="0.25">
      <c r="BB403">
        <v>0</v>
      </c>
      <c r="BC403">
        <v>0</v>
      </c>
      <c r="BD403">
        <v>0</v>
      </c>
      <c r="BE403">
        <v>0</v>
      </c>
      <c r="BF403">
        <v>0</v>
      </c>
    </row>
    <row r="404" spans="54:58" x14ac:dyDescent="0.25">
      <c r="BB404">
        <v>0</v>
      </c>
      <c r="BC404">
        <v>0</v>
      </c>
      <c r="BD404">
        <v>0</v>
      </c>
      <c r="BE404">
        <v>0</v>
      </c>
      <c r="BF404">
        <v>0</v>
      </c>
    </row>
    <row r="405" spans="54:58" x14ac:dyDescent="0.25">
      <c r="BB405">
        <v>0</v>
      </c>
      <c r="BC405">
        <v>0</v>
      </c>
      <c r="BD405">
        <v>0</v>
      </c>
      <c r="BE405">
        <v>0</v>
      </c>
      <c r="BF405">
        <v>0</v>
      </c>
    </row>
    <row r="406" spans="54:58" x14ac:dyDescent="0.25">
      <c r="BB406">
        <v>0</v>
      </c>
      <c r="BC406">
        <v>0</v>
      </c>
      <c r="BD406">
        <v>0</v>
      </c>
      <c r="BE406">
        <v>0</v>
      </c>
      <c r="BF406">
        <v>0</v>
      </c>
    </row>
    <row r="407" spans="54:58" x14ac:dyDescent="0.25">
      <c r="BB407">
        <v>0</v>
      </c>
      <c r="BC407">
        <v>0</v>
      </c>
      <c r="BD407">
        <v>0</v>
      </c>
      <c r="BE407">
        <v>0</v>
      </c>
      <c r="BF407">
        <v>0</v>
      </c>
    </row>
    <row r="408" spans="54:58" x14ac:dyDescent="0.25">
      <c r="BB408">
        <v>0</v>
      </c>
      <c r="BC408">
        <v>0</v>
      </c>
      <c r="BD408">
        <v>0</v>
      </c>
      <c r="BE408">
        <v>0</v>
      </c>
      <c r="BF408">
        <v>0</v>
      </c>
    </row>
    <row r="409" spans="54:58" x14ac:dyDescent="0.25">
      <c r="BB409">
        <v>0</v>
      </c>
      <c r="BC409">
        <v>0</v>
      </c>
      <c r="BD409">
        <v>0</v>
      </c>
      <c r="BE409">
        <v>0</v>
      </c>
      <c r="BF409">
        <v>0</v>
      </c>
    </row>
    <row r="410" spans="54:58" x14ac:dyDescent="0.25">
      <c r="BB410">
        <v>0</v>
      </c>
      <c r="BC410">
        <v>0</v>
      </c>
      <c r="BD410">
        <v>0</v>
      </c>
      <c r="BE410">
        <v>0</v>
      </c>
      <c r="BF410">
        <v>0</v>
      </c>
    </row>
    <row r="411" spans="54:58" x14ac:dyDescent="0.25">
      <c r="BB411">
        <v>0</v>
      </c>
      <c r="BC411">
        <v>0</v>
      </c>
      <c r="BD411">
        <v>0</v>
      </c>
      <c r="BE411">
        <v>0</v>
      </c>
      <c r="BF411">
        <v>0</v>
      </c>
    </row>
    <row r="412" spans="54:58" x14ac:dyDescent="0.25">
      <c r="BB412">
        <v>0</v>
      </c>
      <c r="BC412">
        <v>0</v>
      </c>
      <c r="BD412">
        <v>0</v>
      </c>
      <c r="BE412">
        <v>0</v>
      </c>
      <c r="BF412">
        <v>0</v>
      </c>
    </row>
    <row r="413" spans="54:58" x14ac:dyDescent="0.25">
      <c r="BB413">
        <v>0</v>
      </c>
      <c r="BC413">
        <v>0</v>
      </c>
      <c r="BD413">
        <v>0</v>
      </c>
      <c r="BE413">
        <v>0</v>
      </c>
      <c r="BF413">
        <v>0</v>
      </c>
    </row>
    <row r="414" spans="54:58" x14ac:dyDescent="0.25">
      <c r="BB414">
        <v>0</v>
      </c>
      <c r="BC414">
        <v>0</v>
      </c>
      <c r="BD414">
        <v>0</v>
      </c>
      <c r="BE414">
        <v>0</v>
      </c>
      <c r="BF414">
        <v>0</v>
      </c>
    </row>
    <row r="415" spans="54:58" x14ac:dyDescent="0.25">
      <c r="BB415">
        <v>0</v>
      </c>
      <c r="BC415">
        <v>0</v>
      </c>
      <c r="BD415">
        <v>0</v>
      </c>
      <c r="BE415">
        <v>0</v>
      </c>
      <c r="BF415">
        <v>0</v>
      </c>
    </row>
    <row r="416" spans="54:58" x14ac:dyDescent="0.25">
      <c r="BB416">
        <v>0</v>
      </c>
      <c r="BC416">
        <v>0</v>
      </c>
      <c r="BD416">
        <v>0</v>
      </c>
      <c r="BE416">
        <v>0</v>
      </c>
      <c r="BF416">
        <v>0</v>
      </c>
    </row>
    <row r="417" spans="54:58" x14ac:dyDescent="0.25">
      <c r="BB417">
        <v>0</v>
      </c>
      <c r="BC417">
        <v>0</v>
      </c>
      <c r="BD417">
        <v>0</v>
      </c>
      <c r="BE417">
        <v>0</v>
      </c>
      <c r="BF417">
        <v>0</v>
      </c>
    </row>
    <row r="418" spans="54:58" x14ac:dyDescent="0.25">
      <c r="BB418">
        <v>0</v>
      </c>
      <c r="BC418">
        <v>0</v>
      </c>
      <c r="BD418">
        <v>0</v>
      </c>
      <c r="BE418">
        <v>0</v>
      </c>
      <c r="BF418">
        <v>0</v>
      </c>
    </row>
    <row r="419" spans="54:58" x14ac:dyDescent="0.25">
      <c r="BB419">
        <v>0</v>
      </c>
      <c r="BC419">
        <v>0</v>
      </c>
      <c r="BD419">
        <v>0</v>
      </c>
      <c r="BE419">
        <v>0</v>
      </c>
      <c r="BF419">
        <v>0</v>
      </c>
    </row>
    <row r="420" spans="54:58" x14ac:dyDescent="0.25">
      <c r="BB420">
        <v>0</v>
      </c>
      <c r="BC420">
        <v>0</v>
      </c>
      <c r="BD420">
        <v>0</v>
      </c>
      <c r="BE420">
        <v>0</v>
      </c>
      <c r="BF420">
        <v>0</v>
      </c>
    </row>
    <row r="421" spans="54:58" x14ac:dyDescent="0.25">
      <c r="BB421">
        <v>0</v>
      </c>
      <c r="BC421">
        <v>0</v>
      </c>
      <c r="BD421">
        <v>0</v>
      </c>
      <c r="BE421">
        <v>0</v>
      </c>
      <c r="BF421">
        <v>0</v>
      </c>
    </row>
    <row r="422" spans="54:58" x14ac:dyDescent="0.25">
      <c r="BB422">
        <v>0</v>
      </c>
      <c r="BC422">
        <v>0</v>
      </c>
      <c r="BD422">
        <v>0</v>
      </c>
      <c r="BE422">
        <v>0</v>
      </c>
      <c r="BF422">
        <v>0</v>
      </c>
    </row>
    <row r="423" spans="54:58" x14ac:dyDescent="0.25">
      <c r="BB423">
        <v>0</v>
      </c>
      <c r="BC423">
        <v>0</v>
      </c>
      <c r="BD423">
        <v>0</v>
      </c>
      <c r="BE423">
        <v>0</v>
      </c>
      <c r="BF423">
        <v>0</v>
      </c>
    </row>
    <row r="424" spans="54:58" x14ac:dyDescent="0.25">
      <c r="BB424">
        <v>0</v>
      </c>
      <c r="BC424">
        <v>0</v>
      </c>
      <c r="BD424">
        <v>0</v>
      </c>
      <c r="BE424">
        <v>0</v>
      </c>
      <c r="BF424">
        <v>0</v>
      </c>
    </row>
    <row r="425" spans="54:58" x14ac:dyDescent="0.25">
      <c r="BB425">
        <v>0</v>
      </c>
      <c r="BC425">
        <v>0</v>
      </c>
      <c r="BD425">
        <v>0</v>
      </c>
      <c r="BE425">
        <v>0</v>
      </c>
      <c r="BF425">
        <v>0</v>
      </c>
    </row>
    <row r="426" spans="54:58" x14ac:dyDescent="0.25">
      <c r="BB426">
        <v>0</v>
      </c>
      <c r="BC426">
        <v>0</v>
      </c>
      <c r="BD426">
        <v>0</v>
      </c>
      <c r="BE426">
        <v>0</v>
      </c>
      <c r="BF426">
        <v>0</v>
      </c>
    </row>
    <row r="427" spans="54:58" x14ac:dyDescent="0.25">
      <c r="BB427">
        <v>0</v>
      </c>
      <c r="BC427">
        <v>0</v>
      </c>
      <c r="BD427">
        <v>0</v>
      </c>
      <c r="BE427">
        <v>0</v>
      </c>
      <c r="BF427">
        <v>0</v>
      </c>
    </row>
    <row r="428" spans="54:58" x14ac:dyDescent="0.25">
      <c r="BB428">
        <v>0</v>
      </c>
      <c r="BC428">
        <v>0</v>
      </c>
      <c r="BD428">
        <v>0</v>
      </c>
      <c r="BE428">
        <v>0</v>
      </c>
      <c r="BF428">
        <v>0</v>
      </c>
    </row>
    <row r="429" spans="54:58" x14ac:dyDescent="0.25">
      <c r="BB429">
        <v>0</v>
      </c>
      <c r="BC429">
        <v>0</v>
      </c>
      <c r="BD429">
        <v>0</v>
      </c>
      <c r="BE429">
        <v>0</v>
      </c>
      <c r="BF429">
        <v>0</v>
      </c>
    </row>
    <row r="430" spans="54:58" x14ac:dyDescent="0.25">
      <c r="BB430">
        <v>0</v>
      </c>
      <c r="BC430">
        <v>0</v>
      </c>
      <c r="BD430">
        <v>0</v>
      </c>
      <c r="BE430">
        <v>0</v>
      </c>
      <c r="BF430">
        <v>0</v>
      </c>
    </row>
    <row r="431" spans="54:58" x14ac:dyDescent="0.25">
      <c r="BB431">
        <v>0</v>
      </c>
      <c r="BC431">
        <v>0</v>
      </c>
      <c r="BD431">
        <v>0</v>
      </c>
      <c r="BE431">
        <v>0</v>
      </c>
      <c r="BF431">
        <v>0</v>
      </c>
    </row>
    <row r="432" spans="54:58" x14ac:dyDescent="0.25">
      <c r="BB432">
        <v>0</v>
      </c>
      <c r="BC432">
        <v>0</v>
      </c>
      <c r="BD432">
        <v>0</v>
      </c>
      <c r="BE432">
        <v>0</v>
      </c>
      <c r="BF432">
        <v>0</v>
      </c>
    </row>
    <row r="433" spans="54:58" x14ac:dyDescent="0.25">
      <c r="BB433">
        <v>0</v>
      </c>
      <c r="BC433">
        <v>0</v>
      </c>
      <c r="BD433">
        <v>0</v>
      </c>
      <c r="BE433">
        <v>0</v>
      </c>
      <c r="BF433">
        <v>0</v>
      </c>
    </row>
    <row r="434" spans="54:58" x14ac:dyDescent="0.25">
      <c r="BB434">
        <v>0</v>
      </c>
      <c r="BC434">
        <v>0</v>
      </c>
      <c r="BD434">
        <v>0</v>
      </c>
      <c r="BE434">
        <v>0</v>
      </c>
      <c r="BF434">
        <v>0</v>
      </c>
    </row>
    <row r="435" spans="54:58" x14ac:dyDescent="0.25">
      <c r="BB435">
        <v>0</v>
      </c>
      <c r="BC435">
        <v>0</v>
      </c>
      <c r="BD435">
        <v>0</v>
      </c>
      <c r="BE435">
        <v>0</v>
      </c>
      <c r="BF435">
        <v>0</v>
      </c>
    </row>
    <row r="436" spans="54:58" x14ac:dyDescent="0.25">
      <c r="BB436">
        <v>0</v>
      </c>
      <c r="BC436">
        <v>0</v>
      </c>
      <c r="BD436">
        <v>0</v>
      </c>
      <c r="BE436">
        <v>0</v>
      </c>
      <c r="BF436">
        <v>0</v>
      </c>
    </row>
    <row r="437" spans="54:58" x14ac:dyDescent="0.25">
      <c r="BB437">
        <v>0</v>
      </c>
      <c r="BC437">
        <v>0</v>
      </c>
      <c r="BD437">
        <v>0</v>
      </c>
      <c r="BE437">
        <v>0</v>
      </c>
      <c r="BF437">
        <v>0</v>
      </c>
    </row>
    <row r="438" spans="54:58" x14ac:dyDescent="0.25">
      <c r="BB438">
        <v>0</v>
      </c>
      <c r="BC438">
        <v>0</v>
      </c>
      <c r="BD438">
        <v>0</v>
      </c>
      <c r="BE438">
        <v>0</v>
      </c>
      <c r="BF438">
        <v>0</v>
      </c>
    </row>
    <row r="439" spans="54:58" x14ac:dyDescent="0.25">
      <c r="BB439">
        <v>0</v>
      </c>
      <c r="BC439">
        <v>0</v>
      </c>
      <c r="BD439">
        <v>0</v>
      </c>
      <c r="BE439">
        <v>0</v>
      </c>
      <c r="BF439">
        <v>0</v>
      </c>
    </row>
    <row r="440" spans="54:58" x14ac:dyDescent="0.25">
      <c r="BB440">
        <v>0</v>
      </c>
      <c r="BC440">
        <v>0</v>
      </c>
      <c r="BD440">
        <v>0</v>
      </c>
      <c r="BE440">
        <v>0</v>
      </c>
      <c r="BF440">
        <v>0</v>
      </c>
    </row>
    <row r="441" spans="54:58" x14ac:dyDescent="0.25">
      <c r="BB441">
        <v>0</v>
      </c>
      <c r="BC441">
        <v>0</v>
      </c>
      <c r="BD441">
        <v>0</v>
      </c>
      <c r="BE441">
        <v>0</v>
      </c>
      <c r="BF441">
        <v>0</v>
      </c>
    </row>
    <row r="442" spans="54:58" x14ac:dyDescent="0.25">
      <c r="BB442">
        <v>0</v>
      </c>
      <c r="BC442">
        <v>0</v>
      </c>
      <c r="BD442">
        <v>0</v>
      </c>
      <c r="BE442">
        <v>0</v>
      </c>
      <c r="BF442">
        <v>0</v>
      </c>
    </row>
    <row r="443" spans="54:58" x14ac:dyDescent="0.25">
      <c r="BB443">
        <v>0</v>
      </c>
      <c r="BC443">
        <v>0</v>
      </c>
      <c r="BD443">
        <v>0</v>
      </c>
      <c r="BE443">
        <v>0</v>
      </c>
      <c r="BF443">
        <v>0</v>
      </c>
    </row>
    <row r="444" spans="54:58" x14ac:dyDescent="0.25">
      <c r="BB444">
        <v>0</v>
      </c>
      <c r="BC444">
        <v>0</v>
      </c>
      <c r="BD444">
        <v>0</v>
      </c>
      <c r="BE444">
        <v>0</v>
      </c>
      <c r="BF444">
        <v>0</v>
      </c>
    </row>
    <row r="445" spans="54:58" x14ac:dyDescent="0.25">
      <c r="BB445">
        <v>0</v>
      </c>
      <c r="BC445">
        <v>0</v>
      </c>
      <c r="BD445">
        <v>0</v>
      </c>
      <c r="BE445">
        <v>0</v>
      </c>
      <c r="BF445">
        <v>0</v>
      </c>
    </row>
    <row r="446" spans="54:58" x14ac:dyDescent="0.25">
      <c r="BB446">
        <v>0</v>
      </c>
      <c r="BC446">
        <v>0</v>
      </c>
      <c r="BD446">
        <v>0</v>
      </c>
      <c r="BE446">
        <v>0</v>
      </c>
      <c r="BF446">
        <v>0</v>
      </c>
    </row>
    <row r="447" spans="54:58" x14ac:dyDescent="0.25">
      <c r="BB447">
        <v>0</v>
      </c>
      <c r="BC447">
        <v>0</v>
      </c>
      <c r="BD447">
        <v>0</v>
      </c>
      <c r="BE447">
        <v>0</v>
      </c>
      <c r="BF447">
        <v>0</v>
      </c>
    </row>
    <row r="448" spans="54:58" x14ac:dyDescent="0.25">
      <c r="BB448">
        <v>0</v>
      </c>
      <c r="BC448">
        <v>0</v>
      </c>
      <c r="BD448">
        <v>0</v>
      </c>
      <c r="BE448">
        <v>0</v>
      </c>
      <c r="BF448">
        <v>0</v>
      </c>
    </row>
    <row r="449" spans="54:58" x14ac:dyDescent="0.25">
      <c r="BB449">
        <v>0</v>
      </c>
      <c r="BC449">
        <v>0</v>
      </c>
      <c r="BD449">
        <v>0</v>
      </c>
      <c r="BE449">
        <v>0</v>
      </c>
      <c r="BF449">
        <v>0</v>
      </c>
    </row>
    <row r="450" spans="54:58" x14ac:dyDescent="0.25">
      <c r="BB450">
        <v>0</v>
      </c>
      <c r="BC450">
        <v>0</v>
      </c>
      <c r="BD450">
        <v>0</v>
      </c>
      <c r="BE450">
        <v>0</v>
      </c>
      <c r="BF450">
        <v>0</v>
      </c>
    </row>
    <row r="451" spans="54:58" x14ac:dyDescent="0.25">
      <c r="BB451">
        <v>0</v>
      </c>
      <c r="BC451">
        <v>0</v>
      </c>
      <c r="BD451">
        <v>0</v>
      </c>
      <c r="BE451">
        <v>0</v>
      </c>
      <c r="BF451">
        <v>0</v>
      </c>
    </row>
    <row r="452" spans="54:58" x14ac:dyDescent="0.25">
      <c r="BB452">
        <v>0</v>
      </c>
      <c r="BC452">
        <v>0</v>
      </c>
      <c r="BD452">
        <v>0</v>
      </c>
      <c r="BE452">
        <v>0</v>
      </c>
      <c r="BF452">
        <v>0</v>
      </c>
    </row>
    <row r="453" spans="54:58" x14ac:dyDescent="0.25">
      <c r="BB453">
        <v>0</v>
      </c>
      <c r="BC453">
        <v>0</v>
      </c>
      <c r="BD453">
        <v>0</v>
      </c>
      <c r="BE453">
        <v>0</v>
      </c>
      <c r="BF453">
        <v>0</v>
      </c>
    </row>
    <row r="454" spans="54:58" x14ac:dyDescent="0.25">
      <c r="BB454">
        <v>0</v>
      </c>
      <c r="BC454">
        <v>0</v>
      </c>
      <c r="BD454">
        <v>0</v>
      </c>
      <c r="BE454">
        <v>0</v>
      </c>
      <c r="BF454">
        <v>0</v>
      </c>
    </row>
    <row r="455" spans="54:58" x14ac:dyDescent="0.25">
      <c r="BB455">
        <v>0</v>
      </c>
      <c r="BC455">
        <v>0</v>
      </c>
      <c r="BD455">
        <v>0</v>
      </c>
      <c r="BE455">
        <v>0</v>
      </c>
      <c r="BF455">
        <v>0</v>
      </c>
    </row>
    <row r="456" spans="54:58" x14ac:dyDescent="0.25">
      <c r="BB456">
        <v>0</v>
      </c>
      <c r="BC456">
        <v>0</v>
      </c>
      <c r="BD456">
        <v>0</v>
      </c>
      <c r="BE456">
        <v>0</v>
      </c>
      <c r="BF456">
        <v>0</v>
      </c>
    </row>
    <row r="457" spans="54:58" x14ac:dyDescent="0.25">
      <c r="BB457">
        <v>0</v>
      </c>
      <c r="BC457">
        <v>0</v>
      </c>
      <c r="BD457">
        <v>0</v>
      </c>
      <c r="BE457">
        <v>0</v>
      </c>
      <c r="BF457">
        <v>0</v>
      </c>
    </row>
    <row r="458" spans="54:58" x14ac:dyDescent="0.25">
      <c r="BB458">
        <v>0</v>
      </c>
      <c r="BC458">
        <v>0</v>
      </c>
      <c r="BD458">
        <v>0</v>
      </c>
      <c r="BE458">
        <v>0</v>
      </c>
      <c r="BF458">
        <v>0</v>
      </c>
    </row>
    <row r="459" spans="54:58" x14ac:dyDescent="0.25">
      <c r="BB459">
        <v>0</v>
      </c>
      <c r="BC459">
        <v>0</v>
      </c>
      <c r="BD459">
        <v>0</v>
      </c>
      <c r="BE459">
        <v>0</v>
      </c>
      <c r="BF459">
        <v>0</v>
      </c>
    </row>
    <row r="460" spans="54:58" x14ac:dyDescent="0.25">
      <c r="BB460">
        <v>0</v>
      </c>
      <c r="BC460">
        <v>0</v>
      </c>
      <c r="BD460">
        <v>0</v>
      </c>
      <c r="BE460">
        <v>0</v>
      </c>
      <c r="BF460">
        <v>0</v>
      </c>
    </row>
    <row r="461" spans="54:58" x14ac:dyDescent="0.25">
      <c r="BB461">
        <v>0</v>
      </c>
      <c r="BC461">
        <v>0</v>
      </c>
      <c r="BD461">
        <v>0</v>
      </c>
      <c r="BE461">
        <v>0</v>
      </c>
      <c r="BF461">
        <v>0</v>
      </c>
    </row>
    <row r="462" spans="54:58" x14ac:dyDescent="0.25">
      <c r="BB462">
        <v>0</v>
      </c>
      <c r="BC462">
        <v>0</v>
      </c>
      <c r="BD462">
        <v>0</v>
      </c>
      <c r="BE462">
        <v>0</v>
      </c>
      <c r="BF462">
        <v>0</v>
      </c>
    </row>
    <row r="463" spans="54:58" x14ac:dyDescent="0.25">
      <c r="BB463">
        <v>0</v>
      </c>
      <c r="BC463">
        <v>0</v>
      </c>
      <c r="BD463">
        <v>0</v>
      </c>
      <c r="BE463">
        <v>0</v>
      </c>
      <c r="BF463">
        <v>0</v>
      </c>
    </row>
    <row r="464" spans="54:58" x14ac:dyDescent="0.25">
      <c r="BB464">
        <v>0</v>
      </c>
      <c r="BC464">
        <v>0</v>
      </c>
      <c r="BD464">
        <v>0</v>
      </c>
      <c r="BE464">
        <v>0</v>
      </c>
      <c r="BF464">
        <v>0</v>
      </c>
    </row>
    <row r="465" spans="54:58" x14ac:dyDescent="0.25">
      <c r="BB465">
        <v>0</v>
      </c>
      <c r="BC465">
        <v>0</v>
      </c>
      <c r="BD465">
        <v>0</v>
      </c>
      <c r="BE465">
        <v>0</v>
      </c>
      <c r="BF465">
        <v>0</v>
      </c>
    </row>
    <row r="466" spans="54:58" x14ac:dyDescent="0.25">
      <c r="BB466">
        <v>0</v>
      </c>
      <c r="BC466">
        <v>0</v>
      </c>
      <c r="BD466">
        <v>0</v>
      </c>
      <c r="BE466">
        <v>0</v>
      </c>
      <c r="BF466">
        <v>0</v>
      </c>
    </row>
    <row r="467" spans="54:58" x14ac:dyDescent="0.25">
      <c r="BB467">
        <v>0</v>
      </c>
      <c r="BC467">
        <v>0</v>
      </c>
      <c r="BD467">
        <v>0</v>
      </c>
      <c r="BE467">
        <v>0</v>
      </c>
      <c r="BF467">
        <v>0</v>
      </c>
    </row>
    <row r="468" spans="54:58" x14ac:dyDescent="0.25">
      <c r="BB468">
        <v>0</v>
      </c>
      <c r="BC468">
        <v>0</v>
      </c>
      <c r="BD468">
        <v>0</v>
      </c>
      <c r="BE468">
        <v>0</v>
      </c>
      <c r="BF468">
        <v>0</v>
      </c>
    </row>
    <row r="469" spans="54:58" x14ac:dyDescent="0.25">
      <c r="BB469">
        <v>0</v>
      </c>
      <c r="BC469">
        <v>0</v>
      </c>
      <c r="BD469">
        <v>0</v>
      </c>
      <c r="BE469">
        <v>0</v>
      </c>
      <c r="BF469">
        <v>0</v>
      </c>
    </row>
    <row r="470" spans="54:58" x14ac:dyDescent="0.25">
      <c r="BB470">
        <v>0</v>
      </c>
      <c r="BC470">
        <v>0</v>
      </c>
      <c r="BD470">
        <v>0</v>
      </c>
      <c r="BE470">
        <v>0</v>
      </c>
      <c r="BF470">
        <v>0</v>
      </c>
    </row>
    <row r="471" spans="54:58" x14ac:dyDescent="0.25">
      <c r="BB471">
        <v>0</v>
      </c>
      <c r="BC471">
        <v>0</v>
      </c>
      <c r="BD471">
        <v>0</v>
      </c>
      <c r="BE471">
        <v>0</v>
      </c>
      <c r="BF471">
        <v>0</v>
      </c>
    </row>
    <row r="472" spans="54:58" x14ac:dyDescent="0.25">
      <c r="BB472">
        <v>0</v>
      </c>
      <c r="BC472">
        <v>0</v>
      </c>
      <c r="BD472">
        <v>0</v>
      </c>
      <c r="BE472">
        <v>0</v>
      </c>
      <c r="BF472">
        <v>0</v>
      </c>
    </row>
    <row r="473" spans="54:58" x14ac:dyDescent="0.25">
      <c r="BB473">
        <v>0</v>
      </c>
      <c r="BC473">
        <v>0</v>
      </c>
      <c r="BD473">
        <v>0</v>
      </c>
      <c r="BE473">
        <v>0</v>
      </c>
      <c r="BF473">
        <v>0</v>
      </c>
    </row>
    <row r="474" spans="54:58" x14ac:dyDescent="0.25">
      <c r="BB474">
        <v>0</v>
      </c>
      <c r="BC474">
        <v>0</v>
      </c>
      <c r="BD474">
        <v>0</v>
      </c>
      <c r="BE474">
        <v>0</v>
      </c>
      <c r="BF474">
        <v>0</v>
      </c>
    </row>
    <row r="475" spans="54:58" x14ac:dyDescent="0.25">
      <c r="BB475">
        <v>0</v>
      </c>
      <c r="BC475">
        <v>0</v>
      </c>
      <c r="BD475">
        <v>0</v>
      </c>
      <c r="BE475">
        <v>0</v>
      </c>
      <c r="BF475">
        <v>0</v>
      </c>
    </row>
    <row r="476" spans="54:58" x14ac:dyDescent="0.25">
      <c r="BB476">
        <v>0</v>
      </c>
      <c r="BC476">
        <v>0</v>
      </c>
      <c r="BD476">
        <v>0</v>
      </c>
      <c r="BE476">
        <v>0</v>
      </c>
      <c r="BF476">
        <v>0</v>
      </c>
    </row>
    <row r="477" spans="54:58" x14ac:dyDescent="0.25">
      <c r="BB477">
        <v>0</v>
      </c>
      <c r="BC477">
        <v>0</v>
      </c>
      <c r="BD477">
        <v>0</v>
      </c>
      <c r="BE477">
        <v>0</v>
      </c>
      <c r="BF477">
        <v>0</v>
      </c>
    </row>
    <row r="478" spans="54:58" x14ac:dyDescent="0.25">
      <c r="BB478">
        <v>0</v>
      </c>
      <c r="BC478">
        <v>0</v>
      </c>
      <c r="BD478">
        <v>0</v>
      </c>
      <c r="BE478">
        <v>0</v>
      </c>
      <c r="BF478">
        <v>0</v>
      </c>
    </row>
    <row r="479" spans="54:58" x14ac:dyDescent="0.25">
      <c r="BB479">
        <v>0</v>
      </c>
      <c r="BC479">
        <v>0</v>
      </c>
      <c r="BD479">
        <v>0</v>
      </c>
      <c r="BE479">
        <v>0</v>
      </c>
      <c r="BF479">
        <v>0</v>
      </c>
    </row>
    <row r="480" spans="54:58" x14ac:dyDescent="0.25">
      <c r="BB480">
        <v>0</v>
      </c>
      <c r="BC480">
        <v>0</v>
      </c>
      <c r="BD480">
        <v>0</v>
      </c>
      <c r="BE480">
        <v>0</v>
      </c>
      <c r="BF480">
        <v>0</v>
      </c>
    </row>
    <row r="481" spans="54:58" x14ac:dyDescent="0.25">
      <c r="BB481">
        <v>0</v>
      </c>
      <c r="BC481">
        <v>0</v>
      </c>
      <c r="BD481">
        <v>0</v>
      </c>
      <c r="BE481">
        <v>0</v>
      </c>
      <c r="BF481">
        <v>0</v>
      </c>
    </row>
    <row r="482" spans="54:58" x14ac:dyDescent="0.25">
      <c r="BB482">
        <v>0</v>
      </c>
      <c r="BC482">
        <v>0</v>
      </c>
      <c r="BD482">
        <v>0</v>
      </c>
      <c r="BE482">
        <v>0</v>
      </c>
      <c r="BF482">
        <v>0</v>
      </c>
    </row>
    <row r="483" spans="54:58" x14ac:dyDescent="0.25">
      <c r="BB483">
        <v>0</v>
      </c>
      <c r="BC483">
        <v>0</v>
      </c>
      <c r="BD483">
        <v>0</v>
      </c>
      <c r="BE483">
        <v>0</v>
      </c>
      <c r="BF483">
        <v>0</v>
      </c>
    </row>
    <row r="484" spans="54:58" x14ac:dyDescent="0.25">
      <c r="BB484">
        <v>0</v>
      </c>
      <c r="BC484">
        <v>0</v>
      </c>
      <c r="BD484">
        <v>0</v>
      </c>
      <c r="BE484">
        <v>0</v>
      </c>
      <c r="BF484">
        <v>0</v>
      </c>
    </row>
    <row r="485" spans="54:58" x14ac:dyDescent="0.25">
      <c r="BB485">
        <v>0</v>
      </c>
      <c r="BC485">
        <v>0</v>
      </c>
      <c r="BD485">
        <v>0</v>
      </c>
      <c r="BE485">
        <v>0</v>
      </c>
      <c r="BF485">
        <v>0</v>
      </c>
    </row>
    <row r="486" spans="54:58" x14ac:dyDescent="0.25">
      <c r="BB486">
        <v>0</v>
      </c>
      <c r="BC486">
        <v>0</v>
      </c>
      <c r="BD486">
        <v>0</v>
      </c>
      <c r="BE486">
        <v>0</v>
      </c>
      <c r="BF486">
        <v>0</v>
      </c>
    </row>
    <row r="487" spans="54:58" x14ac:dyDescent="0.25">
      <c r="BB487">
        <v>0</v>
      </c>
      <c r="BC487">
        <v>0</v>
      </c>
      <c r="BD487">
        <v>0</v>
      </c>
      <c r="BE487">
        <v>0</v>
      </c>
      <c r="BF487">
        <v>0</v>
      </c>
    </row>
    <row r="488" spans="54:58" x14ac:dyDescent="0.25">
      <c r="BB488">
        <v>0</v>
      </c>
      <c r="BC488">
        <v>0</v>
      </c>
      <c r="BD488">
        <v>0</v>
      </c>
      <c r="BE488">
        <v>0</v>
      </c>
      <c r="BF488">
        <v>0</v>
      </c>
    </row>
    <row r="489" spans="54:58" x14ac:dyDescent="0.25">
      <c r="BB489">
        <v>0</v>
      </c>
      <c r="BC489">
        <v>0</v>
      </c>
      <c r="BD489">
        <v>0</v>
      </c>
      <c r="BE489">
        <v>0</v>
      </c>
      <c r="BF489">
        <v>0</v>
      </c>
    </row>
    <row r="490" spans="54:58" x14ac:dyDescent="0.25">
      <c r="BB490">
        <v>0</v>
      </c>
      <c r="BC490">
        <v>0</v>
      </c>
      <c r="BD490">
        <v>0</v>
      </c>
      <c r="BE490">
        <v>0</v>
      </c>
      <c r="BF490">
        <v>0</v>
      </c>
    </row>
    <row r="491" spans="54:58" x14ac:dyDescent="0.25">
      <c r="BB491">
        <v>0</v>
      </c>
      <c r="BC491">
        <v>0</v>
      </c>
      <c r="BD491">
        <v>0</v>
      </c>
      <c r="BE491">
        <v>0</v>
      </c>
      <c r="BF491">
        <v>0</v>
      </c>
    </row>
    <row r="492" spans="54:58" x14ac:dyDescent="0.25">
      <c r="BB492">
        <v>0</v>
      </c>
      <c r="BC492">
        <v>0</v>
      </c>
      <c r="BD492">
        <v>0</v>
      </c>
      <c r="BE492">
        <v>0</v>
      </c>
      <c r="BF492">
        <v>0</v>
      </c>
    </row>
    <row r="493" spans="54:58" x14ac:dyDescent="0.25">
      <c r="BB493">
        <v>0</v>
      </c>
      <c r="BC493">
        <v>0</v>
      </c>
      <c r="BD493">
        <v>0</v>
      </c>
      <c r="BE493">
        <v>0</v>
      </c>
      <c r="BF493">
        <v>0</v>
      </c>
    </row>
    <row r="494" spans="54:58" x14ac:dyDescent="0.25">
      <c r="BB494">
        <v>0</v>
      </c>
      <c r="BC494">
        <v>0</v>
      </c>
      <c r="BD494">
        <v>0</v>
      </c>
      <c r="BE494">
        <v>0</v>
      </c>
      <c r="BF494">
        <v>0</v>
      </c>
    </row>
    <row r="495" spans="54:58" x14ac:dyDescent="0.25">
      <c r="BB495">
        <v>0</v>
      </c>
      <c r="BC495">
        <v>0</v>
      </c>
      <c r="BD495">
        <v>0</v>
      </c>
      <c r="BE495">
        <v>0</v>
      </c>
      <c r="BF495">
        <v>0</v>
      </c>
    </row>
    <row r="496" spans="54:58" x14ac:dyDescent="0.25">
      <c r="BB496">
        <v>0</v>
      </c>
      <c r="BC496">
        <v>0</v>
      </c>
      <c r="BD496">
        <v>0</v>
      </c>
      <c r="BE496">
        <v>0</v>
      </c>
      <c r="BF496">
        <v>0</v>
      </c>
    </row>
    <row r="497" spans="54:58" x14ac:dyDescent="0.25">
      <c r="BB497">
        <v>0</v>
      </c>
      <c r="BC497">
        <v>0</v>
      </c>
      <c r="BD497">
        <v>0</v>
      </c>
      <c r="BE497">
        <v>0</v>
      </c>
      <c r="BF497">
        <v>0</v>
      </c>
    </row>
    <row r="498" spans="54:58" x14ac:dyDescent="0.25">
      <c r="BB498">
        <v>0</v>
      </c>
      <c r="BC498">
        <v>0</v>
      </c>
      <c r="BD498">
        <v>0</v>
      </c>
      <c r="BE498">
        <v>0</v>
      </c>
      <c r="BF498">
        <v>0</v>
      </c>
    </row>
    <row r="499" spans="54:58" x14ac:dyDescent="0.25">
      <c r="BB499">
        <v>0</v>
      </c>
      <c r="BC499">
        <v>0</v>
      </c>
      <c r="BD499">
        <v>0</v>
      </c>
      <c r="BE499">
        <v>0</v>
      </c>
      <c r="BF499">
        <v>0</v>
      </c>
    </row>
    <row r="500" spans="54:58" x14ac:dyDescent="0.25">
      <c r="BB500">
        <v>0</v>
      </c>
      <c r="BC500">
        <v>0</v>
      </c>
      <c r="BD500">
        <v>0</v>
      </c>
      <c r="BE500">
        <v>0</v>
      </c>
      <c r="BF500">
        <v>0</v>
      </c>
    </row>
    <row r="501" spans="54:58" x14ac:dyDescent="0.25">
      <c r="BB501">
        <v>0</v>
      </c>
      <c r="BC501">
        <v>0</v>
      </c>
      <c r="BD501">
        <v>0</v>
      </c>
      <c r="BE501">
        <v>0</v>
      </c>
      <c r="BF501">
        <v>0</v>
      </c>
    </row>
    <row r="502" spans="54:58" x14ac:dyDescent="0.25">
      <c r="BB502">
        <v>0</v>
      </c>
      <c r="BC502">
        <v>0</v>
      </c>
      <c r="BD502">
        <v>0</v>
      </c>
      <c r="BE502">
        <v>0</v>
      </c>
      <c r="BF502">
        <v>0</v>
      </c>
    </row>
    <row r="503" spans="54:58" x14ac:dyDescent="0.25">
      <c r="BB503">
        <v>0</v>
      </c>
      <c r="BC503">
        <v>0</v>
      </c>
      <c r="BD503">
        <v>0</v>
      </c>
      <c r="BE503">
        <v>0</v>
      </c>
      <c r="BF503">
        <v>0</v>
      </c>
    </row>
    <row r="504" spans="54:58" x14ac:dyDescent="0.25">
      <c r="BB504">
        <v>0</v>
      </c>
      <c r="BC504">
        <v>0</v>
      </c>
      <c r="BD504">
        <v>0</v>
      </c>
      <c r="BE504">
        <v>0</v>
      </c>
      <c r="BF504">
        <v>0</v>
      </c>
    </row>
    <row r="505" spans="54:58" x14ac:dyDescent="0.25">
      <c r="BB505">
        <v>0</v>
      </c>
      <c r="BC505">
        <v>0</v>
      </c>
      <c r="BD505">
        <v>0</v>
      </c>
      <c r="BE505">
        <v>0</v>
      </c>
      <c r="BF505">
        <v>0</v>
      </c>
    </row>
    <row r="506" spans="54:58" x14ac:dyDescent="0.25">
      <c r="BB506">
        <v>0</v>
      </c>
      <c r="BC506">
        <v>0</v>
      </c>
      <c r="BD506">
        <v>0</v>
      </c>
      <c r="BE506">
        <v>0</v>
      </c>
      <c r="BF506">
        <v>0</v>
      </c>
    </row>
    <row r="507" spans="54:58" x14ac:dyDescent="0.25">
      <c r="BB507">
        <v>0</v>
      </c>
      <c r="BC507">
        <v>0</v>
      </c>
      <c r="BD507">
        <v>0</v>
      </c>
      <c r="BE507">
        <v>0</v>
      </c>
      <c r="BF507">
        <v>0</v>
      </c>
    </row>
    <row r="508" spans="54:58" x14ac:dyDescent="0.25">
      <c r="BB508">
        <v>0</v>
      </c>
      <c r="BC508">
        <v>0</v>
      </c>
      <c r="BD508">
        <v>0</v>
      </c>
      <c r="BE508">
        <v>0</v>
      </c>
      <c r="BF508">
        <v>0</v>
      </c>
    </row>
    <row r="509" spans="54:58" x14ac:dyDescent="0.25">
      <c r="BB509">
        <v>0</v>
      </c>
      <c r="BC509">
        <v>0</v>
      </c>
      <c r="BD509">
        <v>0</v>
      </c>
      <c r="BE509">
        <v>0</v>
      </c>
      <c r="BF509">
        <v>0</v>
      </c>
    </row>
    <row r="510" spans="54:58" x14ac:dyDescent="0.25">
      <c r="BB510">
        <v>0</v>
      </c>
      <c r="BC510">
        <v>0</v>
      </c>
      <c r="BD510">
        <v>0</v>
      </c>
      <c r="BE510">
        <v>0</v>
      </c>
      <c r="BF510">
        <v>0</v>
      </c>
    </row>
    <row r="511" spans="54:58" x14ac:dyDescent="0.25">
      <c r="BB511">
        <v>0</v>
      </c>
      <c r="BC511">
        <v>0</v>
      </c>
      <c r="BD511">
        <v>0</v>
      </c>
      <c r="BE511">
        <v>0</v>
      </c>
      <c r="BF511">
        <v>0</v>
      </c>
    </row>
    <row r="512" spans="54:58" x14ac:dyDescent="0.25">
      <c r="BB512">
        <v>0</v>
      </c>
      <c r="BC512">
        <v>0</v>
      </c>
      <c r="BD512">
        <v>0</v>
      </c>
      <c r="BE512">
        <v>0</v>
      </c>
      <c r="BF512">
        <v>0</v>
      </c>
    </row>
    <row r="513" spans="54:58" x14ac:dyDescent="0.25">
      <c r="BB513">
        <v>0</v>
      </c>
      <c r="BC513">
        <v>0</v>
      </c>
      <c r="BD513">
        <v>0</v>
      </c>
      <c r="BE513">
        <v>0</v>
      </c>
      <c r="BF513">
        <v>0</v>
      </c>
    </row>
    <row r="514" spans="54:58" x14ac:dyDescent="0.25">
      <c r="BB514">
        <v>0</v>
      </c>
      <c r="BC514">
        <v>0</v>
      </c>
      <c r="BD514">
        <v>0</v>
      </c>
      <c r="BE514">
        <v>0</v>
      </c>
      <c r="BF514">
        <v>0</v>
      </c>
    </row>
    <row r="515" spans="54:58" x14ac:dyDescent="0.25">
      <c r="BB515">
        <v>0</v>
      </c>
      <c r="BC515">
        <v>0</v>
      </c>
      <c r="BD515">
        <v>0</v>
      </c>
      <c r="BE515">
        <v>0</v>
      </c>
      <c r="BF515">
        <v>0</v>
      </c>
    </row>
    <row r="516" spans="54:58" x14ac:dyDescent="0.25">
      <c r="BB516">
        <v>0</v>
      </c>
      <c r="BC516">
        <v>0</v>
      </c>
      <c r="BD516">
        <v>0</v>
      </c>
      <c r="BE516">
        <v>0</v>
      </c>
      <c r="BF516">
        <v>0</v>
      </c>
    </row>
    <row r="517" spans="54:58" x14ac:dyDescent="0.25">
      <c r="BB517">
        <v>0</v>
      </c>
      <c r="BC517">
        <v>0</v>
      </c>
      <c r="BD517">
        <v>0</v>
      </c>
      <c r="BE517">
        <v>0</v>
      </c>
      <c r="BF517">
        <v>0</v>
      </c>
    </row>
    <row r="518" spans="54:58" x14ac:dyDescent="0.25">
      <c r="BB518">
        <v>0</v>
      </c>
      <c r="BC518">
        <v>0</v>
      </c>
      <c r="BD518">
        <v>0</v>
      </c>
      <c r="BE518">
        <v>0</v>
      </c>
      <c r="BF518">
        <v>0</v>
      </c>
    </row>
    <row r="519" spans="54:58" x14ac:dyDescent="0.25">
      <c r="BB519">
        <v>0</v>
      </c>
      <c r="BC519">
        <v>0</v>
      </c>
      <c r="BD519">
        <v>0</v>
      </c>
      <c r="BE519">
        <v>0</v>
      </c>
      <c r="BF519">
        <v>0</v>
      </c>
    </row>
    <row r="520" spans="54:58" x14ac:dyDescent="0.25">
      <c r="BB520">
        <v>0</v>
      </c>
      <c r="BC520">
        <v>0</v>
      </c>
      <c r="BD520">
        <v>0</v>
      </c>
      <c r="BE520">
        <v>0</v>
      </c>
      <c r="BF520">
        <v>0</v>
      </c>
    </row>
    <row r="521" spans="54:58" x14ac:dyDescent="0.25">
      <c r="BB521">
        <v>0</v>
      </c>
      <c r="BC521">
        <v>0</v>
      </c>
      <c r="BD521">
        <v>0</v>
      </c>
      <c r="BE521">
        <v>0</v>
      </c>
      <c r="BF521">
        <v>0</v>
      </c>
    </row>
    <row r="522" spans="54:58" x14ac:dyDescent="0.25">
      <c r="BB522">
        <v>0</v>
      </c>
      <c r="BC522">
        <v>0</v>
      </c>
      <c r="BD522">
        <v>0</v>
      </c>
      <c r="BE522">
        <v>0</v>
      </c>
      <c r="BF522">
        <v>0</v>
      </c>
    </row>
    <row r="523" spans="54:58" x14ac:dyDescent="0.25">
      <c r="BB523">
        <v>0</v>
      </c>
      <c r="BC523">
        <v>0</v>
      </c>
      <c r="BD523">
        <v>0</v>
      </c>
      <c r="BE523">
        <v>0</v>
      </c>
      <c r="BF523">
        <v>0</v>
      </c>
    </row>
    <row r="524" spans="54:58" x14ac:dyDescent="0.25">
      <c r="BB524">
        <v>0</v>
      </c>
      <c r="BC524">
        <v>0</v>
      </c>
      <c r="BD524">
        <v>0</v>
      </c>
      <c r="BE524">
        <v>0</v>
      </c>
      <c r="BF524">
        <v>0</v>
      </c>
    </row>
    <row r="525" spans="54:58" x14ac:dyDescent="0.25">
      <c r="BB525">
        <v>0</v>
      </c>
      <c r="BC525">
        <v>0</v>
      </c>
      <c r="BD525">
        <v>0</v>
      </c>
      <c r="BE525">
        <v>0</v>
      </c>
      <c r="BF525">
        <v>0</v>
      </c>
    </row>
    <row r="526" spans="54:58" x14ac:dyDescent="0.25">
      <c r="BB526">
        <v>0</v>
      </c>
      <c r="BC526">
        <v>0</v>
      </c>
      <c r="BD526">
        <v>0</v>
      </c>
      <c r="BE526">
        <v>0</v>
      </c>
      <c r="BF526">
        <v>0</v>
      </c>
    </row>
    <row r="527" spans="54:58" x14ac:dyDescent="0.25">
      <c r="BB527">
        <v>0</v>
      </c>
      <c r="BC527">
        <v>0</v>
      </c>
      <c r="BD527">
        <v>0</v>
      </c>
      <c r="BE527">
        <v>0</v>
      </c>
      <c r="BF527">
        <v>0</v>
      </c>
    </row>
    <row r="528" spans="54:58" x14ac:dyDescent="0.25">
      <c r="BB528">
        <v>0</v>
      </c>
      <c r="BC528">
        <v>0</v>
      </c>
      <c r="BD528">
        <v>0</v>
      </c>
      <c r="BE528">
        <v>0</v>
      </c>
      <c r="BF528">
        <v>0</v>
      </c>
    </row>
    <row r="529" spans="54:58" x14ac:dyDescent="0.25">
      <c r="BB529">
        <v>0</v>
      </c>
      <c r="BC529">
        <v>0</v>
      </c>
      <c r="BD529">
        <v>0</v>
      </c>
      <c r="BE529">
        <v>0</v>
      </c>
      <c r="BF529">
        <v>0</v>
      </c>
    </row>
    <row r="530" spans="54:58" x14ac:dyDescent="0.25">
      <c r="BB530">
        <v>0</v>
      </c>
      <c r="BC530">
        <v>0</v>
      </c>
      <c r="BD530">
        <v>0</v>
      </c>
      <c r="BE530">
        <v>0</v>
      </c>
      <c r="BF530">
        <v>0</v>
      </c>
    </row>
    <row r="531" spans="54:58" x14ac:dyDescent="0.25">
      <c r="BB531">
        <v>0</v>
      </c>
      <c r="BC531">
        <v>0</v>
      </c>
      <c r="BD531">
        <v>0</v>
      </c>
      <c r="BE531">
        <v>0</v>
      </c>
      <c r="BF531">
        <v>0</v>
      </c>
    </row>
    <row r="532" spans="54:58" x14ac:dyDescent="0.25">
      <c r="BB532">
        <v>0</v>
      </c>
      <c r="BC532">
        <v>0</v>
      </c>
      <c r="BD532">
        <v>0</v>
      </c>
      <c r="BE532">
        <v>0</v>
      </c>
      <c r="BF532">
        <v>0</v>
      </c>
    </row>
    <row r="533" spans="54:58" x14ac:dyDescent="0.25">
      <c r="BB533">
        <v>0</v>
      </c>
      <c r="BC533">
        <v>0</v>
      </c>
      <c r="BD533">
        <v>0</v>
      </c>
      <c r="BE533">
        <v>0</v>
      </c>
      <c r="BF533">
        <v>0</v>
      </c>
    </row>
    <row r="534" spans="54:58" x14ac:dyDescent="0.25">
      <c r="BB534">
        <v>0</v>
      </c>
      <c r="BC534">
        <v>0</v>
      </c>
      <c r="BD534">
        <v>0</v>
      </c>
      <c r="BE534">
        <v>0</v>
      </c>
      <c r="BF534">
        <v>0</v>
      </c>
    </row>
    <row r="535" spans="54:58" x14ac:dyDescent="0.25">
      <c r="BB535">
        <v>0</v>
      </c>
      <c r="BC535">
        <v>0</v>
      </c>
      <c r="BD535">
        <v>0</v>
      </c>
      <c r="BE535">
        <v>0</v>
      </c>
      <c r="BF535">
        <v>0</v>
      </c>
    </row>
    <row r="536" spans="54:58" x14ac:dyDescent="0.25">
      <c r="BB536">
        <v>0</v>
      </c>
      <c r="BC536">
        <v>0</v>
      </c>
      <c r="BD536">
        <v>0</v>
      </c>
      <c r="BE536">
        <v>0</v>
      </c>
      <c r="BF536">
        <v>0</v>
      </c>
    </row>
    <row r="537" spans="54:58" x14ac:dyDescent="0.25">
      <c r="BB537">
        <v>0</v>
      </c>
      <c r="BC537">
        <v>0</v>
      </c>
      <c r="BD537">
        <v>0</v>
      </c>
      <c r="BE537">
        <v>0</v>
      </c>
      <c r="BF537">
        <v>0</v>
      </c>
    </row>
    <row r="538" spans="54:58" x14ac:dyDescent="0.25">
      <c r="BB538">
        <v>0</v>
      </c>
      <c r="BC538">
        <v>0</v>
      </c>
      <c r="BD538">
        <v>0</v>
      </c>
      <c r="BE538">
        <v>0</v>
      </c>
      <c r="BF538">
        <v>0</v>
      </c>
    </row>
    <row r="539" spans="54:58" x14ac:dyDescent="0.25">
      <c r="BB539">
        <v>0</v>
      </c>
      <c r="BC539">
        <v>0</v>
      </c>
      <c r="BD539">
        <v>0</v>
      </c>
      <c r="BE539">
        <v>0</v>
      </c>
      <c r="BF539">
        <v>0</v>
      </c>
    </row>
    <row r="540" spans="54:58" x14ac:dyDescent="0.25">
      <c r="BB540">
        <v>0</v>
      </c>
      <c r="BC540">
        <v>0</v>
      </c>
      <c r="BD540">
        <v>0</v>
      </c>
      <c r="BE540">
        <v>0</v>
      </c>
      <c r="BF540">
        <v>0</v>
      </c>
    </row>
    <row r="541" spans="54:58" x14ac:dyDescent="0.25">
      <c r="BB541">
        <v>0</v>
      </c>
      <c r="BC541">
        <v>0</v>
      </c>
      <c r="BD541">
        <v>0</v>
      </c>
      <c r="BE541">
        <v>0</v>
      </c>
      <c r="BF541">
        <v>0</v>
      </c>
    </row>
    <row r="542" spans="54:58" x14ac:dyDescent="0.25">
      <c r="BB542">
        <v>0</v>
      </c>
      <c r="BC542">
        <v>0</v>
      </c>
      <c r="BD542">
        <v>0</v>
      </c>
      <c r="BE542">
        <v>0</v>
      </c>
      <c r="BF542">
        <v>0</v>
      </c>
    </row>
    <row r="543" spans="54:58" x14ac:dyDescent="0.25">
      <c r="BB543">
        <v>0</v>
      </c>
      <c r="BC543">
        <v>0</v>
      </c>
      <c r="BD543">
        <v>0</v>
      </c>
      <c r="BE543">
        <v>0</v>
      </c>
      <c r="BF543">
        <v>0</v>
      </c>
    </row>
    <row r="544" spans="54:58" x14ac:dyDescent="0.25">
      <c r="BB544">
        <v>0</v>
      </c>
      <c r="BC544">
        <v>0</v>
      </c>
      <c r="BD544">
        <v>0</v>
      </c>
      <c r="BE544">
        <v>0</v>
      </c>
      <c r="BF544">
        <v>0</v>
      </c>
    </row>
    <row r="545" spans="54:58" x14ac:dyDescent="0.25">
      <c r="BB545">
        <v>0</v>
      </c>
      <c r="BC545">
        <v>0</v>
      </c>
      <c r="BD545">
        <v>0</v>
      </c>
      <c r="BE545">
        <v>0</v>
      </c>
      <c r="BF545">
        <v>0</v>
      </c>
    </row>
    <row r="546" spans="54:58" x14ac:dyDescent="0.25">
      <c r="BB546">
        <v>0</v>
      </c>
      <c r="BC546">
        <v>0</v>
      </c>
      <c r="BD546">
        <v>0</v>
      </c>
      <c r="BE546">
        <v>0</v>
      </c>
      <c r="BF546">
        <v>0</v>
      </c>
    </row>
    <row r="547" spans="54:58" x14ac:dyDescent="0.25">
      <c r="BB547">
        <v>0</v>
      </c>
      <c r="BC547">
        <v>0</v>
      </c>
      <c r="BD547">
        <v>0</v>
      </c>
      <c r="BE547">
        <v>0</v>
      </c>
      <c r="BF547">
        <v>0</v>
      </c>
    </row>
    <row r="548" spans="54:58" x14ac:dyDescent="0.25">
      <c r="BB548">
        <v>0</v>
      </c>
      <c r="BC548">
        <v>0</v>
      </c>
      <c r="BD548">
        <v>0</v>
      </c>
      <c r="BE548">
        <v>0</v>
      </c>
      <c r="BF548">
        <v>0</v>
      </c>
    </row>
    <row r="549" spans="54:58" x14ac:dyDescent="0.25">
      <c r="BB549">
        <v>0</v>
      </c>
      <c r="BC549">
        <v>0</v>
      </c>
      <c r="BD549">
        <v>0</v>
      </c>
      <c r="BE549">
        <v>0</v>
      </c>
      <c r="BF549">
        <v>0</v>
      </c>
    </row>
    <row r="550" spans="54:58" x14ac:dyDescent="0.25">
      <c r="BB550">
        <v>0</v>
      </c>
      <c r="BC550">
        <v>0</v>
      </c>
      <c r="BD550">
        <v>0</v>
      </c>
      <c r="BE550">
        <v>0</v>
      </c>
      <c r="BF550">
        <v>0</v>
      </c>
    </row>
    <row r="551" spans="54:58" x14ac:dyDescent="0.25">
      <c r="BB551">
        <v>0</v>
      </c>
      <c r="BC551">
        <v>0</v>
      </c>
      <c r="BD551">
        <v>0</v>
      </c>
      <c r="BE551">
        <v>0</v>
      </c>
      <c r="BF551">
        <v>0</v>
      </c>
    </row>
    <row r="552" spans="54:58" x14ac:dyDescent="0.25">
      <c r="BB552">
        <v>0</v>
      </c>
      <c r="BC552">
        <v>0</v>
      </c>
      <c r="BD552">
        <v>0</v>
      </c>
      <c r="BE552">
        <v>0</v>
      </c>
      <c r="BF552">
        <v>0</v>
      </c>
    </row>
    <row r="553" spans="54:58" x14ac:dyDescent="0.25">
      <c r="BB553">
        <v>0</v>
      </c>
      <c r="BC553">
        <v>0</v>
      </c>
      <c r="BD553">
        <v>0</v>
      </c>
      <c r="BE553">
        <v>0</v>
      </c>
      <c r="BF553">
        <v>0</v>
      </c>
    </row>
    <row r="554" spans="54:58" x14ac:dyDescent="0.25">
      <c r="BB554">
        <v>0</v>
      </c>
      <c r="BC554">
        <v>0</v>
      </c>
      <c r="BD554">
        <v>0</v>
      </c>
      <c r="BE554">
        <v>0</v>
      </c>
      <c r="BF554">
        <v>0</v>
      </c>
    </row>
    <row r="555" spans="54:58" x14ac:dyDescent="0.25">
      <c r="BB555">
        <v>0</v>
      </c>
      <c r="BC555">
        <v>0</v>
      </c>
      <c r="BD555">
        <v>0</v>
      </c>
      <c r="BE555">
        <v>0</v>
      </c>
      <c r="BF555">
        <v>0</v>
      </c>
    </row>
    <row r="556" spans="54:58" x14ac:dyDescent="0.25">
      <c r="BB556">
        <v>0</v>
      </c>
      <c r="BC556">
        <v>0</v>
      </c>
      <c r="BD556">
        <v>0</v>
      </c>
      <c r="BE556">
        <v>0</v>
      </c>
      <c r="BF556">
        <v>0</v>
      </c>
    </row>
    <row r="557" spans="54:58" x14ac:dyDescent="0.25">
      <c r="BB557">
        <v>0</v>
      </c>
      <c r="BC557">
        <v>0</v>
      </c>
      <c r="BD557">
        <v>0</v>
      </c>
      <c r="BE557">
        <v>0</v>
      </c>
      <c r="BF557">
        <v>0</v>
      </c>
    </row>
    <row r="558" spans="54:58" x14ac:dyDescent="0.25">
      <c r="BB558">
        <v>0</v>
      </c>
      <c r="BC558">
        <v>0</v>
      </c>
      <c r="BD558">
        <v>0</v>
      </c>
      <c r="BE558">
        <v>0</v>
      </c>
      <c r="BF558">
        <v>0</v>
      </c>
    </row>
    <row r="559" spans="54:58" x14ac:dyDescent="0.25">
      <c r="BB559">
        <v>0</v>
      </c>
      <c r="BC559">
        <v>0</v>
      </c>
      <c r="BD559">
        <v>0</v>
      </c>
      <c r="BE559">
        <v>0</v>
      </c>
      <c r="BF559">
        <v>0</v>
      </c>
    </row>
    <row r="560" spans="54:58" x14ac:dyDescent="0.25">
      <c r="BB560">
        <v>0</v>
      </c>
      <c r="BC560">
        <v>0</v>
      </c>
      <c r="BD560">
        <v>0</v>
      </c>
      <c r="BE560">
        <v>0</v>
      </c>
      <c r="BF560">
        <v>0</v>
      </c>
    </row>
    <row r="561" spans="54:58" x14ac:dyDescent="0.25">
      <c r="BB561">
        <v>0</v>
      </c>
      <c r="BC561">
        <v>0</v>
      </c>
      <c r="BD561">
        <v>0</v>
      </c>
      <c r="BE561">
        <v>0</v>
      </c>
      <c r="BF561">
        <v>0</v>
      </c>
    </row>
    <row r="562" spans="54:58" x14ac:dyDescent="0.25">
      <c r="BB562">
        <v>0</v>
      </c>
      <c r="BC562">
        <v>0</v>
      </c>
      <c r="BD562">
        <v>0</v>
      </c>
      <c r="BE562">
        <v>0</v>
      </c>
      <c r="BF562">
        <v>0</v>
      </c>
    </row>
    <row r="563" spans="54:58" x14ac:dyDescent="0.25">
      <c r="BB563">
        <v>0</v>
      </c>
      <c r="BC563">
        <v>0</v>
      </c>
      <c r="BD563">
        <v>0</v>
      </c>
      <c r="BE563">
        <v>0</v>
      </c>
      <c r="BF563">
        <v>0</v>
      </c>
    </row>
    <row r="564" spans="54:58" x14ac:dyDescent="0.25">
      <c r="BB564">
        <v>0</v>
      </c>
      <c r="BC564">
        <v>0</v>
      </c>
      <c r="BD564">
        <v>0</v>
      </c>
      <c r="BE564">
        <v>0</v>
      </c>
      <c r="BF564">
        <v>0</v>
      </c>
    </row>
    <row r="565" spans="54:58" x14ac:dyDescent="0.25">
      <c r="BB565">
        <v>0</v>
      </c>
      <c r="BC565">
        <v>0</v>
      </c>
      <c r="BD565">
        <v>0</v>
      </c>
      <c r="BE565">
        <v>0</v>
      </c>
      <c r="BF565">
        <v>0</v>
      </c>
    </row>
    <row r="566" spans="54:58" x14ac:dyDescent="0.25">
      <c r="BB566">
        <v>0</v>
      </c>
      <c r="BC566">
        <v>0</v>
      </c>
      <c r="BD566">
        <v>0</v>
      </c>
      <c r="BE566">
        <v>0</v>
      </c>
      <c r="BF566">
        <v>0</v>
      </c>
    </row>
    <row r="567" spans="54:58" x14ac:dyDescent="0.25">
      <c r="BB567">
        <v>0</v>
      </c>
      <c r="BC567">
        <v>0</v>
      </c>
      <c r="BD567">
        <v>0</v>
      </c>
      <c r="BE567">
        <v>0</v>
      </c>
      <c r="BF567">
        <v>0</v>
      </c>
    </row>
    <row r="568" spans="54:58" x14ac:dyDescent="0.25">
      <c r="BB568">
        <v>0</v>
      </c>
      <c r="BC568">
        <v>0</v>
      </c>
      <c r="BD568">
        <v>0</v>
      </c>
      <c r="BE568">
        <v>0</v>
      </c>
      <c r="BF568">
        <v>0</v>
      </c>
    </row>
    <row r="569" spans="54:58" x14ac:dyDescent="0.25">
      <c r="BB569">
        <v>0</v>
      </c>
      <c r="BC569">
        <v>0</v>
      </c>
      <c r="BD569">
        <v>0</v>
      </c>
      <c r="BE569">
        <v>0</v>
      </c>
      <c r="BF569">
        <v>0</v>
      </c>
    </row>
    <row r="570" spans="54:58" x14ac:dyDescent="0.25">
      <c r="BB570">
        <v>0</v>
      </c>
      <c r="BC570">
        <v>0</v>
      </c>
      <c r="BD570">
        <v>0</v>
      </c>
      <c r="BE570">
        <v>0</v>
      </c>
      <c r="BF570">
        <v>0</v>
      </c>
    </row>
    <row r="571" spans="54:58" x14ac:dyDescent="0.25">
      <c r="BB571">
        <v>0</v>
      </c>
      <c r="BC571">
        <v>0</v>
      </c>
      <c r="BD571">
        <v>0</v>
      </c>
      <c r="BE571">
        <v>0</v>
      </c>
      <c r="BF571">
        <v>0</v>
      </c>
    </row>
    <row r="572" spans="54:58" x14ac:dyDescent="0.25">
      <c r="BB572">
        <v>0</v>
      </c>
      <c r="BC572">
        <v>0</v>
      </c>
      <c r="BD572">
        <v>0</v>
      </c>
      <c r="BE572">
        <v>0</v>
      </c>
      <c r="BF572">
        <v>0</v>
      </c>
    </row>
    <row r="573" spans="54:58" x14ac:dyDescent="0.25">
      <c r="BB573">
        <v>0</v>
      </c>
      <c r="BC573">
        <v>0</v>
      </c>
      <c r="BD573">
        <v>0</v>
      </c>
      <c r="BE573">
        <v>0</v>
      </c>
      <c r="BF573">
        <v>0</v>
      </c>
    </row>
    <row r="574" spans="54:58" x14ac:dyDescent="0.25">
      <c r="BB574">
        <v>0</v>
      </c>
      <c r="BC574">
        <v>0</v>
      </c>
      <c r="BD574">
        <v>0</v>
      </c>
      <c r="BE574">
        <v>0</v>
      </c>
      <c r="BF574">
        <v>0</v>
      </c>
    </row>
    <row r="575" spans="54:58" x14ac:dyDescent="0.25">
      <c r="BB575">
        <v>0</v>
      </c>
      <c r="BC575">
        <v>0</v>
      </c>
      <c r="BD575">
        <v>0</v>
      </c>
      <c r="BE575">
        <v>0</v>
      </c>
      <c r="BF575">
        <v>0</v>
      </c>
    </row>
    <row r="576" spans="54:58" x14ac:dyDescent="0.25">
      <c r="BB576">
        <v>0</v>
      </c>
      <c r="BC576">
        <v>0</v>
      </c>
      <c r="BD576">
        <v>0</v>
      </c>
      <c r="BE576">
        <v>0</v>
      </c>
      <c r="BF576">
        <v>0</v>
      </c>
    </row>
    <row r="577" spans="54:58" x14ac:dyDescent="0.25">
      <c r="BB577">
        <v>0</v>
      </c>
      <c r="BC577">
        <v>0</v>
      </c>
      <c r="BD577">
        <v>0</v>
      </c>
      <c r="BE577">
        <v>0</v>
      </c>
      <c r="BF577">
        <v>0</v>
      </c>
    </row>
    <row r="578" spans="54:58" x14ac:dyDescent="0.25">
      <c r="BB578">
        <v>0</v>
      </c>
      <c r="BC578">
        <v>0</v>
      </c>
      <c r="BD578">
        <v>0</v>
      </c>
      <c r="BE578">
        <v>0</v>
      </c>
      <c r="BF578">
        <v>0</v>
      </c>
    </row>
    <row r="579" spans="54:58" x14ac:dyDescent="0.25">
      <c r="BB579">
        <v>0</v>
      </c>
      <c r="BC579">
        <v>0</v>
      </c>
      <c r="BD579">
        <v>0</v>
      </c>
      <c r="BE579">
        <v>0</v>
      </c>
      <c r="BF579">
        <v>0</v>
      </c>
    </row>
    <row r="580" spans="54:58" x14ac:dyDescent="0.25">
      <c r="BB580">
        <v>0</v>
      </c>
      <c r="BC580">
        <v>0</v>
      </c>
      <c r="BD580">
        <v>0</v>
      </c>
      <c r="BE580">
        <v>0</v>
      </c>
      <c r="BF580">
        <v>0</v>
      </c>
    </row>
    <row r="581" spans="54:58" x14ac:dyDescent="0.25">
      <c r="BB581">
        <v>0</v>
      </c>
      <c r="BC581">
        <v>0</v>
      </c>
      <c r="BD581">
        <v>0</v>
      </c>
      <c r="BE581">
        <v>0</v>
      </c>
      <c r="BF581">
        <v>0</v>
      </c>
    </row>
    <row r="582" spans="54:58" x14ac:dyDescent="0.25">
      <c r="BB582">
        <v>0</v>
      </c>
      <c r="BC582">
        <v>0</v>
      </c>
      <c r="BD582">
        <v>0</v>
      </c>
      <c r="BE582">
        <v>0</v>
      </c>
      <c r="BF582">
        <v>0</v>
      </c>
    </row>
    <row r="583" spans="54:58" x14ac:dyDescent="0.25">
      <c r="BB583">
        <v>0</v>
      </c>
      <c r="BC583">
        <v>0</v>
      </c>
      <c r="BD583">
        <v>0</v>
      </c>
      <c r="BE583">
        <v>0</v>
      </c>
      <c r="BF583">
        <v>0</v>
      </c>
    </row>
    <row r="584" spans="54:58" x14ac:dyDescent="0.25">
      <c r="BB584">
        <v>0</v>
      </c>
      <c r="BC584">
        <v>0</v>
      </c>
      <c r="BD584">
        <v>0</v>
      </c>
      <c r="BE584">
        <v>0</v>
      </c>
      <c r="BF584">
        <v>0</v>
      </c>
    </row>
    <row r="585" spans="54:58" x14ac:dyDescent="0.25">
      <c r="BB585">
        <v>0</v>
      </c>
      <c r="BC585">
        <v>0</v>
      </c>
      <c r="BD585">
        <v>0</v>
      </c>
      <c r="BE585">
        <v>0</v>
      </c>
      <c r="BF585">
        <v>0</v>
      </c>
    </row>
    <row r="586" spans="54:58" x14ac:dyDescent="0.25">
      <c r="BB586">
        <v>0</v>
      </c>
      <c r="BC586">
        <v>0</v>
      </c>
      <c r="BD586">
        <v>0</v>
      </c>
      <c r="BE586">
        <v>0</v>
      </c>
      <c r="BF586">
        <v>0</v>
      </c>
    </row>
    <row r="587" spans="54:58" x14ac:dyDescent="0.25">
      <c r="BB587">
        <v>0</v>
      </c>
      <c r="BC587">
        <v>0</v>
      </c>
      <c r="BD587">
        <v>0</v>
      </c>
      <c r="BE587">
        <v>0</v>
      </c>
      <c r="BF587">
        <v>0</v>
      </c>
    </row>
    <row r="588" spans="54:58" x14ac:dyDescent="0.25">
      <c r="BB588">
        <v>0</v>
      </c>
      <c r="BC588">
        <v>0</v>
      </c>
      <c r="BD588">
        <v>0</v>
      </c>
      <c r="BE588">
        <v>0</v>
      </c>
      <c r="BF588">
        <v>0</v>
      </c>
    </row>
    <row r="589" spans="54:58" x14ac:dyDescent="0.25">
      <c r="BB589">
        <v>0</v>
      </c>
      <c r="BC589">
        <v>0</v>
      </c>
      <c r="BD589">
        <v>0</v>
      </c>
      <c r="BE589">
        <v>0</v>
      </c>
      <c r="BF589">
        <v>0</v>
      </c>
    </row>
    <row r="590" spans="54:58" x14ac:dyDescent="0.25">
      <c r="BB590">
        <v>0</v>
      </c>
      <c r="BC590">
        <v>0</v>
      </c>
      <c r="BD590">
        <v>0</v>
      </c>
      <c r="BE590">
        <v>0</v>
      </c>
      <c r="BF590">
        <v>0</v>
      </c>
    </row>
    <row r="591" spans="54:58" x14ac:dyDescent="0.25">
      <c r="BB591">
        <v>0</v>
      </c>
      <c r="BC591">
        <v>0</v>
      </c>
      <c r="BD591">
        <v>0</v>
      </c>
      <c r="BE591">
        <v>0</v>
      </c>
      <c r="BF591">
        <v>0</v>
      </c>
    </row>
    <row r="592" spans="54:58" x14ac:dyDescent="0.25">
      <c r="BB592">
        <v>0</v>
      </c>
      <c r="BC592">
        <v>0</v>
      </c>
      <c r="BD592">
        <v>0</v>
      </c>
      <c r="BE592">
        <v>0</v>
      </c>
      <c r="BF592">
        <v>0</v>
      </c>
    </row>
    <row r="593" spans="54:58" x14ac:dyDescent="0.25">
      <c r="BB593">
        <v>0</v>
      </c>
      <c r="BC593">
        <v>0</v>
      </c>
      <c r="BD593">
        <v>0</v>
      </c>
      <c r="BE593">
        <v>0</v>
      </c>
      <c r="BF593">
        <v>0</v>
      </c>
    </row>
    <row r="594" spans="54:58" x14ac:dyDescent="0.25">
      <c r="BB594">
        <v>0</v>
      </c>
      <c r="BC594">
        <v>0</v>
      </c>
      <c r="BD594">
        <v>0</v>
      </c>
      <c r="BE594">
        <v>0</v>
      </c>
      <c r="BF594">
        <v>0</v>
      </c>
    </row>
    <row r="595" spans="54:58" x14ac:dyDescent="0.25">
      <c r="BB595">
        <v>0</v>
      </c>
      <c r="BC595">
        <v>0</v>
      </c>
      <c r="BD595">
        <v>0</v>
      </c>
      <c r="BE595">
        <v>0</v>
      </c>
      <c r="BF595">
        <v>0</v>
      </c>
    </row>
    <row r="596" spans="54:58" x14ac:dyDescent="0.25">
      <c r="BB596">
        <v>0</v>
      </c>
      <c r="BC596">
        <v>0</v>
      </c>
      <c r="BD596">
        <v>0</v>
      </c>
      <c r="BE596">
        <v>0</v>
      </c>
      <c r="BF596">
        <v>0</v>
      </c>
    </row>
    <row r="597" spans="54:58" x14ac:dyDescent="0.25">
      <c r="BB597">
        <v>0</v>
      </c>
      <c r="BC597">
        <v>0</v>
      </c>
      <c r="BD597">
        <v>0</v>
      </c>
      <c r="BE597">
        <v>0</v>
      </c>
      <c r="BF597">
        <v>0</v>
      </c>
    </row>
    <row r="598" spans="54:58" x14ac:dyDescent="0.25">
      <c r="BB598">
        <v>0</v>
      </c>
      <c r="BC598">
        <v>0</v>
      </c>
      <c r="BD598">
        <v>0</v>
      </c>
      <c r="BE598">
        <v>0</v>
      </c>
      <c r="BF598">
        <v>0</v>
      </c>
    </row>
    <row r="599" spans="54:58" x14ac:dyDescent="0.25">
      <c r="BB599">
        <v>0</v>
      </c>
      <c r="BC599">
        <v>0</v>
      </c>
      <c r="BD599">
        <v>0</v>
      </c>
      <c r="BE599">
        <v>0</v>
      </c>
      <c r="BF599">
        <v>0</v>
      </c>
    </row>
    <row r="600" spans="54:58" x14ac:dyDescent="0.25">
      <c r="BB600">
        <v>0</v>
      </c>
      <c r="BC600">
        <v>0</v>
      </c>
      <c r="BD600">
        <v>0</v>
      </c>
      <c r="BE600">
        <v>0</v>
      </c>
      <c r="BF600">
        <v>0</v>
      </c>
    </row>
    <row r="601" spans="54:58" x14ac:dyDescent="0.25">
      <c r="BB601">
        <v>0</v>
      </c>
      <c r="BC601">
        <v>0</v>
      </c>
      <c r="BD601">
        <v>0</v>
      </c>
      <c r="BE601">
        <v>0</v>
      </c>
      <c r="BF601">
        <v>0</v>
      </c>
    </row>
    <row r="602" spans="54:58" x14ac:dyDescent="0.25">
      <c r="BB602">
        <v>0</v>
      </c>
      <c r="BC602">
        <v>0</v>
      </c>
      <c r="BD602">
        <v>0</v>
      </c>
      <c r="BE602">
        <v>0</v>
      </c>
      <c r="BF602">
        <v>0</v>
      </c>
    </row>
    <row r="603" spans="54:58" x14ac:dyDescent="0.25">
      <c r="BB603">
        <v>0</v>
      </c>
      <c r="BC603">
        <v>0</v>
      </c>
      <c r="BD603">
        <v>0</v>
      </c>
      <c r="BE603">
        <v>0</v>
      </c>
      <c r="BF603">
        <v>0</v>
      </c>
    </row>
    <row r="604" spans="54:58" x14ac:dyDescent="0.25">
      <c r="BB604">
        <v>0</v>
      </c>
      <c r="BC604">
        <v>0</v>
      </c>
      <c r="BD604">
        <v>0</v>
      </c>
      <c r="BE604">
        <v>0</v>
      </c>
      <c r="BF604">
        <v>0</v>
      </c>
    </row>
    <row r="605" spans="54:58" x14ac:dyDescent="0.25">
      <c r="BB605">
        <v>0</v>
      </c>
      <c r="BC605">
        <v>0</v>
      </c>
      <c r="BD605">
        <v>0</v>
      </c>
      <c r="BE605">
        <v>0</v>
      </c>
      <c r="BF605">
        <v>0</v>
      </c>
    </row>
    <row r="606" spans="54:58" x14ac:dyDescent="0.25">
      <c r="BB606">
        <v>0</v>
      </c>
      <c r="BC606">
        <v>0</v>
      </c>
      <c r="BD606">
        <v>0</v>
      </c>
      <c r="BE606">
        <v>0</v>
      </c>
      <c r="BF606">
        <v>0</v>
      </c>
    </row>
    <row r="607" spans="54:58" x14ac:dyDescent="0.25">
      <c r="BB607">
        <v>0</v>
      </c>
      <c r="BC607">
        <v>0</v>
      </c>
      <c r="BD607">
        <v>0</v>
      </c>
      <c r="BE607">
        <v>0</v>
      </c>
      <c r="BF607">
        <v>0</v>
      </c>
    </row>
    <row r="608" spans="54:58" x14ac:dyDescent="0.25">
      <c r="BB608">
        <v>0</v>
      </c>
      <c r="BC608">
        <v>0</v>
      </c>
      <c r="BD608">
        <v>0</v>
      </c>
      <c r="BE608">
        <v>0</v>
      </c>
      <c r="BF608">
        <v>0</v>
      </c>
    </row>
    <row r="609" spans="54:58" x14ac:dyDescent="0.25">
      <c r="BB609">
        <v>0</v>
      </c>
      <c r="BC609">
        <v>0</v>
      </c>
      <c r="BD609">
        <v>0</v>
      </c>
      <c r="BE609">
        <v>0</v>
      </c>
      <c r="BF609">
        <v>0</v>
      </c>
    </row>
    <row r="610" spans="54:58" x14ac:dyDescent="0.25">
      <c r="BB610">
        <v>0</v>
      </c>
      <c r="BC610">
        <v>0</v>
      </c>
      <c r="BD610">
        <v>0</v>
      </c>
      <c r="BE610">
        <v>0</v>
      </c>
      <c r="BF610">
        <v>0</v>
      </c>
    </row>
    <row r="611" spans="54:58" x14ac:dyDescent="0.25">
      <c r="BB611">
        <v>0</v>
      </c>
      <c r="BC611">
        <v>0</v>
      </c>
      <c r="BD611">
        <v>0</v>
      </c>
      <c r="BE611">
        <v>0</v>
      </c>
      <c r="BF611">
        <v>0</v>
      </c>
    </row>
    <row r="612" spans="54:58" x14ac:dyDescent="0.25">
      <c r="BB612">
        <v>0</v>
      </c>
      <c r="BC612">
        <v>0</v>
      </c>
      <c r="BD612">
        <v>0</v>
      </c>
      <c r="BE612">
        <v>0</v>
      </c>
      <c r="BF612">
        <v>0</v>
      </c>
    </row>
    <row r="613" spans="54:58" x14ac:dyDescent="0.25">
      <c r="BB613">
        <v>0</v>
      </c>
      <c r="BC613">
        <v>0</v>
      </c>
      <c r="BD613">
        <v>0</v>
      </c>
      <c r="BE613">
        <v>0</v>
      </c>
      <c r="BF613">
        <v>0</v>
      </c>
    </row>
    <row r="614" spans="54:58" x14ac:dyDescent="0.25">
      <c r="BB614">
        <v>0</v>
      </c>
      <c r="BC614">
        <v>0</v>
      </c>
      <c r="BD614">
        <v>0</v>
      </c>
      <c r="BE614">
        <v>0</v>
      </c>
      <c r="BF614">
        <v>0</v>
      </c>
    </row>
    <row r="615" spans="54:58" x14ac:dyDescent="0.25">
      <c r="BB615">
        <v>0</v>
      </c>
      <c r="BC615">
        <v>0</v>
      </c>
      <c r="BD615">
        <v>0</v>
      </c>
      <c r="BE615">
        <v>0</v>
      </c>
      <c r="BF615">
        <v>0</v>
      </c>
    </row>
    <row r="616" spans="54:58" x14ac:dyDescent="0.25">
      <c r="BB616">
        <v>0</v>
      </c>
      <c r="BC616">
        <v>0</v>
      </c>
      <c r="BD616">
        <v>0</v>
      </c>
      <c r="BE616">
        <v>0</v>
      </c>
      <c r="BF616">
        <v>0</v>
      </c>
    </row>
    <row r="617" spans="54:58" x14ac:dyDescent="0.25">
      <c r="BB617">
        <v>0</v>
      </c>
      <c r="BC617">
        <v>0</v>
      </c>
      <c r="BD617">
        <v>0</v>
      </c>
      <c r="BE617">
        <v>0</v>
      </c>
      <c r="BF617">
        <v>0</v>
      </c>
    </row>
    <row r="618" spans="54:58" x14ac:dyDescent="0.25">
      <c r="BB618">
        <v>0</v>
      </c>
      <c r="BC618">
        <v>0</v>
      </c>
      <c r="BD618">
        <v>0</v>
      </c>
      <c r="BE618">
        <v>0</v>
      </c>
      <c r="BF618">
        <v>0</v>
      </c>
    </row>
    <row r="619" spans="54:58" x14ac:dyDescent="0.25">
      <c r="BB619">
        <v>0</v>
      </c>
      <c r="BC619">
        <v>0</v>
      </c>
      <c r="BD619">
        <v>0</v>
      </c>
      <c r="BE619">
        <v>0</v>
      </c>
      <c r="BF619">
        <v>0</v>
      </c>
    </row>
    <row r="620" spans="54:58" x14ac:dyDescent="0.25">
      <c r="BB620">
        <v>0</v>
      </c>
      <c r="BC620">
        <v>0</v>
      </c>
      <c r="BD620">
        <v>0</v>
      </c>
      <c r="BE620">
        <v>0</v>
      </c>
      <c r="BF620">
        <v>0</v>
      </c>
    </row>
    <row r="621" spans="54:58" x14ac:dyDescent="0.25">
      <c r="BB621">
        <v>0</v>
      </c>
      <c r="BC621">
        <v>0</v>
      </c>
      <c r="BD621">
        <v>0</v>
      </c>
      <c r="BE621">
        <v>0</v>
      </c>
      <c r="BF621">
        <v>0</v>
      </c>
    </row>
    <row r="622" spans="54:58" x14ac:dyDescent="0.25">
      <c r="BB622">
        <v>0</v>
      </c>
      <c r="BC622">
        <v>0</v>
      </c>
      <c r="BD622">
        <v>0</v>
      </c>
      <c r="BE622">
        <v>0</v>
      </c>
      <c r="BF622">
        <v>0</v>
      </c>
    </row>
    <row r="623" spans="54:58" x14ac:dyDescent="0.25">
      <c r="BB623">
        <v>0</v>
      </c>
      <c r="BC623">
        <v>0</v>
      </c>
      <c r="BD623">
        <v>0</v>
      </c>
      <c r="BE623">
        <v>0</v>
      </c>
      <c r="BF623">
        <v>0</v>
      </c>
    </row>
    <row r="624" spans="54:58" x14ac:dyDescent="0.25">
      <c r="BB624">
        <v>0</v>
      </c>
      <c r="BC624">
        <v>0</v>
      </c>
      <c r="BD624">
        <v>0</v>
      </c>
      <c r="BE624">
        <v>0</v>
      </c>
      <c r="BF624">
        <v>0</v>
      </c>
    </row>
    <row r="625" spans="54:58" x14ac:dyDescent="0.25">
      <c r="BB625">
        <v>0</v>
      </c>
      <c r="BC625">
        <v>0</v>
      </c>
      <c r="BD625">
        <v>0</v>
      </c>
      <c r="BE625">
        <v>0</v>
      </c>
      <c r="BF625">
        <v>0</v>
      </c>
    </row>
    <row r="626" spans="54:58" x14ac:dyDescent="0.25">
      <c r="BB626">
        <v>0</v>
      </c>
      <c r="BC626">
        <v>0</v>
      </c>
      <c r="BD626">
        <v>0</v>
      </c>
      <c r="BE626">
        <v>0</v>
      </c>
      <c r="BF626">
        <v>0</v>
      </c>
    </row>
    <row r="627" spans="54:58" x14ac:dyDescent="0.25">
      <c r="BB627">
        <v>0</v>
      </c>
      <c r="BC627">
        <v>0</v>
      </c>
      <c r="BD627">
        <v>0</v>
      </c>
      <c r="BE627">
        <v>0</v>
      </c>
      <c r="BF627">
        <v>0</v>
      </c>
    </row>
    <row r="628" spans="54:58" x14ac:dyDescent="0.25">
      <c r="BB628">
        <v>0</v>
      </c>
      <c r="BC628">
        <v>0</v>
      </c>
      <c r="BD628">
        <v>0</v>
      </c>
      <c r="BE628">
        <v>0</v>
      </c>
      <c r="BF628">
        <v>0</v>
      </c>
    </row>
    <row r="629" spans="54:58" x14ac:dyDescent="0.25">
      <c r="BB629">
        <v>0</v>
      </c>
      <c r="BC629">
        <v>0</v>
      </c>
      <c r="BD629">
        <v>0</v>
      </c>
      <c r="BE629">
        <v>0</v>
      </c>
      <c r="BF629">
        <v>0</v>
      </c>
    </row>
    <row r="630" spans="54:58" x14ac:dyDescent="0.25">
      <c r="BB630">
        <v>0</v>
      </c>
      <c r="BC630">
        <v>0</v>
      </c>
      <c r="BD630">
        <v>0</v>
      </c>
      <c r="BE630">
        <v>0</v>
      </c>
      <c r="BF630">
        <v>0</v>
      </c>
    </row>
    <row r="631" spans="54:58" x14ac:dyDescent="0.25">
      <c r="BB631">
        <v>0</v>
      </c>
      <c r="BC631">
        <v>0</v>
      </c>
      <c r="BD631">
        <v>0</v>
      </c>
      <c r="BE631">
        <v>0</v>
      </c>
      <c r="BF631">
        <v>0</v>
      </c>
    </row>
    <row r="632" spans="54:58" x14ac:dyDescent="0.25">
      <c r="BB632">
        <v>0</v>
      </c>
      <c r="BC632">
        <v>0</v>
      </c>
      <c r="BD632">
        <v>0</v>
      </c>
      <c r="BE632">
        <v>0</v>
      </c>
      <c r="BF632">
        <v>0</v>
      </c>
    </row>
    <row r="633" spans="54:58" x14ac:dyDescent="0.25">
      <c r="BB633">
        <v>0</v>
      </c>
      <c r="BC633">
        <v>0</v>
      </c>
      <c r="BD633">
        <v>0</v>
      </c>
      <c r="BE633">
        <v>0</v>
      </c>
      <c r="BF633">
        <v>0</v>
      </c>
    </row>
    <row r="634" spans="54:58" x14ac:dyDescent="0.25">
      <c r="BB634">
        <v>0</v>
      </c>
      <c r="BC634">
        <v>0</v>
      </c>
      <c r="BD634">
        <v>0</v>
      </c>
      <c r="BE634">
        <v>0</v>
      </c>
      <c r="BF634">
        <v>0</v>
      </c>
    </row>
    <row r="635" spans="54:58" x14ac:dyDescent="0.25">
      <c r="BB635">
        <v>0</v>
      </c>
      <c r="BC635">
        <v>0</v>
      </c>
      <c r="BD635">
        <v>0</v>
      </c>
      <c r="BE635">
        <v>0</v>
      </c>
      <c r="BF635">
        <v>0</v>
      </c>
    </row>
    <row r="636" spans="54:58" x14ac:dyDescent="0.25">
      <c r="BB636">
        <v>0</v>
      </c>
      <c r="BC636">
        <v>0</v>
      </c>
      <c r="BD636">
        <v>0</v>
      </c>
      <c r="BE636">
        <v>0</v>
      </c>
      <c r="BF636">
        <v>0</v>
      </c>
    </row>
    <row r="637" spans="54:58" x14ac:dyDescent="0.25">
      <c r="BB637">
        <v>0</v>
      </c>
      <c r="BC637">
        <v>0</v>
      </c>
      <c r="BD637">
        <v>0</v>
      </c>
      <c r="BE637">
        <v>0</v>
      </c>
      <c r="BF637">
        <v>0</v>
      </c>
    </row>
    <row r="638" spans="54:58" x14ac:dyDescent="0.25">
      <c r="BB638">
        <v>0</v>
      </c>
      <c r="BC638">
        <v>0</v>
      </c>
      <c r="BD638">
        <v>0</v>
      </c>
      <c r="BE638">
        <v>0</v>
      </c>
      <c r="BF638">
        <v>0</v>
      </c>
    </row>
    <row r="639" spans="54:58" x14ac:dyDescent="0.25">
      <c r="BB639">
        <v>0</v>
      </c>
      <c r="BC639">
        <v>0</v>
      </c>
      <c r="BD639">
        <v>0</v>
      </c>
      <c r="BE639">
        <v>0</v>
      </c>
      <c r="BF639">
        <v>0</v>
      </c>
    </row>
    <row r="640" spans="54:58" x14ac:dyDescent="0.25">
      <c r="BB640">
        <v>0</v>
      </c>
      <c r="BC640">
        <v>0</v>
      </c>
      <c r="BD640">
        <v>0</v>
      </c>
      <c r="BE640">
        <v>0</v>
      </c>
      <c r="BF640">
        <v>0</v>
      </c>
    </row>
    <row r="641" spans="54:58" x14ac:dyDescent="0.25">
      <c r="BB641">
        <v>0</v>
      </c>
      <c r="BC641">
        <v>0</v>
      </c>
      <c r="BD641">
        <v>0</v>
      </c>
      <c r="BE641">
        <v>0</v>
      </c>
      <c r="BF641">
        <v>0</v>
      </c>
    </row>
    <row r="642" spans="54:58" x14ac:dyDescent="0.25">
      <c r="BB642">
        <v>0</v>
      </c>
      <c r="BC642">
        <v>0</v>
      </c>
      <c r="BD642">
        <v>0</v>
      </c>
      <c r="BE642">
        <v>0</v>
      </c>
      <c r="BF642">
        <v>0</v>
      </c>
    </row>
    <row r="643" spans="54:58" x14ac:dyDescent="0.25">
      <c r="BB643">
        <v>0</v>
      </c>
      <c r="BC643">
        <v>0</v>
      </c>
      <c r="BD643">
        <v>0</v>
      </c>
      <c r="BE643">
        <v>0</v>
      </c>
      <c r="BF643">
        <v>0</v>
      </c>
    </row>
    <row r="644" spans="54:58" x14ac:dyDescent="0.25">
      <c r="BB644">
        <v>0</v>
      </c>
      <c r="BC644">
        <v>0</v>
      </c>
      <c r="BD644">
        <v>0</v>
      </c>
      <c r="BE644">
        <v>0</v>
      </c>
      <c r="BF644">
        <v>0</v>
      </c>
    </row>
    <row r="645" spans="54:58" x14ac:dyDescent="0.25">
      <c r="BB645">
        <v>0</v>
      </c>
      <c r="BC645">
        <v>0</v>
      </c>
      <c r="BD645">
        <v>0</v>
      </c>
      <c r="BE645">
        <v>0</v>
      </c>
      <c r="BF645">
        <v>0</v>
      </c>
    </row>
    <row r="646" spans="54:58" x14ac:dyDescent="0.25">
      <c r="BB646">
        <v>0</v>
      </c>
      <c r="BC646">
        <v>0</v>
      </c>
      <c r="BD646">
        <v>0</v>
      </c>
      <c r="BE646">
        <v>0</v>
      </c>
      <c r="BF646">
        <v>0</v>
      </c>
    </row>
    <row r="647" spans="54:58" x14ac:dyDescent="0.25">
      <c r="BB647">
        <v>0</v>
      </c>
      <c r="BC647">
        <v>0</v>
      </c>
      <c r="BD647">
        <v>0</v>
      </c>
      <c r="BE647">
        <v>0</v>
      </c>
      <c r="BF647">
        <v>0</v>
      </c>
    </row>
    <row r="648" spans="54:58" x14ac:dyDescent="0.25">
      <c r="BB648">
        <v>0</v>
      </c>
      <c r="BC648">
        <v>0</v>
      </c>
      <c r="BD648">
        <v>0</v>
      </c>
      <c r="BE648">
        <v>0</v>
      </c>
      <c r="BF648">
        <v>0</v>
      </c>
    </row>
    <row r="649" spans="54:58" x14ac:dyDescent="0.25">
      <c r="BB649">
        <v>0</v>
      </c>
      <c r="BC649">
        <v>0</v>
      </c>
      <c r="BD649">
        <v>0</v>
      </c>
      <c r="BE649">
        <v>0</v>
      </c>
      <c r="BF649">
        <v>0</v>
      </c>
    </row>
    <row r="650" spans="54:58" x14ac:dyDescent="0.25">
      <c r="BB650">
        <v>0</v>
      </c>
      <c r="BC650">
        <v>0</v>
      </c>
      <c r="BD650">
        <v>0</v>
      </c>
      <c r="BE650">
        <v>0</v>
      </c>
      <c r="BF650">
        <v>0</v>
      </c>
    </row>
    <row r="651" spans="54:58" x14ac:dyDescent="0.25">
      <c r="BB651">
        <v>0</v>
      </c>
      <c r="BC651">
        <v>0</v>
      </c>
      <c r="BD651">
        <v>0</v>
      </c>
      <c r="BE651">
        <v>0</v>
      </c>
      <c r="BF651">
        <v>0</v>
      </c>
    </row>
    <row r="652" spans="54:58" x14ac:dyDescent="0.25">
      <c r="BB652">
        <v>0</v>
      </c>
      <c r="BC652">
        <v>0</v>
      </c>
      <c r="BD652">
        <v>0</v>
      </c>
      <c r="BE652">
        <v>0</v>
      </c>
      <c r="BF652">
        <v>0</v>
      </c>
    </row>
    <row r="653" spans="54:58" x14ac:dyDescent="0.25">
      <c r="BB653">
        <v>0</v>
      </c>
      <c r="BC653">
        <v>0</v>
      </c>
      <c r="BD653">
        <v>0</v>
      </c>
      <c r="BE653">
        <v>0</v>
      </c>
      <c r="BF653">
        <v>0</v>
      </c>
    </row>
    <row r="654" spans="54:58" x14ac:dyDescent="0.25">
      <c r="BB654">
        <v>0</v>
      </c>
      <c r="BC654">
        <v>0</v>
      </c>
      <c r="BD654">
        <v>0</v>
      </c>
      <c r="BE654">
        <v>0</v>
      </c>
      <c r="BF654">
        <v>0</v>
      </c>
    </row>
    <row r="655" spans="54:58" x14ac:dyDescent="0.25">
      <c r="BB655">
        <v>0</v>
      </c>
      <c r="BC655">
        <v>0</v>
      </c>
      <c r="BD655">
        <v>0</v>
      </c>
      <c r="BE655">
        <v>0</v>
      </c>
      <c r="BF655">
        <v>0</v>
      </c>
    </row>
    <row r="656" spans="54:58" x14ac:dyDescent="0.25">
      <c r="BB656">
        <v>0</v>
      </c>
      <c r="BC656">
        <v>0</v>
      </c>
      <c r="BD656">
        <v>0</v>
      </c>
      <c r="BE656">
        <v>0</v>
      </c>
      <c r="BF656">
        <v>0</v>
      </c>
    </row>
    <row r="657" spans="54:58" x14ac:dyDescent="0.25">
      <c r="BB657">
        <v>0</v>
      </c>
      <c r="BC657">
        <v>0</v>
      </c>
      <c r="BD657">
        <v>0</v>
      </c>
      <c r="BE657">
        <v>0</v>
      </c>
      <c r="BF657">
        <v>0</v>
      </c>
    </row>
    <row r="658" spans="54:58" x14ac:dyDescent="0.25">
      <c r="BB658">
        <v>0</v>
      </c>
      <c r="BC658">
        <v>0</v>
      </c>
      <c r="BD658">
        <v>0</v>
      </c>
      <c r="BE658">
        <v>0</v>
      </c>
      <c r="BF658">
        <v>0</v>
      </c>
    </row>
    <row r="659" spans="54:58" x14ac:dyDescent="0.25">
      <c r="BB659">
        <v>0</v>
      </c>
      <c r="BC659">
        <v>0</v>
      </c>
      <c r="BD659">
        <v>0</v>
      </c>
      <c r="BE659">
        <v>0</v>
      </c>
      <c r="BF659">
        <v>0</v>
      </c>
    </row>
    <row r="660" spans="54:58" x14ac:dyDescent="0.25">
      <c r="BB660">
        <v>0</v>
      </c>
      <c r="BC660">
        <v>0</v>
      </c>
      <c r="BD660">
        <v>0</v>
      </c>
      <c r="BE660">
        <v>0</v>
      </c>
      <c r="BF660">
        <v>0</v>
      </c>
    </row>
    <row r="661" spans="54:58" x14ac:dyDescent="0.25">
      <c r="BB661">
        <v>0</v>
      </c>
      <c r="BC661">
        <v>0</v>
      </c>
      <c r="BD661">
        <v>0</v>
      </c>
      <c r="BE661">
        <v>0</v>
      </c>
      <c r="BF661">
        <v>0</v>
      </c>
    </row>
    <row r="662" spans="54:58" x14ac:dyDescent="0.25">
      <c r="BB662">
        <v>0</v>
      </c>
      <c r="BC662">
        <v>0</v>
      </c>
      <c r="BD662">
        <v>0</v>
      </c>
      <c r="BE662">
        <v>0</v>
      </c>
      <c r="BF662">
        <v>0</v>
      </c>
    </row>
    <row r="663" spans="54:58" x14ac:dyDescent="0.25">
      <c r="BB663">
        <v>0</v>
      </c>
      <c r="BC663">
        <v>0</v>
      </c>
      <c r="BD663">
        <v>0</v>
      </c>
      <c r="BE663">
        <v>0</v>
      </c>
      <c r="BF663">
        <v>0</v>
      </c>
    </row>
    <row r="664" spans="54:58" x14ac:dyDescent="0.25">
      <c r="BB664">
        <v>0</v>
      </c>
      <c r="BC664">
        <v>0</v>
      </c>
      <c r="BD664">
        <v>0</v>
      </c>
      <c r="BE664">
        <v>0</v>
      </c>
      <c r="BF664">
        <v>0</v>
      </c>
    </row>
    <row r="665" spans="54:58" x14ac:dyDescent="0.25">
      <c r="BB665">
        <v>0</v>
      </c>
      <c r="BC665">
        <v>0</v>
      </c>
      <c r="BD665">
        <v>0</v>
      </c>
      <c r="BE665">
        <v>0</v>
      </c>
      <c r="BF665">
        <v>0</v>
      </c>
    </row>
    <row r="666" spans="54:58" x14ac:dyDescent="0.25">
      <c r="BB666">
        <v>0</v>
      </c>
      <c r="BC666">
        <v>0</v>
      </c>
      <c r="BD666">
        <v>0</v>
      </c>
      <c r="BE666">
        <v>0</v>
      </c>
      <c r="BF666">
        <v>0</v>
      </c>
    </row>
    <row r="667" spans="54:58" x14ac:dyDescent="0.25">
      <c r="BB667">
        <v>0</v>
      </c>
      <c r="BC667">
        <v>0</v>
      </c>
      <c r="BD667">
        <v>0</v>
      </c>
      <c r="BE667">
        <v>0</v>
      </c>
      <c r="BF667">
        <v>0</v>
      </c>
    </row>
    <row r="668" spans="54:58" x14ac:dyDescent="0.25">
      <c r="BB668">
        <v>0</v>
      </c>
      <c r="BC668">
        <v>0</v>
      </c>
      <c r="BD668">
        <v>0</v>
      </c>
      <c r="BE668">
        <v>0</v>
      </c>
      <c r="BF668">
        <v>0</v>
      </c>
    </row>
    <row r="669" spans="54:58" x14ac:dyDescent="0.25">
      <c r="BB669">
        <v>0</v>
      </c>
      <c r="BC669">
        <v>0</v>
      </c>
      <c r="BD669">
        <v>0</v>
      </c>
      <c r="BE669">
        <v>0</v>
      </c>
      <c r="BF669">
        <v>0</v>
      </c>
    </row>
    <row r="670" spans="54:58" x14ac:dyDescent="0.25">
      <c r="BB670">
        <v>0</v>
      </c>
      <c r="BC670">
        <v>0</v>
      </c>
      <c r="BD670">
        <v>0</v>
      </c>
      <c r="BE670">
        <v>0</v>
      </c>
      <c r="BF670">
        <v>0</v>
      </c>
    </row>
    <row r="671" spans="54:58" x14ac:dyDescent="0.25">
      <c r="BB671">
        <v>0</v>
      </c>
      <c r="BC671">
        <v>0</v>
      </c>
      <c r="BD671">
        <v>0</v>
      </c>
      <c r="BE671">
        <v>0</v>
      </c>
      <c r="BF671">
        <v>0</v>
      </c>
    </row>
    <row r="672" spans="54:58" x14ac:dyDescent="0.25">
      <c r="BB672">
        <v>0</v>
      </c>
      <c r="BC672">
        <v>0</v>
      </c>
      <c r="BD672">
        <v>0</v>
      </c>
      <c r="BE672">
        <v>0</v>
      </c>
      <c r="BF672">
        <v>0</v>
      </c>
    </row>
    <row r="673" spans="54:58" x14ac:dyDescent="0.25">
      <c r="BB673">
        <v>0</v>
      </c>
      <c r="BC673">
        <v>0</v>
      </c>
      <c r="BD673">
        <v>0</v>
      </c>
      <c r="BE673">
        <v>0</v>
      </c>
      <c r="BF673">
        <v>0</v>
      </c>
    </row>
    <row r="674" spans="54:58" x14ac:dyDescent="0.25">
      <c r="BB674">
        <v>0</v>
      </c>
      <c r="BC674">
        <v>0</v>
      </c>
      <c r="BD674">
        <v>0</v>
      </c>
      <c r="BE674">
        <v>0</v>
      </c>
      <c r="BF674">
        <v>0</v>
      </c>
    </row>
    <row r="675" spans="54:58" x14ac:dyDescent="0.25">
      <c r="BB675">
        <v>0</v>
      </c>
      <c r="BC675">
        <v>0</v>
      </c>
      <c r="BD675">
        <v>0</v>
      </c>
      <c r="BE675">
        <v>0</v>
      </c>
      <c r="BF675">
        <v>0</v>
      </c>
    </row>
    <row r="676" spans="54:58" x14ac:dyDescent="0.25">
      <c r="BB676">
        <v>0</v>
      </c>
      <c r="BC676">
        <v>0</v>
      </c>
      <c r="BD676">
        <v>0</v>
      </c>
      <c r="BE676">
        <v>0</v>
      </c>
      <c r="BF676">
        <v>0</v>
      </c>
    </row>
    <row r="677" spans="54:58" x14ac:dyDescent="0.25">
      <c r="BB677">
        <v>0</v>
      </c>
      <c r="BC677">
        <v>0</v>
      </c>
      <c r="BD677">
        <v>0</v>
      </c>
      <c r="BE677">
        <v>0</v>
      </c>
      <c r="BF677">
        <v>0</v>
      </c>
    </row>
    <row r="678" spans="54:58" x14ac:dyDescent="0.25">
      <c r="BB678">
        <v>0</v>
      </c>
      <c r="BC678">
        <v>0</v>
      </c>
      <c r="BD678">
        <v>0</v>
      </c>
      <c r="BE678">
        <v>0</v>
      </c>
      <c r="BF678">
        <v>0</v>
      </c>
    </row>
    <row r="679" spans="54:58" x14ac:dyDescent="0.25">
      <c r="BB679">
        <v>0</v>
      </c>
      <c r="BC679">
        <v>0</v>
      </c>
      <c r="BD679">
        <v>0</v>
      </c>
      <c r="BE679">
        <v>0</v>
      </c>
      <c r="BF679">
        <v>0</v>
      </c>
    </row>
    <row r="680" spans="54:58" x14ac:dyDescent="0.25">
      <c r="BB680">
        <v>0</v>
      </c>
      <c r="BC680">
        <v>0</v>
      </c>
      <c r="BD680">
        <v>0</v>
      </c>
      <c r="BE680">
        <v>0</v>
      </c>
      <c r="BF680">
        <v>0</v>
      </c>
    </row>
    <row r="681" spans="54:58" x14ac:dyDescent="0.25">
      <c r="BB681">
        <v>0</v>
      </c>
      <c r="BC681">
        <v>0</v>
      </c>
      <c r="BD681">
        <v>0</v>
      </c>
      <c r="BE681">
        <v>0</v>
      </c>
      <c r="BF681">
        <v>0</v>
      </c>
    </row>
    <row r="682" spans="54:58" x14ac:dyDescent="0.25">
      <c r="BB682">
        <v>0</v>
      </c>
      <c r="BC682">
        <v>0</v>
      </c>
      <c r="BD682">
        <v>0</v>
      </c>
      <c r="BE682">
        <v>0</v>
      </c>
      <c r="BF682">
        <v>0</v>
      </c>
    </row>
    <row r="683" spans="54:58" x14ac:dyDescent="0.25">
      <c r="BB683">
        <v>0</v>
      </c>
      <c r="BC683">
        <v>0</v>
      </c>
      <c r="BD683">
        <v>0</v>
      </c>
      <c r="BE683">
        <v>0</v>
      </c>
      <c r="BF683">
        <v>0</v>
      </c>
    </row>
    <row r="684" spans="54:58" x14ac:dyDescent="0.25">
      <c r="BB684">
        <v>0</v>
      </c>
      <c r="BC684">
        <v>0</v>
      </c>
      <c r="BD684">
        <v>0</v>
      </c>
      <c r="BE684">
        <v>0</v>
      </c>
      <c r="BF684">
        <v>0</v>
      </c>
    </row>
    <row r="685" spans="54:58" x14ac:dyDescent="0.25">
      <c r="BB685">
        <v>0</v>
      </c>
      <c r="BC685">
        <v>0</v>
      </c>
      <c r="BD685">
        <v>0</v>
      </c>
      <c r="BE685">
        <v>0</v>
      </c>
      <c r="BF685">
        <v>0</v>
      </c>
    </row>
    <row r="686" spans="54:58" x14ac:dyDescent="0.25">
      <c r="BB686">
        <v>0</v>
      </c>
      <c r="BC686">
        <v>0</v>
      </c>
      <c r="BD686">
        <v>0</v>
      </c>
      <c r="BE686">
        <v>0</v>
      </c>
      <c r="BF686">
        <v>0</v>
      </c>
    </row>
    <row r="687" spans="54:58" x14ac:dyDescent="0.25">
      <c r="BB687">
        <v>0</v>
      </c>
      <c r="BC687">
        <v>0</v>
      </c>
      <c r="BD687">
        <v>0</v>
      </c>
      <c r="BE687">
        <v>0</v>
      </c>
      <c r="BF687">
        <v>0</v>
      </c>
    </row>
    <row r="688" spans="54:58" x14ac:dyDescent="0.25">
      <c r="BB688">
        <v>0</v>
      </c>
      <c r="BC688">
        <v>0</v>
      </c>
      <c r="BD688">
        <v>0</v>
      </c>
      <c r="BE688">
        <v>0</v>
      </c>
      <c r="BF688">
        <v>0</v>
      </c>
    </row>
    <row r="689" spans="54:58" x14ac:dyDescent="0.25">
      <c r="BB689">
        <v>0</v>
      </c>
      <c r="BC689">
        <v>0</v>
      </c>
      <c r="BD689">
        <v>0</v>
      </c>
      <c r="BE689">
        <v>0</v>
      </c>
      <c r="BF689">
        <v>0</v>
      </c>
    </row>
    <row r="690" spans="54:58" x14ac:dyDescent="0.25">
      <c r="BB690">
        <v>0</v>
      </c>
      <c r="BC690">
        <v>0</v>
      </c>
      <c r="BD690">
        <v>0</v>
      </c>
      <c r="BE690">
        <v>0</v>
      </c>
      <c r="BF690">
        <v>0</v>
      </c>
    </row>
    <row r="691" spans="54:58" x14ac:dyDescent="0.25">
      <c r="BB691">
        <v>0</v>
      </c>
      <c r="BC691">
        <v>0</v>
      </c>
      <c r="BD691">
        <v>0</v>
      </c>
      <c r="BE691">
        <v>0</v>
      </c>
      <c r="BF691">
        <v>0</v>
      </c>
    </row>
    <row r="692" spans="54:58" x14ac:dyDescent="0.25">
      <c r="BB692">
        <v>0</v>
      </c>
      <c r="BC692">
        <v>0</v>
      </c>
      <c r="BD692">
        <v>0</v>
      </c>
      <c r="BE692">
        <v>0</v>
      </c>
      <c r="BF692">
        <v>0</v>
      </c>
    </row>
    <row r="693" spans="54:58" x14ac:dyDescent="0.25">
      <c r="BB693">
        <v>0</v>
      </c>
      <c r="BC693">
        <v>0</v>
      </c>
      <c r="BD693">
        <v>0</v>
      </c>
      <c r="BE693">
        <v>0</v>
      </c>
      <c r="BF693">
        <v>0</v>
      </c>
    </row>
    <row r="694" spans="54:58" x14ac:dyDescent="0.25">
      <c r="BB694">
        <v>0</v>
      </c>
      <c r="BC694">
        <v>0</v>
      </c>
      <c r="BD694">
        <v>0</v>
      </c>
      <c r="BE694">
        <v>0</v>
      </c>
      <c r="BF694">
        <v>0</v>
      </c>
    </row>
    <row r="695" spans="54:58" x14ac:dyDescent="0.25">
      <c r="BB695">
        <v>0</v>
      </c>
      <c r="BC695">
        <v>0</v>
      </c>
      <c r="BD695">
        <v>0</v>
      </c>
      <c r="BE695">
        <v>0</v>
      </c>
      <c r="BF695">
        <v>0</v>
      </c>
    </row>
    <row r="696" spans="54:58" x14ac:dyDescent="0.25">
      <c r="BB696">
        <v>0</v>
      </c>
      <c r="BC696">
        <v>0</v>
      </c>
      <c r="BD696">
        <v>0</v>
      </c>
      <c r="BE696">
        <v>0</v>
      </c>
      <c r="BF696">
        <v>0</v>
      </c>
    </row>
    <row r="697" spans="54:58" x14ac:dyDescent="0.25">
      <c r="BB697">
        <v>0</v>
      </c>
      <c r="BC697">
        <v>0</v>
      </c>
      <c r="BD697">
        <v>0</v>
      </c>
      <c r="BE697">
        <v>0</v>
      </c>
      <c r="BF697">
        <v>0</v>
      </c>
    </row>
    <row r="698" spans="54:58" x14ac:dyDescent="0.25">
      <c r="BB698">
        <v>0</v>
      </c>
      <c r="BC698">
        <v>0</v>
      </c>
      <c r="BD698">
        <v>0</v>
      </c>
      <c r="BE698">
        <v>0</v>
      </c>
      <c r="BF698">
        <v>0</v>
      </c>
    </row>
    <row r="699" spans="54:58" x14ac:dyDescent="0.25">
      <c r="BB699">
        <v>0</v>
      </c>
      <c r="BC699">
        <v>0</v>
      </c>
      <c r="BD699">
        <v>0</v>
      </c>
      <c r="BE699">
        <v>0</v>
      </c>
      <c r="BF699">
        <v>0</v>
      </c>
    </row>
    <row r="700" spans="54:58" x14ac:dyDescent="0.25">
      <c r="BB700">
        <v>0</v>
      </c>
      <c r="BC700">
        <v>0</v>
      </c>
      <c r="BD700">
        <v>0</v>
      </c>
      <c r="BE700">
        <v>0</v>
      </c>
      <c r="BF700">
        <v>0</v>
      </c>
    </row>
    <row r="701" spans="54:58" x14ac:dyDescent="0.25">
      <c r="BB701">
        <v>0</v>
      </c>
      <c r="BC701">
        <v>0</v>
      </c>
      <c r="BD701">
        <v>0</v>
      </c>
      <c r="BE701">
        <v>0</v>
      </c>
      <c r="BF701">
        <v>0</v>
      </c>
    </row>
    <row r="702" spans="54:58" x14ac:dyDescent="0.25">
      <c r="BB702">
        <v>0</v>
      </c>
      <c r="BC702">
        <v>0</v>
      </c>
      <c r="BD702">
        <v>0</v>
      </c>
      <c r="BE702">
        <v>0</v>
      </c>
      <c r="BF702">
        <v>0</v>
      </c>
    </row>
    <row r="703" spans="54:58" x14ac:dyDescent="0.25">
      <c r="BB703">
        <v>0</v>
      </c>
      <c r="BC703">
        <v>0</v>
      </c>
      <c r="BD703">
        <v>0</v>
      </c>
      <c r="BE703">
        <v>0</v>
      </c>
      <c r="BF703">
        <v>0</v>
      </c>
    </row>
    <row r="704" spans="54:58" x14ac:dyDescent="0.25">
      <c r="BB704">
        <v>0</v>
      </c>
      <c r="BC704">
        <v>0</v>
      </c>
      <c r="BD704">
        <v>0</v>
      </c>
      <c r="BE704">
        <v>0</v>
      </c>
      <c r="BF704">
        <v>0</v>
      </c>
    </row>
    <row r="705" spans="54:58" x14ac:dyDescent="0.25">
      <c r="BB705">
        <v>0</v>
      </c>
      <c r="BC705">
        <v>0</v>
      </c>
      <c r="BD705">
        <v>0</v>
      </c>
      <c r="BE705">
        <v>0</v>
      </c>
      <c r="BF705">
        <v>0</v>
      </c>
    </row>
    <row r="706" spans="54:58" x14ac:dyDescent="0.25">
      <c r="BB706">
        <v>0</v>
      </c>
      <c r="BC706">
        <v>0</v>
      </c>
      <c r="BD706">
        <v>0</v>
      </c>
      <c r="BE706">
        <v>0</v>
      </c>
      <c r="BF706">
        <v>0</v>
      </c>
    </row>
    <row r="707" spans="54:58" x14ac:dyDescent="0.25">
      <c r="BB707">
        <v>0</v>
      </c>
      <c r="BC707">
        <v>0</v>
      </c>
      <c r="BD707">
        <v>0</v>
      </c>
      <c r="BE707">
        <v>0</v>
      </c>
      <c r="BF707">
        <v>0</v>
      </c>
    </row>
    <row r="708" spans="54:58" x14ac:dyDescent="0.25">
      <c r="BB708">
        <v>0</v>
      </c>
      <c r="BC708">
        <v>0</v>
      </c>
      <c r="BD708">
        <v>0</v>
      </c>
      <c r="BE708">
        <v>0</v>
      </c>
      <c r="BF708">
        <v>0</v>
      </c>
    </row>
    <row r="709" spans="54:58" x14ac:dyDescent="0.25">
      <c r="BB709">
        <v>0</v>
      </c>
      <c r="BC709">
        <v>0</v>
      </c>
      <c r="BD709">
        <v>0</v>
      </c>
      <c r="BE709">
        <v>0</v>
      </c>
      <c r="BF709">
        <v>0</v>
      </c>
    </row>
    <row r="710" spans="54:58" x14ac:dyDescent="0.25">
      <c r="BB710">
        <v>0</v>
      </c>
      <c r="BC710">
        <v>0</v>
      </c>
      <c r="BD710">
        <v>0</v>
      </c>
      <c r="BE710">
        <v>0</v>
      </c>
      <c r="BF710">
        <v>0</v>
      </c>
    </row>
    <row r="711" spans="54:58" x14ac:dyDescent="0.25">
      <c r="BB711">
        <v>0</v>
      </c>
      <c r="BC711">
        <v>0</v>
      </c>
      <c r="BD711">
        <v>0</v>
      </c>
      <c r="BE711">
        <v>0</v>
      </c>
      <c r="BF711">
        <v>0</v>
      </c>
    </row>
    <row r="712" spans="54:58" x14ac:dyDescent="0.25">
      <c r="BB712">
        <v>0</v>
      </c>
      <c r="BC712">
        <v>0</v>
      </c>
      <c r="BD712">
        <v>0</v>
      </c>
      <c r="BE712">
        <v>0</v>
      </c>
      <c r="BF712">
        <v>0</v>
      </c>
    </row>
    <row r="713" spans="54:58" x14ac:dyDescent="0.25">
      <c r="BB713">
        <v>0</v>
      </c>
      <c r="BC713">
        <v>0</v>
      </c>
      <c r="BD713">
        <v>0</v>
      </c>
      <c r="BE713">
        <v>0</v>
      </c>
      <c r="BF713">
        <v>0</v>
      </c>
    </row>
    <row r="714" spans="54:58" x14ac:dyDescent="0.25">
      <c r="BB714">
        <v>0</v>
      </c>
      <c r="BC714">
        <v>0</v>
      </c>
      <c r="BD714">
        <v>0</v>
      </c>
      <c r="BE714">
        <v>0</v>
      </c>
      <c r="BF714">
        <v>0</v>
      </c>
    </row>
    <row r="715" spans="54:58" x14ac:dyDescent="0.25">
      <c r="BB715">
        <v>0</v>
      </c>
      <c r="BC715">
        <v>0</v>
      </c>
      <c r="BD715">
        <v>0</v>
      </c>
      <c r="BE715">
        <v>0</v>
      </c>
      <c r="BF715">
        <v>0</v>
      </c>
    </row>
    <row r="716" spans="54:58" x14ac:dyDescent="0.25">
      <c r="BB716">
        <v>0</v>
      </c>
      <c r="BC716">
        <v>0</v>
      </c>
      <c r="BD716">
        <v>0</v>
      </c>
      <c r="BE716">
        <v>0</v>
      </c>
      <c r="BF716">
        <v>0</v>
      </c>
    </row>
    <row r="717" spans="54:58" x14ac:dyDescent="0.25">
      <c r="BB717">
        <v>0</v>
      </c>
      <c r="BC717">
        <v>0</v>
      </c>
      <c r="BD717">
        <v>0</v>
      </c>
      <c r="BE717">
        <v>0</v>
      </c>
      <c r="BF717">
        <v>0</v>
      </c>
    </row>
    <row r="718" spans="54:58" x14ac:dyDescent="0.25">
      <c r="BB718">
        <v>0</v>
      </c>
      <c r="BC718">
        <v>0</v>
      </c>
      <c r="BD718">
        <v>0</v>
      </c>
      <c r="BE718">
        <v>0</v>
      </c>
      <c r="BF718">
        <v>0</v>
      </c>
    </row>
    <row r="719" spans="54:58" x14ac:dyDescent="0.25">
      <c r="BB719">
        <v>0</v>
      </c>
      <c r="BC719">
        <v>0</v>
      </c>
      <c r="BD719">
        <v>0</v>
      </c>
      <c r="BE719">
        <v>0</v>
      </c>
      <c r="BF719">
        <v>0</v>
      </c>
    </row>
    <row r="720" spans="54:58" x14ac:dyDescent="0.25">
      <c r="BB720">
        <v>0</v>
      </c>
      <c r="BC720">
        <v>0</v>
      </c>
      <c r="BD720">
        <v>0</v>
      </c>
      <c r="BE720">
        <v>0</v>
      </c>
      <c r="BF720">
        <v>0</v>
      </c>
    </row>
    <row r="721" spans="54:58" x14ac:dyDescent="0.25">
      <c r="BB721">
        <v>0</v>
      </c>
      <c r="BC721">
        <v>0</v>
      </c>
      <c r="BD721">
        <v>0</v>
      </c>
      <c r="BE721">
        <v>0</v>
      </c>
      <c r="BF721">
        <v>0</v>
      </c>
    </row>
    <row r="722" spans="54:58" x14ac:dyDescent="0.25">
      <c r="BB722">
        <v>0</v>
      </c>
      <c r="BC722">
        <v>0</v>
      </c>
      <c r="BD722">
        <v>0</v>
      </c>
      <c r="BE722">
        <v>0</v>
      </c>
      <c r="BF722">
        <v>0</v>
      </c>
    </row>
    <row r="723" spans="54:58" x14ac:dyDescent="0.25">
      <c r="BB723">
        <v>0</v>
      </c>
      <c r="BC723">
        <v>0</v>
      </c>
      <c r="BD723">
        <v>0</v>
      </c>
      <c r="BE723">
        <v>0</v>
      </c>
      <c r="BF723">
        <v>0</v>
      </c>
    </row>
    <row r="724" spans="54:58" x14ac:dyDescent="0.25">
      <c r="BB724">
        <v>0</v>
      </c>
      <c r="BC724">
        <v>0</v>
      </c>
      <c r="BD724">
        <v>0</v>
      </c>
      <c r="BE724">
        <v>0</v>
      </c>
      <c r="BF724">
        <v>0</v>
      </c>
    </row>
    <row r="725" spans="54:58" x14ac:dyDescent="0.25">
      <c r="BB725">
        <v>0</v>
      </c>
      <c r="BC725">
        <v>0</v>
      </c>
      <c r="BD725">
        <v>0</v>
      </c>
      <c r="BE725">
        <v>0</v>
      </c>
      <c r="BF725">
        <v>0</v>
      </c>
    </row>
    <row r="726" spans="54:58" x14ac:dyDescent="0.25">
      <c r="BB726">
        <v>0</v>
      </c>
      <c r="BC726">
        <v>0</v>
      </c>
      <c r="BD726">
        <v>0</v>
      </c>
      <c r="BE726">
        <v>0</v>
      </c>
      <c r="BF726">
        <v>0</v>
      </c>
    </row>
    <row r="727" spans="54:58" x14ac:dyDescent="0.25">
      <c r="BB727">
        <v>0</v>
      </c>
      <c r="BC727">
        <v>0</v>
      </c>
      <c r="BD727">
        <v>0</v>
      </c>
      <c r="BE727">
        <v>0</v>
      </c>
      <c r="BF727">
        <v>0</v>
      </c>
    </row>
    <row r="728" spans="54:58" x14ac:dyDescent="0.25">
      <c r="BB728">
        <v>0</v>
      </c>
      <c r="BC728">
        <v>0</v>
      </c>
      <c r="BD728">
        <v>0</v>
      </c>
      <c r="BE728">
        <v>0</v>
      </c>
      <c r="BF728">
        <v>0</v>
      </c>
    </row>
    <row r="729" spans="54:58" x14ac:dyDescent="0.25">
      <c r="BB729">
        <v>0</v>
      </c>
      <c r="BC729">
        <v>0</v>
      </c>
      <c r="BD729">
        <v>0</v>
      </c>
      <c r="BE729">
        <v>0</v>
      </c>
      <c r="BF729">
        <v>0</v>
      </c>
    </row>
    <row r="730" spans="54:58" x14ac:dyDescent="0.25">
      <c r="BB730">
        <v>0</v>
      </c>
      <c r="BC730">
        <v>0</v>
      </c>
      <c r="BD730">
        <v>0</v>
      </c>
      <c r="BE730">
        <v>0</v>
      </c>
      <c r="BF730">
        <v>0</v>
      </c>
    </row>
    <row r="731" spans="54:58" x14ac:dyDescent="0.25">
      <c r="BB731">
        <v>0</v>
      </c>
      <c r="BC731">
        <v>0</v>
      </c>
      <c r="BD731">
        <v>0</v>
      </c>
      <c r="BE731">
        <v>0</v>
      </c>
      <c r="BF731">
        <v>0</v>
      </c>
    </row>
    <row r="732" spans="54:58" x14ac:dyDescent="0.25">
      <c r="BB732">
        <v>0</v>
      </c>
      <c r="BC732">
        <v>0</v>
      </c>
      <c r="BD732">
        <v>0</v>
      </c>
      <c r="BE732">
        <v>0</v>
      </c>
      <c r="BF732">
        <v>0</v>
      </c>
    </row>
    <row r="733" spans="54:58" x14ac:dyDescent="0.25">
      <c r="BB733">
        <v>0</v>
      </c>
      <c r="BC733">
        <v>0</v>
      </c>
      <c r="BD733">
        <v>0</v>
      </c>
      <c r="BE733">
        <v>0</v>
      </c>
      <c r="BF733">
        <v>0</v>
      </c>
    </row>
    <row r="734" spans="54:58" x14ac:dyDescent="0.25">
      <c r="BB734">
        <v>0</v>
      </c>
      <c r="BC734">
        <v>0</v>
      </c>
      <c r="BD734">
        <v>0</v>
      </c>
      <c r="BE734">
        <v>0</v>
      </c>
      <c r="BF734">
        <v>0</v>
      </c>
    </row>
    <row r="735" spans="54:58" x14ac:dyDescent="0.25">
      <c r="BB735">
        <v>0</v>
      </c>
      <c r="BC735">
        <v>0</v>
      </c>
      <c r="BD735">
        <v>0</v>
      </c>
      <c r="BE735">
        <v>0</v>
      </c>
      <c r="BF735">
        <v>0</v>
      </c>
    </row>
    <row r="736" spans="54:58" x14ac:dyDescent="0.25">
      <c r="BB736">
        <v>0</v>
      </c>
      <c r="BC736">
        <v>0</v>
      </c>
      <c r="BD736">
        <v>0</v>
      </c>
      <c r="BE736">
        <v>0</v>
      </c>
      <c r="BF736">
        <v>0</v>
      </c>
    </row>
    <row r="737" spans="54:58" x14ac:dyDescent="0.25">
      <c r="BB737">
        <v>0</v>
      </c>
      <c r="BC737">
        <v>0</v>
      </c>
      <c r="BD737">
        <v>0</v>
      </c>
      <c r="BE737">
        <v>0</v>
      </c>
      <c r="BF737">
        <v>0</v>
      </c>
    </row>
    <row r="738" spans="54:58" x14ac:dyDescent="0.25">
      <c r="BB738">
        <v>0</v>
      </c>
      <c r="BC738">
        <v>0</v>
      </c>
      <c r="BD738">
        <v>0</v>
      </c>
      <c r="BE738">
        <v>0</v>
      </c>
      <c r="BF738">
        <v>0</v>
      </c>
    </row>
    <row r="739" spans="54:58" x14ac:dyDescent="0.25">
      <c r="BB739">
        <v>0</v>
      </c>
      <c r="BC739">
        <v>0</v>
      </c>
      <c r="BD739">
        <v>0</v>
      </c>
      <c r="BE739">
        <v>0</v>
      </c>
      <c r="BF739">
        <v>0</v>
      </c>
    </row>
    <row r="740" spans="54:58" x14ac:dyDescent="0.25">
      <c r="BB740">
        <v>0</v>
      </c>
      <c r="BC740">
        <v>0</v>
      </c>
      <c r="BD740">
        <v>0</v>
      </c>
      <c r="BE740">
        <v>0</v>
      </c>
      <c r="BF740">
        <v>0</v>
      </c>
    </row>
    <row r="741" spans="54:58" x14ac:dyDescent="0.25">
      <c r="BB741">
        <v>0</v>
      </c>
      <c r="BC741">
        <v>0</v>
      </c>
      <c r="BD741">
        <v>0</v>
      </c>
      <c r="BE741">
        <v>0</v>
      </c>
      <c r="BF741">
        <v>0</v>
      </c>
    </row>
    <row r="742" spans="54:58" x14ac:dyDescent="0.25">
      <c r="BB742">
        <v>0</v>
      </c>
      <c r="BC742">
        <v>0</v>
      </c>
      <c r="BD742">
        <v>0</v>
      </c>
      <c r="BE742">
        <v>0</v>
      </c>
      <c r="BF742">
        <v>0</v>
      </c>
    </row>
    <row r="743" spans="54:58" x14ac:dyDescent="0.25">
      <c r="BB743">
        <v>0</v>
      </c>
      <c r="BC743">
        <v>0</v>
      </c>
      <c r="BD743">
        <v>0</v>
      </c>
      <c r="BE743">
        <v>0</v>
      </c>
      <c r="BF743">
        <v>0</v>
      </c>
    </row>
    <row r="744" spans="54:58" x14ac:dyDescent="0.25">
      <c r="BB744">
        <v>0</v>
      </c>
      <c r="BC744">
        <v>0</v>
      </c>
      <c r="BD744">
        <v>0</v>
      </c>
      <c r="BE744">
        <v>0</v>
      </c>
      <c r="BF744">
        <v>0</v>
      </c>
    </row>
    <row r="745" spans="54:58" x14ac:dyDescent="0.25">
      <c r="BB745">
        <v>0</v>
      </c>
      <c r="BC745">
        <v>0</v>
      </c>
      <c r="BD745">
        <v>0</v>
      </c>
      <c r="BE745">
        <v>0</v>
      </c>
      <c r="BF745">
        <v>0</v>
      </c>
    </row>
    <row r="746" spans="54:58" x14ac:dyDescent="0.25">
      <c r="BB746">
        <v>0</v>
      </c>
      <c r="BC746">
        <v>0</v>
      </c>
      <c r="BD746">
        <v>0</v>
      </c>
      <c r="BE746">
        <v>0</v>
      </c>
      <c r="BF746">
        <v>0</v>
      </c>
    </row>
    <row r="747" spans="54:58" x14ac:dyDescent="0.25">
      <c r="BB747">
        <v>0</v>
      </c>
      <c r="BC747">
        <v>0</v>
      </c>
      <c r="BD747">
        <v>0</v>
      </c>
      <c r="BE747">
        <v>0</v>
      </c>
      <c r="BF747">
        <v>0</v>
      </c>
    </row>
    <row r="748" spans="54:58" x14ac:dyDescent="0.25">
      <c r="BB748">
        <v>0</v>
      </c>
      <c r="BC748">
        <v>0</v>
      </c>
      <c r="BD748">
        <v>0</v>
      </c>
      <c r="BE748">
        <v>0</v>
      </c>
      <c r="BF748">
        <v>0</v>
      </c>
    </row>
    <row r="749" spans="54:58" x14ac:dyDescent="0.25">
      <c r="BB749">
        <v>0</v>
      </c>
      <c r="BC749">
        <v>0</v>
      </c>
      <c r="BD749">
        <v>0</v>
      </c>
      <c r="BE749">
        <v>0</v>
      </c>
      <c r="BF749">
        <v>0</v>
      </c>
    </row>
    <row r="750" spans="54:58" x14ac:dyDescent="0.25">
      <c r="BB750">
        <v>0</v>
      </c>
      <c r="BC750">
        <v>0</v>
      </c>
      <c r="BD750">
        <v>0</v>
      </c>
      <c r="BE750">
        <v>0</v>
      </c>
      <c r="BF750">
        <v>0</v>
      </c>
    </row>
    <row r="751" spans="54:58" x14ac:dyDescent="0.25">
      <c r="BB751">
        <v>0</v>
      </c>
      <c r="BC751">
        <v>0</v>
      </c>
      <c r="BD751">
        <v>0</v>
      </c>
      <c r="BE751">
        <v>0</v>
      </c>
      <c r="BF751">
        <v>0</v>
      </c>
    </row>
    <row r="752" spans="54:58" x14ac:dyDescent="0.25">
      <c r="BB752">
        <v>0</v>
      </c>
      <c r="BC752">
        <v>0</v>
      </c>
      <c r="BD752">
        <v>0</v>
      </c>
      <c r="BE752">
        <v>0</v>
      </c>
      <c r="BF752">
        <v>0</v>
      </c>
    </row>
    <row r="753" spans="54:58" x14ac:dyDescent="0.25">
      <c r="BB753">
        <v>0</v>
      </c>
      <c r="BC753">
        <v>0</v>
      </c>
      <c r="BD753">
        <v>0</v>
      </c>
      <c r="BE753">
        <v>0</v>
      </c>
      <c r="BF753">
        <v>0</v>
      </c>
    </row>
    <row r="754" spans="54:58" x14ac:dyDescent="0.25">
      <c r="BB754">
        <v>0</v>
      </c>
      <c r="BC754">
        <v>0</v>
      </c>
      <c r="BD754">
        <v>0</v>
      </c>
      <c r="BE754">
        <v>0</v>
      </c>
      <c r="BF754">
        <v>0</v>
      </c>
    </row>
    <row r="755" spans="54:58" x14ac:dyDescent="0.25">
      <c r="BB755">
        <v>0</v>
      </c>
      <c r="BC755">
        <v>0</v>
      </c>
      <c r="BD755">
        <v>0</v>
      </c>
      <c r="BE755">
        <v>0</v>
      </c>
      <c r="BF755">
        <v>0</v>
      </c>
    </row>
    <row r="756" spans="54:58" x14ac:dyDescent="0.25">
      <c r="BB756">
        <v>0</v>
      </c>
      <c r="BC756">
        <v>0</v>
      </c>
      <c r="BD756">
        <v>0</v>
      </c>
      <c r="BE756">
        <v>0</v>
      </c>
      <c r="BF756">
        <v>0</v>
      </c>
    </row>
    <row r="757" spans="54:58" x14ac:dyDescent="0.25">
      <c r="BB757">
        <v>0</v>
      </c>
      <c r="BC757">
        <v>0</v>
      </c>
      <c r="BD757">
        <v>0</v>
      </c>
      <c r="BE757">
        <v>0</v>
      </c>
      <c r="BF757">
        <v>0</v>
      </c>
    </row>
    <row r="758" spans="54:58" x14ac:dyDescent="0.25">
      <c r="BB758">
        <v>0</v>
      </c>
      <c r="BC758">
        <v>0</v>
      </c>
      <c r="BD758">
        <v>0</v>
      </c>
      <c r="BE758">
        <v>0</v>
      </c>
      <c r="BF758">
        <v>0</v>
      </c>
    </row>
    <row r="759" spans="54:58" x14ac:dyDescent="0.25">
      <c r="BB759">
        <v>0</v>
      </c>
      <c r="BC759">
        <v>0</v>
      </c>
      <c r="BD759">
        <v>0</v>
      </c>
      <c r="BE759">
        <v>0</v>
      </c>
      <c r="BF759">
        <v>0</v>
      </c>
    </row>
    <row r="760" spans="54:58" x14ac:dyDescent="0.25">
      <c r="BB760">
        <v>0</v>
      </c>
      <c r="BC760">
        <v>0</v>
      </c>
      <c r="BD760">
        <v>0</v>
      </c>
      <c r="BE760">
        <v>0</v>
      </c>
      <c r="BF760">
        <v>0</v>
      </c>
    </row>
    <row r="761" spans="54:58" x14ac:dyDescent="0.25">
      <c r="BB761">
        <v>0</v>
      </c>
      <c r="BC761">
        <v>0</v>
      </c>
      <c r="BD761">
        <v>0</v>
      </c>
      <c r="BE761">
        <v>0</v>
      </c>
      <c r="BF761">
        <v>0</v>
      </c>
    </row>
    <row r="762" spans="54:58" x14ac:dyDescent="0.25">
      <c r="BB762">
        <v>0</v>
      </c>
      <c r="BC762">
        <v>0</v>
      </c>
      <c r="BD762">
        <v>0</v>
      </c>
      <c r="BE762">
        <v>0</v>
      </c>
      <c r="BF762">
        <v>0</v>
      </c>
    </row>
    <row r="763" spans="54:58" x14ac:dyDescent="0.25">
      <c r="BB763">
        <v>0</v>
      </c>
      <c r="BC763">
        <v>0</v>
      </c>
      <c r="BD763">
        <v>0</v>
      </c>
      <c r="BE763">
        <v>0</v>
      </c>
      <c r="BF763">
        <v>0</v>
      </c>
    </row>
    <row r="764" spans="54:58" x14ac:dyDescent="0.25">
      <c r="BB764">
        <v>0</v>
      </c>
      <c r="BC764">
        <v>0</v>
      </c>
      <c r="BD764">
        <v>0</v>
      </c>
      <c r="BE764">
        <v>0</v>
      </c>
      <c r="BF764">
        <v>0</v>
      </c>
    </row>
    <row r="765" spans="54:58" x14ac:dyDescent="0.25">
      <c r="BB765">
        <v>0</v>
      </c>
      <c r="BC765">
        <v>0</v>
      </c>
      <c r="BD765">
        <v>0</v>
      </c>
      <c r="BE765">
        <v>0</v>
      </c>
      <c r="BF765">
        <v>0</v>
      </c>
    </row>
    <row r="766" spans="54:58" x14ac:dyDescent="0.25">
      <c r="BB766">
        <v>0</v>
      </c>
      <c r="BC766">
        <v>0</v>
      </c>
      <c r="BD766">
        <v>0</v>
      </c>
      <c r="BE766">
        <v>0</v>
      </c>
      <c r="BF766">
        <v>0</v>
      </c>
    </row>
    <row r="767" spans="54:58" x14ac:dyDescent="0.25">
      <c r="BB767">
        <v>0</v>
      </c>
      <c r="BC767">
        <v>0</v>
      </c>
      <c r="BD767">
        <v>0</v>
      </c>
      <c r="BE767">
        <v>0</v>
      </c>
      <c r="BF767">
        <v>0</v>
      </c>
    </row>
    <row r="768" spans="54:58" x14ac:dyDescent="0.25">
      <c r="BB768">
        <v>0</v>
      </c>
      <c r="BC768">
        <v>0</v>
      </c>
      <c r="BD768">
        <v>0</v>
      </c>
      <c r="BE768">
        <v>0</v>
      </c>
      <c r="BF768">
        <v>0</v>
      </c>
    </row>
    <row r="769" spans="54:58" x14ac:dyDescent="0.25">
      <c r="BB769">
        <v>0</v>
      </c>
      <c r="BC769">
        <v>0</v>
      </c>
      <c r="BD769">
        <v>0</v>
      </c>
      <c r="BE769">
        <v>0</v>
      </c>
      <c r="BF769">
        <v>0</v>
      </c>
    </row>
    <row r="770" spans="54:58" x14ac:dyDescent="0.25">
      <c r="BB770">
        <v>0</v>
      </c>
      <c r="BC770">
        <v>0</v>
      </c>
      <c r="BD770">
        <v>0</v>
      </c>
      <c r="BE770">
        <v>0</v>
      </c>
      <c r="BF770">
        <v>0</v>
      </c>
    </row>
    <row r="771" spans="54:58" x14ac:dyDescent="0.25">
      <c r="BB771">
        <v>0</v>
      </c>
      <c r="BC771">
        <v>0</v>
      </c>
      <c r="BD771">
        <v>0</v>
      </c>
      <c r="BE771">
        <v>0</v>
      </c>
      <c r="BF771">
        <v>0</v>
      </c>
    </row>
    <row r="772" spans="54:58" x14ac:dyDescent="0.25">
      <c r="BB772">
        <v>0</v>
      </c>
      <c r="BC772">
        <v>0</v>
      </c>
      <c r="BD772">
        <v>0</v>
      </c>
      <c r="BE772">
        <v>0</v>
      </c>
      <c r="BF772">
        <v>0</v>
      </c>
    </row>
    <row r="773" spans="54:58" x14ac:dyDescent="0.25">
      <c r="BB773">
        <v>0</v>
      </c>
      <c r="BC773">
        <v>0</v>
      </c>
      <c r="BD773">
        <v>0</v>
      </c>
      <c r="BE773">
        <v>0</v>
      </c>
      <c r="BF773">
        <v>0</v>
      </c>
    </row>
    <row r="774" spans="54:58" x14ac:dyDescent="0.25">
      <c r="BB774">
        <v>0</v>
      </c>
      <c r="BC774">
        <v>0</v>
      </c>
      <c r="BD774">
        <v>0</v>
      </c>
      <c r="BE774">
        <v>0</v>
      </c>
      <c r="BF774">
        <v>0</v>
      </c>
    </row>
    <row r="775" spans="54:58" x14ac:dyDescent="0.25">
      <c r="BB775">
        <v>0</v>
      </c>
      <c r="BC775">
        <v>0</v>
      </c>
      <c r="BD775">
        <v>0</v>
      </c>
      <c r="BE775">
        <v>0</v>
      </c>
      <c r="BF775">
        <v>0</v>
      </c>
    </row>
    <row r="776" spans="54:58" x14ac:dyDescent="0.25">
      <c r="BB776">
        <v>0</v>
      </c>
      <c r="BC776">
        <v>0</v>
      </c>
      <c r="BD776">
        <v>0</v>
      </c>
      <c r="BE776">
        <v>0</v>
      </c>
      <c r="BF776">
        <v>0</v>
      </c>
    </row>
    <row r="777" spans="54:58" x14ac:dyDescent="0.25">
      <c r="BB777">
        <v>0</v>
      </c>
      <c r="BC777">
        <v>0</v>
      </c>
      <c r="BD777">
        <v>0</v>
      </c>
      <c r="BE777">
        <v>0</v>
      </c>
      <c r="BF777">
        <v>0</v>
      </c>
    </row>
    <row r="778" spans="54:58" x14ac:dyDescent="0.25">
      <c r="BB778">
        <v>0</v>
      </c>
      <c r="BC778">
        <v>0</v>
      </c>
      <c r="BD778">
        <v>0</v>
      </c>
      <c r="BE778">
        <v>0</v>
      </c>
      <c r="BF778">
        <v>0</v>
      </c>
    </row>
    <row r="779" spans="54:58" x14ac:dyDescent="0.25">
      <c r="BB779">
        <v>0</v>
      </c>
      <c r="BC779">
        <v>0</v>
      </c>
      <c r="BD779">
        <v>0</v>
      </c>
      <c r="BE779">
        <v>0</v>
      </c>
      <c r="BF779">
        <v>0</v>
      </c>
    </row>
    <row r="780" spans="54:58" x14ac:dyDescent="0.25">
      <c r="BB780">
        <v>0</v>
      </c>
      <c r="BC780">
        <v>0</v>
      </c>
      <c r="BD780">
        <v>0</v>
      </c>
      <c r="BE780">
        <v>0</v>
      </c>
      <c r="BF780">
        <v>0</v>
      </c>
    </row>
    <row r="781" spans="54:58" x14ac:dyDescent="0.25">
      <c r="BB781">
        <v>0</v>
      </c>
      <c r="BC781">
        <v>0</v>
      </c>
      <c r="BD781">
        <v>0</v>
      </c>
      <c r="BE781">
        <v>0</v>
      </c>
      <c r="BF781">
        <v>0</v>
      </c>
    </row>
    <row r="782" spans="54:58" x14ac:dyDescent="0.25">
      <c r="BB782">
        <v>0</v>
      </c>
      <c r="BC782">
        <v>0</v>
      </c>
      <c r="BD782">
        <v>0</v>
      </c>
      <c r="BE782">
        <v>0</v>
      </c>
      <c r="BF782">
        <v>0</v>
      </c>
    </row>
    <row r="783" spans="54:58" x14ac:dyDescent="0.25">
      <c r="BB783">
        <v>0</v>
      </c>
      <c r="BC783">
        <v>0</v>
      </c>
      <c r="BD783">
        <v>0</v>
      </c>
      <c r="BE783">
        <v>0</v>
      </c>
      <c r="BF783">
        <v>0</v>
      </c>
    </row>
    <row r="784" spans="54:58" x14ac:dyDescent="0.25">
      <c r="BB784">
        <v>0</v>
      </c>
      <c r="BC784">
        <v>0</v>
      </c>
      <c r="BD784">
        <v>0</v>
      </c>
      <c r="BE784">
        <v>0</v>
      </c>
      <c r="BF784">
        <v>0</v>
      </c>
    </row>
    <row r="785" spans="54:58" x14ac:dyDescent="0.25">
      <c r="BB785">
        <v>0</v>
      </c>
      <c r="BC785">
        <v>0</v>
      </c>
      <c r="BD785">
        <v>0</v>
      </c>
      <c r="BE785">
        <v>0</v>
      </c>
      <c r="BF785">
        <v>0</v>
      </c>
    </row>
    <row r="786" spans="54:58" x14ac:dyDescent="0.25">
      <c r="BB786">
        <v>0</v>
      </c>
      <c r="BC786">
        <v>0</v>
      </c>
      <c r="BD786">
        <v>0</v>
      </c>
      <c r="BE786">
        <v>0</v>
      </c>
      <c r="BF786">
        <v>0</v>
      </c>
    </row>
    <row r="787" spans="54:58" x14ac:dyDescent="0.25">
      <c r="BB787">
        <v>0</v>
      </c>
      <c r="BC787">
        <v>0</v>
      </c>
      <c r="BD787">
        <v>0</v>
      </c>
      <c r="BE787">
        <v>0</v>
      </c>
      <c r="BF787">
        <v>0</v>
      </c>
    </row>
    <row r="788" spans="54:58" x14ac:dyDescent="0.25">
      <c r="BB788">
        <v>0</v>
      </c>
      <c r="BC788">
        <v>0</v>
      </c>
      <c r="BD788">
        <v>0</v>
      </c>
      <c r="BE788">
        <v>0</v>
      </c>
      <c r="BF788">
        <v>0</v>
      </c>
    </row>
    <row r="789" spans="54:58" x14ac:dyDescent="0.25">
      <c r="BB789">
        <v>0</v>
      </c>
      <c r="BC789">
        <v>0</v>
      </c>
      <c r="BD789">
        <v>0</v>
      </c>
      <c r="BE789">
        <v>0</v>
      </c>
      <c r="BF789">
        <v>0</v>
      </c>
    </row>
    <row r="790" spans="54:58" x14ac:dyDescent="0.25">
      <c r="BB790">
        <v>0</v>
      </c>
      <c r="BC790">
        <v>0</v>
      </c>
      <c r="BD790">
        <v>0</v>
      </c>
      <c r="BE790">
        <v>0</v>
      </c>
      <c r="BF790">
        <v>0</v>
      </c>
    </row>
    <row r="791" spans="54:58" x14ac:dyDescent="0.25">
      <c r="BB791">
        <v>0</v>
      </c>
      <c r="BC791">
        <v>0</v>
      </c>
      <c r="BD791">
        <v>0</v>
      </c>
      <c r="BE791">
        <v>0</v>
      </c>
      <c r="BF791">
        <v>0</v>
      </c>
    </row>
    <row r="792" spans="54:58" x14ac:dyDescent="0.25">
      <c r="BB792">
        <v>0</v>
      </c>
      <c r="BC792">
        <v>0</v>
      </c>
      <c r="BD792">
        <v>0</v>
      </c>
      <c r="BE792">
        <v>0</v>
      </c>
      <c r="BF792">
        <v>0</v>
      </c>
    </row>
    <row r="793" spans="54:58" x14ac:dyDescent="0.25">
      <c r="BB793">
        <v>0</v>
      </c>
      <c r="BC793">
        <v>0</v>
      </c>
      <c r="BD793">
        <v>0</v>
      </c>
      <c r="BE793">
        <v>0</v>
      </c>
      <c r="BF793">
        <v>0</v>
      </c>
    </row>
    <row r="794" spans="54:58" x14ac:dyDescent="0.25">
      <c r="BB794">
        <v>0</v>
      </c>
      <c r="BC794">
        <v>0</v>
      </c>
      <c r="BD794">
        <v>0</v>
      </c>
      <c r="BE794">
        <v>0</v>
      </c>
      <c r="BF794">
        <v>0</v>
      </c>
    </row>
    <row r="795" spans="54:58" x14ac:dyDescent="0.25">
      <c r="BB795">
        <v>0</v>
      </c>
      <c r="BC795">
        <v>0</v>
      </c>
      <c r="BD795">
        <v>0</v>
      </c>
      <c r="BE795">
        <v>0</v>
      </c>
      <c r="BF795">
        <v>0</v>
      </c>
    </row>
    <row r="796" spans="54:58" x14ac:dyDescent="0.25">
      <c r="BB796">
        <v>0</v>
      </c>
      <c r="BC796">
        <v>0</v>
      </c>
      <c r="BD796">
        <v>0</v>
      </c>
      <c r="BE796">
        <v>0</v>
      </c>
      <c r="BF796">
        <v>0</v>
      </c>
    </row>
    <row r="797" spans="54:58" x14ac:dyDescent="0.25">
      <c r="BB797">
        <v>0</v>
      </c>
      <c r="BC797">
        <v>0</v>
      </c>
      <c r="BD797">
        <v>0</v>
      </c>
      <c r="BE797">
        <v>0</v>
      </c>
      <c r="BF797">
        <v>0</v>
      </c>
    </row>
    <row r="798" spans="54:58" x14ac:dyDescent="0.25">
      <c r="BB798">
        <v>0</v>
      </c>
      <c r="BC798">
        <v>0</v>
      </c>
      <c r="BD798">
        <v>0</v>
      </c>
      <c r="BE798">
        <v>0</v>
      </c>
      <c r="BF798">
        <v>0</v>
      </c>
    </row>
    <row r="799" spans="54:58" x14ac:dyDescent="0.25">
      <c r="BB799">
        <v>0</v>
      </c>
      <c r="BC799">
        <v>0</v>
      </c>
      <c r="BD799">
        <v>0</v>
      </c>
      <c r="BE799">
        <v>0</v>
      </c>
      <c r="BF799">
        <v>0</v>
      </c>
    </row>
    <row r="800" spans="54:58" x14ac:dyDescent="0.25">
      <c r="BB800">
        <v>0</v>
      </c>
      <c r="BC800">
        <v>0</v>
      </c>
      <c r="BD800">
        <v>0</v>
      </c>
      <c r="BE800">
        <v>0</v>
      </c>
      <c r="BF800">
        <v>0</v>
      </c>
    </row>
    <row r="801" spans="54:58" x14ac:dyDescent="0.25">
      <c r="BB801">
        <v>0</v>
      </c>
      <c r="BC801">
        <v>0</v>
      </c>
      <c r="BD801">
        <v>0</v>
      </c>
      <c r="BE801">
        <v>0</v>
      </c>
      <c r="BF801">
        <v>0</v>
      </c>
    </row>
    <row r="802" spans="54:58" x14ac:dyDescent="0.25">
      <c r="BB802">
        <v>0</v>
      </c>
      <c r="BC802">
        <v>0</v>
      </c>
      <c r="BD802">
        <v>0</v>
      </c>
      <c r="BE802">
        <v>0</v>
      </c>
      <c r="BF802">
        <v>0</v>
      </c>
    </row>
    <row r="803" spans="54:58" x14ac:dyDescent="0.25">
      <c r="BB803">
        <v>0</v>
      </c>
      <c r="BC803">
        <v>0</v>
      </c>
      <c r="BD803">
        <v>0</v>
      </c>
      <c r="BE803">
        <v>0</v>
      </c>
      <c r="BF803">
        <v>0</v>
      </c>
    </row>
    <row r="804" spans="54:58" x14ac:dyDescent="0.25">
      <c r="BB804">
        <v>0</v>
      </c>
      <c r="BC804">
        <v>0</v>
      </c>
      <c r="BD804">
        <v>0</v>
      </c>
      <c r="BE804">
        <v>0</v>
      </c>
      <c r="BF804">
        <v>0</v>
      </c>
    </row>
    <row r="805" spans="54:58" x14ac:dyDescent="0.25">
      <c r="BB805">
        <v>0</v>
      </c>
      <c r="BC805">
        <v>0</v>
      </c>
      <c r="BD805">
        <v>0</v>
      </c>
      <c r="BE805">
        <v>0</v>
      </c>
      <c r="BF805">
        <v>0</v>
      </c>
    </row>
    <row r="806" spans="54:58" x14ac:dyDescent="0.25">
      <c r="BB806">
        <v>0</v>
      </c>
      <c r="BC806">
        <v>0</v>
      </c>
      <c r="BD806">
        <v>0</v>
      </c>
      <c r="BE806">
        <v>0</v>
      </c>
      <c r="BF806">
        <v>0</v>
      </c>
    </row>
    <row r="807" spans="54:58" x14ac:dyDescent="0.25">
      <c r="BB807">
        <v>0</v>
      </c>
      <c r="BC807">
        <v>0</v>
      </c>
      <c r="BD807">
        <v>0</v>
      </c>
      <c r="BE807">
        <v>0</v>
      </c>
      <c r="BF807">
        <v>0</v>
      </c>
    </row>
    <row r="808" spans="54:58" x14ac:dyDescent="0.25">
      <c r="BB808">
        <v>0</v>
      </c>
      <c r="BC808">
        <v>0</v>
      </c>
      <c r="BD808">
        <v>0</v>
      </c>
      <c r="BE808">
        <v>0</v>
      </c>
      <c r="BF808">
        <v>0</v>
      </c>
    </row>
    <row r="809" spans="54:58" x14ac:dyDescent="0.25">
      <c r="BB809">
        <v>0</v>
      </c>
      <c r="BC809">
        <v>0</v>
      </c>
      <c r="BD809">
        <v>0</v>
      </c>
      <c r="BE809">
        <v>0</v>
      </c>
      <c r="BF809">
        <v>0</v>
      </c>
    </row>
    <row r="810" spans="54:58" x14ac:dyDescent="0.25">
      <c r="BB810">
        <v>0</v>
      </c>
      <c r="BC810">
        <v>0</v>
      </c>
      <c r="BD810">
        <v>0</v>
      </c>
      <c r="BE810">
        <v>0</v>
      </c>
      <c r="BF810">
        <v>0</v>
      </c>
    </row>
    <row r="811" spans="54:58" x14ac:dyDescent="0.25">
      <c r="BB811">
        <v>0</v>
      </c>
      <c r="BC811">
        <v>0</v>
      </c>
      <c r="BD811">
        <v>0</v>
      </c>
      <c r="BE811">
        <v>0</v>
      </c>
      <c r="BF811">
        <v>0</v>
      </c>
    </row>
    <row r="812" spans="54:58" x14ac:dyDescent="0.25">
      <c r="BB812">
        <v>0</v>
      </c>
      <c r="BC812">
        <v>0</v>
      </c>
      <c r="BD812">
        <v>0</v>
      </c>
      <c r="BE812">
        <v>0</v>
      </c>
      <c r="BF812">
        <v>0</v>
      </c>
    </row>
    <row r="813" spans="54:58" x14ac:dyDescent="0.25">
      <c r="BB813">
        <v>0</v>
      </c>
      <c r="BC813">
        <v>0</v>
      </c>
      <c r="BD813">
        <v>0</v>
      </c>
      <c r="BE813">
        <v>0</v>
      </c>
      <c r="BF813">
        <v>0</v>
      </c>
    </row>
    <row r="814" spans="54:58" x14ac:dyDescent="0.25">
      <c r="BB814">
        <v>0</v>
      </c>
      <c r="BC814">
        <v>0</v>
      </c>
      <c r="BD814">
        <v>0</v>
      </c>
      <c r="BE814">
        <v>0</v>
      </c>
      <c r="BF814">
        <v>0</v>
      </c>
    </row>
    <row r="815" spans="54:58" x14ac:dyDescent="0.25">
      <c r="BB815">
        <v>0</v>
      </c>
      <c r="BC815">
        <v>0</v>
      </c>
      <c r="BD815">
        <v>0</v>
      </c>
      <c r="BE815">
        <v>0</v>
      </c>
      <c r="BF815">
        <v>0</v>
      </c>
    </row>
    <row r="816" spans="54:58" x14ac:dyDescent="0.25">
      <c r="BB816">
        <v>0</v>
      </c>
      <c r="BC816">
        <v>0</v>
      </c>
      <c r="BD816">
        <v>0</v>
      </c>
      <c r="BE816">
        <v>0</v>
      </c>
      <c r="BF816">
        <v>0</v>
      </c>
    </row>
    <row r="817" spans="54:58" x14ac:dyDescent="0.25">
      <c r="BB817">
        <v>0</v>
      </c>
      <c r="BC817">
        <v>0</v>
      </c>
      <c r="BD817">
        <v>0</v>
      </c>
      <c r="BE817">
        <v>0</v>
      </c>
      <c r="BF817">
        <v>0</v>
      </c>
    </row>
    <row r="818" spans="54:58" x14ac:dyDescent="0.25">
      <c r="BB818">
        <v>0</v>
      </c>
      <c r="BC818">
        <v>0</v>
      </c>
      <c r="BD818">
        <v>0</v>
      </c>
      <c r="BE818">
        <v>0</v>
      </c>
      <c r="BF818">
        <v>0</v>
      </c>
    </row>
    <row r="819" spans="54:58" x14ac:dyDescent="0.25">
      <c r="BB819">
        <v>0</v>
      </c>
      <c r="BC819">
        <v>0</v>
      </c>
      <c r="BD819">
        <v>0</v>
      </c>
      <c r="BE819">
        <v>0</v>
      </c>
      <c r="BF819">
        <v>0</v>
      </c>
    </row>
    <row r="820" spans="54:58" x14ac:dyDescent="0.25">
      <c r="BB820">
        <v>0</v>
      </c>
      <c r="BC820">
        <v>0</v>
      </c>
      <c r="BD820">
        <v>0</v>
      </c>
      <c r="BE820">
        <v>0</v>
      </c>
      <c r="BF820">
        <v>0</v>
      </c>
    </row>
    <row r="821" spans="54:58" x14ac:dyDescent="0.25">
      <c r="BB821">
        <v>0</v>
      </c>
      <c r="BC821">
        <v>0</v>
      </c>
      <c r="BD821">
        <v>0</v>
      </c>
      <c r="BE821">
        <v>0</v>
      </c>
      <c r="BF821">
        <v>0</v>
      </c>
    </row>
    <row r="822" spans="54:58" x14ac:dyDescent="0.25">
      <c r="BB822">
        <v>0</v>
      </c>
      <c r="BC822">
        <v>0</v>
      </c>
      <c r="BD822">
        <v>0</v>
      </c>
      <c r="BE822">
        <v>0</v>
      </c>
      <c r="BF822">
        <v>0</v>
      </c>
    </row>
    <row r="823" spans="54:58" x14ac:dyDescent="0.25">
      <c r="BB823">
        <v>0</v>
      </c>
      <c r="BC823">
        <v>0</v>
      </c>
      <c r="BD823">
        <v>0</v>
      </c>
      <c r="BE823">
        <v>0</v>
      </c>
      <c r="BF823">
        <v>0</v>
      </c>
    </row>
    <row r="824" spans="54:58" x14ac:dyDescent="0.25">
      <c r="BB824">
        <v>0</v>
      </c>
      <c r="BC824">
        <v>0</v>
      </c>
      <c r="BD824">
        <v>0</v>
      </c>
      <c r="BE824">
        <v>0</v>
      </c>
      <c r="BF824">
        <v>0</v>
      </c>
    </row>
    <row r="825" spans="54:58" x14ac:dyDescent="0.25">
      <c r="BB825">
        <v>0</v>
      </c>
      <c r="BC825">
        <v>0</v>
      </c>
      <c r="BD825">
        <v>0</v>
      </c>
      <c r="BE825">
        <v>0</v>
      </c>
      <c r="BF825">
        <v>0</v>
      </c>
    </row>
    <row r="826" spans="54:58" x14ac:dyDescent="0.25">
      <c r="BB826">
        <v>0</v>
      </c>
      <c r="BC826">
        <v>0</v>
      </c>
      <c r="BD826">
        <v>0</v>
      </c>
      <c r="BE826">
        <v>0</v>
      </c>
      <c r="BF826">
        <v>0</v>
      </c>
    </row>
    <row r="827" spans="54:58" x14ac:dyDescent="0.25">
      <c r="BB827">
        <v>0</v>
      </c>
      <c r="BC827">
        <v>0</v>
      </c>
      <c r="BD827">
        <v>0</v>
      </c>
      <c r="BE827">
        <v>0</v>
      </c>
      <c r="BF827">
        <v>0</v>
      </c>
    </row>
    <row r="828" spans="54:58" x14ac:dyDescent="0.25">
      <c r="BB828">
        <v>0</v>
      </c>
      <c r="BC828">
        <v>0</v>
      </c>
      <c r="BD828">
        <v>0</v>
      </c>
      <c r="BE828">
        <v>0</v>
      </c>
      <c r="BF828">
        <v>0</v>
      </c>
    </row>
    <row r="829" spans="54:58" x14ac:dyDescent="0.25">
      <c r="BB829">
        <v>0</v>
      </c>
      <c r="BC829">
        <v>0</v>
      </c>
      <c r="BD829">
        <v>0</v>
      </c>
      <c r="BE829">
        <v>0</v>
      </c>
      <c r="BF829">
        <v>0</v>
      </c>
    </row>
    <row r="830" spans="54:58" x14ac:dyDescent="0.25">
      <c r="BB830">
        <v>0</v>
      </c>
      <c r="BC830">
        <v>0</v>
      </c>
      <c r="BD830">
        <v>0</v>
      </c>
      <c r="BE830">
        <v>0</v>
      </c>
      <c r="BF830">
        <v>0</v>
      </c>
    </row>
    <row r="831" spans="54:58" x14ac:dyDescent="0.25">
      <c r="BB831">
        <v>0</v>
      </c>
      <c r="BC831">
        <v>0</v>
      </c>
      <c r="BD831">
        <v>0</v>
      </c>
      <c r="BE831">
        <v>0</v>
      </c>
      <c r="BF831">
        <v>0</v>
      </c>
    </row>
    <row r="832" spans="54:58" x14ac:dyDescent="0.25">
      <c r="BB832">
        <v>0</v>
      </c>
      <c r="BC832">
        <v>0</v>
      </c>
      <c r="BD832">
        <v>0</v>
      </c>
      <c r="BE832">
        <v>0</v>
      </c>
      <c r="BF832">
        <v>0</v>
      </c>
    </row>
    <row r="833" spans="54:58" x14ac:dyDescent="0.25">
      <c r="BB833">
        <v>0</v>
      </c>
      <c r="BC833">
        <v>0</v>
      </c>
      <c r="BD833">
        <v>0</v>
      </c>
      <c r="BE833">
        <v>0</v>
      </c>
      <c r="BF833">
        <v>0</v>
      </c>
    </row>
    <row r="834" spans="54:58" x14ac:dyDescent="0.25">
      <c r="BB834">
        <v>0</v>
      </c>
      <c r="BC834">
        <v>0</v>
      </c>
      <c r="BD834">
        <v>0</v>
      </c>
      <c r="BE834">
        <v>0</v>
      </c>
      <c r="BF834">
        <v>0</v>
      </c>
    </row>
    <row r="835" spans="54:58" x14ac:dyDescent="0.25">
      <c r="BB835">
        <v>0</v>
      </c>
      <c r="BC835">
        <v>0</v>
      </c>
      <c r="BD835">
        <v>0</v>
      </c>
      <c r="BE835">
        <v>0</v>
      </c>
      <c r="BF835">
        <v>0</v>
      </c>
    </row>
    <row r="836" spans="54:58" x14ac:dyDescent="0.25">
      <c r="BB836">
        <v>0</v>
      </c>
      <c r="BC836">
        <v>0</v>
      </c>
      <c r="BD836">
        <v>0</v>
      </c>
      <c r="BE836">
        <v>0</v>
      </c>
      <c r="BF836">
        <v>0</v>
      </c>
    </row>
    <row r="837" spans="54:58" x14ac:dyDescent="0.25">
      <c r="BB837">
        <v>0</v>
      </c>
      <c r="BC837">
        <v>0</v>
      </c>
      <c r="BD837">
        <v>0</v>
      </c>
      <c r="BE837">
        <v>0</v>
      </c>
      <c r="BF837">
        <v>0</v>
      </c>
    </row>
    <row r="838" spans="54:58" x14ac:dyDescent="0.25">
      <c r="BB838">
        <v>0</v>
      </c>
      <c r="BC838">
        <v>0</v>
      </c>
      <c r="BD838">
        <v>0</v>
      </c>
      <c r="BE838">
        <v>0</v>
      </c>
      <c r="BF838">
        <v>0</v>
      </c>
    </row>
    <row r="839" spans="54:58" x14ac:dyDescent="0.25">
      <c r="BB839">
        <v>0</v>
      </c>
      <c r="BC839">
        <v>0</v>
      </c>
      <c r="BD839">
        <v>0</v>
      </c>
      <c r="BE839">
        <v>0</v>
      </c>
      <c r="BF839">
        <v>0</v>
      </c>
    </row>
    <row r="840" spans="54:58" x14ac:dyDescent="0.25">
      <c r="BB840">
        <v>0</v>
      </c>
      <c r="BC840">
        <v>0</v>
      </c>
      <c r="BD840">
        <v>0</v>
      </c>
      <c r="BE840">
        <v>0</v>
      </c>
      <c r="BF840">
        <v>0</v>
      </c>
    </row>
    <row r="841" spans="54:58" x14ac:dyDescent="0.25">
      <c r="BB841">
        <v>0</v>
      </c>
      <c r="BC841">
        <v>0</v>
      </c>
      <c r="BD841">
        <v>0</v>
      </c>
      <c r="BE841">
        <v>0</v>
      </c>
      <c r="BF841">
        <v>0</v>
      </c>
    </row>
    <row r="842" spans="54:58" x14ac:dyDescent="0.25">
      <c r="BB842">
        <v>0</v>
      </c>
      <c r="BC842">
        <v>0</v>
      </c>
      <c r="BD842">
        <v>0</v>
      </c>
      <c r="BE842">
        <v>0</v>
      </c>
      <c r="BF842">
        <v>0</v>
      </c>
    </row>
    <row r="843" spans="54:58" x14ac:dyDescent="0.25">
      <c r="BB843">
        <v>0</v>
      </c>
      <c r="BC843">
        <v>0</v>
      </c>
      <c r="BD843">
        <v>0</v>
      </c>
      <c r="BE843">
        <v>0</v>
      </c>
      <c r="BF843">
        <v>0</v>
      </c>
    </row>
    <row r="844" spans="54:58" x14ac:dyDescent="0.25">
      <c r="BB844">
        <v>0</v>
      </c>
      <c r="BC844">
        <v>0</v>
      </c>
      <c r="BD844">
        <v>0</v>
      </c>
      <c r="BE844">
        <v>0</v>
      </c>
      <c r="BF844">
        <v>0</v>
      </c>
    </row>
    <row r="845" spans="54:58" x14ac:dyDescent="0.25">
      <c r="BB845">
        <v>0</v>
      </c>
      <c r="BC845">
        <v>0</v>
      </c>
      <c r="BD845">
        <v>0</v>
      </c>
      <c r="BE845">
        <v>0</v>
      </c>
      <c r="BF845">
        <v>0</v>
      </c>
    </row>
    <row r="846" spans="54:58" x14ac:dyDescent="0.25">
      <c r="BB846">
        <v>0</v>
      </c>
      <c r="BC846">
        <v>0</v>
      </c>
      <c r="BD846">
        <v>0</v>
      </c>
      <c r="BE846">
        <v>0</v>
      </c>
      <c r="BF846">
        <v>0</v>
      </c>
    </row>
    <row r="847" spans="54:58" x14ac:dyDescent="0.25">
      <c r="BB847">
        <v>0</v>
      </c>
      <c r="BC847">
        <v>0</v>
      </c>
      <c r="BD847">
        <v>0</v>
      </c>
      <c r="BE847">
        <v>0</v>
      </c>
      <c r="BF847">
        <v>0</v>
      </c>
    </row>
    <row r="848" spans="54:58" x14ac:dyDescent="0.25">
      <c r="BB848">
        <v>0</v>
      </c>
      <c r="BC848">
        <v>0</v>
      </c>
      <c r="BD848">
        <v>0</v>
      </c>
      <c r="BE848">
        <v>0</v>
      </c>
      <c r="BF848">
        <v>0</v>
      </c>
    </row>
    <row r="849" spans="54:58" x14ac:dyDescent="0.25">
      <c r="BB849">
        <v>0</v>
      </c>
      <c r="BC849">
        <v>0</v>
      </c>
      <c r="BD849">
        <v>0</v>
      </c>
      <c r="BE849">
        <v>0</v>
      </c>
      <c r="BF849">
        <v>0</v>
      </c>
    </row>
    <row r="850" spans="54:58" x14ac:dyDescent="0.25">
      <c r="BB850">
        <v>0</v>
      </c>
      <c r="BC850">
        <v>0</v>
      </c>
      <c r="BD850">
        <v>0</v>
      </c>
      <c r="BE850">
        <v>0</v>
      </c>
      <c r="BF850">
        <v>0</v>
      </c>
    </row>
    <row r="851" spans="54:58" x14ac:dyDescent="0.25">
      <c r="BB851">
        <v>0</v>
      </c>
      <c r="BC851">
        <v>0</v>
      </c>
      <c r="BD851">
        <v>0</v>
      </c>
      <c r="BE851">
        <v>0</v>
      </c>
      <c r="BF851">
        <v>0</v>
      </c>
    </row>
    <row r="852" spans="54:58" x14ac:dyDescent="0.25">
      <c r="BB852">
        <v>0</v>
      </c>
      <c r="BC852">
        <v>0</v>
      </c>
      <c r="BD852">
        <v>0</v>
      </c>
      <c r="BE852">
        <v>0</v>
      </c>
      <c r="BF852">
        <v>0</v>
      </c>
    </row>
    <row r="853" spans="54:58" x14ac:dyDescent="0.25">
      <c r="BB853">
        <v>0</v>
      </c>
      <c r="BC853">
        <v>0</v>
      </c>
      <c r="BD853">
        <v>0</v>
      </c>
      <c r="BE853">
        <v>0</v>
      </c>
      <c r="BF853">
        <v>0</v>
      </c>
    </row>
    <row r="854" spans="54:58" x14ac:dyDescent="0.25">
      <c r="BB854">
        <v>0</v>
      </c>
      <c r="BC854">
        <v>0</v>
      </c>
      <c r="BD854">
        <v>0</v>
      </c>
      <c r="BE854">
        <v>0</v>
      </c>
      <c r="BF854">
        <v>0</v>
      </c>
    </row>
    <row r="855" spans="54:58" x14ac:dyDescent="0.25">
      <c r="BB855">
        <v>0</v>
      </c>
      <c r="BC855">
        <v>0</v>
      </c>
      <c r="BD855">
        <v>0</v>
      </c>
      <c r="BE855">
        <v>0</v>
      </c>
      <c r="BF855">
        <v>0</v>
      </c>
    </row>
    <row r="856" spans="54:58" x14ac:dyDescent="0.25">
      <c r="BB856">
        <v>0</v>
      </c>
      <c r="BC856">
        <v>0</v>
      </c>
      <c r="BD856">
        <v>0</v>
      </c>
      <c r="BE856">
        <v>0</v>
      </c>
      <c r="BF856">
        <v>0</v>
      </c>
    </row>
    <row r="857" spans="54:58" x14ac:dyDescent="0.25">
      <c r="BB857">
        <v>0</v>
      </c>
      <c r="BC857">
        <v>0</v>
      </c>
      <c r="BD857">
        <v>0</v>
      </c>
      <c r="BE857">
        <v>0</v>
      </c>
      <c r="BF857">
        <v>0</v>
      </c>
    </row>
    <row r="858" spans="54:58" x14ac:dyDescent="0.25">
      <c r="BB858">
        <v>0</v>
      </c>
      <c r="BC858">
        <v>0</v>
      </c>
      <c r="BD858">
        <v>0</v>
      </c>
      <c r="BE858">
        <v>0</v>
      </c>
      <c r="BF858">
        <v>0</v>
      </c>
    </row>
    <row r="859" spans="54:58" x14ac:dyDescent="0.25">
      <c r="BB859">
        <v>0</v>
      </c>
      <c r="BC859">
        <v>0</v>
      </c>
      <c r="BD859">
        <v>0</v>
      </c>
      <c r="BE859">
        <v>0</v>
      </c>
      <c r="BF859">
        <v>0</v>
      </c>
    </row>
    <row r="860" spans="54:58" x14ac:dyDescent="0.25">
      <c r="BB860">
        <v>0</v>
      </c>
      <c r="BC860">
        <v>0</v>
      </c>
      <c r="BD860">
        <v>0</v>
      </c>
      <c r="BE860">
        <v>0</v>
      </c>
      <c r="BF860">
        <v>0</v>
      </c>
    </row>
    <row r="861" spans="54:58" x14ac:dyDescent="0.25">
      <c r="BB861">
        <v>0</v>
      </c>
      <c r="BC861">
        <v>0</v>
      </c>
      <c r="BD861">
        <v>0</v>
      </c>
      <c r="BE861">
        <v>0</v>
      </c>
      <c r="BF861">
        <v>0</v>
      </c>
    </row>
    <row r="862" spans="54:58" x14ac:dyDescent="0.25">
      <c r="BB862">
        <v>0</v>
      </c>
      <c r="BC862">
        <v>0</v>
      </c>
      <c r="BD862">
        <v>0</v>
      </c>
      <c r="BE862">
        <v>0</v>
      </c>
      <c r="BF862">
        <v>0</v>
      </c>
    </row>
    <row r="863" spans="54:58" x14ac:dyDescent="0.25">
      <c r="BB863">
        <v>0</v>
      </c>
      <c r="BC863">
        <v>0</v>
      </c>
      <c r="BD863">
        <v>0</v>
      </c>
      <c r="BE863">
        <v>0</v>
      </c>
      <c r="BF863">
        <v>0</v>
      </c>
    </row>
    <row r="864" spans="54:58" x14ac:dyDescent="0.25">
      <c r="BB864">
        <v>0</v>
      </c>
      <c r="BC864">
        <v>0</v>
      </c>
      <c r="BD864">
        <v>0</v>
      </c>
      <c r="BE864">
        <v>0</v>
      </c>
      <c r="BF864">
        <v>0</v>
      </c>
    </row>
    <row r="865" spans="54:58" x14ac:dyDescent="0.25">
      <c r="BB865">
        <v>0</v>
      </c>
      <c r="BC865">
        <v>0</v>
      </c>
      <c r="BD865">
        <v>0</v>
      </c>
      <c r="BE865">
        <v>0</v>
      </c>
      <c r="BF865">
        <v>0</v>
      </c>
    </row>
    <row r="866" spans="54:58" x14ac:dyDescent="0.25">
      <c r="BB866">
        <v>0</v>
      </c>
      <c r="BC866">
        <v>0</v>
      </c>
      <c r="BD866">
        <v>0</v>
      </c>
      <c r="BE866">
        <v>0</v>
      </c>
      <c r="BF866">
        <v>0</v>
      </c>
    </row>
    <row r="867" spans="54:58" x14ac:dyDescent="0.25">
      <c r="BB867">
        <v>0</v>
      </c>
      <c r="BC867">
        <v>0</v>
      </c>
      <c r="BD867">
        <v>0</v>
      </c>
      <c r="BE867">
        <v>0</v>
      </c>
      <c r="BF867">
        <v>0</v>
      </c>
    </row>
    <row r="868" spans="54:58" x14ac:dyDescent="0.25">
      <c r="BB868">
        <v>0</v>
      </c>
      <c r="BC868">
        <v>0</v>
      </c>
      <c r="BD868">
        <v>0</v>
      </c>
      <c r="BE868">
        <v>0</v>
      </c>
      <c r="BF868">
        <v>0</v>
      </c>
    </row>
    <row r="869" spans="54:58" x14ac:dyDescent="0.25">
      <c r="BB869">
        <v>0</v>
      </c>
      <c r="BC869">
        <v>0</v>
      </c>
      <c r="BD869">
        <v>0</v>
      </c>
      <c r="BE869">
        <v>0</v>
      </c>
      <c r="BF869">
        <v>0</v>
      </c>
    </row>
    <row r="870" spans="54:58" x14ac:dyDescent="0.25">
      <c r="BB870">
        <v>0</v>
      </c>
      <c r="BC870">
        <v>0</v>
      </c>
      <c r="BD870">
        <v>0</v>
      </c>
      <c r="BE870">
        <v>0</v>
      </c>
      <c r="BF870">
        <v>0</v>
      </c>
    </row>
    <row r="871" spans="54:58" x14ac:dyDescent="0.25">
      <c r="BB871">
        <v>0</v>
      </c>
      <c r="BC871">
        <v>0</v>
      </c>
      <c r="BD871">
        <v>0</v>
      </c>
      <c r="BE871">
        <v>0</v>
      </c>
      <c r="BF871">
        <v>0</v>
      </c>
    </row>
    <row r="872" spans="54:58" x14ac:dyDescent="0.25">
      <c r="BB872">
        <v>0</v>
      </c>
      <c r="BC872">
        <v>0</v>
      </c>
      <c r="BD872">
        <v>0</v>
      </c>
      <c r="BE872">
        <v>0</v>
      </c>
      <c r="BF872">
        <v>0</v>
      </c>
    </row>
    <row r="873" spans="54:58" x14ac:dyDescent="0.25">
      <c r="BB873">
        <v>0</v>
      </c>
      <c r="BC873">
        <v>0</v>
      </c>
      <c r="BD873">
        <v>0</v>
      </c>
      <c r="BE873">
        <v>0</v>
      </c>
      <c r="BF873">
        <v>0</v>
      </c>
    </row>
    <row r="874" spans="54:58" x14ac:dyDescent="0.25">
      <c r="BB874">
        <v>0</v>
      </c>
      <c r="BC874">
        <v>0</v>
      </c>
      <c r="BD874">
        <v>0</v>
      </c>
      <c r="BE874">
        <v>0</v>
      </c>
      <c r="BF874">
        <v>0</v>
      </c>
    </row>
    <row r="875" spans="54:58" x14ac:dyDescent="0.25">
      <c r="BB875">
        <v>0</v>
      </c>
      <c r="BC875">
        <v>0</v>
      </c>
      <c r="BD875">
        <v>0</v>
      </c>
      <c r="BE875">
        <v>0</v>
      </c>
      <c r="BF875">
        <v>0</v>
      </c>
    </row>
    <row r="876" spans="54:58" x14ac:dyDescent="0.25">
      <c r="BB876">
        <v>0</v>
      </c>
      <c r="BC876">
        <v>0</v>
      </c>
      <c r="BD876">
        <v>0</v>
      </c>
      <c r="BE876">
        <v>0</v>
      </c>
      <c r="BF876">
        <v>0</v>
      </c>
    </row>
    <row r="877" spans="54:58" x14ac:dyDescent="0.25">
      <c r="BB877">
        <v>0</v>
      </c>
      <c r="BC877">
        <v>0</v>
      </c>
      <c r="BD877">
        <v>0</v>
      </c>
      <c r="BE877">
        <v>0</v>
      </c>
      <c r="BF877">
        <v>0</v>
      </c>
    </row>
    <row r="878" spans="54:58" x14ac:dyDescent="0.25">
      <c r="BB878">
        <v>0</v>
      </c>
      <c r="BC878">
        <v>0</v>
      </c>
      <c r="BD878">
        <v>0</v>
      </c>
      <c r="BE878">
        <v>0</v>
      </c>
      <c r="BF878">
        <v>0</v>
      </c>
    </row>
    <row r="879" spans="54:58" x14ac:dyDescent="0.25">
      <c r="BB879">
        <v>0</v>
      </c>
      <c r="BC879">
        <v>0</v>
      </c>
      <c r="BD879">
        <v>0</v>
      </c>
      <c r="BE879">
        <v>0</v>
      </c>
      <c r="BF879">
        <v>0</v>
      </c>
    </row>
    <row r="880" spans="54:58" x14ac:dyDescent="0.25">
      <c r="BB880">
        <v>0</v>
      </c>
      <c r="BC880">
        <v>0</v>
      </c>
      <c r="BD880">
        <v>0</v>
      </c>
      <c r="BE880">
        <v>0</v>
      </c>
      <c r="BF880">
        <v>0</v>
      </c>
    </row>
    <row r="881" spans="54:58" x14ac:dyDescent="0.25">
      <c r="BB881">
        <v>0</v>
      </c>
      <c r="BC881">
        <v>0</v>
      </c>
      <c r="BD881">
        <v>0</v>
      </c>
      <c r="BE881">
        <v>0</v>
      </c>
      <c r="BF881">
        <v>0</v>
      </c>
    </row>
    <row r="882" spans="54:58" x14ac:dyDescent="0.25">
      <c r="BB882">
        <v>0</v>
      </c>
      <c r="BC882">
        <v>0</v>
      </c>
      <c r="BD882">
        <v>0</v>
      </c>
      <c r="BE882">
        <v>0</v>
      </c>
      <c r="BF882">
        <v>0</v>
      </c>
    </row>
    <row r="883" spans="54:58" x14ac:dyDescent="0.25">
      <c r="BB883">
        <v>0</v>
      </c>
      <c r="BC883">
        <v>0</v>
      </c>
      <c r="BD883">
        <v>0</v>
      </c>
      <c r="BE883">
        <v>0</v>
      </c>
      <c r="BF883">
        <v>0</v>
      </c>
    </row>
    <row r="884" spans="54:58" x14ac:dyDescent="0.25">
      <c r="BB884">
        <v>0</v>
      </c>
      <c r="BC884">
        <v>0</v>
      </c>
      <c r="BD884">
        <v>0</v>
      </c>
      <c r="BE884">
        <v>0</v>
      </c>
      <c r="BF884">
        <v>0</v>
      </c>
    </row>
    <row r="885" spans="54:58" x14ac:dyDescent="0.25">
      <c r="BB885">
        <v>0</v>
      </c>
      <c r="BC885">
        <v>0</v>
      </c>
      <c r="BD885">
        <v>0</v>
      </c>
      <c r="BE885">
        <v>0</v>
      </c>
      <c r="BF885">
        <v>0</v>
      </c>
    </row>
    <row r="886" spans="54:58" x14ac:dyDescent="0.25">
      <c r="BB886">
        <v>0</v>
      </c>
      <c r="BC886">
        <v>0</v>
      </c>
      <c r="BD886">
        <v>0</v>
      </c>
      <c r="BE886">
        <v>0</v>
      </c>
      <c r="BF886">
        <v>0</v>
      </c>
    </row>
    <row r="887" spans="54:58" x14ac:dyDescent="0.25">
      <c r="BB887">
        <v>0</v>
      </c>
      <c r="BC887">
        <v>0</v>
      </c>
      <c r="BD887">
        <v>0</v>
      </c>
      <c r="BE887">
        <v>0</v>
      </c>
      <c r="BF887">
        <v>0</v>
      </c>
    </row>
    <row r="888" spans="54:58" x14ac:dyDescent="0.25">
      <c r="BB888">
        <v>0</v>
      </c>
      <c r="BC888">
        <v>0</v>
      </c>
      <c r="BD888">
        <v>0</v>
      </c>
      <c r="BE888">
        <v>0</v>
      </c>
      <c r="BF888">
        <v>0</v>
      </c>
    </row>
    <row r="889" spans="54:58" x14ac:dyDescent="0.25">
      <c r="BB889">
        <v>0</v>
      </c>
      <c r="BC889">
        <v>0</v>
      </c>
      <c r="BD889">
        <v>0</v>
      </c>
      <c r="BE889">
        <v>0</v>
      </c>
      <c r="BF889">
        <v>0</v>
      </c>
    </row>
    <row r="890" spans="54:58" x14ac:dyDescent="0.25">
      <c r="BB890">
        <v>0</v>
      </c>
      <c r="BC890">
        <v>0</v>
      </c>
      <c r="BD890">
        <v>0</v>
      </c>
      <c r="BE890">
        <v>0</v>
      </c>
      <c r="BF890">
        <v>0</v>
      </c>
    </row>
    <row r="891" spans="54:58" x14ac:dyDescent="0.25">
      <c r="BB891">
        <v>0</v>
      </c>
      <c r="BC891">
        <v>0</v>
      </c>
      <c r="BD891">
        <v>0</v>
      </c>
      <c r="BE891">
        <v>0</v>
      </c>
      <c r="BF891">
        <v>0</v>
      </c>
    </row>
    <row r="892" spans="54:58" x14ac:dyDescent="0.25">
      <c r="BB892">
        <v>0</v>
      </c>
      <c r="BC892">
        <v>0</v>
      </c>
      <c r="BD892">
        <v>0</v>
      </c>
      <c r="BE892">
        <v>0</v>
      </c>
      <c r="BF892">
        <v>0</v>
      </c>
    </row>
    <row r="893" spans="54:58" x14ac:dyDescent="0.25">
      <c r="BB893">
        <v>0</v>
      </c>
      <c r="BC893">
        <v>0</v>
      </c>
      <c r="BD893">
        <v>0</v>
      </c>
      <c r="BE893">
        <v>0</v>
      </c>
      <c r="BF893">
        <v>0</v>
      </c>
    </row>
    <row r="894" spans="54:58" x14ac:dyDescent="0.25">
      <c r="BB894">
        <v>0</v>
      </c>
      <c r="BC894">
        <v>0</v>
      </c>
      <c r="BD894">
        <v>0</v>
      </c>
      <c r="BE894">
        <v>0</v>
      </c>
      <c r="BF894">
        <v>0</v>
      </c>
    </row>
    <row r="895" spans="54:58" x14ac:dyDescent="0.25">
      <c r="BB895">
        <v>0</v>
      </c>
      <c r="BC895">
        <v>0</v>
      </c>
      <c r="BD895">
        <v>0</v>
      </c>
      <c r="BE895">
        <v>0</v>
      </c>
      <c r="BF895">
        <v>0</v>
      </c>
    </row>
    <row r="896" spans="54:58" x14ac:dyDescent="0.25">
      <c r="BB896">
        <v>0</v>
      </c>
      <c r="BC896">
        <v>0</v>
      </c>
      <c r="BD896">
        <v>0</v>
      </c>
      <c r="BE896">
        <v>0</v>
      </c>
      <c r="BF896">
        <v>0</v>
      </c>
    </row>
    <row r="897" spans="54:58" x14ac:dyDescent="0.25">
      <c r="BB897">
        <v>0</v>
      </c>
      <c r="BC897">
        <v>0</v>
      </c>
      <c r="BD897">
        <v>0</v>
      </c>
      <c r="BE897">
        <v>0</v>
      </c>
      <c r="BF897">
        <v>0</v>
      </c>
    </row>
    <row r="898" spans="54:58" x14ac:dyDescent="0.25">
      <c r="BB898">
        <v>0</v>
      </c>
      <c r="BC898">
        <v>0</v>
      </c>
      <c r="BD898">
        <v>0</v>
      </c>
      <c r="BE898">
        <v>0</v>
      </c>
      <c r="BF898">
        <v>0</v>
      </c>
    </row>
    <row r="899" spans="54:58" x14ac:dyDescent="0.25">
      <c r="BB899">
        <v>0</v>
      </c>
      <c r="BC899">
        <v>0</v>
      </c>
      <c r="BD899">
        <v>0</v>
      </c>
      <c r="BE899">
        <v>0</v>
      </c>
      <c r="BF899">
        <v>0</v>
      </c>
    </row>
    <row r="900" spans="54:58" x14ac:dyDescent="0.25">
      <c r="BB900">
        <v>0</v>
      </c>
      <c r="BC900">
        <v>0</v>
      </c>
      <c r="BD900">
        <v>0</v>
      </c>
      <c r="BE900">
        <v>0</v>
      </c>
      <c r="BF900">
        <v>0</v>
      </c>
    </row>
    <row r="901" spans="54:58" x14ac:dyDescent="0.25">
      <c r="BB901">
        <v>0</v>
      </c>
      <c r="BC901">
        <v>0</v>
      </c>
      <c r="BD901">
        <v>0</v>
      </c>
      <c r="BE901">
        <v>0</v>
      </c>
      <c r="BF901">
        <v>0</v>
      </c>
    </row>
    <row r="902" spans="54:58" x14ac:dyDescent="0.25">
      <c r="BB902">
        <v>0</v>
      </c>
      <c r="BC902">
        <v>0</v>
      </c>
      <c r="BD902">
        <v>0</v>
      </c>
      <c r="BE902">
        <v>0</v>
      </c>
      <c r="BF902">
        <v>0</v>
      </c>
    </row>
    <row r="903" spans="54:58" x14ac:dyDescent="0.25">
      <c r="BB903">
        <v>0</v>
      </c>
      <c r="BC903">
        <v>0</v>
      </c>
      <c r="BD903">
        <v>0</v>
      </c>
      <c r="BE903">
        <v>0</v>
      </c>
      <c r="BF903">
        <v>0</v>
      </c>
    </row>
    <row r="904" spans="54:58" x14ac:dyDescent="0.25">
      <c r="BB904">
        <v>0</v>
      </c>
      <c r="BC904">
        <v>0</v>
      </c>
      <c r="BD904">
        <v>0</v>
      </c>
      <c r="BE904">
        <v>0</v>
      </c>
      <c r="BF904">
        <v>0</v>
      </c>
    </row>
    <row r="905" spans="54:58" x14ac:dyDescent="0.25">
      <c r="BB905">
        <v>0</v>
      </c>
      <c r="BC905">
        <v>0</v>
      </c>
      <c r="BD905">
        <v>0</v>
      </c>
      <c r="BE905">
        <v>0</v>
      </c>
      <c r="BF905">
        <v>0</v>
      </c>
    </row>
    <row r="906" spans="54:58" x14ac:dyDescent="0.25">
      <c r="BB906">
        <v>0</v>
      </c>
      <c r="BC906">
        <v>0</v>
      </c>
      <c r="BD906">
        <v>0</v>
      </c>
      <c r="BE906">
        <v>0</v>
      </c>
      <c r="BF906">
        <v>0</v>
      </c>
    </row>
    <row r="907" spans="54:58" x14ac:dyDescent="0.25">
      <c r="BB907">
        <v>0</v>
      </c>
      <c r="BC907">
        <v>0</v>
      </c>
      <c r="BD907">
        <v>0</v>
      </c>
      <c r="BE907">
        <v>0</v>
      </c>
      <c r="BF907">
        <v>0</v>
      </c>
    </row>
    <row r="908" spans="54:58" x14ac:dyDescent="0.25">
      <c r="BB908">
        <v>0</v>
      </c>
      <c r="BC908">
        <v>0</v>
      </c>
      <c r="BD908">
        <v>0</v>
      </c>
      <c r="BE908">
        <v>0</v>
      </c>
      <c r="BF908">
        <v>0</v>
      </c>
    </row>
    <row r="909" spans="54:58" x14ac:dyDescent="0.25">
      <c r="BB909">
        <v>0</v>
      </c>
      <c r="BC909">
        <v>0</v>
      </c>
      <c r="BD909">
        <v>0</v>
      </c>
      <c r="BE909">
        <v>0</v>
      </c>
      <c r="BF909">
        <v>0</v>
      </c>
    </row>
    <row r="910" spans="54:58" x14ac:dyDescent="0.25">
      <c r="BB910">
        <v>0</v>
      </c>
      <c r="BC910">
        <v>0</v>
      </c>
      <c r="BD910">
        <v>0</v>
      </c>
      <c r="BE910">
        <v>0</v>
      </c>
      <c r="BF910">
        <v>0</v>
      </c>
    </row>
    <row r="911" spans="54:58" x14ac:dyDescent="0.25">
      <c r="BB911">
        <v>0</v>
      </c>
      <c r="BC911">
        <v>0</v>
      </c>
      <c r="BD911">
        <v>0</v>
      </c>
      <c r="BE911">
        <v>0</v>
      </c>
      <c r="BF911">
        <v>0</v>
      </c>
    </row>
    <row r="912" spans="54:58" x14ac:dyDescent="0.25">
      <c r="BB912">
        <v>0</v>
      </c>
      <c r="BC912">
        <v>0</v>
      </c>
      <c r="BD912">
        <v>0</v>
      </c>
      <c r="BE912">
        <v>0</v>
      </c>
      <c r="BF912">
        <v>0</v>
      </c>
    </row>
    <row r="913" spans="54:58" x14ac:dyDescent="0.25">
      <c r="BB913">
        <v>0</v>
      </c>
      <c r="BC913">
        <v>0</v>
      </c>
      <c r="BD913">
        <v>0</v>
      </c>
      <c r="BE913">
        <v>0</v>
      </c>
      <c r="BF913">
        <v>0</v>
      </c>
    </row>
    <row r="914" spans="54:58" x14ac:dyDescent="0.25">
      <c r="BB914">
        <v>0</v>
      </c>
      <c r="BC914">
        <v>0</v>
      </c>
      <c r="BD914">
        <v>0</v>
      </c>
      <c r="BE914">
        <v>0</v>
      </c>
      <c r="BF914">
        <v>0</v>
      </c>
    </row>
    <row r="915" spans="54:58" x14ac:dyDescent="0.25">
      <c r="BB915">
        <v>0</v>
      </c>
      <c r="BC915">
        <v>0</v>
      </c>
      <c r="BD915">
        <v>0</v>
      </c>
      <c r="BE915">
        <v>0</v>
      </c>
      <c r="BF915">
        <v>0</v>
      </c>
    </row>
    <row r="916" spans="54:58" x14ac:dyDescent="0.25">
      <c r="BB916">
        <v>0</v>
      </c>
      <c r="BC916">
        <v>0</v>
      </c>
      <c r="BD916">
        <v>0</v>
      </c>
      <c r="BE916">
        <v>0</v>
      </c>
      <c r="BF916">
        <v>0</v>
      </c>
    </row>
    <row r="917" spans="54:58" x14ac:dyDescent="0.25">
      <c r="BB917">
        <v>0</v>
      </c>
      <c r="BC917">
        <v>0</v>
      </c>
      <c r="BD917">
        <v>0</v>
      </c>
      <c r="BE917">
        <v>0</v>
      </c>
      <c r="BF917">
        <v>0</v>
      </c>
    </row>
    <row r="918" spans="54:58" x14ac:dyDescent="0.25">
      <c r="BB918">
        <v>0</v>
      </c>
      <c r="BC918">
        <v>0</v>
      </c>
      <c r="BD918">
        <v>0</v>
      </c>
      <c r="BE918">
        <v>0</v>
      </c>
      <c r="BF918">
        <v>0</v>
      </c>
    </row>
    <row r="919" spans="54:58" x14ac:dyDescent="0.25">
      <c r="BB919">
        <v>0</v>
      </c>
      <c r="BC919">
        <v>0</v>
      </c>
      <c r="BD919">
        <v>0</v>
      </c>
      <c r="BE919">
        <v>0</v>
      </c>
      <c r="BF919">
        <v>0</v>
      </c>
    </row>
    <row r="920" spans="54:58" x14ac:dyDescent="0.25">
      <c r="BB920">
        <v>0</v>
      </c>
      <c r="BC920">
        <v>0</v>
      </c>
      <c r="BD920">
        <v>0</v>
      </c>
      <c r="BE920">
        <v>0</v>
      </c>
      <c r="BF920">
        <v>0</v>
      </c>
    </row>
    <row r="921" spans="54:58" x14ac:dyDescent="0.25">
      <c r="BB921">
        <v>0</v>
      </c>
      <c r="BC921">
        <v>0</v>
      </c>
      <c r="BD921">
        <v>0</v>
      </c>
      <c r="BE921">
        <v>0</v>
      </c>
      <c r="BF921">
        <v>0</v>
      </c>
    </row>
    <row r="922" spans="54:58" x14ac:dyDescent="0.25">
      <c r="BB922">
        <v>0</v>
      </c>
      <c r="BC922">
        <v>0</v>
      </c>
      <c r="BD922">
        <v>0</v>
      </c>
      <c r="BE922">
        <v>0</v>
      </c>
      <c r="BF922">
        <v>0</v>
      </c>
    </row>
    <row r="923" spans="54:58" x14ac:dyDescent="0.25">
      <c r="BB923">
        <v>0</v>
      </c>
      <c r="BC923">
        <v>0</v>
      </c>
      <c r="BD923">
        <v>0</v>
      </c>
      <c r="BE923">
        <v>0</v>
      </c>
      <c r="BF923">
        <v>0</v>
      </c>
    </row>
    <row r="924" spans="54:58" x14ac:dyDescent="0.25">
      <c r="BB924">
        <v>0</v>
      </c>
      <c r="BC924">
        <v>0</v>
      </c>
      <c r="BD924">
        <v>0</v>
      </c>
      <c r="BE924">
        <v>0</v>
      </c>
      <c r="BF924">
        <v>0</v>
      </c>
    </row>
    <row r="925" spans="54:58" x14ac:dyDescent="0.25">
      <c r="BB925">
        <v>0</v>
      </c>
      <c r="BC925">
        <v>0</v>
      </c>
      <c r="BD925">
        <v>0</v>
      </c>
      <c r="BE925">
        <v>0</v>
      </c>
      <c r="BF925">
        <v>0</v>
      </c>
    </row>
    <row r="926" spans="54:58" x14ac:dyDescent="0.25">
      <c r="BB926">
        <v>0</v>
      </c>
      <c r="BC926">
        <v>0</v>
      </c>
      <c r="BD926">
        <v>0</v>
      </c>
      <c r="BE926">
        <v>0</v>
      </c>
      <c r="BF926">
        <v>0</v>
      </c>
    </row>
    <row r="927" spans="54:58" x14ac:dyDescent="0.25">
      <c r="BB927">
        <v>0</v>
      </c>
      <c r="BC927">
        <v>0</v>
      </c>
      <c r="BD927">
        <v>0</v>
      </c>
      <c r="BE927">
        <v>0</v>
      </c>
      <c r="BF927">
        <v>0</v>
      </c>
    </row>
    <row r="928" spans="54:58" x14ac:dyDescent="0.25">
      <c r="BB928">
        <v>0</v>
      </c>
      <c r="BC928">
        <v>0</v>
      </c>
      <c r="BD928">
        <v>0</v>
      </c>
      <c r="BE928">
        <v>0</v>
      </c>
      <c r="BF928">
        <v>0</v>
      </c>
    </row>
    <row r="929" spans="54:58" x14ac:dyDescent="0.25">
      <c r="BB929">
        <v>0</v>
      </c>
      <c r="BC929">
        <v>0</v>
      </c>
      <c r="BD929">
        <v>0</v>
      </c>
      <c r="BE929">
        <v>0</v>
      </c>
      <c r="BF929">
        <v>0</v>
      </c>
    </row>
    <row r="930" spans="54:58" x14ac:dyDescent="0.25">
      <c r="BB930">
        <v>0</v>
      </c>
      <c r="BC930">
        <v>0</v>
      </c>
      <c r="BD930">
        <v>0</v>
      </c>
      <c r="BE930">
        <v>0</v>
      </c>
      <c r="BF930">
        <v>0</v>
      </c>
    </row>
    <row r="931" spans="54:58" x14ac:dyDescent="0.25">
      <c r="BB931">
        <v>0</v>
      </c>
      <c r="BC931">
        <v>0</v>
      </c>
      <c r="BD931">
        <v>0</v>
      </c>
      <c r="BE931">
        <v>0</v>
      </c>
      <c r="BF931">
        <v>0</v>
      </c>
    </row>
    <row r="932" spans="54:58" x14ac:dyDescent="0.25">
      <c r="BB932">
        <v>0</v>
      </c>
      <c r="BC932">
        <v>0</v>
      </c>
      <c r="BD932">
        <v>0</v>
      </c>
      <c r="BE932">
        <v>0</v>
      </c>
      <c r="BF932">
        <v>0</v>
      </c>
    </row>
    <row r="933" spans="54:58" x14ac:dyDescent="0.25">
      <c r="BB933">
        <v>0</v>
      </c>
      <c r="BC933">
        <v>0</v>
      </c>
      <c r="BD933">
        <v>0</v>
      </c>
      <c r="BE933">
        <v>0</v>
      </c>
      <c r="BF933">
        <v>0</v>
      </c>
    </row>
    <row r="934" spans="54:58" x14ac:dyDescent="0.25">
      <c r="BB934">
        <v>0</v>
      </c>
      <c r="BC934">
        <v>0</v>
      </c>
      <c r="BD934">
        <v>0</v>
      </c>
      <c r="BE934">
        <v>0</v>
      </c>
      <c r="BF934">
        <v>0</v>
      </c>
    </row>
    <row r="935" spans="54:58" x14ac:dyDescent="0.25">
      <c r="BB935">
        <v>0</v>
      </c>
      <c r="BC935">
        <v>0</v>
      </c>
      <c r="BD935">
        <v>0</v>
      </c>
      <c r="BE935">
        <v>0</v>
      </c>
      <c r="BF935">
        <v>0</v>
      </c>
    </row>
    <row r="936" spans="54:58" x14ac:dyDescent="0.25">
      <c r="BB936">
        <v>0</v>
      </c>
      <c r="BC936">
        <v>0</v>
      </c>
      <c r="BD936">
        <v>0</v>
      </c>
      <c r="BE936">
        <v>0</v>
      </c>
      <c r="BF936">
        <v>0</v>
      </c>
    </row>
    <row r="937" spans="54:58" x14ac:dyDescent="0.25">
      <c r="BB937">
        <v>0</v>
      </c>
      <c r="BC937">
        <v>0</v>
      </c>
      <c r="BD937">
        <v>0</v>
      </c>
      <c r="BE937">
        <v>0</v>
      </c>
      <c r="BF937">
        <v>0</v>
      </c>
    </row>
    <row r="938" spans="54:58" x14ac:dyDescent="0.25">
      <c r="BB938">
        <v>0</v>
      </c>
      <c r="BC938">
        <v>0</v>
      </c>
      <c r="BD938">
        <v>0</v>
      </c>
      <c r="BE938">
        <v>0</v>
      </c>
      <c r="BF938">
        <v>0</v>
      </c>
    </row>
    <row r="939" spans="54:58" x14ac:dyDescent="0.25">
      <c r="BB939">
        <v>0</v>
      </c>
      <c r="BC939">
        <v>0</v>
      </c>
      <c r="BD939">
        <v>0</v>
      </c>
      <c r="BE939">
        <v>0</v>
      </c>
      <c r="BF939">
        <v>0</v>
      </c>
    </row>
    <row r="940" spans="54:58" x14ac:dyDescent="0.25">
      <c r="BB940">
        <v>0</v>
      </c>
      <c r="BC940">
        <v>0</v>
      </c>
      <c r="BD940">
        <v>0</v>
      </c>
      <c r="BE940">
        <v>0</v>
      </c>
      <c r="BF940">
        <v>0</v>
      </c>
    </row>
    <row r="941" spans="54:58" x14ac:dyDescent="0.25">
      <c r="BB941">
        <v>0</v>
      </c>
      <c r="BC941">
        <v>0</v>
      </c>
      <c r="BD941">
        <v>0</v>
      </c>
      <c r="BE941">
        <v>0</v>
      </c>
      <c r="BF941">
        <v>0</v>
      </c>
    </row>
    <row r="942" spans="54:58" x14ac:dyDescent="0.25">
      <c r="BB942">
        <v>0</v>
      </c>
      <c r="BC942">
        <v>0</v>
      </c>
      <c r="BD942">
        <v>0</v>
      </c>
      <c r="BE942">
        <v>0</v>
      </c>
      <c r="BF942">
        <v>0</v>
      </c>
    </row>
    <row r="943" spans="54:58" x14ac:dyDescent="0.25">
      <c r="BB943">
        <v>0</v>
      </c>
      <c r="BC943">
        <v>0</v>
      </c>
      <c r="BD943">
        <v>0</v>
      </c>
      <c r="BE943">
        <v>0</v>
      </c>
      <c r="BF943">
        <v>0</v>
      </c>
    </row>
    <row r="944" spans="54:58" x14ac:dyDescent="0.25">
      <c r="BB944">
        <v>0</v>
      </c>
      <c r="BC944">
        <v>0</v>
      </c>
      <c r="BD944">
        <v>0</v>
      </c>
      <c r="BE944">
        <v>0</v>
      </c>
      <c r="BF944">
        <v>0</v>
      </c>
    </row>
    <row r="945" spans="54:58" x14ac:dyDescent="0.25">
      <c r="BB945">
        <v>0</v>
      </c>
      <c r="BC945">
        <v>0</v>
      </c>
      <c r="BD945">
        <v>0</v>
      </c>
      <c r="BE945">
        <v>0</v>
      </c>
      <c r="BF945">
        <v>0</v>
      </c>
    </row>
    <row r="946" spans="54:58" x14ac:dyDescent="0.25">
      <c r="BB946">
        <v>0</v>
      </c>
      <c r="BC946">
        <v>0</v>
      </c>
      <c r="BD946">
        <v>0</v>
      </c>
      <c r="BE946">
        <v>0</v>
      </c>
      <c r="BF946">
        <v>0</v>
      </c>
    </row>
    <row r="947" spans="54:58" x14ac:dyDescent="0.25">
      <c r="BB947">
        <v>0</v>
      </c>
      <c r="BC947">
        <v>0</v>
      </c>
      <c r="BD947">
        <v>0</v>
      </c>
      <c r="BE947">
        <v>0</v>
      </c>
      <c r="BF947">
        <v>0</v>
      </c>
    </row>
    <row r="948" spans="54:58" x14ac:dyDescent="0.25">
      <c r="BB948">
        <v>0</v>
      </c>
      <c r="BC948">
        <v>0</v>
      </c>
      <c r="BD948">
        <v>0</v>
      </c>
      <c r="BE948">
        <v>0</v>
      </c>
      <c r="BF948">
        <v>0</v>
      </c>
    </row>
    <row r="949" spans="54:58" x14ac:dyDescent="0.25">
      <c r="BB949">
        <v>0</v>
      </c>
      <c r="BC949">
        <v>0</v>
      </c>
      <c r="BD949">
        <v>0</v>
      </c>
      <c r="BE949">
        <v>0</v>
      </c>
      <c r="BF949">
        <v>0</v>
      </c>
    </row>
    <row r="950" spans="54:58" x14ac:dyDescent="0.25">
      <c r="BB950">
        <v>0</v>
      </c>
      <c r="BC950">
        <v>0</v>
      </c>
      <c r="BD950">
        <v>0</v>
      </c>
      <c r="BE950">
        <v>0</v>
      </c>
      <c r="BF950">
        <v>0</v>
      </c>
    </row>
    <row r="951" spans="54:58" x14ac:dyDescent="0.25">
      <c r="BB951">
        <v>0</v>
      </c>
      <c r="BC951">
        <v>0</v>
      </c>
      <c r="BD951">
        <v>0</v>
      </c>
      <c r="BE951">
        <v>0</v>
      </c>
      <c r="BF951">
        <v>0</v>
      </c>
    </row>
    <row r="952" spans="54:58" x14ac:dyDescent="0.25">
      <c r="BB952">
        <v>0</v>
      </c>
      <c r="BC952">
        <v>0</v>
      </c>
      <c r="BD952">
        <v>0</v>
      </c>
      <c r="BE952">
        <v>0</v>
      </c>
      <c r="BF952">
        <v>0</v>
      </c>
    </row>
    <row r="953" spans="54:58" x14ac:dyDescent="0.25">
      <c r="BB953">
        <v>0</v>
      </c>
      <c r="BC953">
        <v>0</v>
      </c>
      <c r="BD953">
        <v>0</v>
      </c>
      <c r="BE953">
        <v>0</v>
      </c>
      <c r="BF953">
        <v>0</v>
      </c>
    </row>
    <row r="954" spans="54:58" x14ac:dyDescent="0.25">
      <c r="BB954">
        <v>0</v>
      </c>
      <c r="BC954">
        <v>0</v>
      </c>
      <c r="BD954">
        <v>0</v>
      </c>
      <c r="BE954">
        <v>0</v>
      </c>
      <c r="BF954">
        <v>0</v>
      </c>
    </row>
    <row r="955" spans="54:58" x14ac:dyDescent="0.25">
      <c r="BB955">
        <v>0</v>
      </c>
      <c r="BC955">
        <v>0</v>
      </c>
      <c r="BD955">
        <v>0</v>
      </c>
      <c r="BE955">
        <v>0</v>
      </c>
      <c r="BF955">
        <v>0</v>
      </c>
    </row>
    <row r="956" spans="54:58" x14ac:dyDescent="0.25">
      <c r="BB956">
        <v>0</v>
      </c>
      <c r="BC956">
        <v>0</v>
      </c>
      <c r="BD956">
        <v>0</v>
      </c>
      <c r="BE956">
        <v>0</v>
      </c>
      <c r="BF956">
        <v>0</v>
      </c>
    </row>
    <row r="957" spans="54:58" x14ac:dyDescent="0.25">
      <c r="BB957">
        <v>0</v>
      </c>
      <c r="BC957">
        <v>0</v>
      </c>
      <c r="BD957">
        <v>0</v>
      </c>
      <c r="BE957">
        <v>0</v>
      </c>
      <c r="BF957">
        <v>0</v>
      </c>
    </row>
    <row r="958" spans="54:58" x14ac:dyDescent="0.25">
      <c r="BB958">
        <v>0</v>
      </c>
      <c r="BC958">
        <v>0</v>
      </c>
      <c r="BD958">
        <v>0</v>
      </c>
      <c r="BE958">
        <v>0</v>
      </c>
      <c r="BF958">
        <v>0</v>
      </c>
    </row>
    <row r="959" spans="54:58" x14ac:dyDescent="0.25">
      <c r="BB959">
        <v>0</v>
      </c>
      <c r="BC959">
        <v>0</v>
      </c>
      <c r="BD959">
        <v>0</v>
      </c>
      <c r="BE959">
        <v>0</v>
      </c>
      <c r="BF959">
        <v>0</v>
      </c>
    </row>
    <row r="960" spans="54:58" x14ac:dyDescent="0.25">
      <c r="BB960">
        <v>0</v>
      </c>
      <c r="BC960">
        <v>0</v>
      </c>
      <c r="BD960">
        <v>0</v>
      </c>
      <c r="BE960">
        <v>0</v>
      </c>
      <c r="BF960">
        <v>0</v>
      </c>
    </row>
    <row r="961" spans="54:58" x14ac:dyDescent="0.25">
      <c r="BB961">
        <v>0</v>
      </c>
      <c r="BC961">
        <v>0</v>
      </c>
      <c r="BD961">
        <v>0</v>
      </c>
      <c r="BE961">
        <v>0</v>
      </c>
      <c r="BF961">
        <v>0</v>
      </c>
    </row>
    <row r="962" spans="54:58" x14ac:dyDescent="0.25">
      <c r="BB962">
        <v>0</v>
      </c>
      <c r="BC962">
        <v>0</v>
      </c>
      <c r="BD962">
        <v>0</v>
      </c>
      <c r="BE962">
        <v>0</v>
      </c>
      <c r="BF962">
        <v>0</v>
      </c>
    </row>
    <row r="963" spans="54:58" x14ac:dyDescent="0.25">
      <c r="BB963">
        <v>0</v>
      </c>
      <c r="BC963">
        <v>0</v>
      </c>
      <c r="BD963">
        <v>0</v>
      </c>
      <c r="BE963">
        <v>0</v>
      </c>
      <c r="BF963">
        <v>0</v>
      </c>
    </row>
    <row r="964" spans="54:58" x14ac:dyDescent="0.25">
      <c r="BB964">
        <v>0</v>
      </c>
      <c r="BC964">
        <v>0</v>
      </c>
      <c r="BD964">
        <v>0</v>
      </c>
      <c r="BE964">
        <v>0</v>
      </c>
      <c r="BF964">
        <v>0</v>
      </c>
    </row>
    <row r="965" spans="54:58" x14ac:dyDescent="0.25">
      <c r="BB965">
        <v>0</v>
      </c>
      <c r="BC965">
        <v>0</v>
      </c>
      <c r="BD965">
        <v>0</v>
      </c>
      <c r="BE965">
        <v>0</v>
      </c>
      <c r="BF965">
        <v>0</v>
      </c>
    </row>
    <row r="966" spans="54:58" x14ac:dyDescent="0.25">
      <c r="BB966">
        <v>0</v>
      </c>
      <c r="BC966">
        <v>0</v>
      </c>
      <c r="BD966">
        <v>0</v>
      </c>
      <c r="BE966">
        <v>0</v>
      </c>
      <c r="BF966">
        <v>0</v>
      </c>
    </row>
    <row r="967" spans="54:58" x14ac:dyDescent="0.25">
      <c r="BB967">
        <v>0</v>
      </c>
      <c r="BC967">
        <v>0</v>
      </c>
      <c r="BD967">
        <v>0</v>
      </c>
      <c r="BE967">
        <v>0</v>
      </c>
      <c r="BF967">
        <v>0</v>
      </c>
    </row>
    <row r="968" spans="54:58" x14ac:dyDescent="0.25">
      <c r="BB968">
        <v>0</v>
      </c>
      <c r="BC968">
        <v>0</v>
      </c>
      <c r="BD968">
        <v>0</v>
      </c>
      <c r="BE968">
        <v>0</v>
      </c>
      <c r="BF968">
        <v>0</v>
      </c>
    </row>
    <row r="969" spans="54:58" x14ac:dyDescent="0.25">
      <c r="BB969">
        <v>0</v>
      </c>
      <c r="BC969">
        <v>0</v>
      </c>
      <c r="BD969">
        <v>0</v>
      </c>
      <c r="BE969">
        <v>0</v>
      </c>
      <c r="BF969">
        <v>0</v>
      </c>
    </row>
    <row r="970" spans="54:58" x14ac:dyDescent="0.25">
      <c r="BB970">
        <v>0</v>
      </c>
      <c r="BC970">
        <v>0</v>
      </c>
      <c r="BD970">
        <v>0</v>
      </c>
      <c r="BE970">
        <v>0</v>
      </c>
      <c r="BF970">
        <v>0</v>
      </c>
    </row>
    <row r="971" spans="54:58" x14ac:dyDescent="0.25">
      <c r="BB971">
        <v>0</v>
      </c>
      <c r="BC971">
        <v>0</v>
      </c>
      <c r="BD971">
        <v>0</v>
      </c>
      <c r="BE971">
        <v>0</v>
      </c>
      <c r="BF971">
        <v>0</v>
      </c>
    </row>
    <row r="972" spans="54:58" x14ac:dyDescent="0.25">
      <c r="BB972">
        <v>0</v>
      </c>
      <c r="BC972">
        <v>0</v>
      </c>
      <c r="BD972">
        <v>0</v>
      </c>
      <c r="BE972">
        <v>0</v>
      </c>
      <c r="BF972">
        <v>0</v>
      </c>
    </row>
    <row r="973" spans="54:58" x14ac:dyDescent="0.25">
      <c r="BB973">
        <v>0</v>
      </c>
      <c r="BC973">
        <v>0</v>
      </c>
      <c r="BD973">
        <v>0</v>
      </c>
      <c r="BE973">
        <v>0</v>
      </c>
      <c r="BF973">
        <v>0</v>
      </c>
    </row>
    <row r="974" spans="54:58" x14ac:dyDescent="0.25">
      <c r="BB974">
        <v>0</v>
      </c>
      <c r="BC974">
        <v>0</v>
      </c>
      <c r="BD974">
        <v>0</v>
      </c>
      <c r="BE974">
        <v>0</v>
      </c>
      <c r="BF974">
        <v>0</v>
      </c>
    </row>
    <row r="975" spans="54:58" x14ac:dyDescent="0.25">
      <c r="BB975">
        <v>0</v>
      </c>
      <c r="BC975">
        <v>0</v>
      </c>
      <c r="BD975">
        <v>0</v>
      </c>
      <c r="BE975">
        <v>0</v>
      </c>
      <c r="BF975">
        <v>0</v>
      </c>
    </row>
    <row r="976" spans="54:58" x14ac:dyDescent="0.25">
      <c r="BB976">
        <v>0</v>
      </c>
      <c r="BC976">
        <v>0</v>
      </c>
      <c r="BD976">
        <v>0</v>
      </c>
      <c r="BE976">
        <v>0</v>
      </c>
      <c r="BF976">
        <v>0</v>
      </c>
    </row>
    <row r="977" spans="54:58" x14ac:dyDescent="0.25">
      <c r="BB977">
        <v>0</v>
      </c>
      <c r="BC977">
        <v>0</v>
      </c>
      <c r="BD977">
        <v>0</v>
      </c>
      <c r="BE977">
        <v>0</v>
      </c>
      <c r="BF977">
        <v>0</v>
      </c>
    </row>
    <row r="978" spans="54:58" x14ac:dyDescent="0.25">
      <c r="BB978">
        <v>0</v>
      </c>
      <c r="BC978">
        <v>0</v>
      </c>
      <c r="BD978">
        <v>0</v>
      </c>
      <c r="BE978">
        <v>0</v>
      </c>
      <c r="BF978">
        <v>0</v>
      </c>
    </row>
    <row r="979" spans="54:58" x14ac:dyDescent="0.25">
      <c r="BB979">
        <v>0</v>
      </c>
      <c r="BC979">
        <v>0</v>
      </c>
      <c r="BD979">
        <v>0</v>
      </c>
      <c r="BE979">
        <v>0</v>
      </c>
      <c r="BF979">
        <v>0</v>
      </c>
    </row>
    <row r="980" spans="54:58" x14ac:dyDescent="0.25">
      <c r="BB980">
        <v>0</v>
      </c>
      <c r="BC980">
        <v>0</v>
      </c>
      <c r="BD980">
        <v>0</v>
      </c>
      <c r="BE980">
        <v>0</v>
      </c>
      <c r="BF980">
        <v>0</v>
      </c>
    </row>
    <row r="981" spans="54:58" x14ac:dyDescent="0.25">
      <c r="BB981">
        <v>0</v>
      </c>
      <c r="BC981">
        <v>0</v>
      </c>
      <c r="BD981">
        <v>0</v>
      </c>
      <c r="BE981">
        <v>0</v>
      </c>
      <c r="BF981">
        <v>0</v>
      </c>
    </row>
    <row r="982" spans="54:58" x14ac:dyDescent="0.25">
      <c r="BB982">
        <v>0</v>
      </c>
      <c r="BC982">
        <v>0</v>
      </c>
      <c r="BD982">
        <v>0</v>
      </c>
      <c r="BE982">
        <v>0</v>
      </c>
      <c r="BF982">
        <v>0</v>
      </c>
    </row>
    <row r="983" spans="54:58" x14ac:dyDescent="0.25">
      <c r="BB983">
        <v>0</v>
      </c>
      <c r="BC983">
        <v>0</v>
      </c>
      <c r="BD983">
        <v>0</v>
      </c>
      <c r="BE983">
        <v>0</v>
      </c>
      <c r="BF983">
        <v>0</v>
      </c>
    </row>
    <row r="984" spans="54:58" x14ac:dyDescent="0.25">
      <c r="BB984">
        <v>0</v>
      </c>
      <c r="BC984">
        <v>0</v>
      </c>
      <c r="BD984">
        <v>0</v>
      </c>
      <c r="BE984">
        <v>0</v>
      </c>
      <c r="BF984">
        <v>0</v>
      </c>
    </row>
    <row r="985" spans="54:58" x14ac:dyDescent="0.25">
      <c r="BB985">
        <v>0</v>
      </c>
      <c r="BC985">
        <v>0</v>
      </c>
      <c r="BD985">
        <v>0</v>
      </c>
      <c r="BE985">
        <v>0</v>
      </c>
      <c r="BF985">
        <v>0</v>
      </c>
    </row>
    <row r="986" spans="54:58" x14ac:dyDescent="0.25">
      <c r="BB986">
        <v>0</v>
      </c>
      <c r="BC986">
        <v>0</v>
      </c>
      <c r="BD986">
        <v>0</v>
      </c>
      <c r="BE986">
        <v>0</v>
      </c>
      <c r="BF986">
        <v>0</v>
      </c>
    </row>
    <row r="987" spans="54:58" x14ac:dyDescent="0.25">
      <c r="BB987">
        <v>0</v>
      </c>
      <c r="BC987">
        <v>0</v>
      </c>
      <c r="BD987">
        <v>0</v>
      </c>
      <c r="BE987">
        <v>0</v>
      </c>
      <c r="BF98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C18281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2021-04-30T08:27:46Z</dcterms:created>
  <dcterms:modified xsi:type="dcterms:W3CDTF">2021-04-30T09:17:48Z</dcterms:modified>
</cp:coreProperties>
</file>