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J17991" sheetId="1" r:id="rId1"/>
  </sheets>
  <calcPr calcId="125725"/>
</workbook>
</file>

<file path=xl/calcChain.xml><?xml version="1.0" encoding="utf-8"?>
<calcChain xmlns="http://schemas.openxmlformats.org/spreadsheetml/2006/main">
  <c r="P96" i="1"/>
  <c r="E96"/>
  <c r="P95"/>
  <c r="E95"/>
  <c r="P94"/>
  <c r="E94"/>
  <c r="P93"/>
  <c r="E93"/>
  <c r="P92"/>
  <c r="E92"/>
  <c r="P91"/>
  <c r="E91"/>
  <c r="P90"/>
  <c r="E90"/>
  <c r="P89"/>
  <c r="E89"/>
  <c r="P88"/>
  <c r="E88"/>
  <c r="P87"/>
  <c r="E87"/>
  <c r="P86"/>
  <c r="E86"/>
  <c r="P85"/>
  <c r="E85"/>
  <c r="P84"/>
  <c r="E84"/>
  <c r="P83"/>
  <c r="E83"/>
  <c r="P82"/>
  <c r="E82"/>
  <c r="P81"/>
  <c r="E81"/>
  <c r="P80"/>
  <c r="E80"/>
  <c r="P79"/>
  <c r="E79"/>
  <c r="P78"/>
  <c r="E78"/>
  <c r="P77"/>
  <c r="E77"/>
  <c r="P76"/>
  <c r="E76"/>
  <c r="P75"/>
  <c r="E75"/>
  <c r="P74"/>
  <c r="E74"/>
  <c r="P73"/>
  <c r="E73"/>
  <c r="P72"/>
  <c r="E72"/>
  <c r="P71"/>
  <c r="E71"/>
  <c r="P70"/>
  <c r="E70"/>
  <c r="P69"/>
  <c r="E69"/>
  <c r="P68"/>
  <c r="E68"/>
  <c r="P67"/>
  <c r="E67"/>
  <c r="P66"/>
  <c r="E66"/>
  <c r="P65"/>
  <c r="E65"/>
  <c r="P64"/>
  <c r="E64"/>
  <c r="P63"/>
  <c r="E63"/>
  <c r="P62"/>
  <c r="E62"/>
  <c r="P61"/>
  <c r="E61"/>
  <c r="P60"/>
  <c r="E60"/>
  <c r="P59"/>
  <c r="E59"/>
  <c r="P58"/>
  <c r="E58"/>
  <c r="P57"/>
  <c r="E57"/>
  <c r="P56"/>
  <c r="E56"/>
  <c r="P55"/>
  <c r="E55"/>
  <c r="P54"/>
  <c r="E54"/>
  <c r="P53"/>
  <c r="E53"/>
  <c r="P52"/>
  <c r="E52"/>
  <c r="P51"/>
  <c r="E51"/>
  <c r="P50"/>
  <c r="E50"/>
  <c r="P49"/>
  <c r="E49"/>
  <c r="P48"/>
  <c r="E48"/>
  <c r="P47"/>
  <c r="E47"/>
  <c r="P46"/>
  <c r="E46"/>
  <c r="P45"/>
  <c r="E45"/>
  <c r="P44"/>
  <c r="E44"/>
  <c r="P43"/>
  <c r="E43"/>
  <c r="P42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<sst xmlns="http://schemas.openxmlformats.org/spreadsheetml/2006/main" count="1902" uniqueCount="441">
  <si>
    <t xml:space="preserve">Acc No </t>
  </si>
  <si>
    <t>Client</t>
  </si>
  <si>
    <t>Type</t>
  </si>
  <si>
    <t>Invoice no</t>
  </si>
  <si>
    <t>Wb No</t>
  </si>
  <si>
    <t xml:space="preserve">Date </t>
  </si>
  <si>
    <t>Period</t>
  </si>
  <si>
    <t>Start</t>
  </si>
  <si>
    <t xml:space="preserve">Start Town </t>
  </si>
  <si>
    <t>Sender</t>
  </si>
  <si>
    <t>Carrier</t>
  </si>
  <si>
    <t xml:space="preserve">Dest 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</si>
  <si>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</si>
  <si>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</si>
  <si>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</si>
  <si>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</si>
  <si>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</si>
  <si>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</si>
  <si>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</si>
  <si>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</si>
  <si>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</si>
  <si>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</si>
  <si>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</si>
  <si>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</si>
  <si>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</si>
  <si>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</si>
  <si>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</si>
  <si>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</si>
  <si>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</si>
  <si>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</si>
  <si>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</si>
  <si>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</si>
  <si>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</si>
  <si>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</si>
  <si>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</si>
  <si>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</si>
  <si>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</si>
  <si>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</si>
  <si>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</si>
  <si>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 xml:space="preserve">Prcls    </t>
  </si>
  <si>
    <t>Tot KG</t>
  </si>
  <si>
    <t>Tot Vol</t>
  </si>
  <si>
    <t xml:space="preserve">Mass  </t>
  </si>
  <si>
    <t xml:space="preserve"> Amount</t>
  </si>
  <si>
    <t xml:space="preserve"> Vat   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</si>
  <si>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</si>
  <si>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</si>
  <si>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</si>
  <si>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</si>
  <si>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</si>
  <si>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</si>
  <si>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</si>
  <si>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</si>
  <si>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</si>
  <si>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</si>
  <si>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</si>
  <si>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</si>
  <si>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</si>
  <si>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</si>
  <si>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</si>
  <si>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</si>
  <si>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</si>
  <si>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</si>
  <si>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</si>
  <si>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</si>
  <si>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</si>
  <si>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</si>
  <si>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</si>
  <si>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</si>
  <si>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</si>
  <si>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</si>
  <si>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J17991</t>
  </si>
  <si>
    <t xml:space="preserve">MOVE ANALYTICS CC - ADMIN          </t>
  </si>
  <si>
    <t>WAY</t>
  </si>
  <si>
    <t>PORT3</t>
  </si>
  <si>
    <t>PORT ELIZABETH</t>
  </si>
  <si>
    <t xml:space="preserve">AVI FIELD MARKETING                </t>
  </si>
  <si>
    <t xml:space="preserve">                                   </t>
  </si>
  <si>
    <t>JOHAN</t>
  </si>
  <si>
    <t>JOHANNESBURG</t>
  </si>
  <si>
    <t xml:space="preserve">AVI                                </t>
  </si>
  <si>
    <t>ON1</t>
  </si>
  <si>
    <t>KERSHNIE PEARL</t>
  </si>
  <si>
    <t>CHANTEL</t>
  </si>
  <si>
    <t>Peggy</t>
  </si>
  <si>
    <t>yes</t>
  </si>
  <si>
    <t>POD received from cell 0833953091 M</t>
  </si>
  <si>
    <t>PARCEL</t>
  </si>
  <si>
    <t>no</t>
  </si>
  <si>
    <t>GEORG</t>
  </si>
  <si>
    <t>GEORGE</t>
  </si>
  <si>
    <t xml:space="preserve">AVI FIELDMARKETING                 </t>
  </si>
  <si>
    <t>RUSHDA CONNELY</t>
  </si>
  <si>
    <t>JOHN</t>
  </si>
  <si>
    <t xml:space="preserve">CHANTEL                       </t>
  </si>
  <si>
    <t>EAR / FUE</t>
  </si>
  <si>
    <t xml:space="preserve">                                        </t>
  </si>
  <si>
    <t>j17991</t>
  </si>
  <si>
    <t>KATHU</t>
  </si>
  <si>
    <t xml:space="preserve">monique                            </t>
  </si>
  <si>
    <t>BENON</t>
  </si>
  <si>
    <t>BENONI</t>
  </si>
  <si>
    <t xml:space="preserve">nicolien                           </t>
  </si>
  <si>
    <t>GENENEVE</t>
  </si>
  <si>
    <t>DEL 03 05 17</t>
  </si>
  <si>
    <t>QUEEN</t>
  </si>
  <si>
    <t>QUEENSTOWN</t>
  </si>
  <si>
    <t>LEON B</t>
  </si>
  <si>
    <t>LEON</t>
  </si>
  <si>
    <t>DURBA</t>
  </si>
  <si>
    <t>DURBAN</t>
  </si>
  <si>
    <t xml:space="preserve">AVI  FIELD MARKETING               </t>
  </si>
  <si>
    <t>CAPET</t>
  </si>
  <si>
    <t>CAPE TOWN</t>
  </si>
  <si>
    <t xml:space="preserve">INDIGO BRANDS                      </t>
  </si>
  <si>
    <t>KAREL</t>
  </si>
  <si>
    <t>KESHIA</t>
  </si>
  <si>
    <t>silayi</t>
  </si>
  <si>
    <t>Driver late</t>
  </si>
  <si>
    <t>elw</t>
  </si>
  <si>
    <t>WHITE</t>
  </si>
  <si>
    <t>WHITE RIVER</t>
  </si>
  <si>
    <t>KEMPT</t>
  </si>
  <si>
    <t>KEMPTON PARK</t>
  </si>
  <si>
    <t xml:space="preserve">AVI FIELD MARKERTING               </t>
  </si>
  <si>
    <t>MARGAREL POHI</t>
  </si>
  <si>
    <t>RICHARD</t>
  </si>
  <si>
    <t>M POHL</t>
  </si>
  <si>
    <t>FLYER</t>
  </si>
  <si>
    <t xml:space="preserve">NBL HEAD OFFICE                    </t>
  </si>
  <si>
    <t>LINDELWA NKITSENG</t>
  </si>
  <si>
    <t>MERUSHNIE</t>
  </si>
  <si>
    <t>VERWO</t>
  </si>
  <si>
    <t>CENTURION</t>
  </si>
  <si>
    <t xml:space="preserve">MIE                                </t>
  </si>
  <si>
    <t>MORNE SMITH</t>
  </si>
  <si>
    <t>LUVUYO</t>
  </si>
  <si>
    <t xml:space="preserve">AVI NBL                            </t>
  </si>
  <si>
    <t>JOYCE SPRANK</t>
  </si>
  <si>
    <t>AMLA SWART</t>
  </si>
  <si>
    <t xml:space="preserve">AVI FIELD MATKETING INLAND WES     </t>
  </si>
  <si>
    <t>NELSP</t>
  </si>
  <si>
    <t>NELSPRUIT</t>
  </si>
  <si>
    <t>PHILLEMON MABUSE</t>
  </si>
  <si>
    <t>N.GAMA</t>
  </si>
  <si>
    <t>phillemon</t>
  </si>
  <si>
    <t>SOME2</t>
  </si>
  <si>
    <t>SOMERSET WEST</t>
  </si>
  <si>
    <t xml:space="preserve">LE CREUSET H O                     </t>
  </si>
  <si>
    <t>ROODE</t>
  </si>
  <si>
    <t>ROODEPOORT</t>
  </si>
  <si>
    <t xml:space="preserve">PVT                                </t>
  </si>
  <si>
    <t>RD</t>
  </si>
  <si>
    <t>JACQUI BEYLEVELDT</t>
  </si>
  <si>
    <t>MARY DE COITE</t>
  </si>
  <si>
    <t>DANIE</t>
  </si>
  <si>
    <t>RD2</t>
  </si>
  <si>
    <t>BLOE1</t>
  </si>
  <si>
    <t>BLOEMFONTEIN</t>
  </si>
  <si>
    <t xml:space="preserve">AVI FIELD MARKETING-FREE STATE     </t>
  </si>
  <si>
    <t>SMITH</t>
  </si>
  <si>
    <t>RDD</t>
  </si>
  <si>
    <t>VANDE</t>
  </si>
  <si>
    <t>VANDERBIJLPARK</t>
  </si>
  <si>
    <t>ALISHA</t>
  </si>
  <si>
    <t>RD3</t>
  </si>
  <si>
    <t>EMPAN</t>
  </si>
  <si>
    <t>EMPANGENI</t>
  </si>
  <si>
    <t>NAN HANSMEYER</t>
  </si>
  <si>
    <t>SIGNATURE</t>
  </si>
  <si>
    <t>rd3</t>
  </si>
  <si>
    <t>THAB1</t>
  </si>
  <si>
    <t>THABAZIMBI</t>
  </si>
  <si>
    <t>SHERIES WEBBSTOCK</t>
  </si>
  <si>
    <t>SIGNED</t>
  </si>
  <si>
    <t>COOKWARE</t>
  </si>
  <si>
    <t>RD5</t>
  </si>
  <si>
    <t>POFAD</t>
  </si>
  <si>
    <t>POFADDER</t>
  </si>
  <si>
    <t>ELZAAN</t>
  </si>
  <si>
    <t>MOOIR</t>
  </si>
  <si>
    <t>MOOIRIVIER</t>
  </si>
  <si>
    <t xml:space="preserve">HARCOURTS OFF                      </t>
  </si>
  <si>
    <t>PAULA ANDERSON</t>
  </si>
  <si>
    <t>paula</t>
  </si>
  <si>
    <t>Outlying delivery location</t>
  </si>
  <si>
    <t>rav</t>
  </si>
  <si>
    <t>RD4</t>
  </si>
  <si>
    <t>HENNIE POTGIETER</t>
  </si>
  <si>
    <t xml:space="preserve">karstens                      </t>
  </si>
  <si>
    <t>MELANDI STANTON</t>
  </si>
  <si>
    <t xml:space="preserve">sign                          </t>
  </si>
  <si>
    <t>ZIYAAD</t>
  </si>
  <si>
    <t>NONHLANHLA</t>
  </si>
  <si>
    <t xml:space="preserve">NATIONAL BRANDS LTD                </t>
  </si>
  <si>
    <t>LOUISE</t>
  </si>
  <si>
    <t>PEGGY</t>
  </si>
  <si>
    <t>ABERD</t>
  </si>
  <si>
    <t>ABERDEEN</t>
  </si>
  <si>
    <t xml:space="preserve">SUPERSTORE                         </t>
  </si>
  <si>
    <t>HANLIE JANSE VAN RENSBURG</t>
  </si>
  <si>
    <t>riaan</t>
  </si>
  <si>
    <t>KACKIE</t>
  </si>
  <si>
    <t>..</t>
  </si>
  <si>
    <t>tshico</t>
  </si>
  <si>
    <t xml:space="preserve">AVI FIELD NARKETING                </t>
  </si>
  <si>
    <t>RASHUDA CONNELY</t>
  </si>
  <si>
    <t>illeg</t>
  </si>
  <si>
    <t>VICTO</t>
  </si>
  <si>
    <t>VICTORIA WEST</t>
  </si>
  <si>
    <t>MARISE ANDRAG</t>
  </si>
  <si>
    <t>THEMBI MSIZI</t>
  </si>
  <si>
    <t>GROO2</t>
  </si>
  <si>
    <t>GROOTBRAKRIVER</t>
  </si>
  <si>
    <t>MARISKA BOTHA</t>
  </si>
  <si>
    <t>m botha</t>
  </si>
  <si>
    <t>POD received from cell 0638826118 M</t>
  </si>
  <si>
    <t>RD1</t>
  </si>
  <si>
    <t>ILELG</t>
  </si>
  <si>
    <t>AR SUPPORT</t>
  </si>
  <si>
    <t>JACKIE PETZER</t>
  </si>
  <si>
    <t>KESHIA NAIDOO</t>
  </si>
  <si>
    <t>TARKA</t>
  </si>
  <si>
    <t>TARKASTAD</t>
  </si>
  <si>
    <t>JULIE MCEWAN</t>
  </si>
  <si>
    <t>THEMBI</t>
  </si>
  <si>
    <t>BARBARA KEWLEY</t>
  </si>
  <si>
    <t xml:space="preserve">AVI FIELD MARKETING W CAPE         </t>
  </si>
  <si>
    <t>ANITA SWART</t>
  </si>
  <si>
    <t>KERSHNIE NOODELY</t>
  </si>
  <si>
    <t>.JACKIE THEON</t>
  </si>
  <si>
    <t>NANDIPHA</t>
  </si>
  <si>
    <t>POD received from cell 0814595979 M</t>
  </si>
  <si>
    <t>SHEETAL KARA  COYN VAN ZYLE</t>
  </si>
  <si>
    <t xml:space="preserve">LSS-AVI                            </t>
  </si>
  <si>
    <t>PRIYA NARAINSIGH</t>
  </si>
  <si>
    <t>ODELE LOUW</t>
  </si>
  <si>
    <t>PORTIA</t>
  </si>
  <si>
    <t>NORTON NANUAL</t>
  </si>
  <si>
    <t>MARLON</t>
  </si>
  <si>
    <t>BOXE</t>
  </si>
  <si>
    <t xml:space="preserve">A V I FIELD MARKETING              </t>
  </si>
  <si>
    <t>K.MOOLEY</t>
  </si>
  <si>
    <t>RTS 009936361929</t>
  </si>
  <si>
    <t>KERSHNI</t>
  </si>
  <si>
    <t>ZIE</t>
  </si>
  <si>
    <t xml:space="preserve">CHAMPION HEALTH CARE               </t>
  </si>
  <si>
    <t xml:space="preserve">PRIONTEX                           </t>
  </si>
  <si>
    <t>DON  SMITH</t>
  </si>
  <si>
    <t>VANS</t>
  </si>
  <si>
    <t xml:space="preserve">SIGNATURE                     </t>
  </si>
  <si>
    <t>PRETO</t>
  </si>
  <si>
    <t>PRETORIA</t>
  </si>
  <si>
    <t xml:space="preserve">NOME ARMSTRONG                     </t>
  </si>
  <si>
    <t>MIE SMOTSREEB B</t>
  </si>
  <si>
    <t>MARISSA</t>
  </si>
  <si>
    <t>MESSI</t>
  </si>
  <si>
    <t>MESSINA</t>
  </si>
  <si>
    <t xml:space="preserve">WATERPOORT SHOP                    </t>
  </si>
  <si>
    <t>LYNETTE PAUER</t>
  </si>
  <si>
    <t>COLLEN</t>
  </si>
  <si>
    <t>PAARL</t>
  </si>
  <si>
    <t xml:space="preserve">MOVE ANALYTICS - B MCINTOSH        </t>
  </si>
  <si>
    <t xml:space="preserve">SKYNET                             </t>
  </si>
  <si>
    <t>PLEASE TAKE A FLYER AND WAYBILL</t>
  </si>
  <si>
    <t>NICO MARAIS</t>
  </si>
  <si>
    <t>LENFORD OR MARION</t>
  </si>
  <si>
    <t>Document - Flyer</t>
  </si>
  <si>
    <t>MIDRA</t>
  </si>
  <si>
    <t>MIDRAND</t>
  </si>
  <si>
    <t xml:space="preserve">PRIOMTEX HEALTH CARE               </t>
  </si>
  <si>
    <t xml:space="preserve">ASPEN SUP                          </t>
  </si>
  <si>
    <t>ON2</t>
  </si>
  <si>
    <t>SHARMILA</t>
  </si>
  <si>
    <t>SKHUMBUZO</t>
  </si>
  <si>
    <t>MILA</t>
  </si>
  <si>
    <t>JOYCE</t>
  </si>
  <si>
    <t>AMILA SWART</t>
  </si>
  <si>
    <t>Nomfundo</t>
  </si>
  <si>
    <t xml:space="preserve">MOVE ANALYTICS                     </t>
  </si>
  <si>
    <t>PIET1</t>
  </si>
  <si>
    <t>PIETERMARITZBURG</t>
  </si>
  <si>
    <t xml:space="preserve">MARION RAWS                        </t>
  </si>
  <si>
    <t>FRAGILE</t>
  </si>
  <si>
    <t>MARION</t>
  </si>
  <si>
    <t>LENFORD</t>
  </si>
  <si>
    <t>leanne</t>
  </si>
  <si>
    <t xml:space="preserve">AVI FINANCE                        </t>
  </si>
  <si>
    <t>KLERK</t>
  </si>
  <si>
    <t>KLERKSDORP</t>
  </si>
  <si>
    <t xml:space="preserve">SHEREDIN STOFFELS                  </t>
  </si>
  <si>
    <t>SHEREDIN STOFFELS</t>
  </si>
  <si>
    <t>KARIEN CAMPBELL</t>
  </si>
  <si>
    <t>PROSES</t>
  </si>
  <si>
    <t>KIMBE</t>
  </si>
  <si>
    <t>KIMBERLEY</t>
  </si>
  <si>
    <t xml:space="preserve">PRINCE SPOFANA                     </t>
  </si>
  <si>
    <t>PRINCE SPOFANA</t>
  </si>
  <si>
    <t>KARIEN CAMPBEL</t>
  </si>
  <si>
    <t>PRINCE</t>
  </si>
  <si>
    <t xml:space="preserve">PRION TEX                          </t>
  </si>
  <si>
    <t>capet</t>
  </si>
  <si>
    <t>JANE</t>
  </si>
  <si>
    <t>T ABRAHAMS</t>
  </si>
  <si>
    <t xml:space="preserve">AVI FIELD MARKEING                 </t>
  </si>
  <si>
    <t xml:space="preserve">INDIGO BRAND                       </t>
  </si>
  <si>
    <t>MQULWANA</t>
  </si>
  <si>
    <t>WELKO</t>
  </si>
  <si>
    <t>WELKOM</t>
  </si>
  <si>
    <t xml:space="preserve">DANIE FLEMING                      </t>
  </si>
  <si>
    <t>RDX</t>
  </si>
  <si>
    <t>HERMA</t>
  </si>
  <si>
    <t>HERMANUS</t>
  </si>
  <si>
    <t>DINITA HEWET</t>
  </si>
  <si>
    <t>JEAN</t>
  </si>
  <si>
    <t>POD received from cell 0712080686 M</t>
  </si>
  <si>
    <t>RDR</t>
  </si>
  <si>
    <t>OUDTS</t>
  </si>
  <si>
    <t>OUDTSHOORN</t>
  </si>
  <si>
    <t xml:space="preserve">PRIVATE                            </t>
  </si>
  <si>
    <t>DOMINIQUE VAN REENEN</t>
  </si>
  <si>
    <t>elleg</t>
  </si>
  <si>
    <t>BRIT1</t>
  </si>
  <si>
    <t>BRITS</t>
  </si>
  <si>
    <t xml:space="preserve">LELOKO LIFESTYLE ESTATE            </t>
  </si>
  <si>
    <t>MARLIZE VAN ROOYEN</t>
  </si>
  <si>
    <t>MARY DE COTTE</t>
  </si>
  <si>
    <t>PAULINAH</t>
  </si>
  <si>
    <t>EAST</t>
  </si>
  <si>
    <t>EAST LONDON</t>
  </si>
  <si>
    <t xml:space="preserve">PROGRESS BLOCK                     </t>
  </si>
  <si>
    <t>MIRIAM NEPGEN</t>
  </si>
  <si>
    <t>MARY</t>
  </si>
  <si>
    <t>REF TO039902303567</t>
  </si>
  <si>
    <t xml:space="preserve">INDIGO COSMETICS                   </t>
  </si>
  <si>
    <t>FORANG JACOBS</t>
  </si>
  <si>
    <t>ILLEG</t>
  </si>
  <si>
    <t>ZAKIYAH</t>
  </si>
  <si>
    <t xml:space="preserve">llewellyn                     </t>
  </si>
  <si>
    <t>Late linehaul</t>
  </si>
  <si>
    <t>seb</t>
  </si>
  <si>
    <t>HEID2</t>
  </si>
  <si>
    <t>HEIDELBERG (TVL)</t>
  </si>
  <si>
    <t>ESTE-MARIE RADYN</t>
  </si>
  <si>
    <t>DIANE</t>
  </si>
  <si>
    <t>ANDRE BOTHA</t>
  </si>
  <si>
    <t>Andre</t>
  </si>
  <si>
    <t>J PETER</t>
  </si>
  <si>
    <t>siolinbe</t>
  </si>
  <si>
    <t>POD received from cell 0792801527 M</t>
  </si>
  <si>
    <t>JACKIE THERO</t>
  </si>
  <si>
    <t xml:space="preserve">avi                                </t>
  </si>
  <si>
    <t>chaniel</t>
  </si>
  <si>
    <t>leon</t>
  </si>
  <si>
    <t>chantel</t>
  </si>
  <si>
    <t>MARGARET PHOL</t>
  </si>
  <si>
    <t>ATUFAH</t>
  </si>
  <si>
    <t xml:space="preserve">R KING                        </t>
  </si>
  <si>
    <t>UMTAT</t>
  </si>
  <si>
    <t>UMTATA</t>
  </si>
  <si>
    <t>THULANI NOMANI</t>
  </si>
  <si>
    <t>ESTELLE</t>
  </si>
  <si>
    <t>ZAK LYYAH</t>
  </si>
  <si>
    <t>ZOLA MPALALA</t>
  </si>
  <si>
    <t>dennis</t>
  </si>
  <si>
    <t xml:space="preserve">AVI PE                             </t>
  </si>
  <si>
    <t>chantal</t>
  </si>
  <si>
    <t>PIET2</t>
  </si>
  <si>
    <t>PIETERSBURG</t>
  </si>
  <si>
    <t xml:space="preserve">AVI POLOKWANE                      </t>
  </si>
  <si>
    <t xml:space="preserve">S MALAN                       </t>
  </si>
  <si>
    <t xml:space="preserve">Aspen                              </t>
  </si>
  <si>
    <t>SATURDAY DELIVERY</t>
  </si>
  <si>
    <t>CLEOS</t>
  </si>
  <si>
    <t>SAT / FUE</t>
  </si>
  <si>
    <t xml:space="preserve">KARAN BEEF                         </t>
  </si>
  <si>
    <t>JO-ANNE KAREN</t>
  </si>
  <si>
    <t>ILLEGE</t>
  </si>
  <si>
    <t>JACKIE</t>
  </si>
  <si>
    <t>Nandipha</t>
  </si>
  <si>
    <t xml:space="preserve">SMARTSCREEN                        </t>
  </si>
  <si>
    <t>NIGEL</t>
  </si>
  <si>
    <t>BIANCE</t>
  </si>
  <si>
    <t>PATIENCE</t>
  </si>
  <si>
    <t>S P MALAN</t>
  </si>
  <si>
    <t>SONAY</t>
  </si>
  <si>
    <t>GERDINE</t>
  </si>
  <si>
    <t xml:space="preserve">NATIONAL BRAND                     </t>
  </si>
  <si>
    <t>ROSS PENNIALL</t>
  </si>
  <si>
    <t xml:space="preserve">ashley                        </t>
  </si>
  <si>
    <t>nandipha</t>
  </si>
  <si>
    <t xml:space="preserve">PRIONTEX - Erf 493                 </t>
  </si>
  <si>
    <t>SDX</t>
  </si>
  <si>
    <t>READY@15:00...ATT:HLUMELA-SIMONE-0839381596 0734506743 MONDA</t>
  </si>
  <si>
    <t>KORSTEN</t>
  </si>
  <si>
    <t>SIHLE JAMES</t>
  </si>
  <si>
    <t>mila botomani</t>
  </si>
  <si>
    <t>DSD / FUE</t>
  </si>
  <si>
    <t>SP MALAN</t>
  </si>
  <si>
    <t>SONY</t>
  </si>
  <si>
    <t>CALED</t>
  </si>
  <si>
    <t>CALEDON</t>
  </si>
  <si>
    <t>STUART SHEARER</t>
  </si>
  <si>
    <t>S Shearer</t>
  </si>
  <si>
    <t>JOHN ALAH</t>
  </si>
  <si>
    <t>John</t>
  </si>
  <si>
    <t>POD received from cell 0810462520 M</t>
  </si>
  <si>
    <t xml:space="preserve">AVI ROSSLYN                        </t>
  </si>
  <si>
    <t>MARIE VAN ALLMAN</t>
  </si>
  <si>
    <t>preto</t>
  </si>
  <si>
    <t>JIMMY</t>
  </si>
  <si>
    <t xml:space="preserve">MIE SMARTSCREEN                    </t>
  </si>
  <si>
    <t>MORNE</t>
  </si>
  <si>
    <t>marissa</t>
  </si>
  <si>
    <t>KGOMOTSO</t>
  </si>
  <si>
    <t>NOMZAMO</t>
  </si>
  <si>
    <t xml:space="preserve">PRONTOX MONOREAN GAUTEN            </t>
  </si>
  <si>
    <t xml:space="preserve">DR RC MABELE                       </t>
  </si>
  <si>
    <t>DR RC MABELE</t>
  </si>
  <si>
    <t>NGELE MIZINGA</t>
  </si>
  <si>
    <t xml:space="preserve">OFHANI                        </t>
  </si>
  <si>
    <t>RDL</t>
  </si>
  <si>
    <t xml:space="preserve">PRONTEX MICRODEAR                  </t>
  </si>
  <si>
    <t xml:space="preserve">DR OKE                             </t>
  </si>
  <si>
    <t>DR OKE</t>
  </si>
  <si>
    <t>NGELE M</t>
  </si>
  <si>
    <t>LUCKY</t>
  </si>
  <si>
    <t xml:space="preserve">PRONTEX MICRONDEAR                 </t>
  </si>
  <si>
    <t xml:space="preserve">2170170 FREEDOM DRIVE              </t>
  </si>
  <si>
    <t>DR PS MABELA</t>
  </si>
  <si>
    <t>NGELE</t>
  </si>
  <si>
    <t>MABELA</t>
  </si>
  <si>
    <t>amt</t>
  </si>
  <si>
    <t xml:space="preserve">DR L SIPHUGU                       </t>
  </si>
  <si>
    <t>DR L SIPHUNGU</t>
  </si>
  <si>
    <t>DR L SIPHUGU</t>
  </si>
  <si>
    <t>POD received from cell 0836626933 M</t>
  </si>
  <si>
    <t>PHILLEMON</t>
  </si>
  <si>
    <t>N GAMA</t>
  </si>
  <si>
    <t>?</t>
  </si>
  <si>
    <t>Account Total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</si>
</sst>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0" borderId="1" xfId="0" applyBorder="1"/>
    <xf numFmtId="14" fontId="0" fillId="0" borderId="1" xfId="0" applyNumberFormat="1" applyBorder="1"/>
    <xf numFmtId="20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M98"/>
  <sheetViews>
    <sheetView tabSelected="1" topLeftCell="A73" workbookViewId="0">
      <selection sqref="A1:IV1"/>
    </sheetView>
  </sheetViews>
  <sheetFormatPr defaultRowHeight="15"/>
  <cols>
    <col min="1" max="1" width="7.42578125" style="2" bestFit="1" customWidth="1"/>
    <col min="2" max="2" width="32" style="2" bestFit="1" customWidth="1"/>
    <col min="3" max="3" width="5.28515625" style="2" bestFit="1" customWidth="1"/>
    <col min="4" max="4" width="10.140625" style="2" bestFit="1" customWidth="1"/>
    <col min="5" max="5" width="13.140625" style="2" bestFit="1" customWidth="1"/>
    <col min="6" max="6" width="10.42578125" style="2" bestFit="1" customWidth="1"/>
    <col min="7" max="7" width="7" style="2" bestFit="1" customWidth="1"/>
    <col min="8" max="8" width="7.140625" style="2" bestFit="1" customWidth="1"/>
    <col min="9" max="9" width="15.7109375" style="2" bestFit="1" customWidth="1"/>
    <col min="10" max="10" width="34.7109375" style="2" bestFit="1" customWidth="1"/>
    <col min="11" max="11" width="16.140625" style="2" bestFit="1" customWidth="1"/>
    <col min="12" max="12" width="7.7109375" style="2" bestFit="1" customWidth="1"/>
    <col min="13" max="13" width="18.7109375" style="2" bestFit="1" customWidth="1"/>
    <col min="14" max="14" width="29.28515625" style="2" bestFit="1" customWidth="1"/>
    <col min="15" max="15" width="4.85546875" style="2" bestFit="1" customWidth="1"/>
    <col min="16" max="16" width="24.42578125" style="2" bestFit="1" customWidth="1"/>
    <col min="17" max="17" width="4.28515625" style="2" bestFit="1" customWidth="1"/>
    <col min="18" max="18" width="4.5703125" style="2" bestFit="1" customWidth="1"/>
    <col min="19" max="19" width="5.140625" style="2" bestFit="1" customWidth="1"/>
    <col min="20" max="22" width="4.5703125" style="2" bestFit="1" customWidth="1"/>
    <col min="23" max="23" width="4.28515625" style="2" bestFit="1" customWidth="1"/>
    <col min="24" max="24" width="4.5703125" style="2" bestFit="1" customWidth="1"/>
    <col min="25" max="25" width="4.42578125" style="2" bestFit="1" customWidth="1"/>
    <col min="26" max="26" width="4.5703125" style="2" bestFit="1" customWidth="1"/>
    <col min="27" max="27" width="4" style="2" bestFit="1" customWidth="1"/>
    <col min="28" max="28" width="4.5703125" style="2" bestFit="1" customWidth="1"/>
    <col min="29" max="29" width="4.28515625" style="2" bestFit="1" customWidth="1"/>
    <col min="30" max="32" width="4.5703125" style="2" bestFit="1" customWidth="1"/>
    <col min="33" max="33" width="4.42578125" style="2" bestFit="1" customWidth="1"/>
    <col min="34" max="34" width="4.5703125" style="2" bestFit="1" customWidth="1"/>
    <col min="35" max="35" width="4.85546875" style="2" bestFit="1" customWidth="1"/>
    <col min="36" max="36" width="4.5703125" style="2" bestFit="1" customWidth="1"/>
    <col min="37" max="37" width="4.28515625" style="2" bestFit="1" customWidth="1"/>
    <col min="38" max="38" width="4.5703125" style="2" bestFit="1" customWidth="1"/>
    <col min="39" max="39" width="8" style="2" bestFit="1" customWidth="1"/>
    <col min="40" max="42" width="4.5703125" style="2" bestFit="1" customWidth="1"/>
    <col min="43" max="43" width="5" style="2" bestFit="1" customWidth="1"/>
    <col min="44" max="44" width="4.5703125" style="2" bestFit="1" customWidth="1"/>
    <col min="45" max="45" width="3.42578125" style="2" bestFit="1" customWidth="1"/>
    <col min="46" max="46" width="4.5703125" style="2" bestFit="1" customWidth="1"/>
    <col min="47" max="47" width="4.28515625" style="2" bestFit="1" customWidth="1"/>
    <col min="48" max="48" width="4.5703125" style="2" bestFit="1" customWidth="1"/>
    <col min="49" max="49" width="4" style="2" bestFit="1" customWidth="1"/>
    <col min="50" max="50" width="4.5703125" style="2" bestFit="1" customWidth="1"/>
    <col min="51" max="51" width="3.85546875" style="2" bestFit="1" customWidth="1"/>
    <col min="52" max="52" width="4.5703125" style="2" bestFit="1" customWidth="1"/>
    <col min="53" max="53" width="4.85546875" style="2" bestFit="1" customWidth="1"/>
    <col min="54" max="54" width="4.5703125" style="2" bestFit="1" customWidth="1"/>
    <col min="55" max="55" width="4.7109375" style="2" bestFit="1" customWidth="1"/>
    <col min="56" max="56" width="4.5703125" style="2" bestFit="1" customWidth="1"/>
    <col min="57" max="57" width="4" style="2" bestFit="1" customWidth="1"/>
    <col min="58" max="58" width="4.5703125" style="2" bestFit="1" customWidth="1"/>
    <col min="59" max="59" width="13.7109375" style="2" bestFit="1" customWidth="1"/>
    <col min="60" max="60" width="6.85546875" style="2" bestFit="1" customWidth="1"/>
    <col min="61" max="61" width="7" style="2" bestFit="1" customWidth="1"/>
    <col min="62" max="62" width="7.28515625" style="2" bestFit="1" customWidth="1"/>
    <col min="63" max="63" width="6.28515625" style="2" bestFit="1" customWidth="1"/>
    <col min="64" max="64" width="9" style="2" bestFit="1" customWidth="1"/>
    <col min="65" max="65" width="8" style="2" bestFit="1" customWidth="1"/>
    <col min="66" max="66" width="9" style="2" bestFit="1" customWidth="1"/>
    <col min="67" max="67" width="9.140625" style="2"/>
    <col min="68" max="68" width="65.42578125" style="2" bestFit="1" customWidth="1"/>
    <col min="69" max="69" width="28.85546875" style="2" bestFit="1" customWidth="1"/>
    <col min="70" max="70" width="20.42578125" style="2" bestFit="1" customWidth="1"/>
    <col min="71" max="71" width="10.42578125" style="2" bestFit="1" customWidth="1"/>
    <col min="72" max="72" width="9.7109375" style="2" bestFit="1" customWidth="1"/>
    <col min="73" max="73" width="20.28515625" style="2" bestFit="1" customWidth="1"/>
    <col min="74" max="74" width="8.5703125" style="2" bestFit="1" customWidth="1"/>
    <col min="75" max="75" width="24.28515625" style="2" bestFit="1" customWidth="1"/>
    <col min="76" max="76" width="16.140625" style="2" bestFit="1" customWidth="1"/>
    <col min="77" max="77" width="13.85546875" style="2" bestFit="1" customWidth="1"/>
    <col min="78" max="78" width="9.5703125" style="2" bestFit="1" customWidth="1"/>
    <col min="79" max="79" width="34.7109375" style="2" bestFit="1" customWidth="1"/>
    <col min="80" max="80" width="9" style="2" bestFit="1" customWidth="1"/>
    <col min="81" max="81" width="18.7109375" style="2" bestFit="1" customWidth="1"/>
    <col min="82" max="82" width="16" style="2" bestFit="1" customWidth="1"/>
    <col min="83" max="83" width="22.28515625" style="2" bestFit="1" customWidth="1"/>
    <col min="84" max="84" width="14" style="2" bestFit="1" customWidth="1"/>
    <col min="85" max="85" width="6.42578125" style="2" bestFit="1" customWidth="1"/>
    <col min="86" max="86" width="13.85546875" style="2" bestFit="1" customWidth="1"/>
    <col min="87" max="87" width="11.140625" style="2" bestFit="1" customWidth="1"/>
    <col min="88" max="88" width="12" style="2" bestFit="1" customWidth="1"/>
    <col min="89" max="89" width="5" style="2" bestFit="1" customWidth="1"/>
    <col min="90" max="90" width="13.28515625" style="2" bestFit="1" customWidth="1"/>
    <col min="91" max="91" width="18.28515625" style="2" bestFit="1" customWidth="1"/>
    <col min="92" max="16384" width="9.140625" style="2"/>
  </cols>
  <sheetData>
    <row r="1" spans="1:91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</row>
    <row r="2" spans="1:91">
      <c r="A2" s="2" t="s">
        <v>71</v>
      </c>
      <c r="B2" s="2" t="s">
        <v>72</v>
      </c>
      <c r="C2" s="2" t="s">
        <v>73</v>
      </c>
      <c r="E2" s="2" t="str">
        <f>"039902662739"</f>
        <v>039902662739</v>
      </c>
      <c r="F2" s="3">
        <v>42857</v>
      </c>
      <c r="G2" s="2">
        <v>201711</v>
      </c>
      <c r="H2" s="2" t="s">
        <v>74</v>
      </c>
      <c r="I2" s="2" t="s">
        <v>75</v>
      </c>
      <c r="J2" s="2" t="s">
        <v>76</v>
      </c>
      <c r="K2" s="2" t="s">
        <v>77</v>
      </c>
      <c r="L2" s="2" t="s">
        <v>78</v>
      </c>
      <c r="M2" s="2" t="s">
        <v>79</v>
      </c>
      <c r="N2" s="2" t="s">
        <v>80</v>
      </c>
      <c r="O2" s="2" t="s">
        <v>81</v>
      </c>
      <c r="P2" s="2" t="str">
        <f>"11912270 FM                   "</f>
        <v xml:space="preserve">11912270 FM                   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3.66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1</v>
      </c>
      <c r="BI2" s="2">
        <v>1</v>
      </c>
      <c r="BJ2" s="2">
        <v>0.2</v>
      </c>
      <c r="BK2" s="2">
        <v>1</v>
      </c>
      <c r="BL2" s="2">
        <v>35.659999999999997</v>
      </c>
      <c r="BM2" s="2">
        <v>4.99</v>
      </c>
      <c r="BN2" s="2">
        <v>40.65</v>
      </c>
      <c r="BO2" s="2">
        <v>40.65</v>
      </c>
      <c r="BQ2" s="2" t="s">
        <v>82</v>
      </c>
      <c r="BR2" s="2" t="s">
        <v>83</v>
      </c>
      <c r="BS2" s="3">
        <v>42858</v>
      </c>
      <c r="BT2" s="4">
        <v>0.33055555555555555</v>
      </c>
      <c r="BU2" s="2" t="s">
        <v>84</v>
      </c>
      <c r="BV2" s="2" t="s">
        <v>85</v>
      </c>
      <c r="BY2" s="2">
        <v>1200</v>
      </c>
      <c r="BZ2" s="2" t="s">
        <v>27</v>
      </c>
      <c r="CA2" s="2" t="s">
        <v>86</v>
      </c>
      <c r="CC2" s="2" t="s">
        <v>79</v>
      </c>
      <c r="CD2" s="2">
        <v>2021</v>
      </c>
      <c r="CE2" s="2" t="s">
        <v>87</v>
      </c>
      <c r="CF2" s="3">
        <v>42859</v>
      </c>
      <c r="CI2" s="2">
        <v>1</v>
      </c>
      <c r="CJ2" s="2">
        <v>1</v>
      </c>
      <c r="CK2" s="2">
        <v>21</v>
      </c>
      <c r="CL2" s="2" t="s">
        <v>88</v>
      </c>
    </row>
    <row r="3" spans="1:91">
      <c r="A3" s="2" t="s">
        <v>71</v>
      </c>
      <c r="B3" s="2" t="s">
        <v>72</v>
      </c>
      <c r="C3" s="2" t="s">
        <v>73</v>
      </c>
      <c r="E3" s="2" t="str">
        <f>"039902303565"</f>
        <v>039902303565</v>
      </c>
      <c r="F3" s="3">
        <v>42858</v>
      </c>
      <c r="G3" s="2">
        <v>201711</v>
      </c>
      <c r="H3" s="2" t="s">
        <v>89</v>
      </c>
      <c r="I3" s="2" t="s">
        <v>90</v>
      </c>
      <c r="J3" s="2" t="s">
        <v>76</v>
      </c>
      <c r="K3" s="2" t="s">
        <v>77</v>
      </c>
      <c r="L3" s="2" t="s">
        <v>74</v>
      </c>
      <c r="M3" s="2" t="s">
        <v>75</v>
      </c>
      <c r="N3" s="2" t="s">
        <v>91</v>
      </c>
      <c r="O3" s="2" t="s">
        <v>81</v>
      </c>
      <c r="P3" s="2" t="str">
        <f>"                              "</f>
        <v xml:space="preserve">                              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200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3.98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1</v>
      </c>
      <c r="BI3" s="2">
        <v>1</v>
      </c>
      <c r="BJ3" s="2">
        <v>0.2</v>
      </c>
      <c r="BK3" s="2">
        <v>1</v>
      </c>
      <c r="BL3" s="2">
        <v>235.98</v>
      </c>
      <c r="BM3" s="2">
        <v>33.04</v>
      </c>
      <c r="BN3" s="2">
        <v>269.02</v>
      </c>
      <c r="BO3" s="2">
        <v>269.02</v>
      </c>
      <c r="BQ3" s="2" t="s">
        <v>92</v>
      </c>
      <c r="BR3" s="2" t="s">
        <v>93</v>
      </c>
      <c r="BS3" s="3">
        <v>42859</v>
      </c>
      <c r="BT3" s="4">
        <v>0.33333333333333331</v>
      </c>
      <c r="BU3" s="2" t="s">
        <v>94</v>
      </c>
      <c r="BV3" s="2" t="s">
        <v>85</v>
      </c>
      <c r="BY3" s="2">
        <v>1200</v>
      </c>
      <c r="BZ3" s="2" t="s">
        <v>95</v>
      </c>
      <c r="CA3" s="2" t="s">
        <v>96</v>
      </c>
      <c r="CC3" s="2" t="s">
        <v>75</v>
      </c>
      <c r="CD3" s="2">
        <v>6045</v>
      </c>
      <c r="CE3" s="2" t="s">
        <v>87</v>
      </c>
      <c r="CF3" s="3">
        <v>42860</v>
      </c>
      <c r="CI3" s="2">
        <v>1</v>
      </c>
      <c r="CJ3" s="2">
        <v>1</v>
      </c>
      <c r="CK3" s="2">
        <v>21</v>
      </c>
      <c r="CL3" s="2" t="s">
        <v>85</v>
      </c>
      <c r="CM3" s="4">
        <v>0.33333333333333331</v>
      </c>
    </row>
    <row r="4" spans="1:91">
      <c r="A4" s="2" t="s">
        <v>97</v>
      </c>
      <c r="B4" s="2" t="s">
        <v>72</v>
      </c>
      <c r="C4" s="2" t="s">
        <v>73</v>
      </c>
      <c r="E4" s="2" t="str">
        <f>"009936122105"</f>
        <v>009936122105</v>
      </c>
      <c r="F4" s="3">
        <v>42857</v>
      </c>
      <c r="G4" s="2">
        <v>201711</v>
      </c>
      <c r="H4" s="2" t="s">
        <v>98</v>
      </c>
      <c r="I4" s="2" t="s">
        <v>98</v>
      </c>
      <c r="J4" s="2" t="s">
        <v>99</v>
      </c>
      <c r="K4" s="2" t="s">
        <v>77</v>
      </c>
      <c r="L4" s="2" t="s">
        <v>100</v>
      </c>
      <c r="M4" s="2" t="s">
        <v>101</v>
      </c>
      <c r="N4" s="2" t="s">
        <v>102</v>
      </c>
      <c r="O4" s="2" t="s">
        <v>81</v>
      </c>
      <c r="P4" s="2" t="str">
        <f>"                              "</f>
        <v xml:space="preserve">                              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3.66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1</v>
      </c>
      <c r="BI4" s="2">
        <v>1</v>
      </c>
      <c r="BJ4" s="2">
        <v>0.2</v>
      </c>
      <c r="BK4" s="2">
        <v>1</v>
      </c>
      <c r="BL4" s="2">
        <v>35.659999999999997</v>
      </c>
      <c r="BM4" s="2">
        <v>4.99</v>
      </c>
      <c r="BN4" s="2">
        <v>40.65</v>
      </c>
      <c r="BO4" s="2">
        <v>40.65</v>
      </c>
      <c r="BS4" s="3">
        <v>42867</v>
      </c>
      <c r="BT4" s="4">
        <v>0.38263888888888892</v>
      </c>
      <c r="BU4" s="2" t="s">
        <v>103</v>
      </c>
      <c r="BV4" s="2" t="s">
        <v>88</v>
      </c>
      <c r="BY4" s="2">
        <v>1200</v>
      </c>
      <c r="BZ4" s="2" t="s">
        <v>27</v>
      </c>
      <c r="CA4" s="2" t="s">
        <v>104</v>
      </c>
      <c r="CC4" s="2" t="s">
        <v>101</v>
      </c>
      <c r="CD4" s="2">
        <v>1501</v>
      </c>
      <c r="CE4" s="2" t="s">
        <v>87</v>
      </c>
      <c r="CF4" s="3">
        <v>42872</v>
      </c>
      <c r="CI4" s="2">
        <v>1</v>
      </c>
      <c r="CJ4" s="2">
        <v>8</v>
      </c>
      <c r="CK4" s="2">
        <v>21</v>
      </c>
      <c r="CL4" s="2" t="s">
        <v>88</v>
      </c>
    </row>
    <row r="5" spans="1:91">
      <c r="A5" s="2" t="s">
        <v>71</v>
      </c>
      <c r="B5" s="2" t="s">
        <v>72</v>
      </c>
      <c r="C5" s="2" t="s">
        <v>73</v>
      </c>
      <c r="E5" s="2" t="str">
        <f>"039902662740"</f>
        <v>039902662740</v>
      </c>
      <c r="F5" s="3">
        <v>42857</v>
      </c>
      <c r="G5" s="2">
        <v>201711</v>
      </c>
      <c r="H5" s="2" t="s">
        <v>74</v>
      </c>
      <c r="I5" s="2" t="s">
        <v>75</v>
      </c>
      <c r="J5" s="2" t="s">
        <v>76</v>
      </c>
      <c r="K5" s="2" t="s">
        <v>77</v>
      </c>
      <c r="L5" s="2" t="s">
        <v>105</v>
      </c>
      <c r="M5" s="2" t="s">
        <v>106</v>
      </c>
      <c r="N5" s="2" t="s">
        <v>76</v>
      </c>
      <c r="O5" s="2" t="s">
        <v>81</v>
      </c>
      <c r="P5" s="2" t="str">
        <f>"11912270 FM                   "</f>
        <v xml:space="preserve">11912270 FM                   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13.51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1</v>
      </c>
      <c r="BI5" s="2">
        <v>4</v>
      </c>
      <c r="BJ5" s="2">
        <v>1.3</v>
      </c>
      <c r="BK5" s="2">
        <v>4</v>
      </c>
      <c r="BL5" s="2">
        <v>131.51</v>
      </c>
      <c r="BM5" s="2">
        <v>18.41</v>
      </c>
      <c r="BN5" s="2">
        <v>149.91999999999999</v>
      </c>
      <c r="BO5" s="2">
        <v>149.91999999999999</v>
      </c>
      <c r="BQ5" s="2" t="s">
        <v>107</v>
      </c>
      <c r="BR5" s="2" t="s">
        <v>83</v>
      </c>
      <c r="BS5" s="3">
        <v>42860</v>
      </c>
      <c r="BT5" s="4">
        <v>0.16666666666666666</v>
      </c>
      <c r="BU5" s="2" t="s">
        <v>108</v>
      </c>
      <c r="BV5" s="2" t="s">
        <v>85</v>
      </c>
      <c r="BY5" s="2">
        <v>6400</v>
      </c>
      <c r="BZ5" s="2" t="s">
        <v>27</v>
      </c>
      <c r="CC5" s="2" t="s">
        <v>106</v>
      </c>
      <c r="CD5" s="2">
        <v>5320</v>
      </c>
      <c r="CE5" s="2" t="s">
        <v>87</v>
      </c>
      <c r="CF5" s="3">
        <v>42865</v>
      </c>
      <c r="CI5" s="2">
        <v>4</v>
      </c>
      <c r="CJ5" s="2">
        <v>3</v>
      </c>
      <c r="CK5" s="2">
        <v>23</v>
      </c>
      <c r="CL5" s="2" t="s">
        <v>88</v>
      </c>
    </row>
    <row r="6" spans="1:91">
      <c r="A6" s="2" t="s">
        <v>71</v>
      </c>
      <c r="B6" s="2" t="s">
        <v>72</v>
      </c>
      <c r="C6" s="2" t="s">
        <v>73</v>
      </c>
      <c r="E6" s="2" t="str">
        <f>"029907356542"</f>
        <v>029907356542</v>
      </c>
      <c r="F6" s="3">
        <v>42857</v>
      </c>
      <c r="G6" s="2">
        <v>201711</v>
      </c>
      <c r="H6" s="2" t="s">
        <v>109</v>
      </c>
      <c r="I6" s="2" t="s">
        <v>110</v>
      </c>
      <c r="J6" s="2" t="s">
        <v>111</v>
      </c>
      <c r="K6" s="2" t="s">
        <v>77</v>
      </c>
      <c r="L6" s="2" t="s">
        <v>112</v>
      </c>
      <c r="M6" s="2" t="s">
        <v>113</v>
      </c>
      <c r="N6" s="2" t="s">
        <v>114</v>
      </c>
      <c r="O6" s="2" t="s">
        <v>81</v>
      </c>
      <c r="P6" s="2" t="str">
        <f>"11942270FM                    "</f>
        <v xml:space="preserve">11942270FM                    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3.66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1</v>
      </c>
      <c r="BI6" s="2">
        <v>1</v>
      </c>
      <c r="BJ6" s="2">
        <v>0.2</v>
      </c>
      <c r="BK6" s="2">
        <v>1</v>
      </c>
      <c r="BL6" s="2">
        <v>35.659999999999997</v>
      </c>
      <c r="BM6" s="2">
        <v>4.99</v>
      </c>
      <c r="BN6" s="2">
        <v>40.65</v>
      </c>
      <c r="BO6" s="2">
        <v>40.65</v>
      </c>
      <c r="BQ6" s="2" t="s">
        <v>115</v>
      </c>
      <c r="BR6" s="2" t="s">
        <v>116</v>
      </c>
      <c r="BS6" s="3">
        <v>42859</v>
      </c>
      <c r="BT6" s="4">
        <v>0.3979166666666667</v>
      </c>
      <c r="BU6" s="2" t="s">
        <v>117</v>
      </c>
      <c r="BV6" s="2" t="s">
        <v>88</v>
      </c>
      <c r="BW6" s="2" t="s">
        <v>118</v>
      </c>
      <c r="BX6" s="2" t="s">
        <v>119</v>
      </c>
      <c r="BY6" s="2">
        <v>1200</v>
      </c>
      <c r="BZ6" s="2" t="s">
        <v>27</v>
      </c>
      <c r="CC6" s="2" t="s">
        <v>113</v>
      </c>
      <c r="CD6" s="2">
        <v>8000</v>
      </c>
      <c r="CE6" s="2" t="s">
        <v>87</v>
      </c>
      <c r="CF6" s="3">
        <v>42860</v>
      </c>
      <c r="CI6" s="2">
        <v>1</v>
      </c>
      <c r="CJ6" s="2">
        <v>2</v>
      </c>
      <c r="CK6" s="2">
        <v>21</v>
      </c>
      <c r="CL6" s="2" t="s">
        <v>88</v>
      </c>
    </row>
    <row r="7" spans="1:91">
      <c r="A7" s="2" t="s">
        <v>71</v>
      </c>
      <c r="B7" s="2" t="s">
        <v>72</v>
      </c>
      <c r="C7" s="2" t="s">
        <v>73</v>
      </c>
      <c r="E7" s="2" t="str">
        <f>"069907658942"</f>
        <v>069907658942</v>
      </c>
      <c r="F7" s="3">
        <v>42857</v>
      </c>
      <c r="G7" s="2">
        <v>201711</v>
      </c>
      <c r="H7" s="2" t="s">
        <v>120</v>
      </c>
      <c r="I7" s="2" t="s">
        <v>121</v>
      </c>
      <c r="J7" s="2" t="s">
        <v>91</v>
      </c>
      <c r="K7" s="2" t="s">
        <v>77</v>
      </c>
      <c r="L7" s="2" t="s">
        <v>122</v>
      </c>
      <c r="M7" s="2" t="s">
        <v>123</v>
      </c>
      <c r="N7" s="2" t="s">
        <v>124</v>
      </c>
      <c r="O7" s="2" t="s">
        <v>81</v>
      </c>
      <c r="P7" s="2" t="str">
        <f>"                              "</f>
        <v xml:space="preserve">                              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3.66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1</v>
      </c>
      <c r="BI7" s="2">
        <v>1</v>
      </c>
      <c r="BJ7" s="2">
        <v>0.2</v>
      </c>
      <c r="BK7" s="2">
        <v>1</v>
      </c>
      <c r="BL7" s="2">
        <v>35.659999999999997</v>
      </c>
      <c r="BM7" s="2">
        <v>4.99</v>
      </c>
      <c r="BN7" s="2">
        <v>40.65</v>
      </c>
      <c r="BO7" s="2">
        <v>40.65</v>
      </c>
      <c r="BQ7" s="2" t="s">
        <v>125</v>
      </c>
      <c r="BR7" s="2" t="s">
        <v>126</v>
      </c>
      <c r="BS7" s="3">
        <v>42858</v>
      </c>
      <c r="BT7" s="4">
        <v>0.34375</v>
      </c>
      <c r="BU7" s="2" t="s">
        <v>127</v>
      </c>
      <c r="BV7" s="2" t="s">
        <v>85</v>
      </c>
      <c r="BY7" s="2">
        <v>1200</v>
      </c>
      <c r="BZ7" s="2" t="s">
        <v>27</v>
      </c>
      <c r="CC7" s="2" t="s">
        <v>123</v>
      </c>
      <c r="CD7" s="2">
        <v>1600</v>
      </c>
      <c r="CE7" s="2" t="s">
        <v>128</v>
      </c>
      <c r="CF7" s="3">
        <v>42859</v>
      </c>
      <c r="CI7" s="2">
        <v>1</v>
      </c>
      <c r="CJ7" s="2">
        <v>1</v>
      </c>
      <c r="CK7" s="2">
        <v>21</v>
      </c>
      <c r="CL7" s="2" t="s">
        <v>88</v>
      </c>
    </row>
    <row r="8" spans="1:91">
      <c r="A8" s="2" t="s">
        <v>97</v>
      </c>
      <c r="B8" s="2" t="s">
        <v>72</v>
      </c>
      <c r="C8" s="2" t="s">
        <v>73</v>
      </c>
      <c r="E8" s="2" t="str">
        <f>"029907356533"</f>
        <v>029907356533</v>
      </c>
      <c r="F8" s="3">
        <v>42858</v>
      </c>
      <c r="G8" s="2">
        <v>201711</v>
      </c>
      <c r="H8" s="2" t="s">
        <v>109</v>
      </c>
      <c r="I8" s="2" t="s">
        <v>110</v>
      </c>
      <c r="J8" s="2" t="s">
        <v>76</v>
      </c>
      <c r="K8" s="2" t="s">
        <v>77</v>
      </c>
      <c r="L8" s="2" t="s">
        <v>78</v>
      </c>
      <c r="M8" s="2" t="s">
        <v>79</v>
      </c>
      <c r="N8" s="2" t="s">
        <v>129</v>
      </c>
      <c r="O8" s="2" t="s">
        <v>81</v>
      </c>
      <c r="P8" s="2" t="str">
        <f>"11942270 FM                   "</f>
        <v xml:space="preserve">11942270 FM                   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3.98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1</v>
      </c>
      <c r="BI8" s="2">
        <v>1</v>
      </c>
      <c r="BJ8" s="2">
        <v>0.2</v>
      </c>
      <c r="BK8" s="2">
        <v>1</v>
      </c>
      <c r="BL8" s="2">
        <v>35.979999999999997</v>
      </c>
      <c r="BM8" s="2">
        <v>5.04</v>
      </c>
      <c r="BN8" s="2">
        <v>41.02</v>
      </c>
      <c r="BO8" s="2">
        <v>41.02</v>
      </c>
      <c r="BQ8" s="2" t="s">
        <v>130</v>
      </c>
      <c r="BR8" s="2" t="s">
        <v>131</v>
      </c>
      <c r="BS8" s="3">
        <v>42859</v>
      </c>
      <c r="BT8" s="4">
        <v>0.33194444444444443</v>
      </c>
      <c r="BU8" s="2" t="s">
        <v>84</v>
      </c>
      <c r="BV8" s="2" t="s">
        <v>85</v>
      </c>
      <c r="BY8" s="2">
        <v>1200</v>
      </c>
      <c r="BZ8" s="2" t="s">
        <v>27</v>
      </c>
      <c r="CA8" s="2" t="s">
        <v>86</v>
      </c>
      <c r="CC8" s="2" t="s">
        <v>79</v>
      </c>
      <c r="CD8" s="2">
        <v>2021</v>
      </c>
      <c r="CE8" s="2" t="s">
        <v>87</v>
      </c>
      <c r="CF8" s="3">
        <v>42860</v>
      </c>
      <c r="CI8" s="2">
        <v>1</v>
      </c>
      <c r="CJ8" s="2">
        <v>1</v>
      </c>
      <c r="CK8" s="2">
        <v>21</v>
      </c>
      <c r="CL8" s="2" t="s">
        <v>88</v>
      </c>
    </row>
    <row r="9" spans="1:91">
      <c r="A9" s="2" t="s">
        <v>97</v>
      </c>
      <c r="B9" s="2" t="s">
        <v>72</v>
      </c>
      <c r="C9" s="2" t="s">
        <v>73</v>
      </c>
      <c r="E9" s="2" t="str">
        <f>"029907356534"</f>
        <v>029907356534</v>
      </c>
      <c r="F9" s="3">
        <v>42858</v>
      </c>
      <c r="G9" s="2">
        <v>201711</v>
      </c>
      <c r="H9" s="2" t="s">
        <v>109</v>
      </c>
      <c r="I9" s="2" t="s">
        <v>110</v>
      </c>
      <c r="J9" s="2" t="s">
        <v>76</v>
      </c>
      <c r="K9" s="2" t="s">
        <v>77</v>
      </c>
      <c r="L9" s="2" t="s">
        <v>132</v>
      </c>
      <c r="M9" s="2" t="s">
        <v>133</v>
      </c>
      <c r="N9" s="2" t="s">
        <v>134</v>
      </c>
      <c r="O9" s="2" t="s">
        <v>81</v>
      </c>
      <c r="P9" s="2" t="str">
        <f>"11942270 FM                   "</f>
        <v xml:space="preserve">11942270 FM                   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3.98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1</v>
      </c>
      <c r="BI9" s="2">
        <v>1</v>
      </c>
      <c r="BJ9" s="2">
        <v>0.2</v>
      </c>
      <c r="BK9" s="2">
        <v>1</v>
      </c>
      <c r="BL9" s="2">
        <v>35.979999999999997</v>
      </c>
      <c r="BM9" s="2">
        <v>5.04</v>
      </c>
      <c r="BN9" s="2">
        <v>41.02</v>
      </c>
      <c r="BO9" s="2">
        <v>41.02</v>
      </c>
      <c r="BQ9" s="2" t="s">
        <v>135</v>
      </c>
      <c r="BR9" s="2" t="s">
        <v>131</v>
      </c>
      <c r="BS9" s="3">
        <v>42859</v>
      </c>
      <c r="BT9" s="4">
        <v>0.4368055555555555</v>
      </c>
      <c r="BU9" s="2" t="s">
        <v>136</v>
      </c>
      <c r="BV9" s="2" t="s">
        <v>85</v>
      </c>
      <c r="BY9" s="2">
        <v>1200</v>
      </c>
      <c r="BZ9" s="2" t="s">
        <v>27</v>
      </c>
      <c r="CC9" s="2" t="s">
        <v>133</v>
      </c>
      <c r="CD9" s="2">
        <v>46</v>
      </c>
      <c r="CE9" s="2" t="s">
        <v>87</v>
      </c>
      <c r="CF9" s="3">
        <v>42860</v>
      </c>
      <c r="CI9" s="2">
        <v>1</v>
      </c>
      <c r="CJ9" s="2">
        <v>1</v>
      </c>
      <c r="CK9" s="2">
        <v>21</v>
      </c>
      <c r="CL9" s="2" t="s">
        <v>88</v>
      </c>
    </row>
    <row r="10" spans="1:91">
      <c r="A10" s="2" t="s">
        <v>71</v>
      </c>
      <c r="B10" s="2" t="s">
        <v>72</v>
      </c>
      <c r="C10" s="2" t="s">
        <v>73</v>
      </c>
      <c r="E10" s="2" t="str">
        <f>"019910409768"</f>
        <v>019910409768</v>
      </c>
      <c r="F10" s="3">
        <v>42858</v>
      </c>
      <c r="G10" s="2">
        <v>201711</v>
      </c>
      <c r="H10" s="2" t="s">
        <v>112</v>
      </c>
      <c r="I10" s="2" t="s">
        <v>113</v>
      </c>
      <c r="J10" s="2" t="s">
        <v>76</v>
      </c>
      <c r="K10" s="2" t="s">
        <v>77</v>
      </c>
      <c r="L10" s="2" t="s">
        <v>78</v>
      </c>
      <c r="M10" s="2" t="s">
        <v>79</v>
      </c>
      <c r="N10" s="2" t="s">
        <v>137</v>
      </c>
      <c r="O10" s="2" t="s">
        <v>81</v>
      </c>
      <c r="P10" s="2" t="str">
        <f>"11252360FS                    "</f>
        <v xml:space="preserve">11252360FS                    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3.98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1</v>
      </c>
      <c r="BI10" s="2">
        <v>1</v>
      </c>
      <c r="BJ10" s="2">
        <v>0.2</v>
      </c>
      <c r="BK10" s="2">
        <v>1</v>
      </c>
      <c r="BL10" s="2">
        <v>35.979999999999997</v>
      </c>
      <c r="BM10" s="2">
        <v>5.04</v>
      </c>
      <c r="BN10" s="2">
        <v>41.02</v>
      </c>
      <c r="BO10" s="2">
        <v>41.02</v>
      </c>
      <c r="BQ10" s="2" t="s">
        <v>138</v>
      </c>
      <c r="BR10" s="2" t="s">
        <v>139</v>
      </c>
      <c r="BS10" s="3">
        <v>42859</v>
      </c>
      <c r="BT10" s="4">
        <v>0.33194444444444443</v>
      </c>
      <c r="BU10" s="2" t="s">
        <v>84</v>
      </c>
      <c r="BV10" s="2" t="s">
        <v>85</v>
      </c>
      <c r="BY10" s="2">
        <v>1200</v>
      </c>
      <c r="BZ10" s="2" t="s">
        <v>27</v>
      </c>
      <c r="CA10" s="2" t="s">
        <v>86</v>
      </c>
      <c r="CC10" s="2" t="s">
        <v>79</v>
      </c>
      <c r="CD10" s="2">
        <v>2021</v>
      </c>
      <c r="CE10" s="2" t="s">
        <v>87</v>
      </c>
      <c r="CF10" s="3">
        <v>42860</v>
      </c>
      <c r="CI10" s="2">
        <v>1</v>
      </c>
      <c r="CJ10" s="2">
        <v>1</v>
      </c>
      <c r="CK10" s="2">
        <v>21</v>
      </c>
      <c r="CL10" s="2" t="s">
        <v>88</v>
      </c>
    </row>
    <row r="11" spans="1:91">
      <c r="A11" s="2" t="s">
        <v>71</v>
      </c>
      <c r="B11" s="2" t="s">
        <v>72</v>
      </c>
      <c r="C11" s="2" t="s">
        <v>73</v>
      </c>
      <c r="E11" s="2" t="str">
        <f>"009935616790"</f>
        <v>009935616790</v>
      </c>
      <c r="F11" s="3">
        <v>42858</v>
      </c>
      <c r="G11" s="2">
        <v>201711</v>
      </c>
      <c r="H11" s="2" t="s">
        <v>122</v>
      </c>
      <c r="I11" s="2" t="s">
        <v>123</v>
      </c>
      <c r="J11" s="2" t="s">
        <v>140</v>
      </c>
      <c r="K11" s="2" t="s">
        <v>77</v>
      </c>
      <c r="L11" s="2" t="s">
        <v>141</v>
      </c>
      <c r="M11" s="2" t="s">
        <v>142</v>
      </c>
      <c r="N11" s="2" t="s">
        <v>76</v>
      </c>
      <c r="O11" s="2" t="s">
        <v>81</v>
      </c>
      <c r="P11" s="2" t="str">
        <f>"...                           "</f>
        <v xml:space="preserve">...                           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3.98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1</v>
      </c>
      <c r="BI11" s="2">
        <v>1</v>
      </c>
      <c r="BJ11" s="2">
        <v>0.2</v>
      </c>
      <c r="BK11" s="2">
        <v>1</v>
      </c>
      <c r="BL11" s="2">
        <v>35.979999999999997</v>
      </c>
      <c r="BM11" s="2">
        <v>5.04</v>
      </c>
      <c r="BN11" s="2">
        <v>41.02</v>
      </c>
      <c r="BO11" s="2">
        <v>41.02</v>
      </c>
      <c r="BQ11" s="2" t="s">
        <v>143</v>
      </c>
      <c r="BR11" s="2" t="s">
        <v>144</v>
      </c>
      <c r="BS11" s="3">
        <v>42859</v>
      </c>
      <c r="BT11" s="4">
        <v>0.39444444444444443</v>
      </c>
      <c r="BU11" s="2" t="s">
        <v>145</v>
      </c>
      <c r="BV11" s="2" t="s">
        <v>85</v>
      </c>
      <c r="BY11" s="2">
        <v>1200</v>
      </c>
      <c r="BZ11" s="2" t="s">
        <v>27</v>
      </c>
      <c r="CC11" s="2" t="s">
        <v>142</v>
      </c>
      <c r="CD11" s="2">
        <v>1200</v>
      </c>
      <c r="CE11" s="2" t="s">
        <v>87</v>
      </c>
      <c r="CF11" s="3">
        <v>42860</v>
      </c>
      <c r="CI11" s="2">
        <v>1</v>
      </c>
      <c r="CJ11" s="2">
        <v>1</v>
      </c>
      <c r="CK11" s="2">
        <v>21</v>
      </c>
      <c r="CL11" s="2" t="s">
        <v>88</v>
      </c>
    </row>
    <row r="12" spans="1:91">
      <c r="A12" s="2" t="s">
        <v>71</v>
      </c>
      <c r="B12" s="2" t="s">
        <v>72</v>
      </c>
      <c r="C12" s="2" t="s">
        <v>73</v>
      </c>
      <c r="E12" s="2" t="str">
        <f>"019910635446"</f>
        <v>019910635446</v>
      </c>
      <c r="F12" s="3">
        <v>42858</v>
      </c>
      <c r="G12" s="2">
        <v>201711</v>
      </c>
      <c r="H12" s="2" t="s">
        <v>146</v>
      </c>
      <c r="I12" s="2" t="s">
        <v>147</v>
      </c>
      <c r="J12" s="2" t="s">
        <v>148</v>
      </c>
      <c r="K12" s="2" t="s">
        <v>77</v>
      </c>
      <c r="L12" s="2" t="s">
        <v>149</v>
      </c>
      <c r="M12" s="2" t="s">
        <v>150</v>
      </c>
      <c r="N12" s="2" t="s">
        <v>151</v>
      </c>
      <c r="O12" s="2" t="s">
        <v>152</v>
      </c>
      <c r="P12" s="2" t="str">
        <f>"133468                        "</f>
        <v xml:space="preserve">133468                        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8.4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1</v>
      </c>
      <c r="BI12" s="2">
        <v>3.6</v>
      </c>
      <c r="BJ12" s="2">
        <v>12.4</v>
      </c>
      <c r="BK12" s="2">
        <v>13</v>
      </c>
      <c r="BL12" s="2">
        <v>80.900000000000006</v>
      </c>
      <c r="BM12" s="2">
        <v>11.33</v>
      </c>
      <c r="BN12" s="2">
        <v>92.23</v>
      </c>
      <c r="BO12" s="2">
        <v>92.23</v>
      </c>
      <c r="BQ12" s="2" t="s">
        <v>153</v>
      </c>
      <c r="BR12" s="2" t="s">
        <v>154</v>
      </c>
      <c r="BS12" s="3">
        <v>42863</v>
      </c>
      <c r="BT12" s="4">
        <v>0.66666666666666663</v>
      </c>
      <c r="BU12" s="2" t="s">
        <v>155</v>
      </c>
      <c r="BV12" s="2" t="s">
        <v>88</v>
      </c>
      <c r="BY12" s="2">
        <v>61780.32</v>
      </c>
      <c r="CC12" s="2" t="s">
        <v>150</v>
      </c>
      <c r="CD12" s="2">
        <v>1724</v>
      </c>
      <c r="CE12" s="2" t="s">
        <v>87</v>
      </c>
      <c r="CF12" s="3">
        <v>42865</v>
      </c>
      <c r="CI12" s="2">
        <v>2</v>
      </c>
      <c r="CJ12" s="2">
        <v>3</v>
      </c>
      <c r="CK12" s="2" t="s">
        <v>156</v>
      </c>
      <c r="CL12" s="2" t="s">
        <v>88</v>
      </c>
    </row>
    <row r="13" spans="1:91">
      <c r="A13" s="2" t="s">
        <v>97</v>
      </c>
      <c r="B13" s="2" t="s">
        <v>72</v>
      </c>
      <c r="C13" s="2" t="s">
        <v>73</v>
      </c>
      <c r="E13" s="2" t="str">
        <f>"009935382405"</f>
        <v>009935382405</v>
      </c>
      <c r="F13" s="3">
        <v>42858</v>
      </c>
      <c r="G13" s="2">
        <v>201711</v>
      </c>
      <c r="H13" s="2" t="s">
        <v>157</v>
      </c>
      <c r="I13" s="2" t="s">
        <v>158</v>
      </c>
      <c r="J13" s="2" t="s">
        <v>159</v>
      </c>
      <c r="K13" s="2" t="s">
        <v>77</v>
      </c>
      <c r="L13" s="2" t="s">
        <v>132</v>
      </c>
      <c r="M13" s="2" t="s">
        <v>133</v>
      </c>
      <c r="N13" s="2" t="s">
        <v>80</v>
      </c>
      <c r="O13" s="2" t="s">
        <v>152</v>
      </c>
      <c r="P13" s="2" t="str">
        <f>"                              "</f>
        <v xml:space="preserve">                              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7.46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1</v>
      </c>
      <c r="BI13" s="2">
        <v>1</v>
      </c>
      <c r="BJ13" s="2">
        <v>0.2</v>
      </c>
      <c r="BK13" s="2">
        <v>1</v>
      </c>
      <c r="BL13" s="2">
        <v>72.459999999999994</v>
      </c>
      <c r="BM13" s="2">
        <v>10.14</v>
      </c>
      <c r="BN13" s="2">
        <v>82.6</v>
      </c>
      <c r="BO13" s="2">
        <v>82.6</v>
      </c>
      <c r="BQ13" s="2" t="s">
        <v>160</v>
      </c>
      <c r="BS13" s="3">
        <v>42859</v>
      </c>
      <c r="BT13" s="4">
        <v>0.4368055555555555</v>
      </c>
      <c r="BU13" s="2" t="s">
        <v>136</v>
      </c>
      <c r="BY13" s="2">
        <v>1200</v>
      </c>
      <c r="CC13" s="2" t="s">
        <v>133</v>
      </c>
      <c r="CD13" s="2">
        <v>157</v>
      </c>
      <c r="CE13" s="2" t="s">
        <v>87</v>
      </c>
      <c r="CF13" s="3">
        <v>42860</v>
      </c>
      <c r="CI13" s="2">
        <v>0</v>
      </c>
      <c r="CJ13" s="2">
        <v>0</v>
      </c>
      <c r="CK13" s="2" t="s">
        <v>161</v>
      </c>
      <c r="CL13" s="2" t="s">
        <v>88</v>
      </c>
    </row>
    <row r="14" spans="1:91">
      <c r="A14" s="2" t="s">
        <v>71</v>
      </c>
      <c r="B14" s="2" t="s">
        <v>72</v>
      </c>
      <c r="C14" s="2" t="s">
        <v>73</v>
      </c>
      <c r="E14" s="2" t="str">
        <f>"019910635492"</f>
        <v>019910635492</v>
      </c>
      <c r="F14" s="3">
        <v>42858</v>
      </c>
      <c r="G14" s="2">
        <v>201711</v>
      </c>
      <c r="H14" s="2" t="s">
        <v>146</v>
      </c>
      <c r="I14" s="2" t="s">
        <v>147</v>
      </c>
      <c r="J14" s="2" t="s">
        <v>148</v>
      </c>
      <c r="K14" s="2" t="s">
        <v>77</v>
      </c>
      <c r="L14" s="2" t="s">
        <v>162</v>
      </c>
      <c r="M14" s="2" t="s">
        <v>163</v>
      </c>
      <c r="N14" s="2" t="s">
        <v>151</v>
      </c>
      <c r="O14" s="2" t="s">
        <v>152</v>
      </c>
      <c r="P14" s="2" t="str">
        <f>"REPLACEMENT                   "</f>
        <v xml:space="preserve">REPLACEMENT                   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10.08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1</v>
      </c>
      <c r="BI14" s="2">
        <v>0.1</v>
      </c>
      <c r="BJ14" s="2">
        <v>0.5</v>
      </c>
      <c r="BK14" s="2">
        <v>1</v>
      </c>
      <c r="BL14" s="2">
        <v>96.08</v>
      </c>
      <c r="BM14" s="2">
        <v>13.45</v>
      </c>
      <c r="BN14" s="2">
        <v>109.53</v>
      </c>
      <c r="BO14" s="2">
        <v>109.53</v>
      </c>
      <c r="BQ14" s="2" t="s">
        <v>164</v>
      </c>
      <c r="BR14" s="2" t="s">
        <v>154</v>
      </c>
      <c r="BS14" s="3">
        <v>42864</v>
      </c>
      <c r="BT14" s="4">
        <v>0.52430555555555558</v>
      </c>
      <c r="BU14" s="2" t="s">
        <v>164</v>
      </c>
      <c r="BV14" s="2" t="s">
        <v>88</v>
      </c>
      <c r="BY14" s="2">
        <v>2487.5100000000002</v>
      </c>
      <c r="CC14" s="2" t="s">
        <v>163</v>
      </c>
      <c r="CD14" s="2">
        <v>1911</v>
      </c>
      <c r="CE14" s="2" t="s">
        <v>87</v>
      </c>
      <c r="CF14" s="3">
        <v>42865</v>
      </c>
      <c r="CI14" s="2">
        <v>2</v>
      </c>
      <c r="CJ14" s="2">
        <v>4</v>
      </c>
      <c r="CK14" s="2" t="s">
        <v>165</v>
      </c>
      <c r="CL14" s="2" t="s">
        <v>88</v>
      </c>
    </row>
    <row r="15" spans="1:91">
      <c r="A15" s="2" t="s">
        <v>71</v>
      </c>
      <c r="B15" s="2" t="s">
        <v>72</v>
      </c>
      <c r="C15" s="2" t="s">
        <v>73</v>
      </c>
      <c r="E15" s="2" t="str">
        <f>"019910635445"</f>
        <v>019910635445</v>
      </c>
      <c r="F15" s="3">
        <v>42858</v>
      </c>
      <c r="G15" s="2">
        <v>201711</v>
      </c>
      <c r="H15" s="2" t="s">
        <v>146</v>
      </c>
      <c r="I15" s="2" t="s">
        <v>147</v>
      </c>
      <c r="J15" s="2" t="s">
        <v>148</v>
      </c>
      <c r="K15" s="2" t="s">
        <v>77</v>
      </c>
      <c r="L15" s="2" t="s">
        <v>166</v>
      </c>
      <c r="M15" s="2" t="s">
        <v>167</v>
      </c>
      <c r="N15" s="2" t="s">
        <v>151</v>
      </c>
      <c r="O15" s="2" t="s">
        <v>152</v>
      </c>
      <c r="P15" s="2" t="str">
        <f>"133632                        "</f>
        <v xml:space="preserve">133632                        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10.08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1</v>
      </c>
      <c r="BI15" s="2">
        <v>2.5</v>
      </c>
      <c r="BJ15" s="2">
        <v>4</v>
      </c>
      <c r="BK15" s="2">
        <v>4</v>
      </c>
      <c r="BL15" s="2">
        <v>96.08</v>
      </c>
      <c r="BM15" s="2">
        <v>13.45</v>
      </c>
      <c r="BN15" s="2">
        <v>109.53</v>
      </c>
      <c r="BO15" s="2">
        <v>109.53</v>
      </c>
      <c r="BQ15" s="2" t="s">
        <v>168</v>
      </c>
      <c r="BR15" s="2" t="s">
        <v>154</v>
      </c>
      <c r="BS15" s="3">
        <v>42864</v>
      </c>
      <c r="BT15" s="4">
        <v>0.4201388888888889</v>
      </c>
      <c r="BU15" s="2" t="s">
        <v>169</v>
      </c>
      <c r="BV15" s="2" t="s">
        <v>85</v>
      </c>
      <c r="BY15" s="2">
        <v>19825.3</v>
      </c>
      <c r="CC15" s="2" t="s">
        <v>167</v>
      </c>
      <c r="CD15" s="2">
        <v>3867</v>
      </c>
      <c r="CE15" s="2" t="s">
        <v>87</v>
      </c>
      <c r="CF15" s="3">
        <v>42866</v>
      </c>
      <c r="CI15" s="2">
        <v>5</v>
      </c>
      <c r="CJ15" s="2">
        <v>4</v>
      </c>
      <c r="CK15" s="2" t="s">
        <v>170</v>
      </c>
      <c r="CL15" s="2" t="s">
        <v>88</v>
      </c>
    </row>
    <row r="16" spans="1:91">
      <c r="A16" s="2" t="s">
        <v>71</v>
      </c>
      <c r="B16" s="2" t="s">
        <v>72</v>
      </c>
      <c r="C16" s="2" t="s">
        <v>73</v>
      </c>
      <c r="E16" s="2" t="str">
        <f>"019910635444"</f>
        <v>019910635444</v>
      </c>
      <c r="F16" s="3">
        <v>42857</v>
      </c>
      <c r="G16" s="2">
        <v>201711</v>
      </c>
      <c r="H16" s="2" t="s">
        <v>146</v>
      </c>
      <c r="I16" s="2" t="s">
        <v>147</v>
      </c>
      <c r="J16" s="2" t="s">
        <v>148</v>
      </c>
      <c r="K16" s="2" t="s">
        <v>77</v>
      </c>
      <c r="L16" s="2" t="s">
        <v>171</v>
      </c>
      <c r="M16" s="2" t="s">
        <v>172</v>
      </c>
      <c r="N16" s="2" t="s">
        <v>151</v>
      </c>
      <c r="O16" s="2" t="s">
        <v>152</v>
      </c>
      <c r="P16" s="2" t="str">
        <f>"133545                        "</f>
        <v xml:space="preserve">133545                        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12.37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1</v>
      </c>
      <c r="BI16" s="2">
        <v>2.5</v>
      </c>
      <c r="BJ16" s="2">
        <v>4</v>
      </c>
      <c r="BK16" s="2">
        <v>4</v>
      </c>
      <c r="BL16" s="2">
        <v>125.37</v>
      </c>
      <c r="BM16" s="2">
        <v>17.55</v>
      </c>
      <c r="BN16" s="2">
        <v>142.91999999999999</v>
      </c>
      <c r="BO16" s="2">
        <v>142.91999999999999</v>
      </c>
      <c r="BQ16" s="2" t="s">
        <v>173</v>
      </c>
      <c r="BR16" s="2" t="s">
        <v>154</v>
      </c>
      <c r="BS16" s="3">
        <v>42858</v>
      </c>
      <c r="BT16" s="4">
        <v>0.58333333333333337</v>
      </c>
      <c r="BU16" s="2" t="s">
        <v>174</v>
      </c>
      <c r="BY16" s="2">
        <v>20191.88</v>
      </c>
      <c r="CC16" s="2" t="s">
        <v>172</v>
      </c>
      <c r="CD16" s="2">
        <v>380</v>
      </c>
      <c r="CE16" s="2" t="s">
        <v>175</v>
      </c>
      <c r="CF16" s="3">
        <v>42863</v>
      </c>
      <c r="CI16" s="2">
        <v>0</v>
      </c>
      <c r="CJ16" s="2">
        <v>0</v>
      </c>
      <c r="CK16" s="2" t="s">
        <v>176</v>
      </c>
      <c r="CL16" s="2" t="s">
        <v>88</v>
      </c>
    </row>
    <row r="17" spans="1:91">
      <c r="A17" s="2" t="s">
        <v>71</v>
      </c>
      <c r="B17" s="2" t="s">
        <v>72</v>
      </c>
      <c r="C17" s="2" t="s">
        <v>73</v>
      </c>
      <c r="E17" s="2" t="str">
        <f>"019910635442"</f>
        <v>019910635442</v>
      </c>
      <c r="F17" s="3">
        <v>42857</v>
      </c>
      <c r="G17" s="2">
        <v>201711</v>
      </c>
      <c r="H17" s="2" t="s">
        <v>146</v>
      </c>
      <c r="I17" s="2" t="s">
        <v>147</v>
      </c>
      <c r="J17" s="2" t="s">
        <v>148</v>
      </c>
      <c r="K17" s="2" t="s">
        <v>77</v>
      </c>
      <c r="L17" s="2" t="s">
        <v>177</v>
      </c>
      <c r="M17" s="2" t="s">
        <v>178</v>
      </c>
      <c r="N17" s="2" t="s">
        <v>151</v>
      </c>
      <c r="O17" s="2" t="s">
        <v>152</v>
      </c>
      <c r="P17" s="2" t="str">
        <f>"133578                        "</f>
        <v xml:space="preserve">133578                        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6.87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1</v>
      </c>
      <c r="BI17" s="2">
        <v>2.5</v>
      </c>
      <c r="BJ17" s="2">
        <v>4.3</v>
      </c>
      <c r="BK17" s="2">
        <v>5</v>
      </c>
      <c r="BL17" s="2">
        <v>71.87</v>
      </c>
      <c r="BM17" s="2">
        <v>10.06</v>
      </c>
      <c r="BN17" s="2">
        <v>81.93</v>
      </c>
      <c r="BO17" s="2">
        <v>81.93</v>
      </c>
      <c r="BQ17" s="2" t="s">
        <v>179</v>
      </c>
      <c r="BR17" s="2" t="s">
        <v>154</v>
      </c>
      <c r="BS17" s="3">
        <v>42859</v>
      </c>
      <c r="BT17" s="4">
        <v>0.49027777777777781</v>
      </c>
      <c r="BU17" s="2" t="s">
        <v>179</v>
      </c>
      <c r="BV17" s="2" t="s">
        <v>85</v>
      </c>
      <c r="BY17" s="2">
        <v>21452.75</v>
      </c>
      <c r="CC17" s="2" t="s">
        <v>178</v>
      </c>
      <c r="CD17" s="2">
        <v>8185</v>
      </c>
      <c r="CE17" s="2" t="s">
        <v>175</v>
      </c>
      <c r="CF17" s="3">
        <v>42864</v>
      </c>
      <c r="CI17" s="2">
        <v>3</v>
      </c>
      <c r="CJ17" s="2">
        <v>2</v>
      </c>
      <c r="CK17" s="2" t="s">
        <v>161</v>
      </c>
      <c r="CL17" s="2" t="s">
        <v>88</v>
      </c>
    </row>
    <row r="18" spans="1:91">
      <c r="A18" s="2" t="s">
        <v>71</v>
      </c>
      <c r="B18" s="2" t="s">
        <v>72</v>
      </c>
      <c r="C18" s="2" t="s">
        <v>73</v>
      </c>
      <c r="E18" s="2" t="str">
        <f>"019910635440"</f>
        <v>019910635440</v>
      </c>
      <c r="F18" s="3">
        <v>42857</v>
      </c>
      <c r="G18" s="2">
        <v>201711</v>
      </c>
      <c r="H18" s="2" t="s">
        <v>146</v>
      </c>
      <c r="I18" s="2" t="s">
        <v>147</v>
      </c>
      <c r="J18" s="2" t="s">
        <v>148</v>
      </c>
      <c r="K18" s="2" t="s">
        <v>77</v>
      </c>
      <c r="L18" s="2" t="s">
        <v>180</v>
      </c>
      <c r="M18" s="2" t="s">
        <v>181</v>
      </c>
      <c r="N18" s="2" t="s">
        <v>182</v>
      </c>
      <c r="O18" s="2" t="s">
        <v>152</v>
      </c>
      <c r="P18" s="2" t="str">
        <f>"133574                        "</f>
        <v xml:space="preserve">133574                        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10.88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1</v>
      </c>
      <c r="BI18" s="2">
        <v>3.1</v>
      </c>
      <c r="BJ18" s="2">
        <v>4</v>
      </c>
      <c r="BK18" s="2">
        <v>4</v>
      </c>
      <c r="BL18" s="2">
        <v>110.88</v>
      </c>
      <c r="BM18" s="2">
        <v>15.52</v>
      </c>
      <c r="BN18" s="2">
        <v>126.4</v>
      </c>
      <c r="BO18" s="2">
        <v>126.4</v>
      </c>
      <c r="BQ18" s="2" t="s">
        <v>183</v>
      </c>
      <c r="BR18" s="2" t="s">
        <v>154</v>
      </c>
      <c r="BS18" s="3">
        <v>42860</v>
      </c>
      <c r="BT18" s="4">
        <v>0.61944444444444446</v>
      </c>
      <c r="BU18" s="2" t="s">
        <v>184</v>
      </c>
      <c r="BV18" s="2" t="s">
        <v>88</v>
      </c>
      <c r="BW18" s="2" t="s">
        <v>185</v>
      </c>
      <c r="BX18" s="2" t="s">
        <v>186</v>
      </c>
      <c r="BY18" s="2">
        <v>20136.96</v>
      </c>
      <c r="CC18" s="2" t="s">
        <v>181</v>
      </c>
      <c r="CD18" s="2">
        <v>3300</v>
      </c>
      <c r="CE18" s="2" t="s">
        <v>87</v>
      </c>
      <c r="CF18" s="3">
        <v>42863</v>
      </c>
      <c r="CI18" s="2">
        <v>2</v>
      </c>
      <c r="CJ18" s="2">
        <v>3</v>
      </c>
      <c r="CK18" s="2" t="s">
        <v>187</v>
      </c>
      <c r="CL18" s="2" t="s">
        <v>88</v>
      </c>
    </row>
    <row r="19" spans="1:91">
      <c r="A19" s="2" t="s">
        <v>71</v>
      </c>
      <c r="B19" s="2" t="s">
        <v>72</v>
      </c>
      <c r="C19" s="2" t="s">
        <v>73</v>
      </c>
      <c r="E19" s="2" t="str">
        <f>"019910635443"</f>
        <v>019910635443</v>
      </c>
      <c r="F19" s="3">
        <v>42857</v>
      </c>
      <c r="G19" s="2">
        <v>201711</v>
      </c>
      <c r="H19" s="2" t="s">
        <v>146</v>
      </c>
      <c r="I19" s="2" t="s">
        <v>147</v>
      </c>
      <c r="J19" s="2" t="s">
        <v>148</v>
      </c>
      <c r="K19" s="2" t="s">
        <v>77</v>
      </c>
      <c r="L19" s="2" t="s">
        <v>98</v>
      </c>
      <c r="M19" s="2" t="s">
        <v>98</v>
      </c>
      <c r="N19" s="2" t="s">
        <v>151</v>
      </c>
      <c r="O19" s="2" t="s">
        <v>152</v>
      </c>
      <c r="P19" s="2" t="str">
        <f>"133488                        "</f>
        <v xml:space="preserve">133488                        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19.170000000000002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1</v>
      </c>
      <c r="BI19" s="2">
        <v>17.2</v>
      </c>
      <c r="BJ19" s="2">
        <v>23.8</v>
      </c>
      <c r="BK19" s="2">
        <v>24</v>
      </c>
      <c r="BL19" s="2">
        <v>191.57</v>
      </c>
      <c r="BM19" s="2">
        <v>26.82</v>
      </c>
      <c r="BN19" s="2">
        <v>218.39</v>
      </c>
      <c r="BO19" s="2">
        <v>218.39</v>
      </c>
      <c r="BQ19" s="2" t="s">
        <v>188</v>
      </c>
      <c r="BR19" s="2" t="s">
        <v>154</v>
      </c>
      <c r="BS19" s="3">
        <v>42859</v>
      </c>
      <c r="BT19" s="4">
        <v>0.41666666666666669</v>
      </c>
      <c r="BU19" s="2" t="s">
        <v>189</v>
      </c>
      <c r="BV19" s="2" t="s">
        <v>85</v>
      </c>
      <c r="BY19" s="2">
        <v>119232</v>
      </c>
      <c r="CA19" s="2" t="s">
        <v>96</v>
      </c>
      <c r="CC19" s="2" t="s">
        <v>98</v>
      </c>
      <c r="CD19" s="2">
        <v>8446</v>
      </c>
      <c r="CE19" s="2" t="s">
        <v>175</v>
      </c>
      <c r="CF19" s="3">
        <v>42863</v>
      </c>
      <c r="CI19" s="2">
        <v>4</v>
      </c>
      <c r="CJ19" s="2">
        <v>2</v>
      </c>
      <c r="CK19" s="2" t="s">
        <v>176</v>
      </c>
      <c r="CL19" s="2" t="s">
        <v>88</v>
      </c>
    </row>
    <row r="20" spans="1:91">
      <c r="A20" s="2" t="s">
        <v>71</v>
      </c>
      <c r="B20" s="2" t="s">
        <v>72</v>
      </c>
      <c r="C20" s="2" t="s">
        <v>73</v>
      </c>
      <c r="E20" s="2" t="str">
        <f>"019910635441"</f>
        <v>019910635441</v>
      </c>
      <c r="F20" s="3">
        <v>42857</v>
      </c>
      <c r="G20" s="2">
        <v>201711</v>
      </c>
      <c r="H20" s="2" t="s">
        <v>146</v>
      </c>
      <c r="I20" s="2" t="s">
        <v>147</v>
      </c>
      <c r="J20" s="2" t="s">
        <v>148</v>
      </c>
      <c r="K20" s="2" t="s">
        <v>77</v>
      </c>
      <c r="L20" s="2" t="s">
        <v>98</v>
      </c>
      <c r="M20" s="2" t="s">
        <v>98</v>
      </c>
      <c r="N20" s="2" t="s">
        <v>151</v>
      </c>
      <c r="O20" s="2" t="s">
        <v>152</v>
      </c>
      <c r="P20" s="2" t="str">
        <f>"133575                        "</f>
        <v xml:space="preserve">133575                        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25.97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2</v>
      </c>
      <c r="BI20" s="2">
        <v>18.899999999999999</v>
      </c>
      <c r="BJ20" s="2">
        <v>32.1</v>
      </c>
      <c r="BK20" s="2">
        <v>33</v>
      </c>
      <c r="BL20" s="2">
        <v>257.77</v>
      </c>
      <c r="BM20" s="2">
        <v>36.090000000000003</v>
      </c>
      <c r="BN20" s="2">
        <v>293.86</v>
      </c>
      <c r="BO20" s="2">
        <v>293.86</v>
      </c>
      <c r="BQ20" s="2" t="s">
        <v>190</v>
      </c>
      <c r="BR20" s="2" t="s">
        <v>154</v>
      </c>
      <c r="BS20" s="3">
        <v>42859</v>
      </c>
      <c r="BT20" s="4">
        <v>0.70833333333333337</v>
      </c>
      <c r="BU20" s="2" t="s">
        <v>191</v>
      </c>
      <c r="BV20" s="2" t="s">
        <v>85</v>
      </c>
      <c r="BY20" s="2">
        <v>160734.64000000001</v>
      </c>
      <c r="CA20" s="2" t="s">
        <v>96</v>
      </c>
      <c r="CC20" s="2" t="s">
        <v>98</v>
      </c>
      <c r="CD20" s="2">
        <v>8446</v>
      </c>
      <c r="CE20" s="2" t="s">
        <v>175</v>
      </c>
      <c r="CF20" s="3">
        <v>42863</v>
      </c>
      <c r="CI20" s="2">
        <v>4</v>
      </c>
      <c r="CJ20" s="2">
        <v>2</v>
      </c>
      <c r="CK20" s="2" t="s">
        <v>176</v>
      </c>
      <c r="CL20" s="2" t="s">
        <v>88</v>
      </c>
    </row>
    <row r="21" spans="1:91">
      <c r="A21" s="2" t="s">
        <v>97</v>
      </c>
      <c r="B21" s="2" t="s">
        <v>72</v>
      </c>
      <c r="C21" s="2" t="s">
        <v>73</v>
      </c>
      <c r="E21" s="2" t="str">
        <f>"069907658940"</f>
        <v>069907658940</v>
      </c>
      <c r="F21" s="3">
        <v>42859</v>
      </c>
      <c r="G21" s="2">
        <v>201711</v>
      </c>
      <c r="H21" s="2" t="s">
        <v>120</v>
      </c>
      <c r="I21" s="2" t="s">
        <v>121</v>
      </c>
      <c r="J21" s="2" t="s">
        <v>91</v>
      </c>
      <c r="K21" s="2" t="s">
        <v>77</v>
      </c>
      <c r="L21" s="2" t="s">
        <v>122</v>
      </c>
      <c r="M21" s="2" t="s">
        <v>123</v>
      </c>
      <c r="N21" s="2" t="s">
        <v>76</v>
      </c>
      <c r="O21" s="2" t="s">
        <v>81</v>
      </c>
      <c r="P21" s="2" t="str">
        <f>"                              "</f>
        <v xml:space="preserve">                              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3.98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1</v>
      </c>
      <c r="BI21" s="2">
        <v>1</v>
      </c>
      <c r="BJ21" s="2">
        <v>0.2</v>
      </c>
      <c r="BK21" s="2">
        <v>1</v>
      </c>
      <c r="BL21" s="2">
        <v>35.979999999999997</v>
      </c>
      <c r="BM21" s="2">
        <v>5.04</v>
      </c>
      <c r="BN21" s="2">
        <v>41.02</v>
      </c>
      <c r="BO21" s="2">
        <v>41.02</v>
      </c>
      <c r="BQ21" s="2" t="s">
        <v>192</v>
      </c>
      <c r="BR21" s="2" t="s">
        <v>126</v>
      </c>
      <c r="BS21" s="3">
        <v>42860</v>
      </c>
      <c r="BT21" s="4">
        <v>0.41666666666666669</v>
      </c>
      <c r="BU21" s="2" t="s">
        <v>193</v>
      </c>
      <c r="BV21" s="2" t="s">
        <v>85</v>
      </c>
      <c r="BY21" s="2">
        <v>1200</v>
      </c>
      <c r="BZ21" s="2" t="s">
        <v>27</v>
      </c>
      <c r="CC21" s="2" t="s">
        <v>123</v>
      </c>
      <c r="CD21" s="2">
        <v>1600</v>
      </c>
      <c r="CE21" s="2" t="s">
        <v>128</v>
      </c>
      <c r="CF21" s="3">
        <v>42863</v>
      </c>
      <c r="CI21" s="2">
        <v>1</v>
      </c>
      <c r="CJ21" s="2">
        <v>1</v>
      </c>
      <c r="CK21" s="2">
        <v>21</v>
      </c>
      <c r="CL21" s="2" t="s">
        <v>88</v>
      </c>
    </row>
    <row r="22" spans="1:91">
      <c r="A22" s="2" t="s">
        <v>71</v>
      </c>
      <c r="B22" s="2" t="s">
        <v>72</v>
      </c>
      <c r="C22" s="2" t="s">
        <v>73</v>
      </c>
      <c r="E22" s="2" t="str">
        <f>"029907356536"</f>
        <v>029907356536</v>
      </c>
      <c r="F22" s="3">
        <v>42859</v>
      </c>
      <c r="G22" s="2">
        <v>201711</v>
      </c>
      <c r="H22" s="2" t="s">
        <v>109</v>
      </c>
      <c r="I22" s="2" t="s">
        <v>110</v>
      </c>
      <c r="J22" s="2" t="s">
        <v>76</v>
      </c>
      <c r="K22" s="2" t="s">
        <v>77</v>
      </c>
      <c r="L22" s="2" t="s">
        <v>78</v>
      </c>
      <c r="M22" s="2" t="s">
        <v>79</v>
      </c>
      <c r="N22" s="2" t="s">
        <v>194</v>
      </c>
      <c r="O22" s="2" t="s">
        <v>81</v>
      </c>
      <c r="P22" s="2" t="str">
        <f>"11942270FM                    "</f>
        <v xml:space="preserve">11942270FM                    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3.98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1</v>
      </c>
      <c r="BI22" s="2">
        <v>1</v>
      </c>
      <c r="BJ22" s="2">
        <v>0.2</v>
      </c>
      <c r="BK22" s="2">
        <v>1</v>
      </c>
      <c r="BL22" s="2">
        <v>35.979999999999997</v>
      </c>
      <c r="BM22" s="2">
        <v>5.04</v>
      </c>
      <c r="BN22" s="2">
        <v>41.02</v>
      </c>
      <c r="BO22" s="2">
        <v>41.02</v>
      </c>
      <c r="BR22" s="2" t="s">
        <v>195</v>
      </c>
      <c r="BS22" s="3">
        <v>42860</v>
      </c>
      <c r="BT22" s="4">
        <v>0.33402777777777781</v>
      </c>
      <c r="BU22" s="2" t="s">
        <v>196</v>
      </c>
      <c r="BV22" s="2" t="s">
        <v>85</v>
      </c>
      <c r="BY22" s="2">
        <v>1200</v>
      </c>
      <c r="BZ22" s="2" t="s">
        <v>27</v>
      </c>
      <c r="CC22" s="2" t="s">
        <v>79</v>
      </c>
      <c r="CD22" s="2">
        <v>2021</v>
      </c>
      <c r="CE22" s="2" t="s">
        <v>87</v>
      </c>
      <c r="CF22" s="3">
        <v>42863</v>
      </c>
      <c r="CI22" s="2">
        <v>1</v>
      </c>
      <c r="CJ22" s="2">
        <v>1</v>
      </c>
      <c r="CK22" s="2">
        <v>21</v>
      </c>
      <c r="CL22" s="2" t="s">
        <v>88</v>
      </c>
    </row>
    <row r="23" spans="1:91">
      <c r="A23" s="2" t="s">
        <v>71</v>
      </c>
      <c r="B23" s="2" t="s">
        <v>72</v>
      </c>
      <c r="C23" s="2" t="s">
        <v>73</v>
      </c>
      <c r="E23" s="2" t="str">
        <f>"019910635491"</f>
        <v>019910635491</v>
      </c>
      <c r="F23" s="3">
        <v>42859</v>
      </c>
      <c r="G23" s="2">
        <v>201711</v>
      </c>
      <c r="H23" s="2" t="s">
        <v>146</v>
      </c>
      <c r="I23" s="2" t="s">
        <v>147</v>
      </c>
      <c r="J23" s="2" t="s">
        <v>148</v>
      </c>
      <c r="K23" s="2" t="s">
        <v>77</v>
      </c>
      <c r="L23" s="2" t="s">
        <v>197</v>
      </c>
      <c r="M23" s="2" t="s">
        <v>198</v>
      </c>
      <c r="N23" s="2" t="s">
        <v>199</v>
      </c>
      <c r="O23" s="2" t="s">
        <v>152</v>
      </c>
      <c r="P23" s="2" t="str">
        <f>"                              "</f>
        <v xml:space="preserve">                              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13.44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1</v>
      </c>
      <c r="BI23" s="2">
        <v>3.9</v>
      </c>
      <c r="BJ23" s="2">
        <v>8.1</v>
      </c>
      <c r="BK23" s="2">
        <v>8</v>
      </c>
      <c r="BL23" s="2">
        <v>126.44</v>
      </c>
      <c r="BM23" s="2">
        <v>17.7</v>
      </c>
      <c r="BN23" s="2">
        <v>144.13999999999999</v>
      </c>
      <c r="BO23" s="2">
        <v>144.13999999999999</v>
      </c>
      <c r="BQ23" s="2" t="s">
        <v>200</v>
      </c>
      <c r="BR23" s="2" t="s">
        <v>154</v>
      </c>
      <c r="BS23" s="3">
        <v>42863</v>
      </c>
      <c r="BT23" s="4">
        <v>0.4826388888888889</v>
      </c>
      <c r="BU23" s="2" t="s">
        <v>201</v>
      </c>
      <c r="BV23" s="2" t="s">
        <v>85</v>
      </c>
      <c r="BY23" s="2">
        <v>40428.97</v>
      </c>
      <c r="CC23" s="2" t="s">
        <v>198</v>
      </c>
      <c r="CD23" s="2">
        <v>6270</v>
      </c>
      <c r="CE23" s="2" t="s">
        <v>87</v>
      </c>
      <c r="CF23" s="3">
        <v>42872</v>
      </c>
      <c r="CI23" s="2">
        <v>3</v>
      </c>
      <c r="CJ23" s="2">
        <v>2</v>
      </c>
      <c r="CK23" s="2" t="s">
        <v>176</v>
      </c>
      <c r="CL23" s="2" t="s">
        <v>88</v>
      </c>
    </row>
    <row r="24" spans="1:91">
      <c r="A24" s="2" t="s">
        <v>71</v>
      </c>
      <c r="B24" s="2" t="s">
        <v>72</v>
      </c>
      <c r="C24" s="2" t="s">
        <v>73</v>
      </c>
      <c r="E24" s="2" t="str">
        <f>"009935272439"</f>
        <v>009935272439</v>
      </c>
      <c r="F24" s="3">
        <v>42860</v>
      </c>
      <c r="G24" s="2">
        <v>201711</v>
      </c>
      <c r="H24" s="2" t="s">
        <v>122</v>
      </c>
      <c r="I24" s="2" t="s">
        <v>123</v>
      </c>
      <c r="J24" s="2" t="s">
        <v>140</v>
      </c>
      <c r="K24" s="2" t="s">
        <v>77</v>
      </c>
      <c r="L24" s="2" t="s">
        <v>112</v>
      </c>
      <c r="M24" s="2" t="s">
        <v>113</v>
      </c>
      <c r="N24" s="2" t="s">
        <v>114</v>
      </c>
      <c r="O24" s="2" t="s">
        <v>81</v>
      </c>
      <c r="P24" s="2" t="str">
        <f>"...                           "</f>
        <v xml:space="preserve">...                           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3.98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1</v>
      </c>
      <c r="BI24" s="2">
        <v>0.5</v>
      </c>
      <c r="BJ24" s="2">
        <v>0.2</v>
      </c>
      <c r="BK24" s="2">
        <v>0.5</v>
      </c>
      <c r="BL24" s="2">
        <v>35.979999999999997</v>
      </c>
      <c r="BM24" s="2">
        <v>5.04</v>
      </c>
      <c r="BN24" s="2">
        <v>41.02</v>
      </c>
      <c r="BO24" s="2">
        <v>41.02</v>
      </c>
      <c r="BQ24" s="2" t="s">
        <v>202</v>
      </c>
      <c r="BR24" s="2" t="s">
        <v>203</v>
      </c>
      <c r="BS24" s="3">
        <v>42863</v>
      </c>
      <c r="BT24" s="4">
        <v>0.42708333333333331</v>
      </c>
      <c r="BU24" s="2" t="s">
        <v>204</v>
      </c>
      <c r="BV24" s="2" t="s">
        <v>85</v>
      </c>
      <c r="BY24" s="2">
        <v>1200</v>
      </c>
      <c r="BZ24" s="2" t="s">
        <v>27</v>
      </c>
      <c r="CC24" s="2" t="s">
        <v>113</v>
      </c>
      <c r="CD24" s="2">
        <v>8000</v>
      </c>
      <c r="CE24" s="2" t="s">
        <v>87</v>
      </c>
      <c r="CF24" s="3">
        <v>42864</v>
      </c>
      <c r="CI24" s="2">
        <v>1</v>
      </c>
      <c r="CJ24" s="2">
        <v>1</v>
      </c>
      <c r="CK24" s="2">
        <v>21</v>
      </c>
      <c r="CL24" s="2" t="s">
        <v>88</v>
      </c>
    </row>
    <row r="25" spans="1:91">
      <c r="A25" s="2" t="s">
        <v>71</v>
      </c>
      <c r="B25" s="2" t="s">
        <v>72</v>
      </c>
      <c r="C25" s="2" t="s">
        <v>73</v>
      </c>
      <c r="E25" s="2" t="str">
        <f>"039902303566"</f>
        <v>039902303566</v>
      </c>
      <c r="F25" s="3">
        <v>42863</v>
      </c>
      <c r="G25" s="2">
        <v>201711</v>
      </c>
      <c r="H25" s="2" t="s">
        <v>89</v>
      </c>
      <c r="I25" s="2" t="s">
        <v>90</v>
      </c>
      <c r="J25" s="2" t="s">
        <v>76</v>
      </c>
      <c r="K25" s="2" t="s">
        <v>77</v>
      </c>
      <c r="L25" s="2" t="s">
        <v>74</v>
      </c>
      <c r="M25" s="2" t="s">
        <v>75</v>
      </c>
      <c r="N25" s="2" t="s">
        <v>205</v>
      </c>
      <c r="O25" s="2" t="s">
        <v>81</v>
      </c>
      <c r="P25" s="2" t="str">
        <f>"                              "</f>
        <v xml:space="preserve">                              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200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3.98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1</v>
      </c>
      <c r="BI25" s="2">
        <v>1</v>
      </c>
      <c r="BJ25" s="2">
        <v>0.2</v>
      </c>
      <c r="BK25" s="2">
        <v>1</v>
      </c>
      <c r="BL25" s="2">
        <v>235.98</v>
      </c>
      <c r="BM25" s="2">
        <v>33.04</v>
      </c>
      <c r="BN25" s="2">
        <v>269.02</v>
      </c>
      <c r="BO25" s="2">
        <v>269.02</v>
      </c>
      <c r="BQ25" s="2" t="s">
        <v>206</v>
      </c>
      <c r="BR25" s="2" t="s">
        <v>93</v>
      </c>
      <c r="BS25" s="3">
        <v>42864</v>
      </c>
      <c r="BT25" s="4">
        <v>0.33819444444444446</v>
      </c>
      <c r="BU25" s="2" t="s">
        <v>207</v>
      </c>
      <c r="BV25" s="2" t="s">
        <v>85</v>
      </c>
      <c r="BY25" s="2">
        <v>1200</v>
      </c>
      <c r="BZ25" s="2" t="s">
        <v>95</v>
      </c>
      <c r="CC25" s="2" t="s">
        <v>75</v>
      </c>
      <c r="CD25" s="2">
        <v>6045</v>
      </c>
      <c r="CE25" s="2" t="s">
        <v>87</v>
      </c>
      <c r="CF25" s="3">
        <v>42865</v>
      </c>
      <c r="CI25" s="2">
        <v>1</v>
      </c>
      <c r="CJ25" s="2">
        <v>1</v>
      </c>
      <c r="CK25" s="2">
        <v>21</v>
      </c>
      <c r="CL25" s="2" t="s">
        <v>85</v>
      </c>
      <c r="CM25" s="4">
        <v>0.33819444444444446</v>
      </c>
    </row>
    <row r="26" spans="1:91">
      <c r="A26" s="2" t="s">
        <v>71</v>
      </c>
      <c r="B26" s="2" t="s">
        <v>72</v>
      </c>
      <c r="C26" s="2" t="s">
        <v>73</v>
      </c>
      <c r="E26" s="2" t="str">
        <f>"019910635489"</f>
        <v>019910635489</v>
      </c>
      <c r="F26" s="3">
        <v>42863</v>
      </c>
      <c r="G26" s="2">
        <v>201711</v>
      </c>
      <c r="H26" s="2" t="s">
        <v>146</v>
      </c>
      <c r="I26" s="2" t="s">
        <v>147</v>
      </c>
      <c r="J26" s="2" t="s">
        <v>148</v>
      </c>
      <c r="K26" s="2" t="s">
        <v>77</v>
      </c>
      <c r="L26" s="2" t="s">
        <v>208</v>
      </c>
      <c r="M26" s="2" t="s">
        <v>209</v>
      </c>
      <c r="N26" s="2" t="s">
        <v>151</v>
      </c>
      <c r="O26" s="2" t="s">
        <v>152</v>
      </c>
      <c r="P26" s="2" t="str">
        <f>"133908                        "</f>
        <v xml:space="preserve">133908                        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13.44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1</v>
      </c>
      <c r="BI26" s="2">
        <v>2</v>
      </c>
      <c r="BJ26" s="2">
        <v>3.9</v>
      </c>
      <c r="BK26" s="2">
        <v>4</v>
      </c>
      <c r="BL26" s="2">
        <v>126.44</v>
      </c>
      <c r="BM26" s="2">
        <v>17.7</v>
      </c>
      <c r="BN26" s="2">
        <v>144.13999999999999</v>
      </c>
      <c r="BO26" s="2">
        <v>144.13999999999999</v>
      </c>
      <c r="BQ26" s="2" t="s">
        <v>210</v>
      </c>
      <c r="BR26" s="2" t="s">
        <v>154</v>
      </c>
      <c r="BS26" s="3">
        <v>42867</v>
      </c>
      <c r="BT26" s="4">
        <v>0.60833333333333328</v>
      </c>
      <c r="BU26" s="2" t="s">
        <v>211</v>
      </c>
      <c r="BV26" s="2" t="s">
        <v>85</v>
      </c>
      <c r="BY26" s="2">
        <v>19588.240000000002</v>
      </c>
      <c r="CC26" s="2" t="s">
        <v>209</v>
      </c>
      <c r="CD26" s="2">
        <v>7070</v>
      </c>
      <c r="CE26" s="2" t="s">
        <v>87</v>
      </c>
      <c r="CF26" s="3">
        <v>42873</v>
      </c>
      <c r="CI26" s="2">
        <v>5</v>
      </c>
      <c r="CJ26" s="2">
        <v>4</v>
      </c>
      <c r="CK26" s="2" t="s">
        <v>176</v>
      </c>
      <c r="CL26" s="2" t="s">
        <v>88</v>
      </c>
    </row>
    <row r="27" spans="1:91">
      <c r="A27" s="2" t="s">
        <v>71</v>
      </c>
      <c r="B27" s="2" t="s">
        <v>72</v>
      </c>
      <c r="C27" s="2" t="s">
        <v>73</v>
      </c>
      <c r="E27" s="2" t="str">
        <f>"019910635490"</f>
        <v>019910635490</v>
      </c>
      <c r="F27" s="3">
        <v>42863</v>
      </c>
      <c r="G27" s="2">
        <v>201711</v>
      </c>
      <c r="H27" s="2" t="s">
        <v>146</v>
      </c>
      <c r="I27" s="2" t="s">
        <v>147</v>
      </c>
      <c r="J27" s="2" t="s">
        <v>148</v>
      </c>
      <c r="K27" s="2" t="s">
        <v>77</v>
      </c>
      <c r="L27" s="2" t="s">
        <v>212</v>
      </c>
      <c r="M27" s="2" t="s">
        <v>213</v>
      </c>
      <c r="N27" s="2" t="s">
        <v>151</v>
      </c>
      <c r="O27" s="2" t="s">
        <v>152</v>
      </c>
      <c r="P27" s="2" t="str">
        <f>"133813                        "</f>
        <v xml:space="preserve">133813                        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5.6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1</v>
      </c>
      <c r="BI27" s="2">
        <v>4.5999999999999996</v>
      </c>
      <c r="BJ27" s="2">
        <v>12.7</v>
      </c>
      <c r="BK27" s="2">
        <v>13</v>
      </c>
      <c r="BL27" s="2">
        <v>55.6</v>
      </c>
      <c r="BM27" s="2">
        <v>7.78</v>
      </c>
      <c r="BN27" s="2">
        <v>63.38</v>
      </c>
      <c r="BO27" s="2">
        <v>63.38</v>
      </c>
      <c r="BQ27" s="2" t="s">
        <v>214</v>
      </c>
      <c r="BR27" s="2" t="s">
        <v>154</v>
      </c>
      <c r="BS27" s="3">
        <v>42864</v>
      </c>
      <c r="BT27" s="4">
        <v>0.64583333333333337</v>
      </c>
      <c r="BU27" s="2" t="s">
        <v>215</v>
      </c>
      <c r="BY27" s="2">
        <v>63287.839999999997</v>
      </c>
      <c r="CA27" s="2" t="s">
        <v>216</v>
      </c>
      <c r="CC27" s="2" t="s">
        <v>213</v>
      </c>
      <c r="CD27" s="2">
        <v>6525</v>
      </c>
      <c r="CE27" s="2" t="s">
        <v>87</v>
      </c>
      <c r="CF27" s="3">
        <v>42864</v>
      </c>
      <c r="CI27" s="2">
        <v>0</v>
      </c>
      <c r="CJ27" s="2">
        <v>0</v>
      </c>
      <c r="CK27" s="2" t="s">
        <v>217</v>
      </c>
      <c r="CL27" s="2" t="s">
        <v>88</v>
      </c>
    </row>
    <row r="28" spans="1:91">
      <c r="A28" s="2" t="s">
        <v>71</v>
      </c>
      <c r="B28" s="2" t="s">
        <v>72</v>
      </c>
      <c r="C28" s="2" t="s">
        <v>73</v>
      </c>
      <c r="E28" s="2" t="str">
        <f>"049901278425"</f>
        <v>049901278425</v>
      </c>
      <c r="F28" s="3">
        <v>42864</v>
      </c>
      <c r="G28" s="2">
        <v>201711</v>
      </c>
      <c r="H28" s="2" t="s">
        <v>105</v>
      </c>
      <c r="I28" s="2" t="s">
        <v>106</v>
      </c>
      <c r="J28" s="2" t="s">
        <v>80</v>
      </c>
      <c r="K28" s="2" t="s">
        <v>77</v>
      </c>
      <c r="L28" s="2" t="s">
        <v>74</v>
      </c>
      <c r="M28" s="2" t="s">
        <v>75</v>
      </c>
      <c r="N28" s="2" t="s">
        <v>80</v>
      </c>
      <c r="O28" s="2" t="s">
        <v>81</v>
      </c>
      <c r="P28" s="2" t="str">
        <f>"                              "</f>
        <v xml:space="preserve">                              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7.71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1</v>
      </c>
      <c r="BI28" s="2">
        <v>1</v>
      </c>
      <c r="BJ28" s="2">
        <v>0.2</v>
      </c>
      <c r="BK28" s="2">
        <v>1</v>
      </c>
      <c r="BL28" s="2">
        <v>69.709999999999994</v>
      </c>
      <c r="BM28" s="2">
        <v>9.76</v>
      </c>
      <c r="BN28" s="2">
        <v>79.47</v>
      </c>
      <c r="BO28" s="2">
        <v>79.47</v>
      </c>
      <c r="BQ28" s="2" t="s">
        <v>83</v>
      </c>
      <c r="BR28" s="2" t="s">
        <v>108</v>
      </c>
      <c r="BS28" s="3">
        <v>42865</v>
      </c>
      <c r="BT28" s="4">
        <v>0.33402777777777781</v>
      </c>
      <c r="BU28" s="2" t="s">
        <v>218</v>
      </c>
      <c r="BV28" s="2" t="s">
        <v>85</v>
      </c>
      <c r="BY28" s="2">
        <v>1200</v>
      </c>
      <c r="BZ28" s="2" t="s">
        <v>27</v>
      </c>
      <c r="CC28" s="2" t="s">
        <v>75</v>
      </c>
      <c r="CD28" s="2">
        <v>6045</v>
      </c>
      <c r="CE28" s="2" t="s">
        <v>87</v>
      </c>
      <c r="CF28" s="3">
        <v>42866</v>
      </c>
      <c r="CI28" s="2">
        <v>1</v>
      </c>
      <c r="CJ28" s="2">
        <v>1</v>
      </c>
      <c r="CK28" s="2">
        <v>23</v>
      </c>
      <c r="CL28" s="2" t="s">
        <v>88</v>
      </c>
    </row>
    <row r="29" spans="1:91">
      <c r="A29" s="2" t="s">
        <v>71</v>
      </c>
      <c r="B29" s="2" t="s">
        <v>72</v>
      </c>
      <c r="C29" s="2" t="s">
        <v>73</v>
      </c>
      <c r="E29" s="2" t="str">
        <f>"039902662772"</f>
        <v>039902662772</v>
      </c>
      <c r="F29" s="3">
        <v>42864</v>
      </c>
      <c r="G29" s="2">
        <v>201711</v>
      </c>
      <c r="H29" s="2" t="s">
        <v>74</v>
      </c>
      <c r="I29" s="2" t="s">
        <v>75</v>
      </c>
      <c r="J29" s="2" t="s">
        <v>76</v>
      </c>
      <c r="K29" s="2" t="s">
        <v>77</v>
      </c>
      <c r="L29" s="2" t="s">
        <v>78</v>
      </c>
      <c r="M29" s="2" t="s">
        <v>79</v>
      </c>
      <c r="N29" s="2" t="s">
        <v>80</v>
      </c>
      <c r="O29" s="2" t="s">
        <v>81</v>
      </c>
      <c r="P29" s="2" t="str">
        <f>"11912270 FM                   "</f>
        <v xml:space="preserve">11912270 FM                   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3.98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1</v>
      </c>
      <c r="BI29" s="2">
        <v>1</v>
      </c>
      <c r="BJ29" s="2">
        <v>0.2</v>
      </c>
      <c r="BK29" s="2">
        <v>1</v>
      </c>
      <c r="BL29" s="2">
        <v>35.979999999999997</v>
      </c>
      <c r="BM29" s="2">
        <v>5.04</v>
      </c>
      <c r="BN29" s="2">
        <v>41.02</v>
      </c>
      <c r="BO29" s="2">
        <v>41.02</v>
      </c>
      <c r="BQ29" s="2" t="s">
        <v>219</v>
      </c>
      <c r="BR29" s="2" t="s">
        <v>83</v>
      </c>
      <c r="BS29" s="3">
        <v>42865</v>
      </c>
      <c r="BT29" s="4">
        <v>0.3215277777777778</v>
      </c>
      <c r="BU29" s="2" t="s">
        <v>174</v>
      </c>
      <c r="BV29" s="2" t="s">
        <v>85</v>
      </c>
      <c r="BY29" s="2">
        <v>1200</v>
      </c>
      <c r="BZ29" s="2" t="s">
        <v>27</v>
      </c>
      <c r="CC29" s="2" t="s">
        <v>79</v>
      </c>
      <c r="CD29" s="2">
        <v>2021</v>
      </c>
      <c r="CE29" s="2" t="s">
        <v>87</v>
      </c>
      <c r="CF29" s="3">
        <v>42866</v>
      </c>
      <c r="CI29" s="2">
        <v>1</v>
      </c>
      <c r="CJ29" s="2">
        <v>1</v>
      </c>
      <c r="CK29" s="2">
        <v>21</v>
      </c>
      <c r="CL29" s="2" t="s">
        <v>88</v>
      </c>
    </row>
    <row r="30" spans="1:91">
      <c r="A30" s="2" t="s">
        <v>97</v>
      </c>
      <c r="B30" s="2" t="s">
        <v>72</v>
      </c>
      <c r="C30" s="2" t="s">
        <v>73</v>
      </c>
      <c r="E30" s="2" t="str">
        <f>"029907356541"</f>
        <v>029907356541</v>
      </c>
      <c r="F30" s="3">
        <v>42860</v>
      </c>
      <c r="G30" s="2">
        <v>201711</v>
      </c>
      <c r="H30" s="2" t="s">
        <v>109</v>
      </c>
      <c r="I30" s="2" t="s">
        <v>110</v>
      </c>
      <c r="J30" s="2" t="s">
        <v>76</v>
      </c>
      <c r="K30" s="2" t="s">
        <v>77</v>
      </c>
      <c r="L30" s="2" t="s">
        <v>112</v>
      </c>
      <c r="M30" s="2" t="s">
        <v>113</v>
      </c>
      <c r="N30" s="2" t="s">
        <v>114</v>
      </c>
      <c r="O30" s="2" t="s">
        <v>81</v>
      </c>
      <c r="P30" s="2" t="str">
        <f>"11942270FM                    "</f>
        <v xml:space="preserve">11942270FM                    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3.98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1</v>
      </c>
      <c r="BI30" s="2">
        <v>1</v>
      </c>
      <c r="BJ30" s="2">
        <v>0.2</v>
      </c>
      <c r="BK30" s="2">
        <v>1</v>
      </c>
      <c r="BL30" s="2">
        <v>35.979999999999997</v>
      </c>
      <c r="BM30" s="2">
        <v>5.04</v>
      </c>
      <c r="BN30" s="2">
        <v>41.02</v>
      </c>
      <c r="BO30" s="2">
        <v>41.02</v>
      </c>
      <c r="BQ30" s="2" t="s">
        <v>220</v>
      </c>
      <c r="BR30" s="2" t="s">
        <v>221</v>
      </c>
      <c r="BS30" s="3">
        <v>42863</v>
      </c>
      <c r="BT30" s="4">
        <v>0.42708333333333331</v>
      </c>
      <c r="BU30" s="2" t="s">
        <v>204</v>
      </c>
      <c r="BV30" s="2" t="s">
        <v>85</v>
      </c>
      <c r="BY30" s="2">
        <v>1200</v>
      </c>
      <c r="BZ30" s="2" t="s">
        <v>27</v>
      </c>
      <c r="CC30" s="2" t="s">
        <v>113</v>
      </c>
      <c r="CD30" s="2">
        <v>8000</v>
      </c>
      <c r="CE30" s="2" t="s">
        <v>87</v>
      </c>
      <c r="CF30" s="3">
        <v>42864</v>
      </c>
      <c r="CI30" s="2">
        <v>1</v>
      </c>
      <c r="CJ30" s="2">
        <v>1</v>
      </c>
      <c r="CK30" s="2">
        <v>21</v>
      </c>
      <c r="CL30" s="2" t="s">
        <v>88</v>
      </c>
    </row>
    <row r="31" spans="1:91">
      <c r="A31" s="2" t="s">
        <v>71</v>
      </c>
      <c r="B31" s="2" t="s">
        <v>72</v>
      </c>
      <c r="C31" s="2" t="s">
        <v>73</v>
      </c>
      <c r="E31" s="2" t="str">
        <f>"019910635487"</f>
        <v>019910635487</v>
      </c>
      <c r="F31" s="3">
        <v>42865</v>
      </c>
      <c r="G31" s="2">
        <v>201711</v>
      </c>
      <c r="H31" s="2" t="s">
        <v>146</v>
      </c>
      <c r="I31" s="2" t="s">
        <v>147</v>
      </c>
      <c r="J31" s="2" t="s">
        <v>148</v>
      </c>
      <c r="K31" s="2" t="s">
        <v>77</v>
      </c>
      <c r="L31" s="2" t="s">
        <v>222</v>
      </c>
      <c r="M31" s="2" t="s">
        <v>223</v>
      </c>
      <c r="N31" s="2" t="s">
        <v>151</v>
      </c>
      <c r="O31" s="2" t="s">
        <v>152</v>
      </c>
      <c r="P31" s="2" t="str">
        <f>"133877                        "</f>
        <v xml:space="preserve">133877                        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13.44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1</v>
      </c>
      <c r="BI31" s="2">
        <v>1.6</v>
      </c>
      <c r="BJ31" s="2">
        <v>3.9</v>
      </c>
      <c r="BK31" s="2">
        <v>4</v>
      </c>
      <c r="BL31" s="2">
        <v>126.44</v>
      </c>
      <c r="BM31" s="2">
        <v>17.7</v>
      </c>
      <c r="BN31" s="2">
        <v>144.13999999999999</v>
      </c>
      <c r="BO31" s="2">
        <v>144.13999999999999</v>
      </c>
      <c r="BQ31" s="2" t="s">
        <v>224</v>
      </c>
      <c r="BR31" s="2" t="s">
        <v>154</v>
      </c>
      <c r="BS31" s="3">
        <v>42867</v>
      </c>
      <c r="BT31" s="4">
        <v>0.36458333333333331</v>
      </c>
      <c r="BU31" s="2" t="s">
        <v>225</v>
      </c>
      <c r="BV31" s="2" t="s">
        <v>85</v>
      </c>
      <c r="BY31" s="2">
        <v>19378.43</v>
      </c>
      <c r="CC31" s="2" t="s">
        <v>223</v>
      </c>
      <c r="CD31" s="2">
        <v>5370</v>
      </c>
      <c r="CE31" s="2" t="s">
        <v>175</v>
      </c>
      <c r="CF31" s="3">
        <v>42873</v>
      </c>
      <c r="CI31" s="2">
        <v>5</v>
      </c>
      <c r="CJ31" s="2">
        <v>2</v>
      </c>
      <c r="CK31" s="2" t="s">
        <v>176</v>
      </c>
      <c r="CL31" s="2" t="s">
        <v>88</v>
      </c>
    </row>
    <row r="32" spans="1:91">
      <c r="A32" s="2" t="s">
        <v>71</v>
      </c>
      <c r="B32" s="2" t="s">
        <v>72</v>
      </c>
      <c r="C32" s="2" t="s">
        <v>73</v>
      </c>
      <c r="E32" s="2" t="str">
        <f>"019910635488"</f>
        <v>019910635488</v>
      </c>
      <c r="F32" s="3">
        <v>42865</v>
      </c>
      <c r="G32" s="2">
        <v>201711</v>
      </c>
      <c r="H32" s="2" t="s">
        <v>146</v>
      </c>
      <c r="I32" s="2" t="s">
        <v>147</v>
      </c>
      <c r="J32" s="2" t="s">
        <v>148</v>
      </c>
      <c r="K32" s="2" t="s">
        <v>77</v>
      </c>
      <c r="L32" s="2" t="s">
        <v>166</v>
      </c>
      <c r="M32" s="2" t="s">
        <v>167</v>
      </c>
      <c r="N32" s="2" t="s">
        <v>151</v>
      </c>
      <c r="O32" s="2" t="s">
        <v>152</v>
      </c>
      <c r="P32" s="2" t="str">
        <f>"134056                        "</f>
        <v xml:space="preserve">134056                        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10.08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1</v>
      </c>
      <c r="BI32" s="2">
        <v>1.9</v>
      </c>
      <c r="BJ32" s="2">
        <v>4.0999999999999996</v>
      </c>
      <c r="BK32" s="2">
        <v>4</v>
      </c>
      <c r="BL32" s="2">
        <v>96.08</v>
      </c>
      <c r="BM32" s="2">
        <v>13.45</v>
      </c>
      <c r="BN32" s="2">
        <v>109.53</v>
      </c>
      <c r="BO32" s="2">
        <v>109.53</v>
      </c>
      <c r="BQ32" s="2" t="s">
        <v>226</v>
      </c>
      <c r="BR32" s="2" t="s">
        <v>154</v>
      </c>
      <c r="BS32" s="3">
        <v>42870</v>
      </c>
      <c r="BT32" s="4">
        <v>0.4236111111111111</v>
      </c>
      <c r="BU32" s="2" t="s">
        <v>169</v>
      </c>
      <c r="BV32" s="2" t="s">
        <v>85</v>
      </c>
      <c r="BY32" s="2">
        <v>20288.52</v>
      </c>
      <c r="CC32" s="2" t="s">
        <v>167</v>
      </c>
      <c r="CD32" s="2">
        <v>3867</v>
      </c>
      <c r="CE32" s="2" t="s">
        <v>175</v>
      </c>
      <c r="CF32" s="3">
        <v>42872</v>
      </c>
      <c r="CI32" s="2">
        <v>5</v>
      </c>
      <c r="CJ32" s="2">
        <v>3</v>
      </c>
      <c r="CK32" s="2" t="s">
        <v>170</v>
      </c>
      <c r="CL32" s="2" t="s">
        <v>88</v>
      </c>
    </row>
    <row r="33" spans="1:91">
      <c r="A33" s="2" t="s">
        <v>71</v>
      </c>
      <c r="B33" s="2" t="s">
        <v>72</v>
      </c>
      <c r="C33" s="2" t="s">
        <v>73</v>
      </c>
      <c r="E33" s="2" t="str">
        <f>"019910922222"</f>
        <v>019910922222</v>
      </c>
      <c r="F33" s="3">
        <v>42865</v>
      </c>
      <c r="G33" s="2">
        <v>201711</v>
      </c>
      <c r="H33" s="2" t="s">
        <v>112</v>
      </c>
      <c r="I33" s="2" t="s">
        <v>113</v>
      </c>
      <c r="J33" s="2" t="s">
        <v>227</v>
      </c>
      <c r="K33" s="2" t="s">
        <v>77</v>
      </c>
      <c r="L33" s="2" t="s">
        <v>78</v>
      </c>
      <c r="M33" s="2" t="s">
        <v>79</v>
      </c>
      <c r="N33" s="2" t="s">
        <v>137</v>
      </c>
      <c r="O33" s="2" t="s">
        <v>81</v>
      </c>
      <c r="P33" s="2" t="str">
        <f>"1125236015                    "</f>
        <v xml:space="preserve">1125236015                    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3.98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1</v>
      </c>
      <c r="BI33" s="2">
        <v>0.5</v>
      </c>
      <c r="BJ33" s="2">
        <v>1.2</v>
      </c>
      <c r="BK33" s="2">
        <v>1.5</v>
      </c>
      <c r="BL33" s="2">
        <v>35.979999999999997</v>
      </c>
      <c r="BM33" s="2">
        <v>5.04</v>
      </c>
      <c r="BN33" s="2">
        <v>41.02</v>
      </c>
      <c r="BO33" s="2">
        <v>41.02</v>
      </c>
      <c r="BQ33" s="2" t="s">
        <v>138</v>
      </c>
      <c r="BR33" s="2" t="s">
        <v>228</v>
      </c>
      <c r="BS33" s="3">
        <v>42866</v>
      </c>
      <c r="BT33" s="4">
        <v>0.32430555555555557</v>
      </c>
      <c r="BU33" s="2" t="s">
        <v>196</v>
      </c>
      <c r="BV33" s="2" t="s">
        <v>85</v>
      </c>
      <c r="BY33" s="2">
        <v>5758.56</v>
      </c>
      <c r="BZ33" s="2" t="s">
        <v>27</v>
      </c>
      <c r="CC33" s="2" t="s">
        <v>79</v>
      </c>
      <c r="CD33" s="2">
        <v>2021</v>
      </c>
      <c r="CE33" s="2" t="s">
        <v>87</v>
      </c>
      <c r="CF33" s="3">
        <v>42866</v>
      </c>
      <c r="CI33" s="2">
        <v>1</v>
      </c>
      <c r="CJ33" s="2">
        <v>1</v>
      </c>
      <c r="CK33" s="2">
        <v>21</v>
      </c>
      <c r="CL33" s="2" t="s">
        <v>88</v>
      </c>
    </row>
    <row r="34" spans="1:91">
      <c r="A34" s="2" t="s">
        <v>71</v>
      </c>
      <c r="B34" s="2" t="s">
        <v>72</v>
      </c>
      <c r="C34" s="2" t="s">
        <v>73</v>
      </c>
      <c r="E34" s="2" t="str">
        <f>"039902662771"</f>
        <v>039902662771</v>
      </c>
      <c r="F34" s="3">
        <v>42866</v>
      </c>
      <c r="G34" s="2">
        <v>201711</v>
      </c>
      <c r="H34" s="2" t="s">
        <v>74</v>
      </c>
      <c r="I34" s="2" t="s">
        <v>75</v>
      </c>
      <c r="J34" s="2" t="s">
        <v>76</v>
      </c>
      <c r="K34" s="2" t="s">
        <v>77</v>
      </c>
      <c r="L34" s="2" t="s">
        <v>78</v>
      </c>
      <c r="M34" s="2" t="s">
        <v>79</v>
      </c>
      <c r="N34" s="2" t="s">
        <v>80</v>
      </c>
      <c r="O34" s="2" t="s">
        <v>81</v>
      </c>
      <c r="P34" s="2" t="str">
        <f>"11912270 FM                   "</f>
        <v xml:space="preserve">11912270 FM                   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3.98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1</v>
      </c>
      <c r="BI34" s="2">
        <v>1</v>
      </c>
      <c r="BJ34" s="2">
        <v>0.2</v>
      </c>
      <c r="BK34" s="2">
        <v>1</v>
      </c>
      <c r="BL34" s="2">
        <v>35.979999999999997</v>
      </c>
      <c r="BM34" s="2">
        <v>5.04</v>
      </c>
      <c r="BN34" s="2">
        <v>41.02</v>
      </c>
      <c r="BO34" s="2">
        <v>41.02</v>
      </c>
      <c r="BQ34" s="2" t="s">
        <v>229</v>
      </c>
      <c r="BR34" s="2" t="s">
        <v>83</v>
      </c>
      <c r="BS34" s="3">
        <v>42867</v>
      </c>
      <c r="BT34" s="4">
        <v>0.32361111111111113</v>
      </c>
      <c r="BU34" s="2" t="s">
        <v>196</v>
      </c>
      <c r="BV34" s="2" t="s">
        <v>85</v>
      </c>
      <c r="BY34" s="2">
        <v>1200</v>
      </c>
      <c r="BZ34" s="2" t="s">
        <v>27</v>
      </c>
      <c r="CC34" s="2" t="s">
        <v>79</v>
      </c>
      <c r="CD34" s="2">
        <v>2021</v>
      </c>
      <c r="CE34" s="2" t="s">
        <v>87</v>
      </c>
      <c r="CF34" s="3">
        <v>42870</v>
      </c>
      <c r="CI34" s="2">
        <v>1</v>
      </c>
      <c r="CJ34" s="2">
        <v>1</v>
      </c>
      <c r="CK34" s="2">
        <v>21</v>
      </c>
      <c r="CL34" s="2" t="s">
        <v>88</v>
      </c>
    </row>
    <row r="35" spans="1:91">
      <c r="A35" s="2" t="s">
        <v>97</v>
      </c>
      <c r="B35" s="2" t="s">
        <v>72</v>
      </c>
      <c r="C35" s="2" t="s">
        <v>73</v>
      </c>
      <c r="E35" s="2" t="str">
        <f>"029907356537"</f>
        <v>029907356537</v>
      </c>
      <c r="F35" s="3">
        <v>42866</v>
      </c>
      <c r="G35" s="2">
        <v>201711</v>
      </c>
      <c r="H35" s="2" t="s">
        <v>109</v>
      </c>
      <c r="I35" s="2" t="s">
        <v>110</v>
      </c>
      <c r="J35" s="2" t="s">
        <v>76</v>
      </c>
      <c r="K35" s="2" t="s">
        <v>77</v>
      </c>
      <c r="L35" s="2" t="s">
        <v>78</v>
      </c>
      <c r="M35" s="2" t="s">
        <v>79</v>
      </c>
      <c r="N35" s="2" t="s">
        <v>194</v>
      </c>
      <c r="O35" s="2" t="s">
        <v>81</v>
      </c>
      <c r="P35" s="2" t="str">
        <f>"                              "</f>
        <v xml:space="preserve">                              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3.98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1</v>
      </c>
      <c r="BI35" s="2">
        <v>1</v>
      </c>
      <c r="BJ35" s="2">
        <v>0.2</v>
      </c>
      <c r="BK35" s="2">
        <v>1</v>
      </c>
      <c r="BL35" s="2">
        <v>35.979999999999997</v>
      </c>
      <c r="BM35" s="2">
        <v>5.04</v>
      </c>
      <c r="BN35" s="2">
        <v>41.02</v>
      </c>
      <c r="BO35" s="2">
        <v>41.02</v>
      </c>
      <c r="BR35" s="2" t="s">
        <v>195</v>
      </c>
      <c r="BS35" s="3">
        <v>42867</v>
      </c>
      <c r="BT35" s="4">
        <v>0.32430555555555557</v>
      </c>
      <c r="BU35" s="2" t="s">
        <v>196</v>
      </c>
      <c r="BV35" s="2" t="s">
        <v>85</v>
      </c>
      <c r="BY35" s="2">
        <v>1200</v>
      </c>
      <c r="BZ35" s="2" t="s">
        <v>27</v>
      </c>
      <c r="CC35" s="2" t="s">
        <v>79</v>
      </c>
      <c r="CD35" s="2">
        <v>2021</v>
      </c>
      <c r="CE35" s="2" t="s">
        <v>87</v>
      </c>
      <c r="CF35" s="3">
        <v>42870</v>
      </c>
      <c r="CI35" s="2">
        <v>1</v>
      </c>
      <c r="CJ35" s="2">
        <v>1</v>
      </c>
      <c r="CK35" s="2">
        <v>21</v>
      </c>
      <c r="CL35" s="2" t="s">
        <v>88</v>
      </c>
    </row>
    <row r="36" spans="1:91">
      <c r="A36" s="2" t="s">
        <v>71</v>
      </c>
      <c r="B36" s="2" t="s">
        <v>72</v>
      </c>
      <c r="C36" s="2" t="s">
        <v>73</v>
      </c>
      <c r="E36" s="2" t="str">
        <f>"009935272438"</f>
        <v>009935272438</v>
      </c>
      <c r="F36" s="3">
        <v>42867</v>
      </c>
      <c r="G36" s="2">
        <v>201711</v>
      </c>
      <c r="H36" s="2" t="s">
        <v>122</v>
      </c>
      <c r="I36" s="2" t="s">
        <v>123</v>
      </c>
      <c r="J36" s="2" t="s">
        <v>140</v>
      </c>
      <c r="K36" s="2" t="s">
        <v>77</v>
      </c>
      <c r="L36" s="2" t="s">
        <v>112</v>
      </c>
      <c r="M36" s="2" t="s">
        <v>113</v>
      </c>
      <c r="N36" s="2" t="s">
        <v>114</v>
      </c>
      <c r="O36" s="2" t="s">
        <v>81</v>
      </c>
      <c r="P36" s="2" t="str">
        <f>"...                           "</f>
        <v xml:space="preserve">...                           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3.98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1</v>
      </c>
      <c r="BI36" s="2">
        <v>0.5</v>
      </c>
      <c r="BJ36" s="2">
        <v>0.2</v>
      </c>
      <c r="BK36" s="2">
        <v>0.5</v>
      </c>
      <c r="BL36" s="2">
        <v>35.979999999999997</v>
      </c>
      <c r="BM36" s="2">
        <v>5.04</v>
      </c>
      <c r="BN36" s="2">
        <v>41.02</v>
      </c>
      <c r="BO36" s="2">
        <v>41.02</v>
      </c>
      <c r="BQ36" s="2" t="s">
        <v>230</v>
      </c>
      <c r="BR36" s="2" t="s">
        <v>203</v>
      </c>
      <c r="BS36" s="3">
        <v>42870</v>
      </c>
      <c r="BT36" s="4">
        <v>0.45</v>
      </c>
      <c r="BU36" s="2" t="s">
        <v>231</v>
      </c>
      <c r="BV36" s="2" t="s">
        <v>85</v>
      </c>
      <c r="BY36" s="2">
        <v>1200</v>
      </c>
      <c r="BZ36" s="2" t="s">
        <v>27</v>
      </c>
      <c r="CA36" s="2" t="s">
        <v>232</v>
      </c>
      <c r="CC36" s="2" t="s">
        <v>113</v>
      </c>
      <c r="CD36" s="2">
        <v>8000</v>
      </c>
      <c r="CE36" s="2" t="s">
        <v>87</v>
      </c>
      <c r="CF36" s="3">
        <v>42870</v>
      </c>
      <c r="CI36" s="2">
        <v>1</v>
      </c>
      <c r="CJ36" s="2">
        <v>1</v>
      </c>
      <c r="CK36" s="2">
        <v>21</v>
      </c>
      <c r="CL36" s="2" t="s">
        <v>88</v>
      </c>
    </row>
    <row r="37" spans="1:91">
      <c r="A37" s="2" t="s">
        <v>71</v>
      </c>
      <c r="B37" s="2" t="s">
        <v>72</v>
      </c>
      <c r="C37" s="2" t="s">
        <v>73</v>
      </c>
      <c r="E37" s="2" t="str">
        <f>"039902662770"</f>
        <v>039902662770</v>
      </c>
      <c r="F37" s="3">
        <v>42867</v>
      </c>
      <c r="G37" s="2">
        <v>201711</v>
      </c>
      <c r="H37" s="2" t="s">
        <v>74</v>
      </c>
      <c r="I37" s="2" t="s">
        <v>75</v>
      </c>
      <c r="J37" s="2" t="s">
        <v>76</v>
      </c>
      <c r="K37" s="2" t="s">
        <v>77</v>
      </c>
      <c r="L37" s="2" t="s">
        <v>78</v>
      </c>
      <c r="M37" s="2" t="s">
        <v>79</v>
      </c>
      <c r="N37" s="2" t="s">
        <v>80</v>
      </c>
      <c r="O37" s="2" t="s">
        <v>81</v>
      </c>
      <c r="P37" s="2" t="str">
        <f>"11012305 FS                   "</f>
        <v xml:space="preserve">11012305 FS                   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3.98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1</v>
      </c>
      <c r="BI37" s="2">
        <v>1</v>
      </c>
      <c r="BJ37" s="2">
        <v>0.2</v>
      </c>
      <c r="BK37" s="2">
        <v>1</v>
      </c>
      <c r="BL37" s="2">
        <v>35.979999999999997</v>
      </c>
      <c r="BM37" s="2">
        <v>5.04</v>
      </c>
      <c r="BN37" s="2">
        <v>41.02</v>
      </c>
      <c r="BO37" s="2">
        <v>41.02</v>
      </c>
      <c r="BQ37" s="2" t="s">
        <v>233</v>
      </c>
      <c r="BR37" s="2" t="s">
        <v>83</v>
      </c>
      <c r="BS37" s="3">
        <v>42870</v>
      </c>
      <c r="BT37" s="4">
        <v>0.33124999999999999</v>
      </c>
      <c r="BU37" s="2" t="s">
        <v>84</v>
      </c>
      <c r="BV37" s="2" t="s">
        <v>85</v>
      </c>
      <c r="BY37" s="2">
        <v>1200</v>
      </c>
      <c r="BZ37" s="2" t="s">
        <v>27</v>
      </c>
      <c r="CA37" s="2" t="s">
        <v>86</v>
      </c>
      <c r="CC37" s="2" t="s">
        <v>79</v>
      </c>
      <c r="CD37" s="2">
        <v>2021</v>
      </c>
      <c r="CE37" s="2" t="s">
        <v>87</v>
      </c>
      <c r="CF37" s="3">
        <v>42871</v>
      </c>
      <c r="CI37" s="2">
        <v>1</v>
      </c>
      <c r="CJ37" s="2">
        <v>1</v>
      </c>
      <c r="CK37" s="2">
        <v>21</v>
      </c>
      <c r="CL37" s="2" t="s">
        <v>88</v>
      </c>
    </row>
    <row r="38" spans="1:91">
      <c r="A38" s="2" t="s">
        <v>71</v>
      </c>
      <c r="B38" s="2" t="s">
        <v>72</v>
      </c>
      <c r="C38" s="2" t="s">
        <v>73</v>
      </c>
      <c r="E38" s="2" t="str">
        <f>"019910764974"</f>
        <v>019910764974</v>
      </c>
      <c r="F38" s="3">
        <v>42867</v>
      </c>
      <c r="G38" s="2">
        <v>201711</v>
      </c>
      <c r="H38" s="2" t="s">
        <v>112</v>
      </c>
      <c r="I38" s="2" t="s">
        <v>113</v>
      </c>
      <c r="J38" s="2" t="s">
        <v>227</v>
      </c>
      <c r="K38" s="2" t="s">
        <v>77</v>
      </c>
      <c r="L38" s="2" t="s">
        <v>122</v>
      </c>
      <c r="M38" s="2" t="s">
        <v>123</v>
      </c>
      <c r="N38" s="2" t="s">
        <v>234</v>
      </c>
      <c r="O38" s="2" t="s">
        <v>152</v>
      </c>
      <c r="P38" s="2" t="str">
        <f>"11922270FM                    "</f>
        <v xml:space="preserve">11922270FM                    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8.4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1</v>
      </c>
      <c r="BI38" s="2">
        <v>1</v>
      </c>
      <c r="BJ38" s="2">
        <v>0.2</v>
      </c>
      <c r="BK38" s="2">
        <v>1</v>
      </c>
      <c r="BL38" s="2">
        <v>80.900000000000006</v>
      </c>
      <c r="BM38" s="2">
        <v>11.33</v>
      </c>
      <c r="BN38" s="2">
        <v>92.23</v>
      </c>
      <c r="BO38" s="2">
        <v>92.23</v>
      </c>
      <c r="BQ38" s="2" t="s">
        <v>235</v>
      </c>
      <c r="BR38" s="2" t="s">
        <v>236</v>
      </c>
      <c r="BS38" s="3">
        <v>42870</v>
      </c>
      <c r="BT38" s="4">
        <v>0.63194444444444442</v>
      </c>
      <c r="BU38" s="2" t="s">
        <v>237</v>
      </c>
      <c r="BV38" s="2" t="s">
        <v>85</v>
      </c>
      <c r="BY38" s="2">
        <v>1200</v>
      </c>
      <c r="CC38" s="2" t="s">
        <v>123</v>
      </c>
      <c r="CD38" s="2">
        <v>1601</v>
      </c>
      <c r="CE38" s="2" t="s">
        <v>87</v>
      </c>
      <c r="CF38" s="3">
        <v>42872</v>
      </c>
      <c r="CI38" s="2">
        <v>2</v>
      </c>
      <c r="CJ38" s="2">
        <v>1</v>
      </c>
      <c r="CK38" s="2" t="s">
        <v>156</v>
      </c>
      <c r="CL38" s="2" t="s">
        <v>88</v>
      </c>
    </row>
    <row r="39" spans="1:91">
      <c r="A39" s="2" t="s">
        <v>71</v>
      </c>
      <c r="B39" s="2" t="s">
        <v>72</v>
      </c>
      <c r="C39" s="2" t="s">
        <v>73</v>
      </c>
      <c r="E39" s="2" t="str">
        <f>"039902662769"</f>
        <v>039902662769</v>
      </c>
      <c r="F39" s="3">
        <v>42867</v>
      </c>
      <c r="G39" s="2">
        <v>201711</v>
      </c>
      <c r="H39" s="2" t="s">
        <v>74</v>
      </c>
      <c r="I39" s="2" t="s">
        <v>75</v>
      </c>
      <c r="J39" s="2" t="s">
        <v>76</v>
      </c>
      <c r="K39" s="2" t="s">
        <v>77</v>
      </c>
      <c r="L39" s="2" t="s">
        <v>78</v>
      </c>
      <c r="M39" s="2" t="s">
        <v>79</v>
      </c>
      <c r="N39" s="2" t="s">
        <v>80</v>
      </c>
      <c r="O39" s="2" t="s">
        <v>152</v>
      </c>
      <c r="P39" s="2" t="str">
        <f>"11912270 FM                   "</f>
        <v xml:space="preserve">11912270 FM                   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26.51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4</v>
      </c>
      <c r="BI39" s="2">
        <v>67</v>
      </c>
      <c r="BJ39" s="2">
        <v>62.4</v>
      </c>
      <c r="BK39" s="2">
        <v>67</v>
      </c>
      <c r="BL39" s="2">
        <v>244.61</v>
      </c>
      <c r="BM39" s="2">
        <v>34.25</v>
      </c>
      <c r="BN39" s="2">
        <v>278.86</v>
      </c>
      <c r="BO39" s="2">
        <v>278.86</v>
      </c>
      <c r="BQ39" s="2" t="s">
        <v>238</v>
      </c>
      <c r="BR39" s="2" t="s">
        <v>83</v>
      </c>
      <c r="BS39" s="3">
        <v>42870</v>
      </c>
      <c r="BT39" s="4">
        <v>0.52430555555555558</v>
      </c>
      <c r="BU39" s="2" t="s">
        <v>239</v>
      </c>
      <c r="BY39" s="2">
        <v>312033</v>
      </c>
      <c r="CC39" s="2" t="s">
        <v>79</v>
      </c>
      <c r="CD39" s="2">
        <v>2021</v>
      </c>
      <c r="CE39" s="2" t="s">
        <v>240</v>
      </c>
      <c r="CF39" s="3">
        <v>42872</v>
      </c>
      <c r="CI39" s="2">
        <v>2</v>
      </c>
      <c r="CJ39" s="2">
        <v>1</v>
      </c>
      <c r="CK39" s="2" t="s">
        <v>156</v>
      </c>
      <c r="CL39" s="2" t="s">
        <v>88</v>
      </c>
    </row>
    <row r="40" spans="1:91">
      <c r="A40" s="2" t="s">
        <v>71</v>
      </c>
      <c r="B40" s="2" t="s">
        <v>72</v>
      </c>
      <c r="C40" s="2" t="s">
        <v>73</v>
      </c>
      <c r="E40" s="2" t="str">
        <f>"039902303567"</f>
        <v>039902303567</v>
      </c>
      <c r="F40" s="3">
        <v>42870</v>
      </c>
      <c r="G40" s="2">
        <v>201711</v>
      </c>
      <c r="H40" s="2" t="s">
        <v>89</v>
      </c>
      <c r="I40" s="2" t="s">
        <v>90</v>
      </c>
      <c r="J40" s="2" t="s">
        <v>241</v>
      </c>
      <c r="K40" s="2" t="s">
        <v>77</v>
      </c>
      <c r="L40" s="2" t="s">
        <v>78</v>
      </c>
      <c r="M40" s="2" t="s">
        <v>79</v>
      </c>
      <c r="N40" s="2" t="s">
        <v>76</v>
      </c>
      <c r="O40" s="2" t="s">
        <v>81</v>
      </c>
      <c r="P40" s="2" t="str">
        <f>"                              "</f>
        <v xml:space="preserve">                              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200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9.9499999999999993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1</v>
      </c>
      <c r="BI40" s="2">
        <v>4.3</v>
      </c>
      <c r="BJ40" s="2">
        <v>4.8</v>
      </c>
      <c r="BK40" s="2">
        <v>5</v>
      </c>
      <c r="BL40" s="2">
        <v>289.95</v>
      </c>
      <c r="BM40" s="2">
        <v>40.590000000000003</v>
      </c>
      <c r="BN40" s="2">
        <v>330.54</v>
      </c>
      <c r="BO40" s="2">
        <v>330.54</v>
      </c>
      <c r="BQ40" s="2" t="s">
        <v>242</v>
      </c>
      <c r="BR40" s="2" t="s">
        <v>93</v>
      </c>
      <c r="BS40" s="3">
        <v>42871</v>
      </c>
      <c r="BT40" s="4">
        <v>0.41666666666666669</v>
      </c>
      <c r="BU40" s="2" t="s">
        <v>243</v>
      </c>
      <c r="BV40" s="2" t="s">
        <v>85</v>
      </c>
      <c r="BY40" s="2">
        <v>24000</v>
      </c>
      <c r="BZ40" s="2" t="s">
        <v>95</v>
      </c>
      <c r="CC40" s="2" t="s">
        <v>79</v>
      </c>
      <c r="CD40" s="2">
        <v>2021</v>
      </c>
      <c r="CE40" s="2" t="s">
        <v>87</v>
      </c>
      <c r="CF40" s="3">
        <v>42873</v>
      </c>
      <c r="CI40" s="2">
        <v>1</v>
      </c>
      <c r="CJ40" s="2">
        <v>1</v>
      </c>
      <c r="CK40" s="2">
        <v>21</v>
      </c>
      <c r="CL40" s="2" t="s">
        <v>85</v>
      </c>
      <c r="CM40" s="4">
        <v>0.41666666666666669</v>
      </c>
    </row>
    <row r="41" spans="1:91">
      <c r="A41" s="2" t="s">
        <v>97</v>
      </c>
      <c r="B41" s="2" t="s">
        <v>72</v>
      </c>
      <c r="C41" s="2" t="s">
        <v>73</v>
      </c>
      <c r="E41" s="2" t="str">
        <f>"089900920558"</f>
        <v>089900920558</v>
      </c>
      <c r="F41" s="3">
        <v>42870</v>
      </c>
      <c r="G41" s="2">
        <v>201711</v>
      </c>
      <c r="H41" s="2" t="s">
        <v>157</v>
      </c>
      <c r="I41" s="2" t="s">
        <v>158</v>
      </c>
      <c r="J41" s="2" t="s">
        <v>159</v>
      </c>
      <c r="K41" s="2" t="s">
        <v>77</v>
      </c>
      <c r="L41" s="2" t="s">
        <v>78</v>
      </c>
      <c r="M41" s="2" t="s">
        <v>79</v>
      </c>
      <c r="N41" s="2" t="s">
        <v>91</v>
      </c>
      <c r="O41" s="2" t="s">
        <v>152</v>
      </c>
      <c r="P41" s="2" t="str">
        <f>"                              "</f>
        <v xml:space="preserve">                              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7.46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1</v>
      </c>
      <c r="BI41" s="2">
        <v>1</v>
      </c>
      <c r="BJ41" s="2">
        <v>0.2</v>
      </c>
      <c r="BK41" s="2">
        <v>1</v>
      </c>
      <c r="BL41" s="2">
        <v>72.459999999999994</v>
      </c>
      <c r="BM41" s="2">
        <v>10.14</v>
      </c>
      <c r="BN41" s="2">
        <v>82.6</v>
      </c>
      <c r="BO41" s="2">
        <v>82.6</v>
      </c>
      <c r="BQ41" s="2" t="s">
        <v>244</v>
      </c>
      <c r="BS41" s="3">
        <v>42871</v>
      </c>
      <c r="BT41" s="4">
        <v>0.44791666666666669</v>
      </c>
      <c r="BU41" s="2" t="s">
        <v>245</v>
      </c>
      <c r="BV41" s="2" t="s">
        <v>85</v>
      </c>
      <c r="BY41" s="2">
        <v>1200</v>
      </c>
      <c r="CC41" s="2" t="s">
        <v>79</v>
      </c>
      <c r="CD41" s="2">
        <v>2000</v>
      </c>
      <c r="CE41" s="2" t="s">
        <v>87</v>
      </c>
      <c r="CF41" s="3">
        <v>42872</v>
      </c>
      <c r="CI41" s="2">
        <v>1</v>
      </c>
      <c r="CJ41" s="2">
        <v>1</v>
      </c>
      <c r="CK41" s="2" t="s">
        <v>161</v>
      </c>
      <c r="CL41" s="2" t="s">
        <v>88</v>
      </c>
    </row>
    <row r="42" spans="1:91">
      <c r="A42" s="2" t="s">
        <v>97</v>
      </c>
      <c r="B42" s="2" t="s">
        <v>72</v>
      </c>
      <c r="C42" s="2" t="s">
        <v>73</v>
      </c>
      <c r="E42" s="2" t="str">
        <f>"029907751768"</f>
        <v>029907751768</v>
      </c>
      <c r="F42" s="3">
        <v>42870</v>
      </c>
      <c r="G42" s="2">
        <v>201711</v>
      </c>
      <c r="H42" s="2" t="s">
        <v>109</v>
      </c>
      <c r="I42" s="2" t="s">
        <v>110</v>
      </c>
      <c r="J42" s="2" t="s">
        <v>246</v>
      </c>
      <c r="K42" s="2" t="s">
        <v>77</v>
      </c>
      <c r="L42" s="2" t="s">
        <v>78</v>
      </c>
      <c r="M42" s="2" t="s">
        <v>79</v>
      </c>
      <c r="N42" s="2" t="s">
        <v>247</v>
      </c>
      <c r="O42" s="2" t="s">
        <v>81</v>
      </c>
      <c r="P42" s="2" t="str">
        <f>"                              "</f>
        <v xml:space="preserve">                              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62.7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1</v>
      </c>
      <c r="BI42" s="2">
        <v>4</v>
      </c>
      <c r="BJ42" s="2">
        <v>31.5</v>
      </c>
      <c r="BK42" s="2">
        <v>31.5</v>
      </c>
      <c r="BL42" s="2">
        <v>566.70000000000005</v>
      </c>
      <c r="BM42" s="2">
        <v>79.34</v>
      </c>
      <c r="BN42" s="2">
        <v>646.04</v>
      </c>
      <c r="BO42" s="2">
        <v>646.04</v>
      </c>
      <c r="BQ42" s="2" t="s">
        <v>248</v>
      </c>
      <c r="BR42" s="2" t="s">
        <v>249</v>
      </c>
      <c r="BS42" s="3">
        <v>42871</v>
      </c>
      <c r="BT42" s="4">
        <v>0.4236111111111111</v>
      </c>
      <c r="BU42" s="2" t="s">
        <v>250</v>
      </c>
      <c r="BV42" s="2" t="s">
        <v>85</v>
      </c>
      <c r="BY42" s="2">
        <v>157500</v>
      </c>
      <c r="BZ42" s="2" t="s">
        <v>27</v>
      </c>
      <c r="CA42" s="2" t="s">
        <v>96</v>
      </c>
      <c r="CC42" s="2" t="s">
        <v>79</v>
      </c>
      <c r="CD42" s="2">
        <v>2000</v>
      </c>
      <c r="CE42" s="2" t="s">
        <v>87</v>
      </c>
      <c r="CF42" s="3">
        <v>42872</v>
      </c>
      <c r="CI42" s="2">
        <v>1</v>
      </c>
      <c r="CJ42" s="2">
        <v>1</v>
      </c>
      <c r="CK42" s="2">
        <v>21</v>
      </c>
      <c r="CL42" s="2" t="s">
        <v>88</v>
      </c>
    </row>
    <row r="43" spans="1:91">
      <c r="A43" s="2" t="s">
        <v>71</v>
      </c>
      <c r="B43" s="2" t="s">
        <v>72</v>
      </c>
      <c r="C43" s="2" t="s">
        <v>73</v>
      </c>
      <c r="E43" s="2" t="str">
        <f>"039902662768"</f>
        <v>039902662768</v>
      </c>
      <c r="F43" s="3">
        <v>42870</v>
      </c>
      <c r="G43" s="2">
        <v>201711</v>
      </c>
      <c r="H43" s="2" t="s">
        <v>74</v>
      </c>
      <c r="I43" s="2" t="s">
        <v>75</v>
      </c>
      <c r="J43" s="2" t="s">
        <v>76</v>
      </c>
      <c r="K43" s="2" t="s">
        <v>77</v>
      </c>
      <c r="L43" s="2" t="s">
        <v>251</v>
      </c>
      <c r="M43" s="2" t="s">
        <v>252</v>
      </c>
      <c r="N43" s="2" t="s">
        <v>253</v>
      </c>
      <c r="O43" s="2" t="s">
        <v>81</v>
      </c>
      <c r="P43" s="2" t="str">
        <f>"11912270 FM                   "</f>
        <v xml:space="preserve">11912270 FM                   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3.98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1</v>
      </c>
      <c r="BI43" s="2">
        <v>1</v>
      </c>
      <c r="BJ43" s="2">
        <v>0.2</v>
      </c>
      <c r="BK43" s="2">
        <v>1</v>
      </c>
      <c r="BL43" s="2">
        <v>35.979999999999997</v>
      </c>
      <c r="BM43" s="2">
        <v>5.04</v>
      </c>
      <c r="BN43" s="2">
        <v>41.02</v>
      </c>
      <c r="BO43" s="2">
        <v>41.02</v>
      </c>
      <c r="BQ43" s="2" t="s">
        <v>254</v>
      </c>
      <c r="BR43" s="2" t="s">
        <v>83</v>
      </c>
      <c r="BS43" s="3">
        <v>42871</v>
      </c>
      <c r="BT43" s="4">
        <v>0.42708333333333331</v>
      </c>
      <c r="BU43" s="2" t="s">
        <v>255</v>
      </c>
      <c r="BV43" s="2" t="s">
        <v>85</v>
      </c>
      <c r="BY43" s="2">
        <v>1200</v>
      </c>
      <c r="BZ43" s="2" t="s">
        <v>27</v>
      </c>
      <c r="CC43" s="2" t="s">
        <v>252</v>
      </c>
      <c r="CD43" s="2">
        <v>140</v>
      </c>
      <c r="CE43" s="2" t="s">
        <v>87</v>
      </c>
      <c r="CF43" s="3">
        <v>42872</v>
      </c>
      <c r="CI43" s="2">
        <v>1</v>
      </c>
      <c r="CJ43" s="2">
        <v>1</v>
      </c>
      <c r="CK43" s="2">
        <v>21</v>
      </c>
      <c r="CL43" s="2" t="s">
        <v>88</v>
      </c>
    </row>
    <row r="44" spans="1:91">
      <c r="A44" s="2" t="s">
        <v>71</v>
      </c>
      <c r="B44" s="2" t="s">
        <v>72</v>
      </c>
      <c r="C44" s="2" t="s">
        <v>73</v>
      </c>
      <c r="E44" s="2" t="str">
        <f>"019910635447"</f>
        <v>019910635447</v>
      </c>
      <c r="F44" s="3">
        <v>42870</v>
      </c>
      <c r="G44" s="2">
        <v>201711</v>
      </c>
      <c r="H44" s="2" t="s">
        <v>146</v>
      </c>
      <c r="I44" s="2" t="s">
        <v>147</v>
      </c>
      <c r="J44" s="2" t="s">
        <v>148</v>
      </c>
      <c r="K44" s="2" t="s">
        <v>77</v>
      </c>
      <c r="L44" s="2" t="s">
        <v>256</v>
      </c>
      <c r="M44" s="2" t="s">
        <v>257</v>
      </c>
      <c r="N44" s="2" t="s">
        <v>258</v>
      </c>
      <c r="O44" s="2" t="s">
        <v>152</v>
      </c>
      <c r="P44" s="2" t="str">
        <f>"134224                        "</f>
        <v xml:space="preserve">134224                        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13.44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1</v>
      </c>
      <c r="BI44" s="2">
        <v>3.7</v>
      </c>
      <c r="BJ44" s="2">
        <v>7.9</v>
      </c>
      <c r="BK44" s="2">
        <v>8</v>
      </c>
      <c r="BL44" s="2">
        <v>126.44</v>
      </c>
      <c r="BM44" s="2">
        <v>17.7</v>
      </c>
      <c r="BN44" s="2">
        <v>144.13999999999999</v>
      </c>
      <c r="BO44" s="2">
        <v>144.13999999999999</v>
      </c>
      <c r="BQ44" s="2" t="s">
        <v>259</v>
      </c>
      <c r="BR44" s="2" t="s">
        <v>154</v>
      </c>
      <c r="BS44" s="3">
        <v>42877</v>
      </c>
      <c r="BT44" s="4">
        <v>0.46111111111111108</v>
      </c>
      <c r="BU44" s="2" t="s">
        <v>260</v>
      </c>
      <c r="BV44" s="2" t="s">
        <v>85</v>
      </c>
      <c r="BY44" s="2">
        <v>39372</v>
      </c>
      <c r="CC44" s="2" t="s">
        <v>257</v>
      </c>
      <c r="CD44" s="2">
        <v>905</v>
      </c>
      <c r="CE44" s="2" t="s">
        <v>87</v>
      </c>
      <c r="CF44" s="3">
        <v>42879</v>
      </c>
      <c r="CI44" s="2">
        <v>5</v>
      </c>
      <c r="CJ44" s="2">
        <v>5</v>
      </c>
      <c r="CK44" s="2" t="s">
        <v>176</v>
      </c>
      <c r="CL44" s="2" t="s">
        <v>88</v>
      </c>
    </row>
    <row r="45" spans="1:91">
      <c r="A45" s="2" t="s">
        <v>71</v>
      </c>
      <c r="B45" s="2" t="s">
        <v>72</v>
      </c>
      <c r="C45" s="2" t="s">
        <v>73</v>
      </c>
      <c r="E45" s="2" t="str">
        <f>"080001629226"</f>
        <v>080001629226</v>
      </c>
      <c r="F45" s="3">
        <v>42867</v>
      </c>
      <c r="G45" s="2">
        <v>201711</v>
      </c>
      <c r="H45" s="2" t="s">
        <v>261</v>
      </c>
      <c r="I45" s="2" t="s">
        <v>261</v>
      </c>
      <c r="J45" s="2" t="s">
        <v>262</v>
      </c>
      <c r="K45" s="2" t="s">
        <v>77</v>
      </c>
      <c r="L45" s="2" t="s">
        <v>122</v>
      </c>
      <c r="M45" s="2" t="s">
        <v>123</v>
      </c>
      <c r="N45" s="2" t="s">
        <v>263</v>
      </c>
      <c r="O45" s="2" t="s">
        <v>81</v>
      </c>
      <c r="P45" s="2" t="str">
        <f>"                              "</f>
        <v xml:space="preserve">                              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7.71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1</v>
      </c>
      <c r="BI45" s="2">
        <v>1</v>
      </c>
      <c r="BJ45" s="2">
        <v>0.2</v>
      </c>
      <c r="BK45" s="2">
        <v>1</v>
      </c>
      <c r="BL45" s="2">
        <v>69.709999999999994</v>
      </c>
      <c r="BM45" s="2">
        <v>9.76</v>
      </c>
      <c r="BN45" s="2">
        <v>79.47</v>
      </c>
      <c r="BO45" s="2">
        <v>79.47</v>
      </c>
      <c r="BP45" s="2" t="s">
        <v>264</v>
      </c>
      <c r="BQ45" s="2" t="s">
        <v>265</v>
      </c>
      <c r="BR45" s="2" t="s">
        <v>266</v>
      </c>
      <c r="BS45" s="3">
        <v>42870</v>
      </c>
      <c r="BT45" s="4">
        <v>0.33333333333333331</v>
      </c>
      <c r="BU45" s="2" t="s">
        <v>169</v>
      </c>
      <c r="BY45" s="2">
        <v>1200</v>
      </c>
      <c r="BZ45" s="2" t="s">
        <v>27</v>
      </c>
      <c r="CC45" s="2" t="s">
        <v>123</v>
      </c>
      <c r="CD45" s="2">
        <v>1609</v>
      </c>
      <c r="CE45" s="2" t="s">
        <v>267</v>
      </c>
      <c r="CF45" s="3">
        <v>42871</v>
      </c>
      <c r="CI45" s="2">
        <v>0</v>
      </c>
      <c r="CJ45" s="2">
        <v>0</v>
      </c>
      <c r="CK45" s="2">
        <v>23</v>
      </c>
      <c r="CL45" s="2" t="s">
        <v>88</v>
      </c>
    </row>
    <row r="46" spans="1:91">
      <c r="A46" s="2" t="s">
        <v>71</v>
      </c>
      <c r="B46" s="2" t="s">
        <v>72</v>
      </c>
      <c r="C46" s="2" t="s">
        <v>73</v>
      </c>
      <c r="E46" s="2" t="str">
        <f>"009935902661"</f>
        <v>009935902661</v>
      </c>
      <c r="F46" s="3">
        <v>42864</v>
      </c>
      <c r="G46" s="2">
        <v>201711</v>
      </c>
      <c r="H46" s="2" t="s">
        <v>268</v>
      </c>
      <c r="I46" s="2" t="s">
        <v>269</v>
      </c>
      <c r="J46" s="2" t="s">
        <v>270</v>
      </c>
      <c r="K46" s="2" t="s">
        <v>77</v>
      </c>
      <c r="L46" s="2" t="s">
        <v>74</v>
      </c>
      <c r="M46" s="2" t="s">
        <v>75</v>
      </c>
      <c r="N46" s="2" t="s">
        <v>271</v>
      </c>
      <c r="O46" s="2" t="s">
        <v>272</v>
      </c>
      <c r="P46" s="2" t="str">
        <f>"                              "</f>
        <v xml:space="preserve">                              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151.15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4</v>
      </c>
      <c r="BI46" s="2">
        <v>77</v>
      </c>
      <c r="BJ46" s="2">
        <v>81</v>
      </c>
      <c r="BK46" s="2">
        <v>81</v>
      </c>
      <c r="BL46" s="2">
        <v>1366.15</v>
      </c>
      <c r="BM46" s="2">
        <v>191.26</v>
      </c>
      <c r="BN46" s="2">
        <v>1557.41</v>
      </c>
      <c r="BO46" s="2">
        <v>1557.41</v>
      </c>
      <c r="BQ46" s="2" t="s">
        <v>273</v>
      </c>
      <c r="BR46" s="2" t="s">
        <v>274</v>
      </c>
      <c r="BS46" s="3">
        <v>42863</v>
      </c>
      <c r="BT46" s="4">
        <v>0.375</v>
      </c>
      <c r="BU46" s="2" t="s">
        <v>275</v>
      </c>
      <c r="BV46" s="2" t="s">
        <v>85</v>
      </c>
      <c r="BY46" s="2">
        <v>101250</v>
      </c>
      <c r="BZ46" s="2" t="s">
        <v>27</v>
      </c>
      <c r="CC46" s="2" t="s">
        <v>75</v>
      </c>
      <c r="CD46" s="2">
        <v>6014</v>
      </c>
      <c r="CF46" s="3">
        <v>42865</v>
      </c>
      <c r="CI46" s="2">
        <v>1</v>
      </c>
      <c r="CJ46" s="2">
        <v>-1</v>
      </c>
      <c r="CK46" s="2">
        <v>31</v>
      </c>
      <c r="CL46" s="2" t="s">
        <v>88</v>
      </c>
    </row>
    <row r="47" spans="1:91">
      <c r="A47" s="2" t="s">
        <v>71</v>
      </c>
      <c r="B47" s="2" t="s">
        <v>72</v>
      </c>
      <c r="C47" s="2" t="s">
        <v>73</v>
      </c>
      <c r="E47" s="2" t="str">
        <f>"019910764975"</f>
        <v>019910764975</v>
      </c>
      <c r="F47" s="3">
        <v>42871</v>
      </c>
      <c r="G47" s="2">
        <v>201711</v>
      </c>
      <c r="H47" s="2" t="s">
        <v>112</v>
      </c>
      <c r="I47" s="2" t="s">
        <v>113</v>
      </c>
      <c r="J47" s="2" t="s">
        <v>76</v>
      </c>
      <c r="K47" s="2" t="s">
        <v>77</v>
      </c>
      <c r="L47" s="2" t="s">
        <v>78</v>
      </c>
      <c r="M47" s="2" t="s">
        <v>79</v>
      </c>
      <c r="N47" s="2" t="s">
        <v>137</v>
      </c>
      <c r="O47" s="2" t="s">
        <v>81</v>
      </c>
      <c r="P47" s="2" t="str">
        <f>"1125236085                    "</f>
        <v xml:space="preserve">1125236085                    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3.98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1</v>
      </c>
      <c r="BI47" s="2">
        <v>1</v>
      </c>
      <c r="BJ47" s="2">
        <v>0.2</v>
      </c>
      <c r="BK47" s="2">
        <v>1</v>
      </c>
      <c r="BL47" s="2">
        <v>35.979999999999997</v>
      </c>
      <c r="BM47" s="2">
        <v>5.04</v>
      </c>
      <c r="BN47" s="2">
        <v>41.02</v>
      </c>
      <c r="BO47" s="2">
        <v>41.02</v>
      </c>
      <c r="BQ47" s="2" t="s">
        <v>276</v>
      </c>
      <c r="BR47" s="2" t="s">
        <v>277</v>
      </c>
      <c r="BS47" s="3">
        <v>42872</v>
      </c>
      <c r="BT47" s="4">
        <v>0.31805555555555554</v>
      </c>
      <c r="BU47" s="2" t="s">
        <v>278</v>
      </c>
      <c r="BV47" s="2" t="s">
        <v>85</v>
      </c>
      <c r="BY47" s="2">
        <v>1200</v>
      </c>
      <c r="BZ47" s="2" t="s">
        <v>27</v>
      </c>
      <c r="CA47" s="2" t="s">
        <v>86</v>
      </c>
      <c r="CC47" s="2" t="s">
        <v>79</v>
      </c>
      <c r="CD47" s="2">
        <v>2021</v>
      </c>
      <c r="CE47" s="2" t="s">
        <v>87</v>
      </c>
      <c r="CF47" s="3">
        <v>42873</v>
      </c>
      <c r="CI47" s="2">
        <v>1</v>
      </c>
      <c r="CJ47" s="2">
        <v>1</v>
      </c>
      <c r="CK47" s="2">
        <v>21</v>
      </c>
      <c r="CL47" s="2" t="s">
        <v>88</v>
      </c>
    </row>
    <row r="48" spans="1:91">
      <c r="A48" s="2" t="s">
        <v>71</v>
      </c>
      <c r="B48" s="2" t="s">
        <v>72</v>
      </c>
      <c r="C48" s="2" t="s">
        <v>73</v>
      </c>
      <c r="E48" s="2" t="str">
        <f>"080001632231"</f>
        <v>080001632231</v>
      </c>
      <c r="F48" s="3">
        <v>42871</v>
      </c>
      <c r="G48" s="2">
        <v>201711</v>
      </c>
      <c r="H48" s="2" t="s">
        <v>261</v>
      </c>
      <c r="I48" s="2" t="s">
        <v>261</v>
      </c>
      <c r="J48" s="2" t="s">
        <v>279</v>
      </c>
      <c r="K48" s="2" t="s">
        <v>77</v>
      </c>
      <c r="L48" s="2" t="s">
        <v>280</v>
      </c>
      <c r="M48" s="2" t="s">
        <v>281</v>
      </c>
      <c r="N48" s="2" t="s">
        <v>282</v>
      </c>
      <c r="O48" s="2" t="s">
        <v>272</v>
      </c>
      <c r="P48" s="2" t="str">
        <f>"                              "</f>
        <v xml:space="preserve">                              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15.8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1</v>
      </c>
      <c r="BI48" s="2">
        <v>7.3</v>
      </c>
      <c r="BJ48" s="2">
        <v>6.5</v>
      </c>
      <c r="BK48" s="2">
        <v>8</v>
      </c>
      <c r="BL48" s="2">
        <v>142.80000000000001</v>
      </c>
      <c r="BM48" s="2">
        <v>19.989999999999998</v>
      </c>
      <c r="BN48" s="2">
        <v>162.79</v>
      </c>
      <c r="BO48" s="2">
        <v>162.79</v>
      </c>
      <c r="BP48" s="2" t="s">
        <v>283</v>
      </c>
      <c r="BQ48" s="2" t="s">
        <v>284</v>
      </c>
      <c r="BR48" s="2" t="s">
        <v>285</v>
      </c>
      <c r="BS48" s="3">
        <v>42872</v>
      </c>
      <c r="BT48" s="4">
        <v>0.45833333333333331</v>
      </c>
      <c r="BU48" s="2" t="s">
        <v>286</v>
      </c>
      <c r="BY48" s="2">
        <v>32392.76</v>
      </c>
      <c r="CC48" s="2" t="s">
        <v>281</v>
      </c>
      <c r="CD48" s="2">
        <v>3201</v>
      </c>
      <c r="CE48" s="2" t="s">
        <v>87</v>
      </c>
      <c r="CF48" s="3">
        <v>42873</v>
      </c>
      <c r="CI48" s="2">
        <v>0</v>
      </c>
      <c r="CJ48" s="2">
        <v>0</v>
      </c>
      <c r="CK48" s="2">
        <v>33</v>
      </c>
      <c r="CL48" s="2" t="s">
        <v>88</v>
      </c>
    </row>
    <row r="49" spans="1:90">
      <c r="A49" s="2" t="s">
        <v>71</v>
      </c>
      <c r="B49" s="2" t="s">
        <v>72</v>
      </c>
      <c r="C49" s="2" t="s">
        <v>73</v>
      </c>
      <c r="E49" s="2" t="str">
        <f>"009936176263"</f>
        <v>009936176263</v>
      </c>
      <c r="F49" s="3">
        <v>42871</v>
      </c>
      <c r="G49" s="2">
        <v>201711</v>
      </c>
      <c r="H49" s="2" t="s">
        <v>78</v>
      </c>
      <c r="I49" s="2" t="s">
        <v>79</v>
      </c>
      <c r="J49" s="2" t="s">
        <v>287</v>
      </c>
      <c r="K49" s="2" t="s">
        <v>77</v>
      </c>
      <c r="L49" s="2" t="s">
        <v>288</v>
      </c>
      <c r="M49" s="2" t="s">
        <v>289</v>
      </c>
      <c r="N49" s="2" t="s">
        <v>290</v>
      </c>
      <c r="O49" s="2" t="s">
        <v>152</v>
      </c>
      <c r="P49" s="2" t="str">
        <f>"1102555DI 402031              "</f>
        <v xml:space="preserve">1102555DI 402031              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29.94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35</v>
      </c>
      <c r="BI49" s="2">
        <v>116.9</v>
      </c>
      <c r="BJ49" s="2">
        <v>117.8</v>
      </c>
      <c r="BK49" s="2">
        <v>118</v>
      </c>
      <c r="BL49" s="2">
        <v>275.64</v>
      </c>
      <c r="BM49" s="2">
        <v>38.590000000000003</v>
      </c>
      <c r="BN49" s="2">
        <v>314.23</v>
      </c>
      <c r="BO49" s="2">
        <v>314.23</v>
      </c>
      <c r="BQ49" s="2" t="s">
        <v>291</v>
      </c>
      <c r="BR49" s="2" t="s">
        <v>292</v>
      </c>
      <c r="BS49" s="3">
        <v>42872</v>
      </c>
      <c r="BT49" s="4">
        <v>0.40625</v>
      </c>
      <c r="BU49" s="2" t="s">
        <v>293</v>
      </c>
      <c r="BV49" s="2" t="s">
        <v>85</v>
      </c>
      <c r="BY49" s="2">
        <v>588774.22</v>
      </c>
      <c r="CC49" s="2" t="s">
        <v>289</v>
      </c>
      <c r="CD49" s="2">
        <v>2570</v>
      </c>
      <c r="CE49" s="2" t="s">
        <v>87</v>
      </c>
      <c r="CF49" s="3">
        <v>42874</v>
      </c>
      <c r="CI49" s="2">
        <v>1</v>
      </c>
      <c r="CJ49" s="2">
        <v>1</v>
      </c>
      <c r="CK49" s="2" t="s">
        <v>217</v>
      </c>
      <c r="CL49" s="2" t="s">
        <v>88</v>
      </c>
    </row>
    <row r="50" spans="1:90">
      <c r="A50" s="2" t="s">
        <v>71</v>
      </c>
      <c r="B50" s="2" t="s">
        <v>72</v>
      </c>
      <c r="C50" s="2" t="s">
        <v>73</v>
      </c>
      <c r="E50" s="2" t="str">
        <f>"009936176262"</f>
        <v>009936176262</v>
      </c>
      <c r="F50" s="3">
        <v>42871</v>
      </c>
      <c r="G50" s="2">
        <v>201711</v>
      </c>
      <c r="H50" s="2" t="s">
        <v>78</v>
      </c>
      <c r="I50" s="2" t="s">
        <v>79</v>
      </c>
      <c r="J50" s="2" t="s">
        <v>287</v>
      </c>
      <c r="K50" s="2" t="s">
        <v>77</v>
      </c>
      <c r="L50" s="2" t="s">
        <v>294</v>
      </c>
      <c r="M50" s="2" t="s">
        <v>295</v>
      </c>
      <c r="N50" s="2" t="s">
        <v>296</v>
      </c>
      <c r="O50" s="2" t="s">
        <v>152</v>
      </c>
      <c r="P50" s="2" t="str">
        <f>"11012555DI 402031             "</f>
        <v xml:space="preserve">11012555DI 402031             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29.94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35</v>
      </c>
      <c r="BI50" s="2">
        <v>116.7</v>
      </c>
      <c r="BJ50" s="2">
        <v>117.8</v>
      </c>
      <c r="BK50" s="2">
        <v>118</v>
      </c>
      <c r="BL50" s="2">
        <v>275.64</v>
      </c>
      <c r="BM50" s="2">
        <v>38.590000000000003</v>
      </c>
      <c r="BN50" s="2">
        <v>314.23</v>
      </c>
      <c r="BO50" s="2">
        <v>314.23</v>
      </c>
      <c r="BQ50" s="2" t="s">
        <v>297</v>
      </c>
      <c r="BR50" s="2" t="s">
        <v>298</v>
      </c>
      <c r="BS50" s="3">
        <v>42872</v>
      </c>
      <c r="BT50" s="4">
        <v>0.56944444444444442</v>
      </c>
      <c r="BU50" s="2" t="s">
        <v>299</v>
      </c>
      <c r="BV50" s="2" t="s">
        <v>85</v>
      </c>
      <c r="BY50" s="2">
        <v>588918.24</v>
      </c>
      <c r="CC50" s="2" t="s">
        <v>295</v>
      </c>
      <c r="CD50" s="2">
        <v>8300</v>
      </c>
      <c r="CE50" s="2" t="s">
        <v>87</v>
      </c>
      <c r="CF50" s="3">
        <v>42874</v>
      </c>
      <c r="CI50" s="2">
        <v>1</v>
      </c>
      <c r="CJ50" s="2">
        <v>1</v>
      </c>
      <c r="CK50" s="2" t="s">
        <v>217</v>
      </c>
      <c r="CL50" s="2" t="s">
        <v>88</v>
      </c>
    </row>
    <row r="51" spans="1:90">
      <c r="A51" s="2" t="s">
        <v>71</v>
      </c>
      <c r="B51" s="2" t="s">
        <v>72</v>
      </c>
      <c r="C51" s="2" t="s">
        <v>73</v>
      </c>
      <c r="E51" s="2" t="str">
        <f>"009936201910"</f>
        <v>009936201910</v>
      </c>
      <c r="F51" s="3">
        <v>42871</v>
      </c>
      <c r="G51" s="2">
        <v>201711</v>
      </c>
      <c r="H51" s="2" t="s">
        <v>268</v>
      </c>
      <c r="I51" s="2" t="s">
        <v>269</v>
      </c>
      <c r="J51" s="2" t="s">
        <v>300</v>
      </c>
      <c r="K51" s="2" t="s">
        <v>77</v>
      </c>
      <c r="L51" s="2" t="s">
        <v>301</v>
      </c>
      <c r="M51" s="2" t="s">
        <v>113</v>
      </c>
      <c r="N51" s="2" t="s">
        <v>247</v>
      </c>
      <c r="O51" s="2" t="s">
        <v>152</v>
      </c>
      <c r="P51" s="2" t="str">
        <f>"..                            "</f>
        <v xml:space="preserve">..                            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8.4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1</v>
      </c>
      <c r="BI51" s="2">
        <v>2.4</v>
      </c>
      <c r="BJ51" s="2">
        <v>14.3</v>
      </c>
      <c r="BK51" s="2">
        <v>15</v>
      </c>
      <c r="BL51" s="2">
        <v>80.900000000000006</v>
      </c>
      <c r="BM51" s="2">
        <v>11.33</v>
      </c>
      <c r="BN51" s="2">
        <v>92.23</v>
      </c>
      <c r="BO51" s="2">
        <v>92.23</v>
      </c>
      <c r="BQ51" s="2" t="s">
        <v>302</v>
      </c>
      <c r="BR51" s="2" t="s">
        <v>203</v>
      </c>
      <c r="BS51" s="3">
        <v>42873</v>
      </c>
      <c r="BT51" s="4">
        <v>0.41666666666666669</v>
      </c>
      <c r="BU51" s="2" t="s">
        <v>303</v>
      </c>
      <c r="BV51" s="2" t="s">
        <v>85</v>
      </c>
      <c r="BY51" s="2">
        <v>71443.94</v>
      </c>
      <c r="CC51" s="2" t="s">
        <v>113</v>
      </c>
      <c r="CD51" s="2">
        <v>7800</v>
      </c>
      <c r="CE51" s="2" t="s">
        <v>203</v>
      </c>
      <c r="CF51" s="3">
        <v>42874</v>
      </c>
      <c r="CI51" s="2">
        <v>2</v>
      </c>
      <c r="CJ51" s="2">
        <v>2</v>
      </c>
      <c r="CK51" s="2" t="s">
        <v>156</v>
      </c>
      <c r="CL51" s="2" t="s">
        <v>88</v>
      </c>
    </row>
    <row r="52" spans="1:90">
      <c r="A52" s="2" t="s">
        <v>71</v>
      </c>
      <c r="B52" s="2" t="s">
        <v>72</v>
      </c>
      <c r="C52" s="2" t="s">
        <v>73</v>
      </c>
      <c r="E52" s="2" t="str">
        <f>"029907356538"</f>
        <v>029907356538</v>
      </c>
      <c r="F52" s="3">
        <v>42871</v>
      </c>
      <c r="G52" s="2">
        <v>201711</v>
      </c>
      <c r="H52" s="2" t="s">
        <v>109</v>
      </c>
      <c r="I52" s="2" t="s">
        <v>110</v>
      </c>
      <c r="J52" s="2" t="s">
        <v>304</v>
      </c>
      <c r="K52" s="2" t="s">
        <v>77</v>
      </c>
      <c r="L52" s="2" t="s">
        <v>112</v>
      </c>
      <c r="M52" s="2" t="s">
        <v>113</v>
      </c>
      <c r="N52" s="2" t="s">
        <v>305</v>
      </c>
      <c r="O52" s="2" t="s">
        <v>81</v>
      </c>
      <c r="P52" s="2" t="str">
        <f>"11942270 FM                   "</f>
        <v xml:space="preserve">11942270 FM                   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3.98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1</v>
      </c>
      <c r="BI52" s="2">
        <v>1</v>
      </c>
      <c r="BJ52" s="2">
        <v>0.2</v>
      </c>
      <c r="BK52" s="2">
        <v>1</v>
      </c>
      <c r="BL52" s="2">
        <v>35.979999999999997</v>
      </c>
      <c r="BM52" s="2">
        <v>5.04</v>
      </c>
      <c r="BN52" s="2">
        <v>41.02</v>
      </c>
      <c r="BO52" s="2">
        <v>41.02</v>
      </c>
      <c r="BQ52" s="2" t="s">
        <v>115</v>
      </c>
      <c r="BR52" s="2" t="s">
        <v>221</v>
      </c>
      <c r="BS52" s="3">
        <v>42872</v>
      </c>
      <c r="BT52" s="4">
        <v>0.4201388888888889</v>
      </c>
      <c r="BU52" s="2" t="s">
        <v>306</v>
      </c>
      <c r="BV52" s="2" t="s">
        <v>85</v>
      </c>
      <c r="BY52" s="2">
        <v>1200</v>
      </c>
      <c r="BZ52" s="2" t="s">
        <v>27</v>
      </c>
      <c r="CA52" s="2" t="s">
        <v>232</v>
      </c>
      <c r="CC52" s="2" t="s">
        <v>113</v>
      </c>
      <c r="CD52" s="2">
        <v>8000</v>
      </c>
      <c r="CE52" s="2" t="s">
        <v>87</v>
      </c>
      <c r="CF52" s="3">
        <v>42872</v>
      </c>
      <c r="CI52" s="2">
        <v>1</v>
      </c>
      <c r="CJ52" s="2">
        <v>1</v>
      </c>
      <c r="CK52" s="2">
        <v>21</v>
      </c>
      <c r="CL52" s="2" t="s">
        <v>88</v>
      </c>
    </row>
    <row r="53" spans="1:90">
      <c r="A53" s="2" t="s">
        <v>71</v>
      </c>
      <c r="B53" s="2" t="s">
        <v>72</v>
      </c>
      <c r="C53" s="2" t="s">
        <v>73</v>
      </c>
      <c r="E53" s="2" t="str">
        <f>"009936176264"</f>
        <v>009936176264</v>
      </c>
      <c r="F53" s="3">
        <v>42871</v>
      </c>
      <c r="G53" s="2">
        <v>201711</v>
      </c>
      <c r="H53" s="2" t="s">
        <v>78</v>
      </c>
      <c r="I53" s="2" t="s">
        <v>79</v>
      </c>
      <c r="J53" s="2" t="s">
        <v>287</v>
      </c>
      <c r="K53" s="2" t="s">
        <v>77</v>
      </c>
      <c r="L53" s="2" t="s">
        <v>307</v>
      </c>
      <c r="M53" s="2" t="s">
        <v>308</v>
      </c>
      <c r="N53" s="2" t="s">
        <v>309</v>
      </c>
      <c r="O53" s="2" t="s">
        <v>152</v>
      </c>
      <c r="P53" s="2" t="str">
        <f>"11012555DI                    "</f>
        <v xml:space="preserve">11012555DI                    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40.43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34</v>
      </c>
      <c r="BI53" s="2">
        <v>114</v>
      </c>
      <c r="BJ53" s="2">
        <v>114.5</v>
      </c>
      <c r="BK53" s="2">
        <v>115</v>
      </c>
      <c r="BL53" s="2">
        <v>370.43</v>
      </c>
      <c r="BM53" s="2">
        <v>51.86</v>
      </c>
      <c r="BN53" s="2">
        <v>422.29</v>
      </c>
      <c r="BO53" s="2">
        <v>422.29</v>
      </c>
      <c r="BQ53" s="2" t="s">
        <v>155</v>
      </c>
      <c r="BR53" s="2" t="s">
        <v>292</v>
      </c>
      <c r="BS53" s="3">
        <v>42872</v>
      </c>
      <c r="BT53" s="4">
        <v>0.45902777777777781</v>
      </c>
      <c r="BU53" s="2" t="s">
        <v>155</v>
      </c>
      <c r="BV53" s="2" t="s">
        <v>85</v>
      </c>
      <c r="BY53" s="2">
        <v>572605.65</v>
      </c>
      <c r="CC53" s="2" t="s">
        <v>308</v>
      </c>
      <c r="CD53" s="2">
        <v>9459</v>
      </c>
      <c r="CE53" s="2" t="s">
        <v>87</v>
      </c>
      <c r="CF53" s="3">
        <v>42873</v>
      </c>
      <c r="CI53" s="2">
        <v>1</v>
      </c>
      <c r="CJ53" s="2">
        <v>1</v>
      </c>
      <c r="CK53" s="2" t="s">
        <v>310</v>
      </c>
      <c r="CL53" s="2" t="s">
        <v>88</v>
      </c>
    </row>
    <row r="54" spans="1:90">
      <c r="A54" s="2" t="s">
        <v>71</v>
      </c>
      <c r="B54" s="2" t="s">
        <v>72</v>
      </c>
      <c r="C54" s="2" t="s">
        <v>73</v>
      </c>
      <c r="E54" s="2" t="str">
        <f>"019910635448"</f>
        <v>019910635448</v>
      </c>
      <c r="F54" s="3">
        <v>42871</v>
      </c>
      <c r="G54" s="2">
        <v>201711</v>
      </c>
      <c r="H54" s="2" t="s">
        <v>146</v>
      </c>
      <c r="I54" s="2" t="s">
        <v>147</v>
      </c>
      <c r="J54" s="2" t="s">
        <v>148</v>
      </c>
      <c r="K54" s="2" t="s">
        <v>77</v>
      </c>
      <c r="L54" s="2" t="s">
        <v>311</v>
      </c>
      <c r="M54" s="2" t="s">
        <v>312</v>
      </c>
      <c r="N54" s="2" t="s">
        <v>151</v>
      </c>
      <c r="O54" s="2" t="s">
        <v>152</v>
      </c>
      <c r="P54" s="2" t="str">
        <f>"NA                            "</f>
        <v xml:space="preserve">NA                            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23.55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4</v>
      </c>
      <c r="BI54" s="2">
        <v>82</v>
      </c>
      <c r="BJ54" s="2">
        <v>93.3</v>
      </c>
      <c r="BK54" s="2">
        <v>94</v>
      </c>
      <c r="BL54" s="2">
        <v>217.85</v>
      </c>
      <c r="BM54" s="2">
        <v>30.5</v>
      </c>
      <c r="BN54" s="2">
        <v>248.35</v>
      </c>
      <c r="BO54" s="2">
        <v>248.35</v>
      </c>
      <c r="BQ54" s="2" t="s">
        <v>313</v>
      </c>
      <c r="BR54" s="2" t="s">
        <v>154</v>
      </c>
      <c r="BS54" s="3">
        <v>42872</v>
      </c>
      <c r="BT54" s="4">
        <v>0.56805555555555554</v>
      </c>
      <c r="BU54" s="2" t="s">
        <v>314</v>
      </c>
      <c r="BV54" s="2" t="s">
        <v>85</v>
      </c>
      <c r="BY54" s="2">
        <v>466538.23</v>
      </c>
      <c r="CA54" s="2" t="s">
        <v>315</v>
      </c>
      <c r="CC54" s="2" t="s">
        <v>312</v>
      </c>
      <c r="CD54" s="2">
        <v>7200</v>
      </c>
      <c r="CE54" s="2" t="s">
        <v>87</v>
      </c>
      <c r="CF54" s="3">
        <v>42872</v>
      </c>
      <c r="CI54" s="2">
        <v>3</v>
      </c>
      <c r="CJ54" s="2">
        <v>1</v>
      </c>
      <c r="CK54" s="2" t="s">
        <v>316</v>
      </c>
      <c r="CL54" s="2" t="s">
        <v>88</v>
      </c>
    </row>
    <row r="55" spans="1:90">
      <c r="A55" s="2" t="s">
        <v>71</v>
      </c>
      <c r="B55" s="2" t="s">
        <v>72</v>
      </c>
      <c r="C55" s="2" t="s">
        <v>73</v>
      </c>
      <c r="E55" s="2" t="str">
        <f>"019910635450"</f>
        <v>019910635450</v>
      </c>
      <c r="F55" s="3">
        <v>42872</v>
      </c>
      <c r="G55" s="2">
        <v>201711</v>
      </c>
      <c r="H55" s="2" t="s">
        <v>146</v>
      </c>
      <c r="I55" s="2" t="s">
        <v>147</v>
      </c>
      <c r="J55" s="2" t="s">
        <v>148</v>
      </c>
      <c r="K55" s="2" t="s">
        <v>77</v>
      </c>
      <c r="L55" s="2" t="s">
        <v>317</v>
      </c>
      <c r="M55" s="2" t="s">
        <v>318</v>
      </c>
      <c r="N55" s="2" t="s">
        <v>319</v>
      </c>
      <c r="O55" s="2" t="s">
        <v>152</v>
      </c>
      <c r="P55" s="2" t="str">
        <f>"134244                        "</f>
        <v xml:space="preserve">134244                        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5.6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1</v>
      </c>
      <c r="BI55" s="2">
        <v>1</v>
      </c>
      <c r="BJ55" s="2">
        <v>4</v>
      </c>
      <c r="BK55" s="2">
        <v>4</v>
      </c>
      <c r="BL55" s="2">
        <v>55.6</v>
      </c>
      <c r="BM55" s="2">
        <v>7.78</v>
      </c>
      <c r="BN55" s="2">
        <v>63.38</v>
      </c>
      <c r="BO55" s="2">
        <v>63.38</v>
      </c>
      <c r="BQ55" s="2" t="s">
        <v>320</v>
      </c>
      <c r="BR55" s="2" t="s">
        <v>154</v>
      </c>
      <c r="BS55" s="3">
        <v>42873</v>
      </c>
      <c r="BT55" s="4">
        <v>0.41666666666666669</v>
      </c>
      <c r="BU55" s="2" t="s">
        <v>321</v>
      </c>
      <c r="BY55" s="2">
        <v>20032.32</v>
      </c>
      <c r="CC55" s="2" t="s">
        <v>318</v>
      </c>
      <c r="CD55" s="2">
        <v>6615</v>
      </c>
      <c r="CE55" s="2" t="s">
        <v>87</v>
      </c>
      <c r="CF55" s="3">
        <v>42878</v>
      </c>
      <c r="CI55" s="2">
        <v>0</v>
      </c>
      <c r="CJ55" s="2">
        <v>0</v>
      </c>
      <c r="CK55" s="2" t="s">
        <v>217</v>
      </c>
      <c r="CL55" s="2" t="s">
        <v>88</v>
      </c>
    </row>
    <row r="56" spans="1:90">
      <c r="A56" s="2" t="s">
        <v>71</v>
      </c>
      <c r="B56" s="2" t="s">
        <v>72</v>
      </c>
      <c r="C56" s="2" t="s">
        <v>73</v>
      </c>
      <c r="E56" s="2" t="str">
        <f>"019910635449"</f>
        <v>019910635449</v>
      </c>
      <c r="F56" s="3">
        <v>42872</v>
      </c>
      <c r="G56" s="2">
        <v>201711</v>
      </c>
      <c r="H56" s="2" t="s">
        <v>146</v>
      </c>
      <c r="I56" s="2" t="s">
        <v>147</v>
      </c>
      <c r="J56" s="2" t="s">
        <v>148</v>
      </c>
      <c r="K56" s="2" t="s">
        <v>77</v>
      </c>
      <c r="L56" s="2" t="s">
        <v>322</v>
      </c>
      <c r="M56" s="2" t="s">
        <v>323</v>
      </c>
      <c r="N56" s="2" t="s">
        <v>324</v>
      </c>
      <c r="O56" s="2" t="s">
        <v>152</v>
      </c>
      <c r="P56" s="2" t="str">
        <f>"134200                        "</f>
        <v xml:space="preserve">134200                        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11.82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1</v>
      </c>
      <c r="BI56" s="2">
        <v>4</v>
      </c>
      <c r="BJ56" s="2">
        <v>7.9</v>
      </c>
      <c r="BK56" s="2">
        <v>8</v>
      </c>
      <c r="BL56" s="2">
        <v>111.82</v>
      </c>
      <c r="BM56" s="2">
        <v>15.65</v>
      </c>
      <c r="BN56" s="2">
        <v>127.47</v>
      </c>
      <c r="BO56" s="2">
        <v>127.47</v>
      </c>
      <c r="BQ56" s="2" t="s">
        <v>325</v>
      </c>
      <c r="BR56" s="2" t="s">
        <v>326</v>
      </c>
      <c r="BS56" s="3">
        <v>42874</v>
      </c>
      <c r="BT56" s="4">
        <v>0.3840277777777778</v>
      </c>
      <c r="BU56" s="2" t="s">
        <v>327</v>
      </c>
      <c r="BY56" s="2">
        <v>39585</v>
      </c>
      <c r="CC56" s="2" t="s">
        <v>323</v>
      </c>
      <c r="CD56" s="2">
        <v>216</v>
      </c>
      <c r="CE56" s="2" t="s">
        <v>87</v>
      </c>
      <c r="CF56" s="3">
        <v>42878</v>
      </c>
      <c r="CI56" s="2">
        <v>0</v>
      </c>
      <c r="CJ56" s="2">
        <v>0</v>
      </c>
      <c r="CK56" s="2" t="s">
        <v>187</v>
      </c>
      <c r="CL56" s="2" t="s">
        <v>88</v>
      </c>
    </row>
    <row r="57" spans="1:90">
      <c r="A57" s="2" t="s">
        <v>71</v>
      </c>
      <c r="B57" s="2" t="s">
        <v>72</v>
      </c>
      <c r="C57" s="2" t="s">
        <v>73</v>
      </c>
      <c r="E57" s="2" t="str">
        <f>"019910635452"</f>
        <v>019910635452</v>
      </c>
      <c r="F57" s="3">
        <v>42872</v>
      </c>
      <c r="G57" s="2">
        <v>201711</v>
      </c>
      <c r="H57" s="2" t="s">
        <v>146</v>
      </c>
      <c r="I57" s="2" t="s">
        <v>147</v>
      </c>
      <c r="J57" s="2" t="s">
        <v>148</v>
      </c>
      <c r="K57" s="2" t="s">
        <v>77</v>
      </c>
      <c r="L57" s="2" t="s">
        <v>328</v>
      </c>
      <c r="M57" s="2" t="s">
        <v>329</v>
      </c>
      <c r="N57" s="2" t="s">
        <v>330</v>
      </c>
      <c r="O57" s="2" t="s">
        <v>152</v>
      </c>
      <c r="P57" s="2" t="str">
        <f>"134342                        "</f>
        <v xml:space="preserve">134342                        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8.09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1</v>
      </c>
      <c r="BI57" s="2">
        <v>2.5</v>
      </c>
      <c r="BJ57" s="2">
        <v>3.9</v>
      </c>
      <c r="BK57" s="2">
        <v>4</v>
      </c>
      <c r="BL57" s="2">
        <v>78.09</v>
      </c>
      <c r="BM57" s="2">
        <v>10.93</v>
      </c>
      <c r="BN57" s="2">
        <v>89.02</v>
      </c>
      <c r="BO57" s="2">
        <v>89.02</v>
      </c>
      <c r="BQ57" s="2" t="s">
        <v>331</v>
      </c>
      <c r="BR57" s="2" t="s">
        <v>154</v>
      </c>
      <c r="BS57" s="3">
        <v>42874</v>
      </c>
      <c r="BT57" s="4">
        <v>0.53125</v>
      </c>
      <c r="BU57" s="2" t="s">
        <v>332</v>
      </c>
      <c r="BV57" s="2" t="s">
        <v>85</v>
      </c>
      <c r="BY57" s="2">
        <v>19600.080000000002</v>
      </c>
      <c r="CC57" s="2" t="s">
        <v>329</v>
      </c>
      <c r="CD57" s="2">
        <v>5219</v>
      </c>
      <c r="CE57" s="2" t="s">
        <v>87</v>
      </c>
      <c r="CF57" s="3">
        <v>42878</v>
      </c>
      <c r="CI57" s="2">
        <v>2</v>
      </c>
      <c r="CJ57" s="2">
        <v>2</v>
      </c>
      <c r="CK57" s="2" t="s">
        <v>310</v>
      </c>
      <c r="CL57" s="2" t="s">
        <v>88</v>
      </c>
    </row>
    <row r="58" spans="1:90">
      <c r="A58" s="2" t="s">
        <v>71</v>
      </c>
      <c r="B58" s="2" t="s">
        <v>72</v>
      </c>
      <c r="C58" s="2" t="s">
        <v>73</v>
      </c>
      <c r="E58" s="2" t="str">
        <f>"009936361929"</f>
        <v>009936361929</v>
      </c>
      <c r="F58" s="3">
        <v>42872</v>
      </c>
      <c r="G58" s="2">
        <v>201711</v>
      </c>
      <c r="H58" s="2" t="s">
        <v>122</v>
      </c>
      <c r="I58" s="2" t="s">
        <v>123</v>
      </c>
      <c r="J58" s="2" t="s">
        <v>140</v>
      </c>
      <c r="K58" s="2" t="s">
        <v>77</v>
      </c>
      <c r="L58" s="2" t="s">
        <v>89</v>
      </c>
      <c r="M58" s="2" t="s">
        <v>90</v>
      </c>
      <c r="N58" s="2" t="s">
        <v>76</v>
      </c>
      <c r="O58" s="2" t="s">
        <v>81</v>
      </c>
      <c r="P58" s="2" t="str">
        <f>"...                           "</f>
        <v xml:space="preserve">...                           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9.9499999999999993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1</v>
      </c>
      <c r="BI58" s="2">
        <v>4.4000000000000004</v>
      </c>
      <c r="BJ58" s="2">
        <v>4.9000000000000004</v>
      </c>
      <c r="BK58" s="2">
        <v>5</v>
      </c>
      <c r="BL58" s="2">
        <v>89.95</v>
      </c>
      <c r="BM58" s="2">
        <v>12.59</v>
      </c>
      <c r="BN58" s="2">
        <v>102.54</v>
      </c>
      <c r="BO58" s="2">
        <v>102.54</v>
      </c>
      <c r="BR58" s="2" t="s">
        <v>203</v>
      </c>
      <c r="BS58" s="3">
        <v>42873</v>
      </c>
      <c r="BT58" s="4">
        <v>0.35416666666666669</v>
      </c>
      <c r="BU58" s="2" t="s">
        <v>333</v>
      </c>
      <c r="BV58" s="2" t="s">
        <v>88</v>
      </c>
      <c r="BY58" s="2">
        <v>24434.3</v>
      </c>
      <c r="BZ58" s="2" t="s">
        <v>27</v>
      </c>
      <c r="CC58" s="2" t="s">
        <v>90</v>
      </c>
      <c r="CD58" s="2">
        <v>6529</v>
      </c>
      <c r="CE58" s="2" t="s">
        <v>87</v>
      </c>
      <c r="CF58" s="3">
        <v>42874</v>
      </c>
      <c r="CI58" s="2">
        <v>1</v>
      </c>
      <c r="CJ58" s="2">
        <v>2</v>
      </c>
      <c r="CK58" s="2">
        <v>21</v>
      </c>
      <c r="CL58" s="2" t="s">
        <v>88</v>
      </c>
    </row>
    <row r="59" spans="1:90">
      <c r="A59" s="2" t="s">
        <v>71</v>
      </c>
      <c r="B59" s="2" t="s">
        <v>72</v>
      </c>
      <c r="C59" s="2" t="s">
        <v>73</v>
      </c>
      <c r="E59" s="2" t="str">
        <f>"039902662767"</f>
        <v>039902662767</v>
      </c>
      <c r="F59" s="3">
        <v>42872</v>
      </c>
      <c r="G59" s="2">
        <v>201711</v>
      </c>
      <c r="H59" s="2" t="s">
        <v>74</v>
      </c>
      <c r="I59" s="2" t="s">
        <v>75</v>
      </c>
      <c r="J59" s="2" t="s">
        <v>76</v>
      </c>
      <c r="K59" s="2" t="s">
        <v>77</v>
      </c>
      <c r="L59" s="2" t="s">
        <v>112</v>
      </c>
      <c r="M59" s="2" t="s">
        <v>113</v>
      </c>
      <c r="N59" s="2" t="s">
        <v>334</v>
      </c>
      <c r="O59" s="2" t="s">
        <v>81</v>
      </c>
      <c r="P59" s="2" t="str">
        <f>"11912270 FM                   "</f>
        <v xml:space="preserve">11912270 FM                   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3.98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1</v>
      </c>
      <c r="BI59" s="2">
        <v>1</v>
      </c>
      <c r="BJ59" s="2">
        <v>0.2</v>
      </c>
      <c r="BK59" s="2">
        <v>1</v>
      </c>
      <c r="BL59" s="2">
        <v>35.979999999999997</v>
      </c>
      <c r="BM59" s="2">
        <v>5.04</v>
      </c>
      <c r="BN59" s="2">
        <v>41.02</v>
      </c>
      <c r="BO59" s="2">
        <v>41.02</v>
      </c>
      <c r="BQ59" s="2" t="s">
        <v>335</v>
      </c>
      <c r="BR59" s="2" t="s">
        <v>83</v>
      </c>
      <c r="BS59" s="3">
        <v>42873</v>
      </c>
      <c r="BT59" s="4">
        <v>0.41944444444444445</v>
      </c>
      <c r="BU59" s="2" t="s">
        <v>336</v>
      </c>
      <c r="BV59" s="2" t="s">
        <v>85</v>
      </c>
      <c r="BY59" s="2">
        <v>1200</v>
      </c>
      <c r="BZ59" s="2" t="s">
        <v>27</v>
      </c>
      <c r="CC59" s="2" t="s">
        <v>113</v>
      </c>
      <c r="CD59" s="2">
        <v>8000</v>
      </c>
      <c r="CE59" s="2" t="s">
        <v>87</v>
      </c>
      <c r="CF59" s="3">
        <v>42874</v>
      </c>
      <c r="CI59" s="2">
        <v>1</v>
      </c>
      <c r="CJ59" s="2">
        <v>1</v>
      </c>
      <c r="CK59" s="2">
        <v>21</v>
      </c>
      <c r="CL59" s="2" t="s">
        <v>88</v>
      </c>
    </row>
    <row r="60" spans="1:90">
      <c r="A60" s="2" t="s">
        <v>71</v>
      </c>
      <c r="B60" s="2" t="s">
        <v>72</v>
      </c>
      <c r="C60" s="2" t="s">
        <v>73</v>
      </c>
      <c r="E60" s="2" t="str">
        <f>"039902662766"</f>
        <v>039902662766</v>
      </c>
      <c r="F60" s="3">
        <v>42872</v>
      </c>
      <c r="G60" s="2">
        <v>201711</v>
      </c>
      <c r="H60" s="2" t="s">
        <v>74</v>
      </c>
      <c r="I60" s="2" t="s">
        <v>75</v>
      </c>
      <c r="J60" s="2" t="s">
        <v>76</v>
      </c>
      <c r="K60" s="2" t="s">
        <v>77</v>
      </c>
      <c r="L60" s="2" t="s">
        <v>89</v>
      </c>
      <c r="M60" s="2" t="s">
        <v>90</v>
      </c>
      <c r="N60" s="2" t="s">
        <v>80</v>
      </c>
      <c r="O60" s="2" t="s">
        <v>81</v>
      </c>
      <c r="P60" s="2" t="str">
        <f>"11912270 FM- 640040           "</f>
        <v xml:space="preserve">11912270 FM- 640040           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3.98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1</v>
      </c>
      <c r="BI60" s="2">
        <v>1</v>
      </c>
      <c r="BJ60" s="2">
        <v>0.2</v>
      </c>
      <c r="BK60" s="2">
        <v>1</v>
      </c>
      <c r="BL60" s="2">
        <v>35.979999999999997</v>
      </c>
      <c r="BM60" s="2">
        <v>5.04</v>
      </c>
      <c r="BN60" s="2">
        <v>41.02</v>
      </c>
      <c r="BO60" s="2">
        <v>41.02</v>
      </c>
      <c r="BQ60" s="2" t="s">
        <v>337</v>
      </c>
      <c r="BR60" s="2" t="s">
        <v>83</v>
      </c>
      <c r="BS60" s="3">
        <v>42877</v>
      </c>
      <c r="BT60" s="4">
        <v>0.33333333333333331</v>
      </c>
      <c r="BU60" s="2" t="s">
        <v>338</v>
      </c>
      <c r="BV60" s="2" t="s">
        <v>88</v>
      </c>
      <c r="BW60" s="2" t="s">
        <v>339</v>
      </c>
      <c r="BX60" s="2" t="s">
        <v>340</v>
      </c>
      <c r="BY60" s="2">
        <v>1200</v>
      </c>
      <c r="BZ60" s="2" t="s">
        <v>27</v>
      </c>
      <c r="CA60" s="2" t="s">
        <v>96</v>
      </c>
      <c r="CC60" s="2" t="s">
        <v>90</v>
      </c>
      <c r="CD60" s="2">
        <v>6530</v>
      </c>
      <c r="CE60" s="2" t="s">
        <v>87</v>
      </c>
      <c r="CF60" s="3">
        <v>42878</v>
      </c>
      <c r="CI60" s="2">
        <v>1</v>
      </c>
      <c r="CJ60" s="2">
        <v>3</v>
      </c>
      <c r="CK60" s="2">
        <v>21</v>
      </c>
      <c r="CL60" s="2" t="s">
        <v>88</v>
      </c>
    </row>
    <row r="61" spans="1:90">
      <c r="A61" s="2" t="s">
        <v>71</v>
      </c>
      <c r="B61" s="2" t="s">
        <v>72</v>
      </c>
      <c r="C61" s="2" t="s">
        <v>73</v>
      </c>
      <c r="E61" s="2" t="str">
        <f>"019910635455"</f>
        <v>019910635455</v>
      </c>
      <c r="F61" s="3">
        <v>42873</v>
      </c>
      <c r="G61" s="2">
        <v>201711</v>
      </c>
      <c r="H61" s="2" t="s">
        <v>146</v>
      </c>
      <c r="I61" s="2" t="s">
        <v>147</v>
      </c>
      <c r="J61" s="2" t="s">
        <v>148</v>
      </c>
      <c r="K61" s="2" t="s">
        <v>77</v>
      </c>
      <c r="L61" s="2" t="s">
        <v>341</v>
      </c>
      <c r="M61" s="2" t="s">
        <v>342</v>
      </c>
      <c r="N61" s="2" t="s">
        <v>151</v>
      </c>
      <c r="O61" s="2" t="s">
        <v>152</v>
      </c>
      <c r="P61" s="2" t="str">
        <f>"134399                        "</f>
        <v xml:space="preserve">134399                        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10.08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1</v>
      </c>
      <c r="BI61" s="2">
        <v>6.3</v>
      </c>
      <c r="BJ61" s="2">
        <v>8.1</v>
      </c>
      <c r="BK61" s="2">
        <v>8</v>
      </c>
      <c r="BL61" s="2">
        <v>96.08</v>
      </c>
      <c r="BM61" s="2">
        <v>13.45</v>
      </c>
      <c r="BN61" s="2">
        <v>109.53</v>
      </c>
      <c r="BO61" s="2">
        <v>109.53</v>
      </c>
      <c r="BQ61" s="2" t="s">
        <v>343</v>
      </c>
      <c r="BR61" s="2" t="s">
        <v>154</v>
      </c>
      <c r="BS61" s="3">
        <v>42877</v>
      </c>
      <c r="BT61" s="4">
        <v>0.61111111111111105</v>
      </c>
      <c r="BU61" s="2" t="s">
        <v>344</v>
      </c>
      <c r="BV61" s="2" t="s">
        <v>85</v>
      </c>
      <c r="BY61" s="2">
        <v>40294.800000000003</v>
      </c>
      <c r="CC61" s="2" t="s">
        <v>342</v>
      </c>
      <c r="CD61" s="2">
        <v>1441</v>
      </c>
      <c r="CE61" s="2" t="s">
        <v>175</v>
      </c>
      <c r="CF61" s="3">
        <v>42878</v>
      </c>
      <c r="CI61" s="2">
        <v>2</v>
      </c>
      <c r="CJ61" s="2">
        <v>2</v>
      </c>
      <c r="CK61" s="2" t="s">
        <v>170</v>
      </c>
      <c r="CL61" s="2" t="s">
        <v>88</v>
      </c>
    </row>
    <row r="62" spans="1:90">
      <c r="A62" s="2" t="s">
        <v>71</v>
      </c>
      <c r="B62" s="2" t="s">
        <v>72</v>
      </c>
      <c r="C62" s="2" t="s">
        <v>73</v>
      </c>
      <c r="E62" s="2" t="str">
        <f>"019910635453"</f>
        <v>019910635453</v>
      </c>
      <c r="F62" s="3">
        <v>42873</v>
      </c>
      <c r="G62" s="2">
        <v>201711</v>
      </c>
      <c r="H62" s="2" t="s">
        <v>146</v>
      </c>
      <c r="I62" s="2" t="s">
        <v>147</v>
      </c>
      <c r="J62" s="2" t="s">
        <v>148</v>
      </c>
      <c r="K62" s="2" t="s">
        <v>77</v>
      </c>
      <c r="L62" s="2" t="s">
        <v>212</v>
      </c>
      <c r="M62" s="2" t="s">
        <v>213</v>
      </c>
      <c r="N62" s="2" t="s">
        <v>151</v>
      </c>
      <c r="O62" s="2" t="s">
        <v>152</v>
      </c>
      <c r="P62" s="2" t="str">
        <f>"134317                        "</f>
        <v xml:space="preserve">134317                        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5.6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1</v>
      </c>
      <c r="BI62" s="2">
        <v>4.8</v>
      </c>
      <c r="BJ62" s="2">
        <v>12.8</v>
      </c>
      <c r="BK62" s="2">
        <v>13</v>
      </c>
      <c r="BL62" s="2">
        <v>55.6</v>
      </c>
      <c r="BM62" s="2">
        <v>7.78</v>
      </c>
      <c r="BN62" s="2">
        <v>63.38</v>
      </c>
      <c r="BO62" s="2">
        <v>63.38</v>
      </c>
      <c r="BQ62" s="2" t="s">
        <v>345</v>
      </c>
      <c r="BR62" s="2" t="s">
        <v>154</v>
      </c>
      <c r="BS62" s="3">
        <v>42874</v>
      </c>
      <c r="BT62" s="4">
        <v>0.65277777777777779</v>
      </c>
      <c r="BU62" s="2" t="s">
        <v>346</v>
      </c>
      <c r="BY62" s="2">
        <v>63841.120000000003</v>
      </c>
      <c r="CA62" s="2" t="s">
        <v>216</v>
      </c>
      <c r="CC62" s="2" t="s">
        <v>213</v>
      </c>
      <c r="CD62" s="2">
        <v>6525</v>
      </c>
      <c r="CE62" s="2" t="s">
        <v>175</v>
      </c>
      <c r="CF62" s="3">
        <v>42874</v>
      </c>
      <c r="CI62" s="2">
        <v>0</v>
      </c>
      <c r="CJ62" s="2">
        <v>0</v>
      </c>
      <c r="CK62" s="2" t="s">
        <v>217</v>
      </c>
      <c r="CL62" s="2" t="s">
        <v>88</v>
      </c>
    </row>
    <row r="63" spans="1:90">
      <c r="A63" s="2" t="s">
        <v>71</v>
      </c>
      <c r="B63" s="2" t="s">
        <v>72</v>
      </c>
      <c r="C63" s="2" t="s">
        <v>73</v>
      </c>
      <c r="E63" s="2" t="str">
        <f>"019910635454"</f>
        <v>019910635454</v>
      </c>
      <c r="F63" s="3">
        <v>42873</v>
      </c>
      <c r="G63" s="2">
        <v>201711</v>
      </c>
      <c r="H63" s="2" t="s">
        <v>146</v>
      </c>
      <c r="I63" s="2" t="s">
        <v>147</v>
      </c>
      <c r="J63" s="2" t="s">
        <v>148</v>
      </c>
      <c r="K63" s="2" t="s">
        <v>77</v>
      </c>
      <c r="L63" s="2" t="s">
        <v>212</v>
      </c>
      <c r="M63" s="2" t="s">
        <v>213</v>
      </c>
      <c r="N63" s="2" t="s">
        <v>151</v>
      </c>
      <c r="O63" s="2" t="s">
        <v>152</v>
      </c>
      <c r="P63" s="2" t="str">
        <f>"134380                        "</f>
        <v xml:space="preserve">134380                        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5.6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1</v>
      </c>
      <c r="BI63" s="2">
        <v>3.7</v>
      </c>
      <c r="BJ63" s="2">
        <v>12.9</v>
      </c>
      <c r="BK63" s="2">
        <v>13</v>
      </c>
      <c r="BL63" s="2">
        <v>55.6</v>
      </c>
      <c r="BM63" s="2">
        <v>7.78</v>
      </c>
      <c r="BN63" s="2">
        <v>63.38</v>
      </c>
      <c r="BO63" s="2">
        <v>63.38</v>
      </c>
      <c r="BQ63" s="2" t="s">
        <v>214</v>
      </c>
      <c r="BR63" s="2" t="s">
        <v>154</v>
      </c>
      <c r="BS63" s="3">
        <v>42874</v>
      </c>
      <c r="BT63" s="4">
        <v>0.64930555555555558</v>
      </c>
      <c r="BU63" s="2" t="s">
        <v>215</v>
      </c>
      <c r="BY63" s="2">
        <v>64394.04</v>
      </c>
      <c r="CA63" s="2" t="s">
        <v>216</v>
      </c>
      <c r="CC63" s="2" t="s">
        <v>213</v>
      </c>
      <c r="CD63" s="2">
        <v>6525</v>
      </c>
      <c r="CE63" s="2" t="s">
        <v>175</v>
      </c>
      <c r="CF63" s="3">
        <v>42874</v>
      </c>
      <c r="CI63" s="2">
        <v>0</v>
      </c>
      <c r="CJ63" s="2">
        <v>0</v>
      </c>
      <c r="CK63" s="2" t="s">
        <v>217</v>
      </c>
      <c r="CL63" s="2" t="s">
        <v>88</v>
      </c>
    </row>
    <row r="64" spans="1:90">
      <c r="A64" s="2" t="s">
        <v>71</v>
      </c>
      <c r="B64" s="2" t="s">
        <v>72</v>
      </c>
      <c r="C64" s="2" t="s">
        <v>73</v>
      </c>
      <c r="E64" s="2" t="str">
        <f>"009935616791"</f>
        <v>009935616791</v>
      </c>
      <c r="F64" s="3">
        <v>42874</v>
      </c>
      <c r="G64" s="2">
        <v>201711</v>
      </c>
      <c r="H64" s="2" t="s">
        <v>122</v>
      </c>
      <c r="I64" s="2" t="s">
        <v>123</v>
      </c>
      <c r="J64" s="2" t="s">
        <v>140</v>
      </c>
      <c r="K64" s="2" t="s">
        <v>77</v>
      </c>
      <c r="L64" s="2" t="s">
        <v>112</v>
      </c>
      <c r="M64" s="2" t="s">
        <v>113</v>
      </c>
      <c r="N64" s="2" t="s">
        <v>114</v>
      </c>
      <c r="O64" s="2" t="s">
        <v>81</v>
      </c>
      <c r="P64" s="2" t="str">
        <f>"...                           "</f>
        <v xml:space="preserve">...                           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3.98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1</v>
      </c>
      <c r="BI64" s="2">
        <v>0.5</v>
      </c>
      <c r="BJ64" s="2">
        <v>0.2</v>
      </c>
      <c r="BK64" s="2">
        <v>0.5</v>
      </c>
      <c r="BL64" s="2">
        <v>35.979999999999997</v>
      </c>
      <c r="BM64" s="2">
        <v>5.04</v>
      </c>
      <c r="BN64" s="2">
        <v>41.02</v>
      </c>
      <c r="BO64" s="2">
        <v>41.02</v>
      </c>
      <c r="BQ64" s="2" t="s">
        <v>347</v>
      </c>
      <c r="BR64" s="2" t="s">
        <v>203</v>
      </c>
      <c r="BS64" s="3">
        <v>42877</v>
      </c>
      <c r="BT64" s="4">
        <v>0.41180555555555554</v>
      </c>
      <c r="BU64" s="2" t="s">
        <v>348</v>
      </c>
      <c r="BV64" s="2" t="s">
        <v>85</v>
      </c>
      <c r="BY64" s="2">
        <v>1200</v>
      </c>
      <c r="BZ64" s="2" t="s">
        <v>27</v>
      </c>
      <c r="CA64" s="2" t="s">
        <v>349</v>
      </c>
      <c r="CC64" s="2" t="s">
        <v>113</v>
      </c>
      <c r="CD64" s="2">
        <v>8000</v>
      </c>
      <c r="CE64" s="2" t="s">
        <v>87</v>
      </c>
      <c r="CF64" s="3">
        <v>42877</v>
      </c>
      <c r="CI64" s="2">
        <v>1</v>
      </c>
      <c r="CJ64" s="2">
        <v>1</v>
      </c>
      <c r="CK64" s="2">
        <v>21</v>
      </c>
      <c r="CL64" s="2" t="s">
        <v>88</v>
      </c>
    </row>
    <row r="65" spans="1:90">
      <c r="A65" s="2" t="s">
        <v>71</v>
      </c>
      <c r="B65" s="2" t="s">
        <v>72</v>
      </c>
      <c r="C65" s="2" t="s">
        <v>73</v>
      </c>
      <c r="E65" s="2" t="str">
        <f>"009935272437"</f>
        <v>009935272437</v>
      </c>
      <c r="F65" s="3">
        <v>42874</v>
      </c>
      <c r="G65" s="2">
        <v>201711</v>
      </c>
      <c r="H65" s="2" t="s">
        <v>122</v>
      </c>
      <c r="I65" s="2" t="s">
        <v>123</v>
      </c>
      <c r="J65" s="2" t="s">
        <v>140</v>
      </c>
      <c r="K65" s="2" t="s">
        <v>77</v>
      </c>
      <c r="L65" s="2" t="s">
        <v>112</v>
      </c>
      <c r="M65" s="2" t="s">
        <v>113</v>
      </c>
      <c r="N65" s="2" t="s">
        <v>114</v>
      </c>
      <c r="O65" s="2" t="s">
        <v>81</v>
      </c>
      <c r="P65" s="2" t="str">
        <f>"...                           "</f>
        <v xml:space="preserve">...                           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3.98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1</v>
      </c>
      <c r="BI65" s="2">
        <v>0.5</v>
      </c>
      <c r="BJ65" s="2">
        <v>0.2</v>
      </c>
      <c r="BK65" s="2">
        <v>0.5</v>
      </c>
      <c r="BL65" s="2">
        <v>35.979999999999997</v>
      </c>
      <c r="BM65" s="2">
        <v>5.04</v>
      </c>
      <c r="BN65" s="2">
        <v>41.02</v>
      </c>
      <c r="BO65" s="2">
        <v>41.02</v>
      </c>
      <c r="BQ65" s="2" t="s">
        <v>350</v>
      </c>
      <c r="BR65" s="2" t="s">
        <v>203</v>
      </c>
      <c r="BS65" s="3">
        <v>42877</v>
      </c>
      <c r="BT65" s="4">
        <v>0.41180555555555554</v>
      </c>
      <c r="BU65" s="2" t="s">
        <v>348</v>
      </c>
      <c r="BV65" s="2" t="s">
        <v>85</v>
      </c>
      <c r="BY65" s="2">
        <v>1200</v>
      </c>
      <c r="BZ65" s="2" t="s">
        <v>27</v>
      </c>
      <c r="CA65" s="2" t="s">
        <v>349</v>
      </c>
      <c r="CC65" s="2" t="s">
        <v>113</v>
      </c>
      <c r="CD65" s="2">
        <v>8000</v>
      </c>
      <c r="CE65" s="2" t="s">
        <v>87</v>
      </c>
      <c r="CF65" s="3">
        <v>42877</v>
      </c>
      <c r="CI65" s="2">
        <v>1</v>
      </c>
      <c r="CJ65" s="2">
        <v>1</v>
      </c>
      <c r="CK65" s="2">
        <v>21</v>
      </c>
      <c r="CL65" s="2" t="s">
        <v>88</v>
      </c>
    </row>
    <row r="66" spans="1:90">
      <c r="A66" s="2" t="s">
        <v>71</v>
      </c>
      <c r="B66" s="2" t="s">
        <v>72</v>
      </c>
      <c r="C66" s="2" t="s">
        <v>73</v>
      </c>
      <c r="E66" s="2" t="str">
        <f>"049901281679"</f>
        <v>049901281679</v>
      </c>
      <c r="F66" s="3">
        <v>42874</v>
      </c>
      <c r="G66" s="2">
        <v>201711</v>
      </c>
      <c r="H66" s="2" t="s">
        <v>105</v>
      </c>
      <c r="I66" s="2" t="s">
        <v>106</v>
      </c>
      <c r="J66" s="2" t="s">
        <v>76</v>
      </c>
      <c r="K66" s="2" t="s">
        <v>77</v>
      </c>
      <c r="L66" s="2" t="s">
        <v>74</v>
      </c>
      <c r="M66" s="2" t="s">
        <v>75</v>
      </c>
      <c r="N66" s="2" t="s">
        <v>351</v>
      </c>
      <c r="O66" s="2" t="s">
        <v>81</v>
      </c>
      <c r="P66" s="2" t="str">
        <f>"                              "</f>
        <v xml:space="preserve">                              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7.71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1</v>
      </c>
      <c r="BI66" s="2">
        <v>2</v>
      </c>
      <c r="BJ66" s="2">
        <v>1</v>
      </c>
      <c r="BK66" s="2">
        <v>2</v>
      </c>
      <c r="BL66" s="2">
        <v>69.709999999999994</v>
      </c>
      <c r="BM66" s="2">
        <v>9.76</v>
      </c>
      <c r="BN66" s="2">
        <v>79.47</v>
      </c>
      <c r="BO66" s="2">
        <v>79.47</v>
      </c>
      <c r="BQ66" s="2" t="s">
        <v>352</v>
      </c>
      <c r="BR66" s="2" t="s">
        <v>353</v>
      </c>
      <c r="BS66" s="3">
        <v>42877</v>
      </c>
      <c r="BT66" s="4">
        <v>0.375</v>
      </c>
      <c r="BU66" s="2" t="s">
        <v>354</v>
      </c>
      <c r="BV66" s="2" t="s">
        <v>85</v>
      </c>
      <c r="BY66" s="2">
        <v>4800</v>
      </c>
      <c r="BZ66" s="2" t="s">
        <v>27</v>
      </c>
      <c r="CC66" s="2" t="s">
        <v>75</v>
      </c>
      <c r="CD66" s="2">
        <v>6045</v>
      </c>
      <c r="CE66" s="2" t="s">
        <v>87</v>
      </c>
      <c r="CF66" s="3">
        <v>42878</v>
      </c>
      <c r="CI66" s="2">
        <v>1</v>
      </c>
      <c r="CJ66" s="2">
        <v>1</v>
      </c>
      <c r="CK66" s="2">
        <v>23</v>
      </c>
      <c r="CL66" s="2" t="s">
        <v>88</v>
      </c>
    </row>
    <row r="67" spans="1:90">
      <c r="A67" s="2" t="s">
        <v>71</v>
      </c>
      <c r="B67" s="2" t="s">
        <v>72</v>
      </c>
      <c r="C67" s="2" t="s">
        <v>73</v>
      </c>
      <c r="E67" s="2" t="str">
        <f>"019910764976"</f>
        <v>019910764976</v>
      </c>
      <c r="F67" s="3">
        <v>42874</v>
      </c>
      <c r="G67" s="2">
        <v>201711</v>
      </c>
      <c r="H67" s="2" t="s">
        <v>112</v>
      </c>
      <c r="I67" s="2" t="s">
        <v>113</v>
      </c>
      <c r="J67" s="2" t="s">
        <v>76</v>
      </c>
      <c r="K67" s="2" t="s">
        <v>77</v>
      </c>
      <c r="L67" s="2" t="s">
        <v>122</v>
      </c>
      <c r="M67" s="2" t="s">
        <v>123</v>
      </c>
      <c r="N67" s="2" t="s">
        <v>76</v>
      </c>
      <c r="O67" s="2" t="s">
        <v>152</v>
      </c>
      <c r="P67" s="2" t="str">
        <f>"11942270FM                    "</f>
        <v xml:space="preserve">11942270FM                    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8.4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1</v>
      </c>
      <c r="BI67" s="2">
        <v>1</v>
      </c>
      <c r="BJ67" s="2">
        <v>0.2</v>
      </c>
      <c r="BK67" s="2">
        <v>1</v>
      </c>
      <c r="BL67" s="2">
        <v>80.900000000000006</v>
      </c>
      <c r="BM67" s="2">
        <v>11.33</v>
      </c>
      <c r="BN67" s="2">
        <v>92.23</v>
      </c>
      <c r="BO67" s="2">
        <v>92.23</v>
      </c>
      <c r="BQ67" s="2" t="s">
        <v>355</v>
      </c>
      <c r="BR67" s="2" t="s">
        <v>356</v>
      </c>
      <c r="BS67" s="3">
        <v>42877</v>
      </c>
      <c r="BT67" s="4">
        <v>0.34722222222222227</v>
      </c>
      <c r="BU67" s="2" t="s">
        <v>357</v>
      </c>
      <c r="BV67" s="2" t="s">
        <v>85</v>
      </c>
      <c r="BY67" s="2">
        <v>1200</v>
      </c>
      <c r="CA67" s="2" t="s">
        <v>96</v>
      </c>
      <c r="CC67" s="2" t="s">
        <v>123</v>
      </c>
      <c r="CD67" s="2">
        <v>1601</v>
      </c>
      <c r="CE67" s="2" t="s">
        <v>87</v>
      </c>
      <c r="CF67" s="3">
        <v>42878</v>
      </c>
      <c r="CI67" s="2">
        <v>2</v>
      </c>
      <c r="CJ67" s="2">
        <v>1</v>
      </c>
      <c r="CK67" s="2" t="s">
        <v>156</v>
      </c>
      <c r="CL67" s="2" t="s">
        <v>88</v>
      </c>
    </row>
    <row r="68" spans="1:90">
      <c r="A68" s="2" t="s">
        <v>71</v>
      </c>
      <c r="B68" s="2" t="s">
        <v>72</v>
      </c>
      <c r="C68" s="2" t="s">
        <v>73</v>
      </c>
      <c r="E68" s="2" t="str">
        <f>"039902662777"</f>
        <v>039902662777</v>
      </c>
      <c r="F68" s="3">
        <v>42874</v>
      </c>
      <c r="G68" s="2">
        <v>201711</v>
      </c>
      <c r="H68" s="2" t="s">
        <v>74</v>
      </c>
      <c r="I68" s="2" t="s">
        <v>75</v>
      </c>
      <c r="J68" s="2" t="s">
        <v>76</v>
      </c>
      <c r="K68" s="2" t="s">
        <v>77</v>
      </c>
      <c r="L68" s="2" t="s">
        <v>358</v>
      </c>
      <c r="M68" s="2" t="s">
        <v>359</v>
      </c>
      <c r="N68" s="2" t="s">
        <v>80</v>
      </c>
      <c r="O68" s="2" t="s">
        <v>81</v>
      </c>
      <c r="P68" s="2" t="str">
        <f>"11912270 FM                   "</f>
        <v xml:space="preserve">11912270 FM                   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7.71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1</v>
      </c>
      <c r="BI68" s="2">
        <v>1</v>
      </c>
      <c r="BJ68" s="2">
        <v>0.2</v>
      </c>
      <c r="BK68" s="2">
        <v>1</v>
      </c>
      <c r="BL68" s="2">
        <v>69.709999999999994</v>
      </c>
      <c r="BM68" s="2">
        <v>9.76</v>
      </c>
      <c r="BN68" s="2">
        <v>79.47</v>
      </c>
      <c r="BO68" s="2">
        <v>79.47</v>
      </c>
      <c r="BQ68" s="2" t="s">
        <v>360</v>
      </c>
      <c r="BR68" s="2" t="s">
        <v>83</v>
      </c>
      <c r="BS68" s="3">
        <v>42877</v>
      </c>
      <c r="BT68" s="4">
        <v>0.5854166666666667</v>
      </c>
      <c r="BU68" s="2" t="s">
        <v>361</v>
      </c>
      <c r="BV68" s="2" t="s">
        <v>85</v>
      </c>
      <c r="BY68" s="2">
        <v>1200</v>
      </c>
      <c r="BZ68" s="2" t="s">
        <v>27</v>
      </c>
      <c r="CC68" s="2" t="s">
        <v>359</v>
      </c>
      <c r="CD68" s="2">
        <v>5100</v>
      </c>
      <c r="CE68" s="2" t="s">
        <v>87</v>
      </c>
      <c r="CF68" s="3">
        <v>42879</v>
      </c>
      <c r="CI68" s="2">
        <v>3</v>
      </c>
      <c r="CJ68" s="2">
        <v>1</v>
      </c>
      <c r="CK68" s="2">
        <v>23</v>
      </c>
      <c r="CL68" s="2" t="s">
        <v>88</v>
      </c>
    </row>
    <row r="69" spans="1:90">
      <c r="A69" s="2" t="s">
        <v>71</v>
      </c>
      <c r="B69" s="2" t="s">
        <v>72</v>
      </c>
      <c r="C69" s="2" t="s">
        <v>73</v>
      </c>
      <c r="E69" s="2" t="str">
        <f>"039902662776"</f>
        <v>039902662776</v>
      </c>
      <c r="F69" s="3">
        <v>42874</v>
      </c>
      <c r="G69" s="2">
        <v>201711</v>
      </c>
      <c r="H69" s="2" t="s">
        <v>74</v>
      </c>
      <c r="I69" s="2" t="s">
        <v>75</v>
      </c>
      <c r="J69" s="2" t="s">
        <v>76</v>
      </c>
      <c r="K69" s="2" t="s">
        <v>77</v>
      </c>
      <c r="L69" s="2" t="s">
        <v>89</v>
      </c>
      <c r="M69" s="2" t="s">
        <v>90</v>
      </c>
      <c r="N69" s="2" t="s">
        <v>80</v>
      </c>
      <c r="O69" s="2" t="s">
        <v>81</v>
      </c>
      <c r="P69" s="2" t="str">
        <f>"11912270 FM                   "</f>
        <v xml:space="preserve">11912270 FM                   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3.98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2">
        <v>1</v>
      </c>
      <c r="BI69" s="2">
        <v>1</v>
      </c>
      <c r="BJ69" s="2">
        <v>0.2</v>
      </c>
      <c r="BK69" s="2">
        <v>1</v>
      </c>
      <c r="BL69" s="2">
        <v>35.979999999999997</v>
      </c>
      <c r="BM69" s="2">
        <v>5.04</v>
      </c>
      <c r="BN69" s="2">
        <v>41.02</v>
      </c>
      <c r="BO69" s="2">
        <v>41.02</v>
      </c>
      <c r="BQ69" s="2" t="s">
        <v>362</v>
      </c>
      <c r="BR69" s="2" t="s">
        <v>83</v>
      </c>
      <c r="BS69" s="3">
        <v>42877</v>
      </c>
      <c r="BT69" s="4">
        <v>0.33333333333333331</v>
      </c>
      <c r="BU69" s="2" t="s">
        <v>338</v>
      </c>
      <c r="BV69" s="2" t="s">
        <v>85</v>
      </c>
      <c r="BY69" s="2">
        <v>1200</v>
      </c>
      <c r="BZ69" s="2" t="s">
        <v>27</v>
      </c>
      <c r="CA69" s="2" t="s">
        <v>96</v>
      </c>
      <c r="CC69" s="2" t="s">
        <v>90</v>
      </c>
      <c r="CD69" s="2">
        <v>6530</v>
      </c>
      <c r="CE69" s="2" t="s">
        <v>87</v>
      </c>
      <c r="CF69" s="3">
        <v>42878</v>
      </c>
      <c r="CI69" s="2">
        <v>1</v>
      </c>
      <c r="CJ69" s="2">
        <v>1</v>
      </c>
      <c r="CK69" s="2">
        <v>21</v>
      </c>
      <c r="CL69" s="2" t="s">
        <v>88</v>
      </c>
    </row>
    <row r="70" spans="1:90">
      <c r="A70" s="2" t="s">
        <v>71</v>
      </c>
      <c r="B70" s="2" t="s">
        <v>72</v>
      </c>
      <c r="C70" s="2" t="s">
        <v>73</v>
      </c>
      <c r="E70" s="2" t="str">
        <f>"039902662778"</f>
        <v>039902662778</v>
      </c>
      <c r="F70" s="3">
        <v>42874</v>
      </c>
      <c r="G70" s="2">
        <v>201711</v>
      </c>
      <c r="H70" s="2" t="s">
        <v>74</v>
      </c>
      <c r="I70" s="2" t="s">
        <v>75</v>
      </c>
      <c r="J70" s="2" t="s">
        <v>76</v>
      </c>
      <c r="K70" s="2" t="s">
        <v>77</v>
      </c>
      <c r="L70" s="2" t="s">
        <v>328</v>
      </c>
      <c r="M70" s="2" t="s">
        <v>329</v>
      </c>
      <c r="N70" s="2" t="s">
        <v>80</v>
      </c>
      <c r="O70" s="2" t="s">
        <v>81</v>
      </c>
      <c r="P70" s="2" t="str">
        <f>"11912270 FM                   "</f>
        <v xml:space="preserve">11912270 FM                   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3.98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1</v>
      </c>
      <c r="BI70" s="2">
        <v>1</v>
      </c>
      <c r="BJ70" s="2">
        <v>0.2</v>
      </c>
      <c r="BK70" s="2">
        <v>1</v>
      </c>
      <c r="BL70" s="2">
        <v>35.979999999999997</v>
      </c>
      <c r="BM70" s="2">
        <v>5.04</v>
      </c>
      <c r="BN70" s="2">
        <v>41.02</v>
      </c>
      <c r="BO70" s="2">
        <v>41.02</v>
      </c>
      <c r="BQ70" s="2" t="s">
        <v>363</v>
      </c>
      <c r="BR70" s="2" t="s">
        <v>83</v>
      </c>
      <c r="BS70" s="3">
        <v>42877</v>
      </c>
      <c r="BT70" s="4">
        <v>0.49374999999999997</v>
      </c>
      <c r="BU70" s="2" t="s">
        <v>364</v>
      </c>
      <c r="BV70" s="2" t="s">
        <v>85</v>
      </c>
      <c r="BY70" s="2">
        <v>1200</v>
      </c>
      <c r="BZ70" s="2" t="s">
        <v>27</v>
      </c>
      <c r="CC70" s="2" t="s">
        <v>329</v>
      </c>
      <c r="CD70" s="2">
        <v>5247</v>
      </c>
      <c r="CE70" s="2" t="s">
        <v>87</v>
      </c>
      <c r="CF70" s="3">
        <v>42879</v>
      </c>
      <c r="CI70" s="2">
        <v>1</v>
      </c>
      <c r="CJ70" s="2">
        <v>1</v>
      </c>
      <c r="CK70" s="2">
        <v>21</v>
      </c>
      <c r="CL70" s="2" t="s">
        <v>88</v>
      </c>
    </row>
    <row r="71" spans="1:90">
      <c r="A71" s="2" t="s">
        <v>71</v>
      </c>
      <c r="B71" s="2" t="s">
        <v>72</v>
      </c>
      <c r="C71" s="2" t="s">
        <v>73</v>
      </c>
      <c r="E71" s="2" t="str">
        <f>"069907978958"</f>
        <v>069907978958</v>
      </c>
      <c r="F71" s="3">
        <v>42874</v>
      </c>
      <c r="G71" s="2">
        <v>201711</v>
      </c>
      <c r="H71" s="2" t="s">
        <v>251</v>
      </c>
      <c r="I71" s="2" t="s">
        <v>252</v>
      </c>
      <c r="J71" s="2" t="s">
        <v>76</v>
      </c>
      <c r="K71" s="2" t="s">
        <v>77</v>
      </c>
      <c r="L71" s="2" t="s">
        <v>74</v>
      </c>
      <c r="M71" s="2" t="s">
        <v>75</v>
      </c>
      <c r="N71" s="2" t="s">
        <v>365</v>
      </c>
      <c r="O71" s="2" t="s">
        <v>81</v>
      </c>
      <c r="P71" s="2" t="str">
        <f>"                              "</f>
        <v xml:space="preserve">                              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3.98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1</v>
      </c>
      <c r="BI71" s="2">
        <v>1</v>
      </c>
      <c r="BJ71" s="2">
        <v>0.2</v>
      </c>
      <c r="BK71" s="2">
        <v>1</v>
      </c>
      <c r="BL71" s="2">
        <v>35.979999999999997</v>
      </c>
      <c r="BM71" s="2">
        <v>5.04</v>
      </c>
      <c r="BN71" s="2">
        <v>41.02</v>
      </c>
      <c r="BO71" s="2">
        <v>41.02</v>
      </c>
      <c r="BS71" s="3">
        <v>42877</v>
      </c>
      <c r="BT71" s="4">
        <v>0.375</v>
      </c>
      <c r="BU71" s="2" t="s">
        <v>366</v>
      </c>
      <c r="BV71" s="2" t="s">
        <v>85</v>
      </c>
      <c r="BY71" s="2">
        <v>1200</v>
      </c>
      <c r="BZ71" s="2" t="s">
        <v>27</v>
      </c>
      <c r="CC71" s="2" t="s">
        <v>75</v>
      </c>
      <c r="CD71" s="2">
        <v>6001</v>
      </c>
      <c r="CE71" s="2" t="s">
        <v>128</v>
      </c>
      <c r="CF71" s="3">
        <v>42878</v>
      </c>
      <c r="CI71" s="2">
        <v>1</v>
      </c>
      <c r="CJ71" s="2">
        <v>1</v>
      </c>
      <c r="CK71" s="2">
        <v>21</v>
      </c>
      <c r="CL71" s="2" t="s">
        <v>88</v>
      </c>
    </row>
    <row r="72" spans="1:90">
      <c r="A72" s="2" t="s">
        <v>71</v>
      </c>
      <c r="B72" s="2" t="s">
        <v>72</v>
      </c>
      <c r="C72" s="2" t="s">
        <v>73</v>
      </c>
      <c r="E72" s="2" t="str">
        <f>"069907978998"</f>
        <v>069907978998</v>
      </c>
      <c r="F72" s="3">
        <v>42874</v>
      </c>
      <c r="G72" s="2">
        <v>201711</v>
      </c>
      <c r="H72" s="2" t="s">
        <v>251</v>
      </c>
      <c r="I72" s="2" t="s">
        <v>252</v>
      </c>
      <c r="J72" s="2" t="s">
        <v>76</v>
      </c>
      <c r="K72" s="2" t="s">
        <v>77</v>
      </c>
      <c r="L72" s="2" t="s">
        <v>367</v>
      </c>
      <c r="M72" s="2" t="s">
        <v>368</v>
      </c>
      <c r="N72" s="2" t="s">
        <v>369</v>
      </c>
      <c r="O72" s="2" t="s">
        <v>81</v>
      </c>
      <c r="P72" s="2" t="str">
        <f>"                              "</f>
        <v xml:space="preserve">                              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3.98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1</v>
      </c>
      <c r="BI72" s="2">
        <v>1</v>
      </c>
      <c r="BJ72" s="2">
        <v>0.2</v>
      </c>
      <c r="BK72" s="2">
        <v>1</v>
      </c>
      <c r="BL72" s="2">
        <v>35.979999999999997</v>
      </c>
      <c r="BM72" s="2">
        <v>5.04</v>
      </c>
      <c r="BN72" s="2">
        <v>41.02</v>
      </c>
      <c r="BO72" s="2">
        <v>41.02</v>
      </c>
      <c r="BS72" s="3">
        <v>42877</v>
      </c>
      <c r="BT72" s="4">
        <v>0.3611111111111111</v>
      </c>
      <c r="BU72" s="2" t="s">
        <v>370</v>
      </c>
      <c r="BV72" s="2" t="s">
        <v>85</v>
      </c>
      <c r="BY72" s="2">
        <v>1200</v>
      </c>
      <c r="BZ72" s="2" t="s">
        <v>27</v>
      </c>
      <c r="CA72" s="2" t="s">
        <v>96</v>
      </c>
      <c r="CC72" s="2" t="s">
        <v>368</v>
      </c>
      <c r="CD72" s="2">
        <v>700</v>
      </c>
      <c r="CE72" s="2" t="s">
        <v>128</v>
      </c>
      <c r="CF72" s="3">
        <v>42878</v>
      </c>
      <c r="CI72" s="2">
        <v>1</v>
      </c>
      <c r="CJ72" s="2">
        <v>1</v>
      </c>
      <c r="CK72" s="2">
        <v>21</v>
      </c>
      <c r="CL72" s="2" t="s">
        <v>88</v>
      </c>
    </row>
    <row r="73" spans="1:90">
      <c r="A73" s="2" t="s">
        <v>71</v>
      </c>
      <c r="B73" s="2" t="s">
        <v>72</v>
      </c>
      <c r="C73" s="2" t="s">
        <v>73</v>
      </c>
      <c r="E73" s="2" t="str">
        <f>"009935902668"</f>
        <v>009935902668</v>
      </c>
      <c r="F73" s="3">
        <v>42874</v>
      </c>
      <c r="G73" s="2">
        <v>201711</v>
      </c>
      <c r="H73" s="2" t="s">
        <v>268</v>
      </c>
      <c r="I73" s="2" t="s">
        <v>269</v>
      </c>
      <c r="J73" s="2" t="s">
        <v>247</v>
      </c>
      <c r="K73" s="2" t="s">
        <v>77</v>
      </c>
      <c r="L73" s="2" t="s">
        <v>74</v>
      </c>
      <c r="M73" s="2" t="s">
        <v>75</v>
      </c>
      <c r="N73" s="2" t="s">
        <v>371</v>
      </c>
      <c r="O73" s="2" t="s">
        <v>81</v>
      </c>
      <c r="P73" s="2" t="str">
        <f>"PAQ1640768                    "</f>
        <v xml:space="preserve">PAQ1640768                    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79.62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200</v>
      </c>
      <c r="BF73" s="2">
        <v>0</v>
      </c>
      <c r="BG73" s="2">
        <v>0</v>
      </c>
      <c r="BH73" s="2">
        <v>1</v>
      </c>
      <c r="BI73" s="2">
        <v>40</v>
      </c>
      <c r="BJ73" s="2">
        <v>24.2</v>
      </c>
      <c r="BK73" s="2">
        <v>40</v>
      </c>
      <c r="BL73" s="2">
        <v>919.62</v>
      </c>
      <c r="BM73" s="2">
        <v>128.75</v>
      </c>
      <c r="BN73" s="2">
        <v>1048.3699999999999</v>
      </c>
      <c r="BO73" s="2">
        <v>1048.3699999999999</v>
      </c>
      <c r="BP73" s="2" t="s">
        <v>372</v>
      </c>
      <c r="BR73" s="2" t="s">
        <v>274</v>
      </c>
      <c r="BS73" s="3">
        <v>42875</v>
      </c>
      <c r="BT73" s="4">
        <v>0.32430555555555557</v>
      </c>
      <c r="BU73" s="2" t="s">
        <v>373</v>
      </c>
      <c r="BV73" s="2" t="s">
        <v>85</v>
      </c>
      <c r="BY73" s="2">
        <v>121000</v>
      </c>
      <c r="BZ73" s="2" t="s">
        <v>374</v>
      </c>
      <c r="CC73" s="2" t="s">
        <v>75</v>
      </c>
      <c r="CD73" s="2">
        <v>6014</v>
      </c>
      <c r="CE73" s="2" t="s">
        <v>87</v>
      </c>
      <c r="CF73" s="3">
        <v>42878</v>
      </c>
      <c r="CI73" s="2">
        <v>1</v>
      </c>
      <c r="CJ73" s="2">
        <v>-1</v>
      </c>
      <c r="CK73" s="2">
        <v>21</v>
      </c>
      <c r="CL73" s="2" t="s">
        <v>88</v>
      </c>
    </row>
    <row r="74" spans="1:90">
      <c r="A74" s="2" t="s">
        <v>71</v>
      </c>
      <c r="B74" s="2" t="s">
        <v>72</v>
      </c>
      <c r="C74" s="2" t="s">
        <v>73</v>
      </c>
      <c r="E74" s="2" t="str">
        <f>"019910635456"</f>
        <v>019910635456</v>
      </c>
      <c r="F74" s="3">
        <v>42877</v>
      </c>
      <c r="G74" s="2">
        <v>201711</v>
      </c>
      <c r="H74" s="2" t="s">
        <v>146</v>
      </c>
      <c r="I74" s="2" t="s">
        <v>147</v>
      </c>
      <c r="J74" s="2" t="s">
        <v>148</v>
      </c>
      <c r="K74" s="2" t="s">
        <v>77</v>
      </c>
      <c r="L74" s="2" t="s">
        <v>341</v>
      </c>
      <c r="M74" s="2" t="s">
        <v>342</v>
      </c>
      <c r="N74" s="2" t="s">
        <v>375</v>
      </c>
      <c r="O74" s="2" t="s">
        <v>152</v>
      </c>
      <c r="P74" s="2" t="str">
        <f>"134395                        "</f>
        <v xml:space="preserve">134395                        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10.08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1</v>
      </c>
      <c r="BI74" s="2">
        <v>4.2</v>
      </c>
      <c r="BJ74" s="2">
        <v>13.1</v>
      </c>
      <c r="BK74" s="2">
        <v>13</v>
      </c>
      <c r="BL74" s="2">
        <v>96.08</v>
      </c>
      <c r="BM74" s="2">
        <v>13.45</v>
      </c>
      <c r="BN74" s="2">
        <v>109.53</v>
      </c>
      <c r="BO74" s="2">
        <v>109.53</v>
      </c>
      <c r="BQ74" s="2" t="s">
        <v>376</v>
      </c>
      <c r="BR74" s="2" t="s">
        <v>154</v>
      </c>
      <c r="BS74" s="3">
        <v>42880</v>
      </c>
      <c r="BT74" s="4">
        <v>0.54722222222222217</v>
      </c>
      <c r="BU74" s="2" t="s">
        <v>377</v>
      </c>
      <c r="BV74" s="2" t="s">
        <v>88</v>
      </c>
      <c r="BY74" s="2">
        <v>65424</v>
      </c>
      <c r="CC74" s="2" t="s">
        <v>342</v>
      </c>
      <c r="CD74" s="2">
        <v>1441</v>
      </c>
      <c r="CE74" s="2" t="s">
        <v>175</v>
      </c>
      <c r="CF74" s="3">
        <v>42881</v>
      </c>
      <c r="CI74" s="2">
        <v>2</v>
      </c>
      <c r="CJ74" s="2">
        <v>3</v>
      </c>
      <c r="CK74" s="2" t="s">
        <v>170</v>
      </c>
      <c r="CL74" s="2" t="s">
        <v>88</v>
      </c>
    </row>
    <row r="75" spans="1:90">
      <c r="A75" s="2" t="s">
        <v>97</v>
      </c>
      <c r="B75" s="2" t="s">
        <v>72</v>
      </c>
      <c r="C75" s="2" t="s">
        <v>73</v>
      </c>
      <c r="E75" s="2" t="str">
        <f>"009935382404"</f>
        <v>009935382404</v>
      </c>
      <c r="F75" s="3">
        <v>42877</v>
      </c>
      <c r="G75" s="2">
        <v>201711</v>
      </c>
      <c r="H75" s="2" t="s">
        <v>157</v>
      </c>
      <c r="I75" s="2" t="s">
        <v>158</v>
      </c>
      <c r="J75" s="2" t="s">
        <v>159</v>
      </c>
      <c r="K75" s="2" t="s">
        <v>77</v>
      </c>
      <c r="L75" s="2" t="s">
        <v>301</v>
      </c>
      <c r="M75" s="2" t="s">
        <v>113</v>
      </c>
      <c r="N75" s="2" t="s">
        <v>114</v>
      </c>
      <c r="O75" s="2" t="s">
        <v>152</v>
      </c>
      <c r="P75" s="2" t="str">
        <f>"                              "</f>
        <v xml:space="preserve">                              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8.09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1</v>
      </c>
      <c r="BI75" s="2">
        <v>1</v>
      </c>
      <c r="BJ75" s="2">
        <v>0.2</v>
      </c>
      <c r="BK75" s="2">
        <v>1</v>
      </c>
      <c r="BL75" s="2">
        <v>78.09</v>
      </c>
      <c r="BM75" s="2">
        <v>10.93</v>
      </c>
      <c r="BN75" s="2">
        <v>89.02</v>
      </c>
      <c r="BO75" s="2">
        <v>89.02</v>
      </c>
      <c r="BQ75" s="2" t="s">
        <v>378</v>
      </c>
      <c r="BS75" s="3">
        <v>42879</v>
      </c>
      <c r="BT75" s="4">
        <v>0.45833333333333331</v>
      </c>
      <c r="BU75" s="2" t="s">
        <v>379</v>
      </c>
      <c r="BV75" s="2" t="s">
        <v>85</v>
      </c>
      <c r="BY75" s="2">
        <v>1200</v>
      </c>
      <c r="CA75" s="2" t="s">
        <v>232</v>
      </c>
      <c r="CC75" s="2" t="s">
        <v>113</v>
      </c>
      <c r="CD75" s="2">
        <v>8000</v>
      </c>
      <c r="CE75" s="2" t="s">
        <v>87</v>
      </c>
      <c r="CF75" s="3">
        <v>42879</v>
      </c>
      <c r="CI75" s="2">
        <v>2</v>
      </c>
      <c r="CJ75" s="2">
        <v>2</v>
      </c>
      <c r="CK75" s="2" t="s">
        <v>310</v>
      </c>
      <c r="CL75" s="2" t="s">
        <v>88</v>
      </c>
    </row>
    <row r="76" spans="1:90">
      <c r="A76" s="2" t="s">
        <v>71</v>
      </c>
      <c r="B76" s="2" t="s">
        <v>72</v>
      </c>
      <c r="C76" s="2" t="s">
        <v>73</v>
      </c>
      <c r="E76" s="2" t="str">
        <f>"019910764977"</f>
        <v>019910764977</v>
      </c>
      <c r="F76" s="3">
        <v>42878</v>
      </c>
      <c r="G76" s="2">
        <v>201711</v>
      </c>
      <c r="H76" s="2" t="s">
        <v>112</v>
      </c>
      <c r="I76" s="2" t="s">
        <v>113</v>
      </c>
      <c r="J76" s="2" t="s">
        <v>76</v>
      </c>
      <c r="K76" s="2" t="s">
        <v>77</v>
      </c>
      <c r="L76" s="2" t="s">
        <v>78</v>
      </c>
      <c r="M76" s="2" t="s">
        <v>79</v>
      </c>
      <c r="N76" s="2" t="s">
        <v>137</v>
      </c>
      <c r="O76" s="2" t="s">
        <v>81</v>
      </c>
      <c r="P76" s="2" t="str">
        <f>"1125236083                    "</f>
        <v xml:space="preserve">1125236083                    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3.98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1</v>
      </c>
      <c r="BI76" s="2">
        <v>0.3</v>
      </c>
      <c r="BJ76" s="2">
        <v>1.1000000000000001</v>
      </c>
      <c r="BK76" s="2">
        <v>1.5</v>
      </c>
      <c r="BL76" s="2">
        <v>35.979999999999997</v>
      </c>
      <c r="BM76" s="2">
        <v>5.04</v>
      </c>
      <c r="BN76" s="2">
        <v>41.02</v>
      </c>
      <c r="BO76" s="2">
        <v>41.02</v>
      </c>
      <c r="BQ76" s="2" t="s">
        <v>138</v>
      </c>
      <c r="BR76" s="2" t="s">
        <v>277</v>
      </c>
      <c r="BS76" s="3">
        <v>42879</v>
      </c>
      <c r="BT76" s="4">
        <v>0.41666666666666669</v>
      </c>
      <c r="BU76" s="2" t="s">
        <v>278</v>
      </c>
      <c r="BV76" s="2" t="s">
        <v>85</v>
      </c>
      <c r="BY76" s="2">
        <v>5623.14</v>
      </c>
      <c r="BZ76" s="2" t="s">
        <v>27</v>
      </c>
      <c r="CA76" s="2" t="s">
        <v>86</v>
      </c>
      <c r="CC76" s="2" t="s">
        <v>79</v>
      </c>
      <c r="CD76" s="2">
        <v>2021</v>
      </c>
      <c r="CE76" s="2" t="s">
        <v>87</v>
      </c>
      <c r="CF76" s="3">
        <v>42880</v>
      </c>
      <c r="CI76" s="2">
        <v>1</v>
      </c>
      <c r="CJ76" s="2">
        <v>1</v>
      </c>
      <c r="CK76" s="2">
        <v>21</v>
      </c>
      <c r="CL76" s="2" t="s">
        <v>88</v>
      </c>
    </row>
    <row r="77" spans="1:90">
      <c r="A77" s="2" t="s">
        <v>97</v>
      </c>
      <c r="B77" s="2" t="s">
        <v>72</v>
      </c>
      <c r="C77" s="2" t="s">
        <v>73</v>
      </c>
      <c r="E77" s="2" t="str">
        <f>"009935382395"</f>
        <v>009935382395</v>
      </c>
      <c r="F77" s="3">
        <v>42877</v>
      </c>
      <c r="G77" s="2">
        <v>201711</v>
      </c>
      <c r="H77" s="2" t="s">
        <v>157</v>
      </c>
      <c r="I77" s="2" t="s">
        <v>158</v>
      </c>
      <c r="J77" s="2" t="s">
        <v>159</v>
      </c>
      <c r="K77" s="2" t="s">
        <v>77</v>
      </c>
      <c r="L77" s="2" t="s">
        <v>132</v>
      </c>
      <c r="M77" s="2" t="s">
        <v>133</v>
      </c>
      <c r="N77" s="2" t="s">
        <v>380</v>
      </c>
      <c r="O77" s="2" t="s">
        <v>152</v>
      </c>
      <c r="P77" s="2" t="str">
        <f>"                              "</f>
        <v xml:space="preserve">                              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7.46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1</v>
      </c>
      <c r="BI77" s="2">
        <v>1</v>
      </c>
      <c r="BJ77" s="2">
        <v>0.2</v>
      </c>
      <c r="BK77" s="2">
        <v>1</v>
      </c>
      <c r="BL77" s="2">
        <v>72.459999999999994</v>
      </c>
      <c r="BM77" s="2">
        <v>10.14</v>
      </c>
      <c r="BN77" s="2">
        <v>82.6</v>
      </c>
      <c r="BO77" s="2">
        <v>82.6</v>
      </c>
      <c r="BQ77" s="2" t="s">
        <v>160</v>
      </c>
      <c r="BS77" s="3">
        <v>42878</v>
      </c>
      <c r="BT77" s="4">
        <v>0.43124999999999997</v>
      </c>
      <c r="BU77" s="2" t="s">
        <v>136</v>
      </c>
      <c r="BY77" s="2">
        <v>1200</v>
      </c>
      <c r="CC77" s="2" t="s">
        <v>133</v>
      </c>
      <c r="CD77" s="2">
        <v>46</v>
      </c>
      <c r="CE77" s="2" t="s">
        <v>87</v>
      </c>
      <c r="CF77" s="3">
        <v>42879</v>
      </c>
      <c r="CI77" s="2">
        <v>0</v>
      </c>
      <c r="CJ77" s="2">
        <v>0</v>
      </c>
      <c r="CK77" s="2" t="s">
        <v>161</v>
      </c>
      <c r="CL77" s="2" t="s">
        <v>88</v>
      </c>
    </row>
    <row r="78" spans="1:90">
      <c r="A78" s="2" t="s">
        <v>71</v>
      </c>
      <c r="B78" s="2" t="s">
        <v>72</v>
      </c>
      <c r="C78" s="2" t="s">
        <v>73</v>
      </c>
      <c r="E78" s="2" t="str">
        <f>"019910635486"</f>
        <v>019910635486</v>
      </c>
      <c r="F78" s="3">
        <v>42878</v>
      </c>
      <c r="G78" s="2">
        <v>201711</v>
      </c>
      <c r="H78" s="2" t="s">
        <v>146</v>
      </c>
      <c r="I78" s="2" t="s">
        <v>147</v>
      </c>
      <c r="J78" s="2" t="s">
        <v>148</v>
      </c>
      <c r="K78" s="2" t="s">
        <v>77</v>
      </c>
      <c r="L78" s="2" t="s">
        <v>381</v>
      </c>
      <c r="M78" s="2" t="s">
        <v>381</v>
      </c>
      <c r="N78" s="2" t="s">
        <v>151</v>
      </c>
      <c r="O78" s="2" t="s">
        <v>152</v>
      </c>
      <c r="P78" s="2" t="str">
        <f>"134482                        "</f>
        <v xml:space="preserve">134482                        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10.08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1</v>
      </c>
      <c r="BI78" s="2">
        <v>4.9000000000000004</v>
      </c>
      <c r="BJ78" s="2">
        <v>12.6</v>
      </c>
      <c r="BK78" s="2">
        <v>13</v>
      </c>
      <c r="BL78" s="2">
        <v>96.08</v>
      </c>
      <c r="BM78" s="2">
        <v>13.45</v>
      </c>
      <c r="BN78" s="2">
        <v>109.53</v>
      </c>
      <c r="BO78" s="2">
        <v>109.53</v>
      </c>
      <c r="BQ78" s="2" t="s">
        <v>382</v>
      </c>
      <c r="BR78" s="2" t="s">
        <v>154</v>
      </c>
      <c r="BS78" s="3">
        <v>42880</v>
      </c>
      <c r="BT78" s="4">
        <v>0.54861111111111105</v>
      </c>
      <c r="BU78" s="2" t="s">
        <v>383</v>
      </c>
      <c r="BV78" s="2" t="s">
        <v>85</v>
      </c>
      <c r="BY78" s="2">
        <v>63026.32</v>
      </c>
      <c r="CC78" s="2" t="s">
        <v>381</v>
      </c>
      <c r="CD78" s="2">
        <v>1491</v>
      </c>
      <c r="CE78" s="2" t="s">
        <v>175</v>
      </c>
      <c r="CF78" s="3">
        <v>42881</v>
      </c>
      <c r="CI78" s="2">
        <v>2</v>
      </c>
      <c r="CJ78" s="2">
        <v>2</v>
      </c>
      <c r="CK78" s="2" t="s">
        <v>170</v>
      </c>
      <c r="CL78" s="2" t="s">
        <v>88</v>
      </c>
    </row>
    <row r="79" spans="1:90">
      <c r="A79" s="2" t="s">
        <v>71</v>
      </c>
      <c r="B79" s="2" t="s">
        <v>72</v>
      </c>
      <c r="C79" s="2" t="s">
        <v>73</v>
      </c>
      <c r="E79" s="2" t="str">
        <f>"069907978997"</f>
        <v>069907978997</v>
      </c>
      <c r="F79" s="3">
        <v>42879</v>
      </c>
      <c r="G79" s="2">
        <v>201711</v>
      </c>
      <c r="H79" s="2" t="s">
        <v>251</v>
      </c>
      <c r="I79" s="2" t="s">
        <v>252</v>
      </c>
      <c r="J79" s="2" t="s">
        <v>76</v>
      </c>
      <c r="K79" s="2" t="s">
        <v>77</v>
      </c>
      <c r="L79" s="2" t="s">
        <v>367</v>
      </c>
      <c r="M79" s="2" t="s">
        <v>368</v>
      </c>
      <c r="N79" s="2" t="s">
        <v>369</v>
      </c>
      <c r="O79" s="2" t="s">
        <v>81</v>
      </c>
      <c r="P79" s="2" t="str">
        <f>"                              "</f>
        <v xml:space="preserve">                              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3.98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1</v>
      </c>
      <c r="BI79" s="2">
        <v>1</v>
      </c>
      <c r="BJ79" s="2">
        <v>1.2</v>
      </c>
      <c r="BK79" s="2">
        <v>1.5</v>
      </c>
      <c r="BL79" s="2">
        <v>35.979999999999997</v>
      </c>
      <c r="BM79" s="2">
        <v>5.04</v>
      </c>
      <c r="BN79" s="2">
        <v>41.02</v>
      </c>
      <c r="BO79" s="2">
        <v>41.02</v>
      </c>
      <c r="BQ79" s="2" t="s">
        <v>384</v>
      </c>
      <c r="BR79" s="2" t="s">
        <v>385</v>
      </c>
      <c r="BS79" s="3">
        <v>42880</v>
      </c>
      <c r="BT79" s="4">
        <v>0.4236111111111111</v>
      </c>
      <c r="BU79" s="2" t="s">
        <v>386</v>
      </c>
      <c r="BV79" s="2" t="s">
        <v>85</v>
      </c>
      <c r="BY79" s="2">
        <v>5896.8</v>
      </c>
      <c r="CC79" s="2" t="s">
        <v>368</v>
      </c>
      <c r="CD79" s="2">
        <v>699</v>
      </c>
      <c r="CE79" s="2" t="s">
        <v>87</v>
      </c>
      <c r="CF79" s="3">
        <v>42881</v>
      </c>
      <c r="CI79" s="2">
        <v>1</v>
      </c>
      <c r="CJ79" s="2">
        <v>1</v>
      </c>
      <c r="CK79" s="2">
        <v>21</v>
      </c>
      <c r="CL79" s="2" t="s">
        <v>88</v>
      </c>
    </row>
    <row r="80" spans="1:90">
      <c r="A80" s="2" t="s">
        <v>97</v>
      </c>
      <c r="B80" s="2" t="s">
        <v>72</v>
      </c>
      <c r="C80" s="2" t="s">
        <v>73</v>
      </c>
      <c r="E80" s="2" t="str">
        <f>"009935382403"</f>
        <v>009935382403</v>
      </c>
      <c r="F80" s="3">
        <v>42880</v>
      </c>
      <c r="G80" s="2">
        <v>201711</v>
      </c>
      <c r="H80" s="2" t="s">
        <v>157</v>
      </c>
      <c r="I80" s="2" t="s">
        <v>158</v>
      </c>
      <c r="J80" s="2" t="s">
        <v>159</v>
      </c>
      <c r="K80" s="2" t="s">
        <v>77</v>
      </c>
      <c r="L80" s="2" t="s">
        <v>78</v>
      </c>
      <c r="M80" s="2" t="s">
        <v>79</v>
      </c>
      <c r="N80" s="2" t="s">
        <v>80</v>
      </c>
      <c r="O80" s="2" t="s">
        <v>81</v>
      </c>
      <c r="P80" s="2" t="str">
        <f>"                              "</f>
        <v xml:space="preserve">                              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3.98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F80" s="2">
        <v>0</v>
      </c>
      <c r="BG80" s="2">
        <v>0</v>
      </c>
      <c r="BH80" s="2">
        <v>1</v>
      </c>
      <c r="BI80" s="2">
        <v>1</v>
      </c>
      <c r="BJ80" s="2">
        <v>0.2</v>
      </c>
      <c r="BK80" s="2">
        <v>1</v>
      </c>
      <c r="BL80" s="2">
        <v>35.979999999999997</v>
      </c>
      <c r="BM80" s="2">
        <v>5.04</v>
      </c>
      <c r="BN80" s="2">
        <v>41.02</v>
      </c>
      <c r="BO80" s="2">
        <v>41.02</v>
      </c>
      <c r="BS80" s="3">
        <v>42881</v>
      </c>
      <c r="BT80" s="4">
        <v>0.3263888888888889</v>
      </c>
      <c r="BU80" s="2" t="s">
        <v>196</v>
      </c>
      <c r="BV80" s="2" t="s">
        <v>85</v>
      </c>
      <c r="BY80" s="2">
        <v>1200</v>
      </c>
      <c r="BZ80" s="2" t="s">
        <v>27</v>
      </c>
      <c r="CC80" s="2" t="s">
        <v>79</v>
      </c>
      <c r="CD80" s="2">
        <v>2000</v>
      </c>
      <c r="CE80" s="2" t="s">
        <v>87</v>
      </c>
      <c r="CF80" s="3">
        <v>42881</v>
      </c>
      <c r="CI80" s="2">
        <v>1</v>
      </c>
      <c r="CJ80" s="2">
        <v>1</v>
      </c>
      <c r="CK80" s="2">
        <v>21</v>
      </c>
      <c r="CL80" s="2" t="s">
        <v>88</v>
      </c>
    </row>
    <row r="81" spans="1:90">
      <c r="A81" s="2" t="s">
        <v>97</v>
      </c>
      <c r="B81" s="2" t="s">
        <v>72</v>
      </c>
      <c r="C81" s="2" t="s">
        <v>73</v>
      </c>
      <c r="E81" s="2" t="str">
        <f>"029907356539"</f>
        <v>029907356539</v>
      </c>
      <c r="F81" s="3">
        <v>42880</v>
      </c>
      <c r="G81" s="2">
        <v>201711</v>
      </c>
      <c r="H81" s="2" t="s">
        <v>109</v>
      </c>
      <c r="I81" s="2" t="s">
        <v>110</v>
      </c>
      <c r="J81" s="2" t="s">
        <v>76</v>
      </c>
      <c r="K81" s="2" t="s">
        <v>77</v>
      </c>
      <c r="L81" s="2" t="s">
        <v>78</v>
      </c>
      <c r="M81" s="2" t="s">
        <v>79</v>
      </c>
      <c r="N81" s="2" t="s">
        <v>387</v>
      </c>
      <c r="O81" s="2" t="s">
        <v>81</v>
      </c>
      <c r="P81" s="2" t="str">
        <f>"                              "</f>
        <v xml:space="preserve">                              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3.98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1</v>
      </c>
      <c r="BI81" s="2">
        <v>1</v>
      </c>
      <c r="BJ81" s="2">
        <v>0.2</v>
      </c>
      <c r="BK81" s="2">
        <v>1</v>
      </c>
      <c r="BL81" s="2">
        <v>35.979999999999997</v>
      </c>
      <c r="BM81" s="2">
        <v>5.04</v>
      </c>
      <c r="BN81" s="2">
        <v>41.02</v>
      </c>
      <c r="BO81" s="2">
        <v>41.02</v>
      </c>
      <c r="BR81" s="2" t="s">
        <v>116</v>
      </c>
      <c r="BS81" s="3">
        <v>42881</v>
      </c>
      <c r="BT81" s="4">
        <v>0.32569444444444445</v>
      </c>
      <c r="BU81" s="2" t="s">
        <v>196</v>
      </c>
      <c r="BV81" s="2" t="s">
        <v>85</v>
      </c>
      <c r="BY81" s="2">
        <v>1200</v>
      </c>
      <c r="BZ81" s="2" t="s">
        <v>27</v>
      </c>
      <c r="CC81" s="2" t="s">
        <v>79</v>
      </c>
      <c r="CD81" s="2">
        <v>2021</v>
      </c>
      <c r="CE81" s="2" t="s">
        <v>87</v>
      </c>
      <c r="CF81" s="3">
        <v>42881</v>
      </c>
      <c r="CI81" s="2">
        <v>1</v>
      </c>
      <c r="CJ81" s="2">
        <v>1</v>
      </c>
      <c r="CK81" s="2">
        <v>21</v>
      </c>
      <c r="CL81" s="2" t="s">
        <v>88</v>
      </c>
    </row>
    <row r="82" spans="1:90">
      <c r="A82" s="2" t="s">
        <v>71</v>
      </c>
      <c r="B82" s="2" t="s">
        <v>72</v>
      </c>
      <c r="C82" s="2" t="s">
        <v>73</v>
      </c>
      <c r="E82" s="2" t="str">
        <f>"039902662765"</f>
        <v>039902662765</v>
      </c>
      <c r="F82" s="3">
        <v>42880</v>
      </c>
      <c r="G82" s="2">
        <v>201711</v>
      </c>
      <c r="H82" s="2" t="s">
        <v>74</v>
      </c>
      <c r="I82" s="2" t="s">
        <v>75</v>
      </c>
      <c r="J82" s="2" t="s">
        <v>76</v>
      </c>
      <c r="K82" s="2" t="s">
        <v>77</v>
      </c>
      <c r="L82" s="2" t="s">
        <v>328</v>
      </c>
      <c r="M82" s="2" t="s">
        <v>329</v>
      </c>
      <c r="N82" s="2" t="s">
        <v>80</v>
      </c>
      <c r="O82" s="2" t="s">
        <v>81</v>
      </c>
      <c r="P82" s="2" t="str">
        <f>"11912270 FM                   "</f>
        <v xml:space="preserve">11912270 FM                   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3.98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1</v>
      </c>
      <c r="BI82" s="2">
        <v>1</v>
      </c>
      <c r="BJ82" s="2">
        <v>0.2</v>
      </c>
      <c r="BK82" s="2">
        <v>1</v>
      </c>
      <c r="BL82" s="2">
        <v>35.979999999999997</v>
      </c>
      <c r="BM82" s="2">
        <v>5.04</v>
      </c>
      <c r="BN82" s="2">
        <v>41.02</v>
      </c>
      <c r="BO82" s="2">
        <v>41.02</v>
      </c>
      <c r="BQ82" s="2" t="s">
        <v>388</v>
      </c>
      <c r="BR82" s="2" t="s">
        <v>83</v>
      </c>
      <c r="BS82" s="3">
        <v>42881</v>
      </c>
      <c r="BT82" s="4">
        <v>0.5131944444444444</v>
      </c>
      <c r="BU82" s="2" t="s">
        <v>389</v>
      </c>
      <c r="BV82" s="2" t="s">
        <v>85</v>
      </c>
      <c r="BY82" s="2">
        <v>1200</v>
      </c>
      <c r="BZ82" s="2" t="s">
        <v>27</v>
      </c>
      <c r="CA82" s="2" t="s">
        <v>96</v>
      </c>
      <c r="CC82" s="2" t="s">
        <v>329</v>
      </c>
      <c r="CD82" s="2">
        <v>5247</v>
      </c>
      <c r="CE82" s="2" t="s">
        <v>87</v>
      </c>
      <c r="CF82" s="3">
        <v>42884</v>
      </c>
      <c r="CI82" s="2">
        <v>1</v>
      </c>
      <c r="CJ82" s="2">
        <v>1</v>
      </c>
      <c r="CK82" s="2">
        <v>21</v>
      </c>
      <c r="CL82" s="2" t="s">
        <v>88</v>
      </c>
    </row>
    <row r="83" spans="1:90">
      <c r="A83" s="2" t="s">
        <v>71</v>
      </c>
      <c r="B83" s="2" t="s">
        <v>72</v>
      </c>
      <c r="C83" s="2" t="s">
        <v>73</v>
      </c>
      <c r="E83" s="2" t="str">
        <f>"009935272436"</f>
        <v>009935272436</v>
      </c>
      <c r="F83" s="3">
        <v>42881</v>
      </c>
      <c r="G83" s="2">
        <v>201711</v>
      </c>
      <c r="H83" s="2" t="s">
        <v>122</v>
      </c>
      <c r="I83" s="2" t="s">
        <v>123</v>
      </c>
      <c r="J83" s="2" t="s">
        <v>140</v>
      </c>
      <c r="K83" s="2" t="s">
        <v>77</v>
      </c>
      <c r="L83" s="2" t="s">
        <v>112</v>
      </c>
      <c r="M83" s="2" t="s">
        <v>113</v>
      </c>
      <c r="N83" s="2" t="s">
        <v>114</v>
      </c>
      <c r="O83" s="2" t="s">
        <v>81</v>
      </c>
      <c r="P83" s="2" t="str">
        <f>"...                           "</f>
        <v xml:space="preserve">...                           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3.98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1</v>
      </c>
      <c r="BI83" s="2">
        <v>0.5</v>
      </c>
      <c r="BJ83" s="2">
        <v>0.2</v>
      </c>
      <c r="BK83" s="2">
        <v>0.5</v>
      </c>
      <c r="BL83" s="2">
        <v>35.979999999999997</v>
      </c>
      <c r="BM83" s="2">
        <v>5.04</v>
      </c>
      <c r="BN83" s="2">
        <v>41.02</v>
      </c>
      <c r="BO83" s="2">
        <v>41.02</v>
      </c>
      <c r="BQ83" s="2" t="s">
        <v>378</v>
      </c>
      <c r="BR83" s="2" t="s">
        <v>203</v>
      </c>
      <c r="BS83" s="3">
        <v>42884</v>
      </c>
      <c r="BT83" s="4">
        <v>0.40972222222222227</v>
      </c>
      <c r="BU83" s="2" t="s">
        <v>390</v>
      </c>
      <c r="BV83" s="2" t="s">
        <v>85</v>
      </c>
      <c r="BY83" s="2">
        <v>1200</v>
      </c>
      <c r="BZ83" s="2" t="s">
        <v>27</v>
      </c>
      <c r="CA83" s="2" t="s">
        <v>232</v>
      </c>
      <c r="CC83" s="2" t="s">
        <v>113</v>
      </c>
      <c r="CD83" s="2">
        <v>8000</v>
      </c>
      <c r="CE83" s="2" t="s">
        <v>87</v>
      </c>
      <c r="CF83" s="3">
        <v>42884</v>
      </c>
      <c r="CI83" s="2">
        <v>1</v>
      </c>
      <c r="CJ83" s="2">
        <v>1</v>
      </c>
      <c r="CK83" s="2">
        <v>21</v>
      </c>
      <c r="CL83" s="2" t="s">
        <v>88</v>
      </c>
    </row>
    <row r="84" spans="1:90">
      <c r="A84" s="2" t="s">
        <v>71</v>
      </c>
      <c r="B84" s="2" t="s">
        <v>72</v>
      </c>
      <c r="C84" s="2" t="s">
        <v>73</v>
      </c>
      <c r="E84" s="2" t="str">
        <f>"009933919134"</f>
        <v>009933919134</v>
      </c>
      <c r="F84" s="3">
        <v>42882</v>
      </c>
      <c r="G84" s="2">
        <v>201711</v>
      </c>
      <c r="H84" s="2" t="s">
        <v>268</v>
      </c>
      <c r="I84" s="2" t="s">
        <v>269</v>
      </c>
      <c r="J84" s="2" t="s">
        <v>391</v>
      </c>
      <c r="K84" s="2" t="s">
        <v>77</v>
      </c>
      <c r="L84" s="2" t="s">
        <v>74</v>
      </c>
      <c r="M84" s="2" t="s">
        <v>75</v>
      </c>
      <c r="N84" s="2" t="s">
        <v>371</v>
      </c>
      <c r="O84" s="2" t="s">
        <v>392</v>
      </c>
      <c r="P84" s="2" t="str">
        <f>"JNB361864                     "</f>
        <v xml:space="preserve">JNB361864                     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300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86.08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1</v>
      </c>
      <c r="BI84" s="2">
        <v>20</v>
      </c>
      <c r="BJ84" s="2">
        <v>24.2</v>
      </c>
      <c r="BK84" s="2">
        <v>24.5</v>
      </c>
      <c r="BL84" s="2">
        <v>778.08</v>
      </c>
      <c r="BM84" s="2">
        <v>108.93</v>
      </c>
      <c r="BN84" s="2">
        <v>887.01</v>
      </c>
      <c r="BO84" s="2">
        <v>887.01</v>
      </c>
      <c r="BP84" s="2" t="s">
        <v>393</v>
      </c>
      <c r="BQ84" s="2" t="s">
        <v>394</v>
      </c>
      <c r="BR84" s="2" t="s">
        <v>395</v>
      </c>
      <c r="BS84" s="3">
        <v>42883</v>
      </c>
      <c r="BT84" s="4">
        <v>0.58680555555555558</v>
      </c>
      <c r="BU84" s="2" t="s">
        <v>396</v>
      </c>
      <c r="BV84" s="2" t="s">
        <v>85</v>
      </c>
      <c r="BY84" s="2">
        <v>121000</v>
      </c>
      <c r="BZ84" s="2" t="s">
        <v>397</v>
      </c>
      <c r="CC84" s="2" t="s">
        <v>75</v>
      </c>
      <c r="CD84" s="2">
        <v>6000</v>
      </c>
      <c r="CE84" s="2" t="s">
        <v>87</v>
      </c>
      <c r="CF84" s="3">
        <v>42885</v>
      </c>
      <c r="CI84" s="2">
        <v>0</v>
      </c>
      <c r="CJ84" s="2">
        <v>0</v>
      </c>
      <c r="CK84" s="2">
        <v>21</v>
      </c>
      <c r="CL84" s="2" t="s">
        <v>88</v>
      </c>
    </row>
    <row r="85" spans="1:90">
      <c r="A85" s="2" t="s">
        <v>71</v>
      </c>
      <c r="B85" s="2" t="s">
        <v>72</v>
      </c>
      <c r="C85" s="2" t="s">
        <v>73</v>
      </c>
      <c r="E85" s="2" t="str">
        <f>"069907978959"</f>
        <v>069907978959</v>
      </c>
      <c r="F85" s="3">
        <v>42884</v>
      </c>
      <c r="G85" s="2">
        <v>201711</v>
      </c>
      <c r="H85" s="2" t="s">
        <v>251</v>
      </c>
      <c r="I85" s="2" t="s">
        <v>252</v>
      </c>
      <c r="J85" s="2" t="s">
        <v>76</v>
      </c>
      <c r="K85" s="2" t="s">
        <v>77</v>
      </c>
      <c r="L85" s="2" t="s">
        <v>367</v>
      </c>
      <c r="M85" s="2" t="s">
        <v>368</v>
      </c>
      <c r="N85" s="2" t="s">
        <v>369</v>
      </c>
      <c r="O85" s="2" t="s">
        <v>81</v>
      </c>
      <c r="P85" s="2" t="str">
        <f>"N                             "</f>
        <v xml:space="preserve">N                             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20.9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2</v>
      </c>
      <c r="BI85" s="2">
        <v>8.9</v>
      </c>
      <c r="BJ85" s="2">
        <v>10.199999999999999</v>
      </c>
      <c r="BK85" s="2">
        <v>10.5</v>
      </c>
      <c r="BL85" s="2">
        <v>188.9</v>
      </c>
      <c r="BM85" s="2">
        <v>26.45</v>
      </c>
      <c r="BN85" s="2">
        <v>215.35</v>
      </c>
      <c r="BO85" s="2">
        <v>215.35</v>
      </c>
      <c r="BQ85" s="2" t="s">
        <v>398</v>
      </c>
      <c r="BR85" s="2" t="s">
        <v>399</v>
      </c>
      <c r="BS85" s="3">
        <v>42885</v>
      </c>
      <c r="BT85" s="4">
        <v>0.33333333333333331</v>
      </c>
      <c r="BU85" s="2" t="s">
        <v>386</v>
      </c>
      <c r="BV85" s="2" t="s">
        <v>85</v>
      </c>
      <c r="BY85" s="2">
        <v>50944.66</v>
      </c>
      <c r="BZ85" s="2" t="s">
        <v>27</v>
      </c>
      <c r="CC85" s="2" t="s">
        <v>368</v>
      </c>
      <c r="CD85" s="2">
        <v>699</v>
      </c>
      <c r="CE85" s="2" t="s">
        <v>87</v>
      </c>
      <c r="CF85" s="3">
        <v>42886</v>
      </c>
      <c r="CI85" s="2">
        <v>1</v>
      </c>
      <c r="CJ85" s="2">
        <v>1</v>
      </c>
      <c r="CK85" s="2">
        <v>21</v>
      </c>
      <c r="CL85" s="2" t="s">
        <v>88</v>
      </c>
    </row>
    <row r="86" spans="1:90">
      <c r="A86" s="2" t="s">
        <v>71</v>
      </c>
      <c r="B86" s="2" t="s">
        <v>72</v>
      </c>
      <c r="C86" s="2" t="s">
        <v>73</v>
      </c>
      <c r="E86" s="2" t="str">
        <f>"019910635485"</f>
        <v>019910635485</v>
      </c>
      <c r="F86" s="3">
        <v>42884</v>
      </c>
      <c r="G86" s="2">
        <v>201711</v>
      </c>
      <c r="H86" s="2" t="s">
        <v>146</v>
      </c>
      <c r="I86" s="2" t="s">
        <v>147</v>
      </c>
      <c r="J86" s="2" t="s">
        <v>148</v>
      </c>
      <c r="K86" s="2" t="s">
        <v>77</v>
      </c>
      <c r="L86" s="2" t="s">
        <v>400</v>
      </c>
      <c r="M86" s="2" t="s">
        <v>401</v>
      </c>
      <c r="N86" s="2" t="s">
        <v>319</v>
      </c>
      <c r="O86" s="2" t="s">
        <v>152</v>
      </c>
      <c r="P86" s="2" t="str">
        <f>"135746                        "</f>
        <v xml:space="preserve">135746                        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6.84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2">
        <v>1</v>
      </c>
      <c r="BI86" s="2">
        <v>2.1</v>
      </c>
      <c r="BJ86" s="2">
        <v>2.5</v>
      </c>
      <c r="BK86" s="2">
        <v>3</v>
      </c>
      <c r="BL86" s="2">
        <v>66.84</v>
      </c>
      <c r="BM86" s="2">
        <v>9.36</v>
      </c>
      <c r="BN86" s="2">
        <v>76.2</v>
      </c>
      <c r="BO86" s="2">
        <v>76.2</v>
      </c>
      <c r="BQ86" s="2" t="s">
        <v>402</v>
      </c>
      <c r="BR86" s="2" t="s">
        <v>154</v>
      </c>
      <c r="BS86" s="3">
        <v>42885</v>
      </c>
      <c r="BT86" s="4">
        <v>0.3659722222222222</v>
      </c>
      <c r="BU86" s="2" t="s">
        <v>403</v>
      </c>
      <c r="BV86" s="2" t="s">
        <v>85</v>
      </c>
      <c r="BY86" s="2">
        <v>12375</v>
      </c>
      <c r="CC86" s="2" t="s">
        <v>401</v>
      </c>
      <c r="CD86" s="2">
        <v>7233</v>
      </c>
      <c r="CE86" s="2" t="s">
        <v>175</v>
      </c>
      <c r="CF86" s="3">
        <v>42887</v>
      </c>
      <c r="CI86" s="2">
        <v>3</v>
      </c>
      <c r="CJ86" s="2">
        <v>1</v>
      </c>
      <c r="CK86" s="2" t="s">
        <v>316</v>
      </c>
      <c r="CL86" s="2" t="s">
        <v>88</v>
      </c>
    </row>
    <row r="87" spans="1:90">
      <c r="A87" s="2" t="s">
        <v>71</v>
      </c>
      <c r="B87" s="2" t="s">
        <v>72</v>
      </c>
      <c r="C87" s="2" t="s">
        <v>73</v>
      </c>
      <c r="E87" s="2" t="str">
        <f>"039902662764"</f>
        <v>039902662764</v>
      </c>
      <c r="F87" s="3">
        <v>42885</v>
      </c>
      <c r="G87" s="2">
        <v>201711</v>
      </c>
      <c r="H87" s="2" t="s">
        <v>74</v>
      </c>
      <c r="I87" s="2" t="s">
        <v>75</v>
      </c>
      <c r="J87" s="2" t="s">
        <v>76</v>
      </c>
      <c r="K87" s="2" t="s">
        <v>77</v>
      </c>
      <c r="L87" s="2" t="s">
        <v>89</v>
      </c>
      <c r="M87" s="2" t="s">
        <v>90</v>
      </c>
      <c r="N87" s="2" t="s">
        <v>80</v>
      </c>
      <c r="O87" s="2" t="s">
        <v>81</v>
      </c>
      <c r="P87" s="2" t="str">
        <f>"11912270 FM                   "</f>
        <v xml:space="preserve">11912270 FM                   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5.97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1</v>
      </c>
      <c r="BI87" s="2">
        <v>2.8</v>
      </c>
      <c r="BJ87" s="2">
        <v>2.4</v>
      </c>
      <c r="BK87" s="2">
        <v>3</v>
      </c>
      <c r="BL87" s="2">
        <v>53.97</v>
      </c>
      <c r="BM87" s="2">
        <v>7.56</v>
      </c>
      <c r="BN87" s="2">
        <v>61.53</v>
      </c>
      <c r="BO87" s="2">
        <v>61.53</v>
      </c>
      <c r="BQ87" s="2" t="s">
        <v>404</v>
      </c>
      <c r="BR87" s="2" t="s">
        <v>83</v>
      </c>
      <c r="BS87" s="3">
        <v>42886</v>
      </c>
      <c r="BT87" s="4">
        <v>0.40972222222222227</v>
      </c>
      <c r="BU87" s="2" t="s">
        <v>405</v>
      </c>
      <c r="BV87" s="2" t="s">
        <v>85</v>
      </c>
      <c r="BY87" s="2">
        <v>12000</v>
      </c>
      <c r="BZ87" s="2" t="s">
        <v>27</v>
      </c>
      <c r="CA87" s="2" t="s">
        <v>406</v>
      </c>
      <c r="CC87" s="2" t="s">
        <v>90</v>
      </c>
      <c r="CD87" s="2">
        <v>6530</v>
      </c>
      <c r="CE87" s="2" t="s">
        <v>87</v>
      </c>
      <c r="CF87" s="3">
        <v>42886</v>
      </c>
      <c r="CI87" s="2">
        <v>1</v>
      </c>
      <c r="CJ87" s="2">
        <v>1</v>
      </c>
      <c r="CK87" s="2">
        <v>21</v>
      </c>
      <c r="CL87" s="2" t="s">
        <v>88</v>
      </c>
    </row>
    <row r="88" spans="1:90">
      <c r="A88" s="2" t="s">
        <v>71</v>
      </c>
      <c r="B88" s="2" t="s">
        <v>72</v>
      </c>
      <c r="C88" s="2" t="s">
        <v>73</v>
      </c>
      <c r="E88" s="2" t="str">
        <f>"069907160884"</f>
        <v>069907160884</v>
      </c>
      <c r="F88" s="3">
        <v>42885</v>
      </c>
      <c r="G88" s="2">
        <v>201711</v>
      </c>
      <c r="H88" s="2" t="s">
        <v>367</v>
      </c>
      <c r="I88" s="2" t="s">
        <v>368</v>
      </c>
      <c r="J88" s="2" t="s">
        <v>76</v>
      </c>
      <c r="K88" s="2" t="s">
        <v>77</v>
      </c>
      <c r="L88" s="2" t="s">
        <v>251</v>
      </c>
      <c r="M88" s="2" t="s">
        <v>252</v>
      </c>
      <c r="N88" s="2" t="s">
        <v>407</v>
      </c>
      <c r="O88" s="2" t="s">
        <v>81</v>
      </c>
      <c r="P88" s="2" t="str">
        <f t="shared" ref="P88:P95" si="0">"                              "</f>
        <v xml:space="preserve">                              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3.98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2">
        <v>1</v>
      </c>
      <c r="BI88" s="2">
        <v>1</v>
      </c>
      <c r="BJ88" s="2">
        <v>0.2</v>
      </c>
      <c r="BK88" s="2">
        <v>1</v>
      </c>
      <c r="BL88" s="2">
        <v>35.979999999999997</v>
      </c>
      <c r="BM88" s="2">
        <v>5.04</v>
      </c>
      <c r="BN88" s="2">
        <v>41.02</v>
      </c>
      <c r="BO88" s="2">
        <v>41.02</v>
      </c>
      <c r="BQ88" s="2" t="s">
        <v>408</v>
      </c>
      <c r="BR88" s="2" t="s">
        <v>398</v>
      </c>
      <c r="BS88" s="3">
        <v>42886</v>
      </c>
      <c r="BT88" s="4">
        <v>0.4513888888888889</v>
      </c>
      <c r="BU88" s="2" t="s">
        <v>385</v>
      </c>
      <c r="BV88" s="2" t="s">
        <v>85</v>
      </c>
      <c r="BY88" s="2">
        <v>1200</v>
      </c>
      <c r="BZ88" s="2" t="s">
        <v>27</v>
      </c>
      <c r="CC88" s="2" t="s">
        <v>252</v>
      </c>
      <c r="CD88" s="2">
        <v>1</v>
      </c>
      <c r="CE88" s="2" t="s">
        <v>87</v>
      </c>
      <c r="CI88" s="2">
        <v>1</v>
      </c>
      <c r="CJ88" s="2">
        <v>1</v>
      </c>
      <c r="CK88" s="2">
        <v>21</v>
      </c>
      <c r="CL88" s="2" t="s">
        <v>88</v>
      </c>
    </row>
    <row r="89" spans="1:90">
      <c r="A89" s="2" t="s">
        <v>97</v>
      </c>
      <c r="B89" s="2" t="s">
        <v>72</v>
      </c>
      <c r="C89" s="2" t="s">
        <v>73</v>
      </c>
      <c r="E89" s="2" t="str">
        <f>"009935382401"</f>
        <v>009935382401</v>
      </c>
      <c r="F89" s="3">
        <v>42884</v>
      </c>
      <c r="G89" s="2">
        <v>201711</v>
      </c>
      <c r="H89" s="2" t="s">
        <v>157</v>
      </c>
      <c r="I89" s="2" t="s">
        <v>158</v>
      </c>
      <c r="J89" s="2" t="s">
        <v>159</v>
      </c>
      <c r="K89" s="2" t="s">
        <v>77</v>
      </c>
      <c r="L89" s="2" t="s">
        <v>409</v>
      </c>
      <c r="M89" s="2" t="s">
        <v>252</v>
      </c>
      <c r="N89" s="2" t="s">
        <v>76</v>
      </c>
      <c r="O89" s="2" t="s">
        <v>152</v>
      </c>
      <c r="P89" s="2" t="str">
        <f t="shared" si="0"/>
        <v xml:space="preserve">                              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7.46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1</v>
      </c>
      <c r="BI89" s="2">
        <v>3</v>
      </c>
      <c r="BJ89" s="2">
        <v>3.6</v>
      </c>
      <c r="BK89" s="2">
        <v>4</v>
      </c>
      <c r="BL89" s="2">
        <v>72.459999999999994</v>
      </c>
      <c r="BM89" s="2">
        <v>10.14</v>
      </c>
      <c r="BN89" s="2">
        <v>82.6</v>
      </c>
      <c r="BO89" s="2">
        <v>82.6</v>
      </c>
      <c r="BQ89" s="2" t="s">
        <v>410</v>
      </c>
      <c r="BS89" s="3">
        <v>42885</v>
      </c>
      <c r="BT89" s="4">
        <v>0.52777777777777779</v>
      </c>
      <c r="BU89" s="2" t="s">
        <v>385</v>
      </c>
      <c r="BY89" s="2">
        <v>18000</v>
      </c>
      <c r="CC89" s="2" t="s">
        <v>252</v>
      </c>
      <c r="CD89" s="2">
        <v>1</v>
      </c>
      <c r="CE89" s="2" t="s">
        <v>87</v>
      </c>
      <c r="CF89" s="3">
        <v>42886</v>
      </c>
      <c r="CI89" s="2">
        <v>0</v>
      </c>
      <c r="CJ89" s="2">
        <v>0</v>
      </c>
      <c r="CK89" s="2" t="s">
        <v>161</v>
      </c>
      <c r="CL89" s="2" t="s">
        <v>88</v>
      </c>
    </row>
    <row r="90" spans="1:90">
      <c r="A90" s="2" t="s">
        <v>97</v>
      </c>
      <c r="B90" s="2" t="s">
        <v>72</v>
      </c>
      <c r="C90" s="2" t="s">
        <v>73</v>
      </c>
      <c r="E90" s="2" t="str">
        <f>"009935382402"</f>
        <v>009935382402</v>
      </c>
      <c r="F90" s="3">
        <v>42884</v>
      </c>
      <c r="G90" s="2">
        <v>201711</v>
      </c>
      <c r="H90" s="2" t="s">
        <v>157</v>
      </c>
      <c r="I90" s="2" t="s">
        <v>158</v>
      </c>
      <c r="J90" s="2" t="s">
        <v>159</v>
      </c>
      <c r="K90" s="2" t="s">
        <v>77</v>
      </c>
      <c r="L90" s="2" t="s">
        <v>132</v>
      </c>
      <c r="M90" s="2" t="s">
        <v>133</v>
      </c>
      <c r="N90" s="2" t="s">
        <v>411</v>
      </c>
      <c r="O90" s="2" t="s">
        <v>152</v>
      </c>
      <c r="P90" s="2" t="str">
        <f t="shared" si="0"/>
        <v xml:space="preserve">                              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7.46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1</v>
      </c>
      <c r="BI90" s="2">
        <v>1</v>
      </c>
      <c r="BJ90" s="2">
        <v>0.2</v>
      </c>
      <c r="BK90" s="2">
        <v>1</v>
      </c>
      <c r="BL90" s="2">
        <v>72.459999999999994</v>
      </c>
      <c r="BM90" s="2">
        <v>10.14</v>
      </c>
      <c r="BN90" s="2">
        <v>82.6</v>
      </c>
      <c r="BO90" s="2">
        <v>82.6</v>
      </c>
      <c r="BQ90" s="2" t="s">
        <v>412</v>
      </c>
      <c r="BS90" s="3">
        <v>42885</v>
      </c>
      <c r="BT90" s="4">
        <v>0.43055555555555558</v>
      </c>
      <c r="BU90" s="2" t="s">
        <v>413</v>
      </c>
      <c r="BY90" s="2">
        <v>1200</v>
      </c>
      <c r="CC90" s="2" t="s">
        <v>133</v>
      </c>
      <c r="CD90" s="2">
        <v>46</v>
      </c>
      <c r="CE90" s="2" t="s">
        <v>87</v>
      </c>
      <c r="CF90" s="3">
        <v>42886</v>
      </c>
      <c r="CI90" s="2">
        <v>0</v>
      </c>
      <c r="CJ90" s="2">
        <v>0</v>
      </c>
      <c r="CK90" s="2" t="s">
        <v>161</v>
      </c>
      <c r="CL90" s="2" t="s">
        <v>88</v>
      </c>
    </row>
    <row r="91" spans="1:90">
      <c r="A91" s="2" t="s">
        <v>97</v>
      </c>
      <c r="B91" s="2" t="s">
        <v>72</v>
      </c>
      <c r="C91" s="2" t="s">
        <v>73</v>
      </c>
      <c r="E91" s="2" t="str">
        <f>"009935382396"</f>
        <v>009935382396</v>
      </c>
      <c r="F91" s="3">
        <v>42885</v>
      </c>
      <c r="G91" s="2">
        <v>201711</v>
      </c>
      <c r="H91" s="2" t="s">
        <v>157</v>
      </c>
      <c r="I91" s="2" t="s">
        <v>158</v>
      </c>
      <c r="J91" s="2" t="s">
        <v>159</v>
      </c>
      <c r="K91" s="2" t="s">
        <v>77</v>
      </c>
      <c r="L91" s="2" t="s">
        <v>78</v>
      </c>
      <c r="M91" s="2" t="s">
        <v>79</v>
      </c>
      <c r="N91" s="2" t="s">
        <v>76</v>
      </c>
      <c r="O91" s="2" t="s">
        <v>81</v>
      </c>
      <c r="P91" s="2" t="str">
        <f t="shared" si="0"/>
        <v xml:space="preserve">                              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3.98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1</v>
      </c>
      <c r="BI91" s="2">
        <v>1</v>
      </c>
      <c r="BJ91" s="2">
        <v>0.2</v>
      </c>
      <c r="BK91" s="2">
        <v>1</v>
      </c>
      <c r="BL91" s="2">
        <v>35.979999999999997</v>
      </c>
      <c r="BM91" s="2">
        <v>5.04</v>
      </c>
      <c r="BN91" s="2">
        <v>41.02</v>
      </c>
      <c r="BO91" s="2">
        <v>41.02</v>
      </c>
      <c r="BQ91" s="2" t="s">
        <v>414</v>
      </c>
      <c r="BS91" s="3">
        <v>42886</v>
      </c>
      <c r="BT91" s="4">
        <v>0.31944444444444448</v>
      </c>
      <c r="BU91" s="2" t="s">
        <v>415</v>
      </c>
      <c r="BV91" s="2" t="s">
        <v>85</v>
      </c>
      <c r="BY91" s="2">
        <v>1200</v>
      </c>
      <c r="BZ91" s="2" t="s">
        <v>27</v>
      </c>
      <c r="CC91" s="2" t="s">
        <v>79</v>
      </c>
      <c r="CD91" s="2">
        <v>2000</v>
      </c>
      <c r="CE91" s="2" t="s">
        <v>87</v>
      </c>
      <c r="CF91" s="3">
        <v>42886</v>
      </c>
      <c r="CI91" s="2">
        <v>1</v>
      </c>
      <c r="CJ91" s="2">
        <v>1</v>
      </c>
      <c r="CK91" s="2">
        <v>21</v>
      </c>
      <c r="CL91" s="2" t="s">
        <v>88</v>
      </c>
    </row>
    <row r="92" spans="1:90">
      <c r="A92" s="2" t="s">
        <v>71</v>
      </c>
      <c r="B92" s="2" t="s">
        <v>72</v>
      </c>
      <c r="C92" s="2" t="s">
        <v>73</v>
      </c>
      <c r="E92" s="2" t="str">
        <f>"009936334141"</f>
        <v>009936334141</v>
      </c>
      <c r="F92" s="3">
        <v>42866</v>
      </c>
      <c r="G92" s="2">
        <v>201711</v>
      </c>
      <c r="H92" s="2" t="s">
        <v>268</v>
      </c>
      <c r="I92" s="2" t="s">
        <v>269</v>
      </c>
      <c r="J92" s="2" t="s">
        <v>416</v>
      </c>
      <c r="K92" s="2" t="s">
        <v>77</v>
      </c>
      <c r="L92" s="2" t="s">
        <v>78</v>
      </c>
      <c r="M92" s="2" t="s">
        <v>79</v>
      </c>
      <c r="N92" s="2" t="s">
        <v>417</v>
      </c>
      <c r="O92" s="2" t="s">
        <v>152</v>
      </c>
      <c r="P92" s="2" t="str">
        <f t="shared" si="0"/>
        <v xml:space="preserve">                              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64.38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2">
        <v>0</v>
      </c>
      <c r="BH92" s="2">
        <v>20</v>
      </c>
      <c r="BI92" s="2">
        <v>330</v>
      </c>
      <c r="BJ92" s="2">
        <v>141</v>
      </c>
      <c r="BK92" s="2">
        <v>330</v>
      </c>
      <c r="BL92" s="2">
        <v>586.88</v>
      </c>
      <c r="BM92" s="2">
        <v>82.16</v>
      </c>
      <c r="BN92" s="2">
        <v>669.04</v>
      </c>
      <c r="BO92" s="2">
        <v>669.04</v>
      </c>
      <c r="BQ92" s="2" t="s">
        <v>418</v>
      </c>
      <c r="BR92" s="2" t="s">
        <v>419</v>
      </c>
      <c r="BS92" s="3">
        <v>42867</v>
      </c>
      <c r="BT92" s="4">
        <v>0.43124999999999997</v>
      </c>
      <c r="BU92" s="2" t="s">
        <v>420</v>
      </c>
      <c r="BV92" s="2" t="s">
        <v>85</v>
      </c>
      <c r="BY92" s="2">
        <v>704800</v>
      </c>
      <c r="CA92" s="2" t="s">
        <v>96</v>
      </c>
      <c r="CC92" s="2" t="s">
        <v>79</v>
      </c>
      <c r="CD92" s="2">
        <v>2069</v>
      </c>
      <c r="CE92" s="2" t="s">
        <v>87</v>
      </c>
      <c r="CF92" s="3">
        <v>42872</v>
      </c>
      <c r="CI92" s="2">
        <v>1</v>
      </c>
      <c r="CJ92" s="2">
        <v>1</v>
      </c>
      <c r="CK92" s="2" t="s">
        <v>421</v>
      </c>
      <c r="CL92" s="2" t="s">
        <v>88</v>
      </c>
    </row>
    <row r="93" spans="1:90">
      <c r="A93" s="2" t="s">
        <v>71</v>
      </c>
      <c r="B93" s="2" t="s">
        <v>72</v>
      </c>
      <c r="C93" s="2" t="s">
        <v>73</v>
      </c>
      <c r="E93" s="2" t="str">
        <f>"009936334139"</f>
        <v>009936334139</v>
      </c>
      <c r="F93" s="3">
        <v>42866</v>
      </c>
      <c r="G93" s="2">
        <v>201711</v>
      </c>
      <c r="H93" s="2" t="s">
        <v>268</v>
      </c>
      <c r="I93" s="2" t="s">
        <v>269</v>
      </c>
      <c r="J93" s="2" t="s">
        <v>422</v>
      </c>
      <c r="K93" s="2" t="s">
        <v>77</v>
      </c>
      <c r="L93" s="2" t="s">
        <v>268</v>
      </c>
      <c r="M93" s="2" t="s">
        <v>269</v>
      </c>
      <c r="N93" s="2" t="s">
        <v>423</v>
      </c>
      <c r="O93" s="2" t="s">
        <v>152</v>
      </c>
      <c r="P93" s="2" t="str">
        <f t="shared" si="0"/>
        <v xml:space="preserve">                              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19.22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5</v>
      </c>
      <c r="BI93" s="2">
        <v>75</v>
      </c>
      <c r="BJ93" s="2">
        <v>88</v>
      </c>
      <c r="BK93" s="2">
        <v>88</v>
      </c>
      <c r="BL93" s="2">
        <v>178.72</v>
      </c>
      <c r="BM93" s="2">
        <v>25.02</v>
      </c>
      <c r="BN93" s="2">
        <v>203.74</v>
      </c>
      <c r="BO93" s="2">
        <v>203.74</v>
      </c>
      <c r="BQ93" s="2" t="s">
        <v>424</v>
      </c>
      <c r="BR93" s="2" t="s">
        <v>425</v>
      </c>
      <c r="BS93" s="3">
        <v>42872</v>
      </c>
      <c r="BT93" s="4">
        <v>0.41666666666666669</v>
      </c>
      <c r="BU93" s="2" t="s">
        <v>426</v>
      </c>
      <c r="BV93" s="2" t="s">
        <v>88</v>
      </c>
      <c r="BY93" s="2">
        <v>440000</v>
      </c>
      <c r="CC93" s="2" t="s">
        <v>269</v>
      </c>
      <c r="CD93" s="2">
        <v>1688</v>
      </c>
      <c r="CE93" s="2" t="s">
        <v>87</v>
      </c>
      <c r="CF93" s="3">
        <v>42873</v>
      </c>
      <c r="CI93" s="2">
        <v>1</v>
      </c>
      <c r="CJ93" s="2">
        <v>4</v>
      </c>
      <c r="CK93" s="2" t="s">
        <v>421</v>
      </c>
      <c r="CL93" s="2" t="s">
        <v>88</v>
      </c>
    </row>
    <row r="94" spans="1:90">
      <c r="A94" s="2" t="s">
        <v>71</v>
      </c>
      <c r="B94" s="2" t="s">
        <v>72</v>
      </c>
      <c r="C94" s="2" t="s">
        <v>73</v>
      </c>
      <c r="E94" s="2" t="str">
        <f>"089901163437"</f>
        <v>089901163437</v>
      </c>
      <c r="F94" s="3">
        <v>42866</v>
      </c>
      <c r="G94" s="2">
        <v>201711</v>
      </c>
      <c r="H94" s="2" t="s">
        <v>268</v>
      </c>
      <c r="I94" s="2" t="s">
        <v>269</v>
      </c>
      <c r="J94" s="2" t="s">
        <v>427</v>
      </c>
      <c r="K94" s="2" t="s">
        <v>77</v>
      </c>
      <c r="L94" s="2" t="s">
        <v>78</v>
      </c>
      <c r="M94" s="2" t="s">
        <v>79</v>
      </c>
      <c r="N94" s="2" t="s">
        <v>428</v>
      </c>
      <c r="O94" s="2" t="s">
        <v>152</v>
      </c>
      <c r="P94" s="2" t="str">
        <f t="shared" si="0"/>
        <v xml:space="preserve">                              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53.18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18</v>
      </c>
      <c r="BI94" s="2">
        <v>270</v>
      </c>
      <c r="BJ94" s="2">
        <v>141</v>
      </c>
      <c r="BK94" s="2">
        <v>270</v>
      </c>
      <c r="BL94" s="2">
        <v>485.68</v>
      </c>
      <c r="BM94" s="2">
        <v>68</v>
      </c>
      <c r="BN94" s="2">
        <v>553.67999999999995</v>
      </c>
      <c r="BO94" s="2">
        <v>553.67999999999995</v>
      </c>
      <c r="BQ94" s="2" t="s">
        <v>429</v>
      </c>
      <c r="BR94" s="2" t="s">
        <v>430</v>
      </c>
      <c r="BS94" s="3">
        <v>42871</v>
      </c>
      <c r="BT94" s="4">
        <v>0.55902777777777779</v>
      </c>
      <c r="BU94" s="2" t="s">
        <v>431</v>
      </c>
      <c r="BV94" s="2" t="s">
        <v>88</v>
      </c>
      <c r="BW94" s="2" t="s">
        <v>339</v>
      </c>
      <c r="BX94" s="2" t="s">
        <v>432</v>
      </c>
      <c r="BY94" s="2">
        <v>704800</v>
      </c>
      <c r="CC94" s="2" t="s">
        <v>79</v>
      </c>
      <c r="CD94" s="2">
        <v>1875</v>
      </c>
      <c r="CE94" s="2" t="s">
        <v>87</v>
      </c>
      <c r="CF94" s="3">
        <v>42872</v>
      </c>
      <c r="CI94" s="2">
        <v>1</v>
      </c>
      <c r="CJ94" s="2">
        <v>3</v>
      </c>
      <c r="CK94" s="2" t="s">
        <v>421</v>
      </c>
      <c r="CL94" s="2" t="s">
        <v>88</v>
      </c>
    </row>
    <row r="95" spans="1:90">
      <c r="A95" s="2" t="s">
        <v>71</v>
      </c>
      <c r="B95" s="2" t="s">
        <v>72</v>
      </c>
      <c r="C95" s="2" t="s">
        <v>73</v>
      </c>
      <c r="E95" s="2" t="str">
        <f>"089901163438"</f>
        <v>089901163438</v>
      </c>
      <c r="F95" s="3">
        <v>42866</v>
      </c>
      <c r="G95" s="2">
        <v>201711</v>
      </c>
      <c r="H95" s="2" t="s">
        <v>268</v>
      </c>
      <c r="I95" s="2" t="s">
        <v>269</v>
      </c>
      <c r="J95" s="2" t="s">
        <v>247</v>
      </c>
      <c r="K95" s="2" t="s">
        <v>77</v>
      </c>
      <c r="L95" s="2" t="s">
        <v>122</v>
      </c>
      <c r="M95" s="2" t="s">
        <v>123</v>
      </c>
      <c r="N95" s="2" t="s">
        <v>433</v>
      </c>
      <c r="O95" s="2" t="s">
        <v>152</v>
      </c>
      <c r="P95" s="2" t="str">
        <f t="shared" si="0"/>
        <v xml:space="preserve">                              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25.94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2">
        <v>7</v>
      </c>
      <c r="BI95" s="2">
        <v>105</v>
      </c>
      <c r="BJ95" s="2">
        <v>123.2</v>
      </c>
      <c r="BK95" s="2">
        <v>124</v>
      </c>
      <c r="BL95" s="2">
        <v>239.44</v>
      </c>
      <c r="BM95" s="2">
        <v>33.520000000000003</v>
      </c>
      <c r="BN95" s="2">
        <v>272.95999999999998</v>
      </c>
      <c r="BO95" s="2">
        <v>272.95999999999998</v>
      </c>
      <c r="BQ95" s="2" t="s">
        <v>434</v>
      </c>
      <c r="BR95" s="2" t="s">
        <v>425</v>
      </c>
      <c r="BS95" s="3">
        <v>42871</v>
      </c>
      <c r="BT95" s="4">
        <v>0.6743055555555556</v>
      </c>
      <c r="BU95" s="2" t="s">
        <v>435</v>
      </c>
      <c r="BV95" s="2" t="s">
        <v>88</v>
      </c>
      <c r="BY95" s="2">
        <v>616000</v>
      </c>
      <c r="CA95" s="2" t="s">
        <v>436</v>
      </c>
      <c r="CC95" s="2" t="s">
        <v>123</v>
      </c>
      <c r="CD95" s="2">
        <v>1689</v>
      </c>
      <c r="CE95" s="2" t="s">
        <v>87</v>
      </c>
      <c r="CF95" s="3">
        <v>42871</v>
      </c>
      <c r="CI95" s="2">
        <v>1</v>
      </c>
      <c r="CJ95" s="2">
        <v>3</v>
      </c>
      <c r="CK95" s="2" t="s">
        <v>421</v>
      </c>
      <c r="CL95" s="2" t="s">
        <v>88</v>
      </c>
    </row>
    <row r="96" spans="1:90">
      <c r="A96" s="2" t="s">
        <v>71</v>
      </c>
      <c r="B96" s="2" t="s">
        <v>72</v>
      </c>
      <c r="C96" s="2" t="s">
        <v>73</v>
      </c>
      <c r="E96" s="2" t="str">
        <f>"009935616882"</f>
        <v>009935616882</v>
      </c>
      <c r="F96" s="3">
        <v>42886</v>
      </c>
      <c r="G96" s="2">
        <v>201711</v>
      </c>
      <c r="H96" s="2" t="s">
        <v>122</v>
      </c>
      <c r="I96" s="2" t="s">
        <v>123</v>
      </c>
      <c r="J96" s="2" t="s">
        <v>140</v>
      </c>
      <c r="K96" s="2" t="s">
        <v>77</v>
      </c>
      <c r="L96" s="2" t="s">
        <v>141</v>
      </c>
      <c r="M96" s="2" t="s">
        <v>142</v>
      </c>
      <c r="N96" s="2" t="s">
        <v>76</v>
      </c>
      <c r="O96" s="2" t="s">
        <v>81</v>
      </c>
      <c r="P96" s="2" t="str">
        <f>"...                           "</f>
        <v xml:space="preserve">...                           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4.9800000000000004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0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2">
        <v>1</v>
      </c>
      <c r="BI96" s="2">
        <v>2.5</v>
      </c>
      <c r="BJ96" s="2">
        <v>1.6</v>
      </c>
      <c r="BK96" s="2">
        <v>2.5</v>
      </c>
      <c r="BL96" s="2">
        <v>44.98</v>
      </c>
      <c r="BM96" s="2">
        <v>6.3</v>
      </c>
      <c r="BN96" s="2">
        <v>51.28</v>
      </c>
      <c r="BO96" s="2">
        <v>51.28</v>
      </c>
      <c r="BQ96" s="2" t="s">
        <v>437</v>
      </c>
      <c r="BR96" s="2" t="s">
        <v>438</v>
      </c>
      <c r="BS96" s="2" t="s">
        <v>439</v>
      </c>
      <c r="BY96" s="2">
        <v>8124.77</v>
      </c>
      <c r="BZ96" s="2" t="s">
        <v>27</v>
      </c>
      <c r="CC96" s="2" t="s">
        <v>142</v>
      </c>
      <c r="CD96" s="2">
        <v>1200</v>
      </c>
      <c r="CE96" s="2" t="s">
        <v>87</v>
      </c>
      <c r="CI96" s="2">
        <v>1</v>
      </c>
      <c r="CJ96" s="2" t="s">
        <v>439</v>
      </c>
      <c r="CK96" s="2">
        <v>21</v>
      </c>
      <c r="CL96" s="2" t="s">
        <v>88</v>
      </c>
    </row>
    <row r="98" spans="5:66">
      <c r="E98" s="2" t="s">
        <v>440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300</v>
      </c>
      <c r="AF98" s="2">
        <v>0</v>
      </c>
      <c r="AG98" s="2">
        <v>600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1276.1199999999999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>
        <v>200</v>
      </c>
      <c r="BF98" s="2">
        <v>0</v>
      </c>
      <c r="BG98" s="2">
        <v>0</v>
      </c>
      <c r="BI98" s="2">
        <v>1606.1</v>
      </c>
      <c r="BJ98" s="2">
        <v>1426.7</v>
      </c>
      <c r="BK98" s="2">
        <v>1816</v>
      </c>
      <c r="BL98" s="2">
        <v>12611.12</v>
      </c>
      <c r="BM98" s="2">
        <v>1765.61</v>
      </c>
      <c r="BN98" s="2">
        <v>14376.73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J17991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2017-06-01T13:31:34Z</dcterms:created>
  <dcterms:modified xsi:type="dcterms:W3CDTF">2017-06-01T13:31:49Z</dcterms:modified>
</cp:coreProperties>
</file>