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131" i="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<sst xmlns="http://schemas.openxmlformats.org/spreadsheetml/2006/main" count="2619" uniqueCount="442">
  <si>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</si>
  <si>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</si>
  <si>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</si>
  <si>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</si>
  <si>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</si>
  <si>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</si>
  <si>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</si>
  <si>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</si>
  <si>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</si>
  <si>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</si>
  <si>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</si>
  <si>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</si>
  <si>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</si>
  <si>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</si>
  <si>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</si>
  <si>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</si>
  <si>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</si>
  <si>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</si>
  <si>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</si>
  <si>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</si>
  <si>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</si>
  <si>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</si>
  <si>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</si>
  <si>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</si>
  <si>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</si>
  <si>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</si>
  <si>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</si>
  <si>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</si>
  <si>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</si>
  <si>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</si>
  <si>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</si>
  <si>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</si>
  <si>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</si>
  <si>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</si>
  <si>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</si>
  <si>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</si>
  <si>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</si>
  <si>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</si>
  <si>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</si>
  <si>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</si>
  <si>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</si>
  <si>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</si>
  <si>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</si>
  <si>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</si>
  <si>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</si>
  <si>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</si>
  <si>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</si>
  <si>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</si>
  <si>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</si>
  <si>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</si>
  <si>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</si>
  <si>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</si>
  <si>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</si>
  <si>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</si>
  <si>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</si>
  <si>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</si>
  <si>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</si>
  <si>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</si>
  <si>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</si>
  <si>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</si>
  <si>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</si>
  <si>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</si>
  <si>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</si>
  <si>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</si>
  <si>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CAPET</t>
  </si>
  <si>
    <t>CAPE TOWN</t>
  </si>
  <si>
    <t xml:space="preserve">SA GREETINGS                       </t>
  </si>
  <si>
    <t xml:space="preserve">                                   </t>
  </si>
  <si>
    <t>JOHAN</t>
  </si>
  <si>
    <t>JOHANNESBURG</t>
  </si>
  <si>
    <t>RD</t>
  </si>
  <si>
    <t>.</t>
  </si>
  <si>
    <t>WILMA BRIKKELS</t>
  </si>
  <si>
    <t xml:space="preserve">SA GREETINGS                  </t>
  </si>
  <si>
    <t>yes</t>
  </si>
  <si>
    <t xml:space="preserve">POD received from cell 0739633425 M     </t>
  </si>
  <si>
    <t>DOCS   BOOKS</t>
  </si>
  <si>
    <t>RD2</t>
  </si>
  <si>
    <t>no</t>
  </si>
  <si>
    <t>PRETO</t>
  </si>
  <si>
    <t>PRETORIA</t>
  </si>
  <si>
    <t xml:space="preserve">SANET RIEKERT                      </t>
  </si>
  <si>
    <t>capet</t>
  </si>
  <si>
    <t xml:space="preserve">NATASHA PRINCE                     </t>
  </si>
  <si>
    <t>NATASHA PRINCE</t>
  </si>
  <si>
    <t>SANET RIEKERT</t>
  </si>
  <si>
    <t>NATASHA</t>
  </si>
  <si>
    <t>BOX</t>
  </si>
  <si>
    <t>rdy</t>
  </si>
  <si>
    <t>VEREE</t>
  </si>
  <si>
    <t>VEREENIGING</t>
  </si>
  <si>
    <t xml:space="preserve">PRIVILEGE MAHOYA                   </t>
  </si>
  <si>
    <t>PRIVILEGE MAHOYA</t>
  </si>
  <si>
    <t>TANBA</t>
  </si>
  <si>
    <t>Box</t>
  </si>
  <si>
    <t>RDX</t>
  </si>
  <si>
    <t>GERMI</t>
  </si>
  <si>
    <t>GERMISTON</t>
  </si>
  <si>
    <t xml:space="preserve">SHERELLE ANN                       </t>
  </si>
  <si>
    <t>SHERELLE ANN</t>
  </si>
  <si>
    <t>SHERELLE</t>
  </si>
  <si>
    <t>rdl</t>
  </si>
  <si>
    <t xml:space="preserve">DIOSA NTSHINGILA                   </t>
  </si>
  <si>
    <t>DIOSA NTSHINGILA</t>
  </si>
  <si>
    <t>DIOSA</t>
  </si>
  <si>
    <t xml:space="preserve">RUSHAAN STOFFBURG                  </t>
  </si>
  <si>
    <t>RUSHAAN STOFFBURG</t>
  </si>
  <si>
    <t>allinah</t>
  </si>
  <si>
    <t>POD received from cell 0728892773 M</t>
  </si>
  <si>
    <t xml:space="preserve">RIEKIE BRAND                       </t>
  </si>
  <si>
    <t>RIEKIE BRAND</t>
  </si>
  <si>
    <t>POD received from cell 0632767916 M</t>
  </si>
  <si>
    <t xml:space="preserve">MEGAN MICHELLE LETSAOLA            </t>
  </si>
  <si>
    <t>MEGAN MICHELLE LETSA</t>
  </si>
  <si>
    <t xml:space="preserve">YVETTE                        </t>
  </si>
  <si>
    <t xml:space="preserve">                                        </t>
  </si>
  <si>
    <t>c18281</t>
  </si>
  <si>
    <t>DURBA</t>
  </si>
  <si>
    <t>DURBAN</t>
  </si>
  <si>
    <t xml:space="preserve">NEW CLICKS SOUTH AFRICA            </t>
  </si>
  <si>
    <t>SIWBHAN JACOBA</t>
  </si>
  <si>
    <t>PATIENCE</t>
  </si>
  <si>
    <t>n steemag</t>
  </si>
  <si>
    <t>POD received from cell 0764958693 M</t>
  </si>
  <si>
    <t>PARCEL</t>
  </si>
  <si>
    <t>WILMA</t>
  </si>
  <si>
    <t xml:space="preserve">S.A GREETINGS                      </t>
  </si>
  <si>
    <t>SYLIVA SELEKISHO</t>
  </si>
  <si>
    <t xml:space="preserve">lebo                          </t>
  </si>
  <si>
    <t>rdd</t>
  </si>
  <si>
    <t>LADYS</t>
  </si>
  <si>
    <t>LADYSMITH (NTL)</t>
  </si>
  <si>
    <t>PRANIEL</t>
  </si>
  <si>
    <t>POD received from cell 0735504483 M</t>
  </si>
  <si>
    <t>RDR</t>
  </si>
  <si>
    <t xml:space="preserve">S A GREETINGS                      </t>
  </si>
  <si>
    <t>WLIMA</t>
  </si>
  <si>
    <t>POD received from cell 0617856156 M</t>
  </si>
  <si>
    <t xml:space="preserve">S A GREATINGS                      </t>
  </si>
  <si>
    <t>NOMFUNDO</t>
  </si>
  <si>
    <t>LEBO</t>
  </si>
  <si>
    <t>PORT3</t>
  </si>
  <si>
    <t>PORT ELIZABETH</t>
  </si>
  <si>
    <t xml:space="preserve">47PAULUS STR                       </t>
  </si>
  <si>
    <t>SHANNEL NEL</t>
  </si>
  <si>
    <t>?</t>
  </si>
  <si>
    <t xml:space="preserve">SA GREATINGS                       </t>
  </si>
  <si>
    <t>NONFUNDO</t>
  </si>
  <si>
    <t>illage</t>
  </si>
  <si>
    <t>PINET</t>
  </si>
  <si>
    <t>PINETOWN</t>
  </si>
  <si>
    <t>NOMFUNDO DLAMINI</t>
  </si>
  <si>
    <t>patiencr</t>
  </si>
  <si>
    <t>POD received from cell 0837429668 M</t>
  </si>
  <si>
    <t>rd1</t>
  </si>
  <si>
    <t>MARGA</t>
  </si>
  <si>
    <t>MARGATE</t>
  </si>
  <si>
    <t xml:space="preserve">Sanet Riekert                      </t>
  </si>
  <si>
    <t>preto</t>
  </si>
  <si>
    <t xml:space="preserve">A. BREED                           </t>
  </si>
  <si>
    <t>ADRIAAN BREED</t>
  </si>
  <si>
    <t>Sanet Riekert</t>
  </si>
  <si>
    <t>adriaan</t>
  </si>
  <si>
    <t>rd4</t>
  </si>
  <si>
    <t>EAST</t>
  </si>
  <si>
    <t>EAST LONDON</t>
  </si>
  <si>
    <t xml:space="preserve">PVT                                </t>
  </si>
  <si>
    <t>KATE CAIRNS</t>
  </si>
  <si>
    <t>llovo</t>
  </si>
  <si>
    <t>POD received from cell 0835478757 M</t>
  </si>
  <si>
    <t>RD1</t>
  </si>
  <si>
    <t xml:space="preserve">ALANDA OSBORNE                     </t>
  </si>
  <si>
    <t>ALANDA OSBORNE</t>
  </si>
  <si>
    <t>Leigh</t>
  </si>
  <si>
    <t>POD received from cell 0747419338 M</t>
  </si>
  <si>
    <t>UMHLA</t>
  </si>
  <si>
    <t>UMHLANGA ROCKS</t>
  </si>
  <si>
    <t xml:space="preserve">MISS PR ZONDI C/O R NAIDOO         </t>
  </si>
  <si>
    <t>MISS PR ZONDI C/O R</t>
  </si>
  <si>
    <t>Phumlani</t>
  </si>
  <si>
    <t>POD received from cell 0834941426 M</t>
  </si>
  <si>
    <t>ON1</t>
  </si>
  <si>
    <t>JAMIE YOUNG</t>
  </si>
  <si>
    <t>David  security</t>
  </si>
  <si>
    <t>POD received from cell 0780245853 M</t>
  </si>
  <si>
    <t>VANDE</t>
  </si>
  <si>
    <t>VANDERBIJLPARK</t>
  </si>
  <si>
    <t xml:space="preserve">CARDIES VAAL MALL                  </t>
  </si>
  <si>
    <t>MANAGER</t>
  </si>
  <si>
    <t>KEDIBONE</t>
  </si>
  <si>
    <t>Late linehaul</t>
  </si>
  <si>
    <t>let</t>
  </si>
  <si>
    <t>POD received from cell 0726258782 M</t>
  </si>
  <si>
    <t>Flyer</t>
  </si>
  <si>
    <t xml:space="preserve">DISNEY                             </t>
  </si>
  <si>
    <t>TREUNICHT LINDI</t>
  </si>
  <si>
    <t>A McGregor</t>
  </si>
  <si>
    <t>NGF</t>
  </si>
  <si>
    <t>POD received from cell 0835346652 M</t>
  </si>
  <si>
    <t>DOCS</t>
  </si>
  <si>
    <t>lebo</t>
  </si>
  <si>
    <t xml:space="preserve">CARDIES BAYWEST MALL (P.E)         </t>
  </si>
  <si>
    <t>semon</t>
  </si>
  <si>
    <t>POD received from cell 0670285361 M</t>
  </si>
  <si>
    <t>patience</t>
  </si>
  <si>
    <t xml:space="preserve">MICHELLE FINNER                    </t>
  </si>
  <si>
    <t>ON2</t>
  </si>
  <si>
    <t>MICHELLE FINNER</t>
  </si>
  <si>
    <t>minoun</t>
  </si>
  <si>
    <t>POD received from cell 0767121036 M</t>
  </si>
  <si>
    <t xml:space="preserve">SA GREETING                        </t>
  </si>
  <si>
    <t>wilma</t>
  </si>
  <si>
    <t>POD received from cell 0749641064 M</t>
  </si>
  <si>
    <t xml:space="preserve">CARDIES SHELLY BEACH               </t>
  </si>
  <si>
    <t>LINDI</t>
  </si>
  <si>
    <t>pinky</t>
  </si>
  <si>
    <t>POD received from cell 0745473242 M</t>
  </si>
  <si>
    <t>VERWO</t>
  </si>
  <si>
    <t>CENTURION</t>
  </si>
  <si>
    <t xml:space="preserve">CARDIES THE REDS                   </t>
  </si>
  <si>
    <t>Manager</t>
  </si>
  <si>
    <t>Matilda</t>
  </si>
  <si>
    <t>moo</t>
  </si>
  <si>
    <t>POD received from cell 0725230163 M</t>
  </si>
  <si>
    <t xml:space="preserve">DISNEY LICENSING                   </t>
  </si>
  <si>
    <t>LINDI TREURNICHT</t>
  </si>
  <si>
    <t>SAMANTHA</t>
  </si>
  <si>
    <t>McGregor</t>
  </si>
  <si>
    <t>YOLANDA</t>
  </si>
  <si>
    <t xml:space="preserve">S.A. GREETINGS                     </t>
  </si>
  <si>
    <t>CHARMAINE</t>
  </si>
  <si>
    <t xml:space="preserve">SHOPRITE HEAD OFFICE               </t>
  </si>
  <si>
    <t>MARE VAN ZYL</t>
  </si>
  <si>
    <t>ANNELINE</t>
  </si>
  <si>
    <t>POD received from cell 07466644640 M</t>
  </si>
  <si>
    <t>MOOSA HENDRICKS</t>
  </si>
  <si>
    <t>Missed cutoff</t>
  </si>
  <si>
    <t xml:space="preserve">ROSEBANK MALL CENTRE MANAGEMEN     </t>
  </si>
  <si>
    <t>KAREN DAMBUDZO</t>
  </si>
  <si>
    <t>KAREN</t>
  </si>
  <si>
    <t xml:space="preserve">REVOUTION LICENSING                </t>
  </si>
  <si>
    <t>EMMA CLARKE</t>
  </si>
  <si>
    <t>Emma</t>
  </si>
  <si>
    <t>POD received from cell 0636391488 M</t>
  </si>
  <si>
    <t xml:space="preserve">18 OKKERNEUT CRESC                 </t>
  </si>
  <si>
    <t>ADRIAAN</t>
  </si>
  <si>
    <t xml:space="preserve">CARDIES TYGERVALLEY                </t>
  </si>
  <si>
    <t xml:space="preserve">stacey                        </t>
  </si>
  <si>
    <t xml:space="preserve">POD received from cell 0731234559 M     </t>
  </si>
  <si>
    <t xml:space="preserve">CARDIES EASTGATE UPPER             </t>
  </si>
  <si>
    <t>mary</t>
  </si>
  <si>
    <t>bem</t>
  </si>
  <si>
    <t>POD received from cell 0736172858 M</t>
  </si>
  <si>
    <t>PIET2</t>
  </si>
  <si>
    <t>PIETERSBURG</t>
  </si>
  <si>
    <t xml:space="preserve">CARDIES                            </t>
  </si>
  <si>
    <t>DAPHNEY</t>
  </si>
  <si>
    <t>Mahlodi</t>
  </si>
  <si>
    <t>POD received from cell 0725506697 M</t>
  </si>
  <si>
    <t xml:space="preserve">CARDIES WALMER PARK                </t>
  </si>
  <si>
    <t xml:space="preserve">Sam                           </t>
  </si>
  <si>
    <t xml:space="preserve">POD received from cell 0614103810 M     </t>
  </si>
  <si>
    <t>KEMPT</t>
  </si>
  <si>
    <t>KEMPTON PARK</t>
  </si>
  <si>
    <t xml:space="preserve">KAALFONTEIN  EXT 5                 </t>
  </si>
  <si>
    <t>KHENSANI CHARISMA</t>
  </si>
  <si>
    <t>kfh</t>
  </si>
  <si>
    <t xml:space="preserve">CARDIES SANDTON FOOD COURT         </t>
  </si>
  <si>
    <t>nothando</t>
  </si>
  <si>
    <t>RUSTE</t>
  </si>
  <si>
    <t>RUSTENBURG</t>
  </si>
  <si>
    <t xml:space="preserve">PLOT 109 WATERKLOOF                </t>
  </si>
  <si>
    <t>EILEEN  PRETORIA</t>
  </si>
  <si>
    <t>Eileen</t>
  </si>
  <si>
    <t>POD received from cell 0787652707 M</t>
  </si>
  <si>
    <t xml:space="preserve">CARDIES ROSEBANK                   </t>
  </si>
  <si>
    <t>lousia</t>
  </si>
  <si>
    <t>POD received from cell 0817463394 M</t>
  </si>
  <si>
    <t xml:space="preserve">LACEYS                             </t>
  </si>
  <si>
    <t>SABEEHA CASSIM</t>
  </si>
  <si>
    <t>lizwi</t>
  </si>
  <si>
    <t xml:space="preserve">WALMER PARK SHOPPING CENTRE        </t>
  </si>
  <si>
    <t>CLAIRE ROBERTS</t>
  </si>
  <si>
    <t>shurlane</t>
  </si>
  <si>
    <t xml:space="preserve">PEP PEPKOR TRADING                 </t>
  </si>
  <si>
    <t>CORLA HOLLER</t>
  </si>
  <si>
    <t>esme</t>
  </si>
  <si>
    <t>POD received from cell 0640497784 M</t>
  </si>
  <si>
    <t>RANDB</t>
  </si>
  <si>
    <t>RANDBURG</t>
  </si>
  <si>
    <t xml:space="preserve">CARDIES NORTHGATE                  </t>
  </si>
  <si>
    <t>THANDI</t>
  </si>
  <si>
    <t>amt</t>
  </si>
  <si>
    <t xml:space="preserve">CARDIES NICOLWAY                   </t>
  </si>
  <si>
    <t xml:space="preserve">LUNGI                         </t>
  </si>
  <si>
    <t>Driver late</t>
  </si>
  <si>
    <t>TES</t>
  </si>
  <si>
    <t xml:space="preserve">CARDIES MUSGRAVE                   </t>
  </si>
  <si>
    <t>mbali</t>
  </si>
  <si>
    <t xml:space="preserve">CARDIES MONTANA (KOLONNADE)        </t>
  </si>
  <si>
    <t xml:space="preserve">illeg                         </t>
  </si>
  <si>
    <t>BOKSB</t>
  </si>
  <si>
    <t>BOKSBURG</t>
  </si>
  <si>
    <t xml:space="preserve">CARDIES EAST RAND MALL             </t>
  </si>
  <si>
    <t>mpho</t>
  </si>
  <si>
    <t>POD received from cell 0837842726 M</t>
  </si>
  <si>
    <t>POD received from cell 0739633425 M</t>
  </si>
  <si>
    <t xml:space="preserve">TYGERVALLEY CENTRE MANAGEMENT      </t>
  </si>
  <si>
    <t>WESLEY</t>
  </si>
  <si>
    <t>jenny</t>
  </si>
  <si>
    <t>POD received from cell 0731234559 M</t>
  </si>
  <si>
    <t xml:space="preserve">MUSGRAVE CENTRE MANAGEMENT OFF     </t>
  </si>
  <si>
    <t>NICKY</t>
  </si>
  <si>
    <t>thandiwe</t>
  </si>
  <si>
    <t>POD received from cell 0814795132 M</t>
  </si>
  <si>
    <t xml:space="preserve">SHELLY CENTRE MANAGEMENT OFFIC     </t>
  </si>
  <si>
    <t>MURIA NICHOLAS</t>
  </si>
  <si>
    <t>maria</t>
  </si>
  <si>
    <t xml:space="preserve">REVOLUTION ADVERTISING AND LI      </t>
  </si>
  <si>
    <t>EMMA DARK</t>
  </si>
  <si>
    <t>moosa</t>
  </si>
  <si>
    <t>WENDY</t>
  </si>
  <si>
    <t xml:space="preserve">BROLL PROPERTIES                   </t>
  </si>
  <si>
    <t>EROSHINI MOODLEY</t>
  </si>
  <si>
    <t>perfevt</t>
  </si>
  <si>
    <t xml:space="preserve">PEP NPEPKOR TRADING                </t>
  </si>
  <si>
    <t>PEP PEPKOR</t>
  </si>
  <si>
    <t>Esme</t>
  </si>
  <si>
    <t>POD received from cell 0641377685 M</t>
  </si>
  <si>
    <t>CYNTHIA</t>
  </si>
  <si>
    <t>JESSICA VAN DEVENTER</t>
  </si>
  <si>
    <t>MONIQUE BOSHOFF</t>
  </si>
  <si>
    <t>Moena</t>
  </si>
  <si>
    <t>UAT</t>
  </si>
  <si>
    <t>POD received from cell 0614103810 M</t>
  </si>
  <si>
    <t>ROODE</t>
  </si>
  <si>
    <t>ROODEPOORT</t>
  </si>
  <si>
    <t xml:space="preserve">CARDIES CLEARWATER                 </t>
  </si>
  <si>
    <t>AMELIA</t>
  </si>
  <si>
    <t xml:space="preserve">CARDIES MENLYN MAINE               </t>
  </si>
  <si>
    <t>Esther</t>
  </si>
  <si>
    <t>POD received from cell 0826919004 M</t>
  </si>
  <si>
    <t>KRUGE</t>
  </si>
  <si>
    <t>KRUGERSDORP</t>
  </si>
  <si>
    <t xml:space="preserve">CARDIES KEYWEST                    </t>
  </si>
  <si>
    <t>HUGH</t>
  </si>
  <si>
    <t xml:space="preserve">CARDIES MALL OF THE NORTH          </t>
  </si>
  <si>
    <t>Daphney</t>
  </si>
  <si>
    <t>POD received from cell 0721832419 M</t>
  </si>
  <si>
    <t>PIET1</t>
  </si>
  <si>
    <t>PIETERMARITZBURG</t>
  </si>
  <si>
    <t xml:space="preserve">CARDIES LIBERTY MIDLANDS MALL      </t>
  </si>
  <si>
    <t>desizel Nair</t>
  </si>
  <si>
    <t>POD received from cell 0609176490 M</t>
  </si>
  <si>
    <t xml:space="preserve">CARDIES MALL OF AFRICA             </t>
  </si>
  <si>
    <t>zandile</t>
  </si>
  <si>
    <t>POD received from cell 0710864689 M</t>
  </si>
  <si>
    <t xml:space="preserve">CARDIES MENLYN PARK                </t>
  </si>
  <si>
    <t>Nthabiseng</t>
  </si>
  <si>
    <t xml:space="preserve">CARDIES CRESTA CENTRE              </t>
  </si>
  <si>
    <t>nell</t>
  </si>
  <si>
    <t>POD received from cell 0769347056 M</t>
  </si>
  <si>
    <t>thembeka</t>
  </si>
  <si>
    <t>mmd</t>
  </si>
  <si>
    <t xml:space="preserve">CARDIES GATEWAY                    </t>
  </si>
  <si>
    <t>Promise</t>
  </si>
  <si>
    <t>ssh</t>
  </si>
  <si>
    <t xml:space="preserve">CARDIES GREENACRES                 </t>
  </si>
  <si>
    <t>sherron</t>
  </si>
  <si>
    <t>POD received from cell 0610951998 M</t>
  </si>
  <si>
    <t xml:space="preserve">CARDIES BAYSIDE                    </t>
  </si>
  <si>
    <t>NomsA</t>
  </si>
  <si>
    <t xml:space="preserve">CARDIES CAPE GATE                  </t>
  </si>
  <si>
    <t>Rienie</t>
  </si>
  <si>
    <t xml:space="preserve">CARDIES CAVENDISH                  </t>
  </si>
  <si>
    <t>Sarah</t>
  </si>
  <si>
    <t>sherval</t>
  </si>
  <si>
    <t>Appointment required</t>
  </si>
  <si>
    <t>SSH</t>
  </si>
  <si>
    <t>Divihe</t>
  </si>
  <si>
    <t xml:space="preserve">CARDIES BLUE ROUTE                 </t>
  </si>
  <si>
    <t>ANDREA</t>
  </si>
  <si>
    <t>POD received from cell 0794663323 M</t>
  </si>
  <si>
    <t xml:space="preserve">CARDIES MALL OF THE SOUTH          </t>
  </si>
  <si>
    <t>lindelani</t>
  </si>
  <si>
    <t>EUNICE</t>
  </si>
  <si>
    <t xml:space="preserve">CARDIES FOURWAYS MALL              </t>
  </si>
  <si>
    <t>soheil</t>
  </si>
  <si>
    <t>POD received from cell 0733622001 M</t>
  </si>
  <si>
    <t xml:space="preserve">CARDIES CANAL WALK                 </t>
  </si>
  <si>
    <t>Melissa</t>
  </si>
  <si>
    <t>POD received from cell 0618606129 M</t>
  </si>
  <si>
    <t>penny</t>
  </si>
  <si>
    <t>tanya</t>
  </si>
  <si>
    <t>portia</t>
  </si>
  <si>
    <t>mallisa</t>
  </si>
  <si>
    <t>MOLEEN</t>
  </si>
  <si>
    <t xml:space="preserve">CARDIES CONSTANTIA VILLAGE         </t>
  </si>
  <si>
    <t>Shakeerah</t>
  </si>
  <si>
    <t>POD received from cell 0736814363 M</t>
  </si>
  <si>
    <t xml:space="preserve">CARDIES THE PAVILION               </t>
  </si>
  <si>
    <t>marcie</t>
  </si>
  <si>
    <t>POD received from cell 0725851046 M</t>
  </si>
  <si>
    <t>GEORG</t>
  </si>
  <si>
    <t>GEORGE</t>
  </si>
  <si>
    <t xml:space="preserve">CARDIES GARDEN ROUTE MALL          </t>
  </si>
  <si>
    <t>michel</t>
  </si>
  <si>
    <t>POD received from cell 0742059629 M</t>
  </si>
  <si>
    <t xml:space="preserve">CARDIES BEDFORD CENTRE             </t>
  </si>
  <si>
    <t>Thembi</t>
  </si>
  <si>
    <t xml:space="preserve">CARDIES HILLCREST                  </t>
  </si>
  <si>
    <t>thoiuy</t>
  </si>
  <si>
    <t>POD received from cell 0730059234 M</t>
  </si>
  <si>
    <t>TONGA</t>
  </si>
  <si>
    <t>TONGAAT</t>
  </si>
  <si>
    <t xml:space="preserve">CARDIES BALLITO JUNCTION           </t>
  </si>
  <si>
    <t>Jayeruin</t>
  </si>
  <si>
    <t>POD received from cell 0732603055 M</t>
  </si>
  <si>
    <t>Evelyn</t>
  </si>
  <si>
    <t xml:space="preserve">CARDIES WATERCREST (WATERFALL-KZN) </t>
  </si>
  <si>
    <t>priscia</t>
  </si>
  <si>
    <t>DBC</t>
  </si>
  <si>
    <t>HENRY</t>
  </si>
  <si>
    <t>LINDI TREURNICHD</t>
  </si>
  <si>
    <t>Evelyne</t>
  </si>
  <si>
    <t>HILARY DU TOIT</t>
  </si>
  <si>
    <t>Jenny</t>
  </si>
  <si>
    <t>willma</t>
  </si>
  <si>
    <t>BOSSIE</t>
  </si>
  <si>
    <t>LABO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</si>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</sst>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133"/>
  <sheetViews>
    <sheetView tabSelected="1" workbookViewId="0">
      <selection activeCell="C8" sqref="C8"/>
    </sheetView>
  </sheetViews>
  <sheetFormatPr defaultRowHeight="15"/>
  <cols>
    <col min="64" max="67" width="9.140625" style="5"/>
  </cols>
  <sheetData>
    <row r="1" spans="1:92" ht="45">
      <c r="A1" s="3" t="s">
        <v>431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432</v>
      </c>
      <c r="G1" s="3" t="s">
        <v>4</v>
      </c>
      <c r="H1" s="3" t="s">
        <v>5</v>
      </c>
      <c r="I1" s="3" t="s">
        <v>433</v>
      </c>
      <c r="J1" s="3" t="s">
        <v>6</v>
      </c>
      <c r="K1" s="3" t="s">
        <v>7</v>
      </c>
      <c r="L1" s="3" t="s">
        <v>434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435</v>
      </c>
      <c r="BD1" s="3" t="s">
        <v>13</v>
      </c>
      <c r="BE1" s="3" t="s">
        <v>436</v>
      </c>
      <c r="BF1" s="3" t="s">
        <v>13</v>
      </c>
      <c r="BG1" s="3" t="s">
        <v>32</v>
      </c>
      <c r="BH1" s="3" t="s">
        <v>437</v>
      </c>
      <c r="BI1" s="3" t="s">
        <v>33</v>
      </c>
      <c r="BJ1" s="3" t="s">
        <v>34</v>
      </c>
      <c r="BK1" s="3" t="s">
        <v>438</v>
      </c>
      <c r="BL1" s="4" t="s">
        <v>439</v>
      </c>
      <c r="BM1" s="4" t="s">
        <v>440</v>
      </c>
      <c r="BN1" s="4" t="s">
        <v>35</v>
      </c>
      <c r="BO1" s="4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441</v>
      </c>
    </row>
    <row r="2" spans="1:92">
      <c r="A2" t="s">
        <v>61</v>
      </c>
      <c r="B2" t="s">
        <v>62</v>
      </c>
      <c r="C2" t="s">
        <v>63</v>
      </c>
      <c r="E2" t="str">
        <f>"019911409852"</f>
        <v>019911409852</v>
      </c>
      <c r="F2" s="1">
        <v>43699</v>
      </c>
      <c r="G2">
        <v>202002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66</v>
      </c>
      <c r="O2" t="s">
        <v>70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16.28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2.5</v>
      </c>
      <c r="BK2">
        <v>3</v>
      </c>
      <c r="BL2" s="5">
        <v>106.99</v>
      </c>
      <c r="BM2" s="5">
        <v>16.05</v>
      </c>
      <c r="BN2" s="5">
        <v>123.04</v>
      </c>
      <c r="BO2" s="5">
        <v>123.04</v>
      </c>
      <c r="BQ2" t="s">
        <v>71</v>
      </c>
      <c r="BR2" t="s">
        <v>72</v>
      </c>
      <c r="BS2" s="1">
        <v>43703</v>
      </c>
      <c r="BT2" s="2">
        <v>0.36805555555555558</v>
      </c>
      <c r="BU2" t="s">
        <v>73</v>
      </c>
      <c r="BV2" t="s">
        <v>74</v>
      </c>
      <c r="BY2">
        <v>12375</v>
      </c>
      <c r="CA2" t="s">
        <v>75</v>
      </c>
      <c r="CC2" t="s">
        <v>69</v>
      </c>
      <c r="CD2">
        <v>2013</v>
      </c>
      <c r="CE2" t="s">
        <v>76</v>
      </c>
      <c r="CF2" s="1">
        <v>43704</v>
      </c>
      <c r="CI2">
        <v>2</v>
      </c>
      <c r="CJ2">
        <v>2</v>
      </c>
      <c r="CK2" t="s">
        <v>77</v>
      </c>
      <c r="CL2" t="s">
        <v>78</v>
      </c>
    </row>
    <row r="3" spans="1:92">
      <c r="A3" t="s">
        <v>61</v>
      </c>
      <c r="B3" t="s">
        <v>62</v>
      </c>
      <c r="C3" t="s">
        <v>63</v>
      </c>
      <c r="E3" t="str">
        <f>"080002379712"</f>
        <v>080002379712</v>
      </c>
      <c r="F3" s="1">
        <v>43679</v>
      </c>
      <c r="G3">
        <v>202002</v>
      </c>
      <c r="H3" t="s">
        <v>79</v>
      </c>
      <c r="I3" t="s">
        <v>80</v>
      </c>
      <c r="J3" t="s">
        <v>81</v>
      </c>
      <c r="K3" t="s">
        <v>67</v>
      </c>
      <c r="L3" t="s">
        <v>82</v>
      </c>
      <c r="M3" t="s">
        <v>65</v>
      </c>
      <c r="N3" t="s">
        <v>83</v>
      </c>
      <c r="O3" t="s">
        <v>70</v>
      </c>
      <c r="P3" t="str">
        <f t="shared" ref="P3:P10" si="0"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21.39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3.6</v>
      </c>
      <c r="BJ3">
        <v>6.1</v>
      </c>
      <c r="BK3">
        <v>6</v>
      </c>
      <c r="BL3" s="5">
        <v>128.44999999999999</v>
      </c>
      <c r="BM3" s="5">
        <v>19.27</v>
      </c>
      <c r="BN3" s="5">
        <v>147.72</v>
      </c>
      <c r="BO3" s="5">
        <v>147.72</v>
      </c>
      <c r="BQ3" t="s">
        <v>84</v>
      </c>
      <c r="BR3" t="s">
        <v>85</v>
      </c>
      <c r="BS3" s="1">
        <v>43684</v>
      </c>
      <c r="BT3" s="2">
        <v>0.41666666666666669</v>
      </c>
      <c r="BU3" t="s">
        <v>86</v>
      </c>
      <c r="BV3" t="s">
        <v>74</v>
      </c>
      <c r="BY3">
        <v>30463.66</v>
      </c>
      <c r="CC3" t="s">
        <v>65</v>
      </c>
      <c r="CD3">
        <v>7530</v>
      </c>
      <c r="CE3" t="s">
        <v>87</v>
      </c>
      <c r="CF3" s="1">
        <v>43685</v>
      </c>
      <c r="CI3">
        <v>0</v>
      </c>
      <c r="CJ3">
        <v>0</v>
      </c>
      <c r="CK3" t="s">
        <v>88</v>
      </c>
      <c r="CL3" t="s">
        <v>78</v>
      </c>
    </row>
    <row r="4" spans="1:92">
      <c r="A4" t="s">
        <v>61</v>
      </c>
      <c r="B4" t="s">
        <v>62</v>
      </c>
      <c r="C4" t="s">
        <v>63</v>
      </c>
      <c r="E4" t="str">
        <f>"080002379715"</f>
        <v>080002379715</v>
      </c>
      <c r="F4" s="1">
        <v>43679</v>
      </c>
      <c r="G4">
        <v>202002</v>
      </c>
      <c r="H4" t="s">
        <v>79</v>
      </c>
      <c r="I4" t="s">
        <v>80</v>
      </c>
      <c r="J4" t="s">
        <v>81</v>
      </c>
      <c r="K4" t="s">
        <v>67</v>
      </c>
      <c r="L4" t="s">
        <v>89</v>
      </c>
      <c r="M4" t="s">
        <v>90</v>
      </c>
      <c r="N4" t="s">
        <v>91</v>
      </c>
      <c r="O4" t="s">
        <v>70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17.82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3.6</v>
      </c>
      <c r="BJ4">
        <v>6.3</v>
      </c>
      <c r="BK4">
        <v>7</v>
      </c>
      <c r="BL4" s="5">
        <v>107.86</v>
      </c>
      <c r="BM4" s="5">
        <v>16.18</v>
      </c>
      <c r="BN4" s="5">
        <v>124.04</v>
      </c>
      <c r="BO4" s="5">
        <v>124.04</v>
      </c>
      <c r="BQ4" t="s">
        <v>92</v>
      </c>
      <c r="BR4" t="s">
        <v>85</v>
      </c>
      <c r="BS4" s="1">
        <v>43682</v>
      </c>
      <c r="BT4" s="2">
        <v>0.63541666666666663</v>
      </c>
      <c r="BU4" t="s">
        <v>93</v>
      </c>
      <c r="BV4" t="s">
        <v>74</v>
      </c>
      <c r="BY4">
        <v>31741.96</v>
      </c>
      <c r="CC4" t="s">
        <v>90</v>
      </c>
      <c r="CD4">
        <v>1841</v>
      </c>
      <c r="CE4" t="s">
        <v>94</v>
      </c>
      <c r="CF4" s="1">
        <v>43685</v>
      </c>
      <c r="CI4">
        <v>0</v>
      </c>
      <c r="CJ4">
        <v>0</v>
      </c>
      <c r="CK4" t="s">
        <v>95</v>
      </c>
      <c r="CL4" t="s">
        <v>78</v>
      </c>
    </row>
    <row r="5" spans="1:92">
      <c r="A5" t="s">
        <v>61</v>
      </c>
      <c r="B5" t="s">
        <v>62</v>
      </c>
      <c r="C5" t="s">
        <v>63</v>
      </c>
      <c r="E5" t="str">
        <f>"080002379730"</f>
        <v>080002379730</v>
      </c>
      <c r="F5" s="1">
        <v>43679</v>
      </c>
      <c r="G5">
        <v>202002</v>
      </c>
      <c r="H5" t="s">
        <v>79</v>
      </c>
      <c r="I5" t="s">
        <v>80</v>
      </c>
      <c r="J5" t="s">
        <v>81</v>
      </c>
      <c r="K5" t="s">
        <v>67</v>
      </c>
      <c r="L5" t="s">
        <v>96</v>
      </c>
      <c r="M5" t="s">
        <v>97</v>
      </c>
      <c r="N5" t="s">
        <v>98</v>
      </c>
      <c r="O5" t="s">
        <v>70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12.34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3.6</v>
      </c>
      <c r="BJ5">
        <v>6.1</v>
      </c>
      <c r="BK5">
        <v>7</v>
      </c>
      <c r="BL5" s="5">
        <v>76.22</v>
      </c>
      <c r="BM5" s="5">
        <v>11.43</v>
      </c>
      <c r="BN5" s="5">
        <v>87.65</v>
      </c>
      <c r="BO5" s="5">
        <v>87.65</v>
      </c>
      <c r="BQ5" t="s">
        <v>99</v>
      </c>
      <c r="BR5" t="s">
        <v>85</v>
      </c>
      <c r="BS5" s="1">
        <v>43682</v>
      </c>
      <c r="BT5" s="2">
        <v>0.37638888888888888</v>
      </c>
      <c r="BU5" t="s">
        <v>100</v>
      </c>
      <c r="BV5" t="s">
        <v>74</v>
      </c>
      <c r="BY5">
        <v>30564.45</v>
      </c>
      <c r="CC5" t="s">
        <v>97</v>
      </c>
      <c r="CD5">
        <v>1401</v>
      </c>
      <c r="CE5" t="s">
        <v>94</v>
      </c>
      <c r="CF5" s="1">
        <v>43685</v>
      </c>
      <c r="CI5">
        <v>0</v>
      </c>
      <c r="CJ5">
        <v>0</v>
      </c>
      <c r="CK5" t="s">
        <v>101</v>
      </c>
      <c r="CL5" t="s">
        <v>78</v>
      </c>
    </row>
    <row r="6" spans="1:92">
      <c r="A6" t="s">
        <v>61</v>
      </c>
      <c r="B6" t="s">
        <v>62</v>
      </c>
      <c r="C6" t="s">
        <v>63</v>
      </c>
      <c r="E6" t="str">
        <f>"080002379735"</f>
        <v>080002379735</v>
      </c>
      <c r="F6" s="1">
        <v>43679</v>
      </c>
      <c r="G6">
        <v>202002</v>
      </c>
      <c r="H6" t="s">
        <v>79</v>
      </c>
      <c r="I6" t="s">
        <v>80</v>
      </c>
      <c r="J6" t="s">
        <v>81</v>
      </c>
      <c r="K6" t="s">
        <v>67</v>
      </c>
      <c r="L6" t="s">
        <v>89</v>
      </c>
      <c r="M6" t="s">
        <v>90</v>
      </c>
      <c r="N6" t="s">
        <v>102</v>
      </c>
      <c r="O6" t="s">
        <v>70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17.82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3.6</v>
      </c>
      <c r="BJ6">
        <v>6.1</v>
      </c>
      <c r="BK6">
        <v>6</v>
      </c>
      <c r="BL6" s="5">
        <v>107.86</v>
      </c>
      <c r="BM6" s="5">
        <v>16.18</v>
      </c>
      <c r="BN6" s="5">
        <v>124.04</v>
      </c>
      <c r="BO6" s="5">
        <v>124.04</v>
      </c>
      <c r="BQ6" t="s">
        <v>103</v>
      </c>
      <c r="BR6" t="s">
        <v>85</v>
      </c>
      <c r="BS6" s="1">
        <v>43682</v>
      </c>
      <c r="BT6" s="2">
        <v>0.54861111111111105</v>
      </c>
      <c r="BU6" t="s">
        <v>104</v>
      </c>
      <c r="BV6" t="s">
        <v>74</v>
      </c>
      <c r="BY6">
        <v>30454.400000000001</v>
      </c>
      <c r="CC6" t="s">
        <v>90</v>
      </c>
      <c r="CD6">
        <v>1984</v>
      </c>
      <c r="CE6" t="s">
        <v>87</v>
      </c>
      <c r="CF6" s="1">
        <v>43685</v>
      </c>
      <c r="CI6">
        <v>0</v>
      </c>
      <c r="CJ6">
        <v>0</v>
      </c>
      <c r="CK6" t="s">
        <v>95</v>
      </c>
      <c r="CL6" t="s">
        <v>78</v>
      </c>
    </row>
    <row r="7" spans="1:92">
      <c r="A7" t="s">
        <v>61</v>
      </c>
      <c r="B7" t="s">
        <v>62</v>
      </c>
      <c r="C7" t="s">
        <v>63</v>
      </c>
      <c r="E7" t="str">
        <f>"080002379701"</f>
        <v>080002379701</v>
      </c>
      <c r="F7" s="1">
        <v>43679</v>
      </c>
      <c r="G7">
        <v>202002</v>
      </c>
      <c r="H7" t="s">
        <v>79</v>
      </c>
      <c r="I7" t="s">
        <v>80</v>
      </c>
      <c r="J7" t="s">
        <v>81</v>
      </c>
      <c r="K7" t="s">
        <v>67</v>
      </c>
      <c r="L7" t="s">
        <v>68</v>
      </c>
      <c r="M7" t="s">
        <v>69</v>
      </c>
      <c r="N7" t="s">
        <v>105</v>
      </c>
      <c r="O7" t="s">
        <v>70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12.34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1.9</v>
      </c>
      <c r="BJ7">
        <v>6.4</v>
      </c>
      <c r="BK7">
        <v>7</v>
      </c>
      <c r="BL7" s="5">
        <v>76.22</v>
      </c>
      <c r="BM7" s="5">
        <v>11.43</v>
      </c>
      <c r="BN7" s="5">
        <v>87.65</v>
      </c>
      <c r="BO7" s="5">
        <v>87.65</v>
      </c>
      <c r="BQ7" t="s">
        <v>106</v>
      </c>
      <c r="BR7" t="s">
        <v>85</v>
      </c>
      <c r="BS7" s="1">
        <v>43682</v>
      </c>
      <c r="BT7" s="2">
        <v>0.52083333333333337</v>
      </c>
      <c r="BU7" t="s">
        <v>107</v>
      </c>
      <c r="BV7" t="s">
        <v>74</v>
      </c>
      <c r="BY7">
        <v>31839.599999999999</v>
      </c>
      <c r="CA7" t="s">
        <v>108</v>
      </c>
      <c r="CC7" t="s">
        <v>69</v>
      </c>
      <c r="CD7">
        <v>2093</v>
      </c>
      <c r="CE7" t="s">
        <v>94</v>
      </c>
      <c r="CF7" s="1">
        <v>43685</v>
      </c>
      <c r="CI7">
        <v>0</v>
      </c>
      <c r="CJ7">
        <v>0</v>
      </c>
      <c r="CK7" t="s">
        <v>101</v>
      </c>
      <c r="CL7" t="s">
        <v>78</v>
      </c>
    </row>
    <row r="8" spans="1:92">
      <c r="A8" t="s">
        <v>61</v>
      </c>
      <c r="B8" t="s">
        <v>62</v>
      </c>
      <c r="C8" t="s">
        <v>63</v>
      </c>
      <c r="E8" t="str">
        <f>"080002379683"</f>
        <v>080002379683</v>
      </c>
      <c r="F8" s="1">
        <v>43679</v>
      </c>
      <c r="G8">
        <v>202002</v>
      </c>
      <c r="H8" t="s">
        <v>79</v>
      </c>
      <c r="I8" t="s">
        <v>80</v>
      </c>
      <c r="J8" t="s">
        <v>81</v>
      </c>
      <c r="K8" t="s">
        <v>67</v>
      </c>
      <c r="L8" t="s">
        <v>82</v>
      </c>
      <c r="M8" t="s">
        <v>65</v>
      </c>
      <c r="N8" t="s">
        <v>109</v>
      </c>
      <c r="O8" t="s">
        <v>70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21.39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2.2000000000000002</v>
      </c>
      <c r="BJ8">
        <v>6.3</v>
      </c>
      <c r="BK8">
        <v>7</v>
      </c>
      <c r="BL8" s="5">
        <v>128.44999999999999</v>
      </c>
      <c r="BM8" s="5">
        <v>19.27</v>
      </c>
      <c r="BN8" s="5">
        <v>147.72</v>
      </c>
      <c r="BO8" s="5">
        <v>147.72</v>
      </c>
      <c r="BQ8" t="s">
        <v>110</v>
      </c>
      <c r="BR8" t="s">
        <v>85</v>
      </c>
      <c r="BS8" s="1">
        <v>43683</v>
      </c>
      <c r="BT8" s="2">
        <v>0.62569444444444444</v>
      </c>
      <c r="BU8" t="s">
        <v>110</v>
      </c>
      <c r="BV8" t="s">
        <v>74</v>
      </c>
      <c r="BY8">
        <v>31539.46</v>
      </c>
      <c r="CA8" t="s">
        <v>111</v>
      </c>
      <c r="CC8" t="s">
        <v>65</v>
      </c>
      <c r="CD8">
        <v>7550</v>
      </c>
      <c r="CE8" t="s">
        <v>87</v>
      </c>
      <c r="CF8" s="1">
        <v>43684</v>
      </c>
      <c r="CI8">
        <v>0</v>
      </c>
      <c r="CJ8">
        <v>0</v>
      </c>
      <c r="CK8" t="s">
        <v>88</v>
      </c>
      <c r="CL8" t="s">
        <v>78</v>
      </c>
    </row>
    <row r="9" spans="1:92">
      <c r="A9" t="s">
        <v>61</v>
      </c>
      <c r="B9" t="s">
        <v>62</v>
      </c>
      <c r="C9" t="s">
        <v>63</v>
      </c>
      <c r="E9" t="str">
        <f>"080002379723"</f>
        <v>080002379723</v>
      </c>
      <c r="F9" s="1">
        <v>43679</v>
      </c>
      <c r="G9">
        <v>202002</v>
      </c>
      <c r="H9" t="s">
        <v>79</v>
      </c>
      <c r="I9" t="s">
        <v>80</v>
      </c>
      <c r="J9" t="s">
        <v>81</v>
      </c>
      <c r="K9" t="s">
        <v>67</v>
      </c>
      <c r="L9" t="s">
        <v>82</v>
      </c>
      <c r="M9" t="s">
        <v>65</v>
      </c>
      <c r="N9" t="s">
        <v>112</v>
      </c>
      <c r="O9" t="s">
        <v>70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21.39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3.7</v>
      </c>
      <c r="BJ9">
        <v>6.2</v>
      </c>
      <c r="BK9">
        <v>7</v>
      </c>
      <c r="BL9" s="5">
        <v>128.44999999999999</v>
      </c>
      <c r="BM9" s="5">
        <v>19.27</v>
      </c>
      <c r="BN9" s="5">
        <v>147.72</v>
      </c>
      <c r="BO9" s="5">
        <v>147.72</v>
      </c>
      <c r="BQ9" t="s">
        <v>113</v>
      </c>
      <c r="BR9" t="s">
        <v>85</v>
      </c>
      <c r="BS9" s="1">
        <v>43683</v>
      </c>
      <c r="BT9" s="2">
        <v>0.41666666666666669</v>
      </c>
      <c r="BU9" t="s">
        <v>114</v>
      </c>
      <c r="BV9" t="s">
        <v>74</v>
      </c>
      <c r="BY9">
        <v>30825.599999999999</v>
      </c>
      <c r="CA9" t="s">
        <v>115</v>
      </c>
      <c r="CC9" t="s">
        <v>65</v>
      </c>
      <c r="CD9">
        <v>7798</v>
      </c>
      <c r="CE9" t="s">
        <v>87</v>
      </c>
      <c r="CF9" s="1">
        <v>43684</v>
      </c>
      <c r="CI9">
        <v>0</v>
      </c>
      <c r="CJ9">
        <v>0</v>
      </c>
      <c r="CK9" t="s">
        <v>88</v>
      </c>
      <c r="CL9" t="s">
        <v>78</v>
      </c>
    </row>
    <row r="10" spans="1:92">
      <c r="A10" t="s">
        <v>116</v>
      </c>
      <c r="B10" t="s">
        <v>62</v>
      </c>
      <c r="C10" t="s">
        <v>63</v>
      </c>
      <c r="E10" t="str">
        <f>"029908381446"</f>
        <v>029908381446</v>
      </c>
      <c r="F10" s="1">
        <v>43685</v>
      </c>
      <c r="G10">
        <v>202002</v>
      </c>
      <c r="H10" t="s">
        <v>117</v>
      </c>
      <c r="I10" t="s">
        <v>118</v>
      </c>
      <c r="J10" t="s">
        <v>66</v>
      </c>
      <c r="K10" t="s">
        <v>67</v>
      </c>
      <c r="L10" t="s">
        <v>82</v>
      </c>
      <c r="M10" t="s">
        <v>65</v>
      </c>
      <c r="N10" t="s">
        <v>119</v>
      </c>
      <c r="O10" t="s">
        <v>70</v>
      </c>
      <c r="P10" t="str">
        <f t="shared" si="0"/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16.28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0.2</v>
      </c>
      <c r="BK10">
        <v>2</v>
      </c>
      <c r="BL10" s="5">
        <v>106.99</v>
      </c>
      <c r="BM10" s="5">
        <v>16.05</v>
      </c>
      <c r="BN10" s="5">
        <v>123.04</v>
      </c>
      <c r="BO10" s="5">
        <v>123.04</v>
      </c>
      <c r="BQ10" t="s">
        <v>120</v>
      </c>
      <c r="BR10" t="s">
        <v>121</v>
      </c>
      <c r="BS10" s="1">
        <v>43689</v>
      </c>
      <c r="BT10" s="2">
        <v>0.50694444444444442</v>
      </c>
      <c r="BU10" t="s">
        <v>122</v>
      </c>
      <c r="BV10" t="s">
        <v>74</v>
      </c>
      <c r="BY10">
        <v>1200</v>
      </c>
      <c r="CA10" t="s">
        <v>123</v>
      </c>
      <c r="CC10" t="s">
        <v>65</v>
      </c>
      <c r="CD10">
        <v>7915</v>
      </c>
      <c r="CE10" t="s">
        <v>124</v>
      </c>
      <c r="CF10" s="1">
        <v>43690</v>
      </c>
      <c r="CI10">
        <v>3</v>
      </c>
      <c r="CJ10">
        <v>2</v>
      </c>
      <c r="CK10" t="s">
        <v>77</v>
      </c>
      <c r="CL10" t="s">
        <v>78</v>
      </c>
    </row>
    <row r="11" spans="1:92">
      <c r="A11" t="s">
        <v>116</v>
      </c>
      <c r="B11" t="s">
        <v>62</v>
      </c>
      <c r="C11" t="s">
        <v>63</v>
      </c>
      <c r="E11" t="str">
        <f>"029907931429"</f>
        <v>029907931429</v>
      </c>
      <c r="F11" s="1">
        <v>43685</v>
      </c>
      <c r="G11">
        <v>202002</v>
      </c>
      <c r="H11" t="s">
        <v>117</v>
      </c>
      <c r="I11" t="s">
        <v>118</v>
      </c>
      <c r="J11" t="s">
        <v>66</v>
      </c>
      <c r="K11" t="s">
        <v>67</v>
      </c>
      <c r="L11" t="s">
        <v>82</v>
      </c>
      <c r="M11" t="s">
        <v>65</v>
      </c>
      <c r="N11" t="s">
        <v>66</v>
      </c>
      <c r="O11" t="s">
        <v>70</v>
      </c>
      <c r="P11" t="str">
        <f>"ANNE                          "</f>
        <v xml:space="preserve">ANNE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16.28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8.1</v>
      </c>
      <c r="BK11">
        <v>8</v>
      </c>
      <c r="BL11" s="5">
        <v>106.99</v>
      </c>
      <c r="BM11" s="5">
        <v>16.05</v>
      </c>
      <c r="BN11" s="5">
        <v>123.04</v>
      </c>
      <c r="BO11" s="5">
        <v>123.04</v>
      </c>
      <c r="BQ11" t="s">
        <v>72</v>
      </c>
      <c r="BR11" t="s">
        <v>121</v>
      </c>
      <c r="BS11" s="1">
        <v>43689</v>
      </c>
      <c r="BT11" s="2">
        <v>0.34722222222222227</v>
      </c>
      <c r="BU11" t="s">
        <v>125</v>
      </c>
      <c r="BV11" t="s">
        <v>74</v>
      </c>
      <c r="BY11">
        <v>40320</v>
      </c>
      <c r="CC11" t="s">
        <v>65</v>
      </c>
      <c r="CD11">
        <v>7441</v>
      </c>
      <c r="CE11" t="s">
        <v>124</v>
      </c>
      <c r="CF11" s="1">
        <v>43690</v>
      </c>
      <c r="CI11">
        <v>3</v>
      </c>
      <c r="CJ11">
        <v>2</v>
      </c>
      <c r="CK11" t="s">
        <v>77</v>
      </c>
      <c r="CL11" t="s">
        <v>78</v>
      </c>
    </row>
    <row r="12" spans="1:92">
      <c r="A12" t="s">
        <v>116</v>
      </c>
      <c r="B12" t="s">
        <v>62</v>
      </c>
      <c r="C12" t="s">
        <v>63</v>
      </c>
      <c r="E12" t="str">
        <f>"029908251042"</f>
        <v>029908251042</v>
      </c>
      <c r="F12" s="1">
        <v>43685</v>
      </c>
      <c r="G12">
        <v>202002</v>
      </c>
      <c r="H12" t="s">
        <v>117</v>
      </c>
      <c r="I12" t="s">
        <v>118</v>
      </c>
      <c r="J12" t="s">
        <v>66</v>
      </c>
      <c r="K12" t="s">
        <v>67</v>
      </c>
      <c r="L12" t="s">
        <v>68</v>
      </c>
      <c r="M12" t="s">
        <v>69</v>
      </c>
      <c r="N12" t="s">
        <v>126</v>
      </c>
      <c r="O12" t="s">
        <v>70</v>
      </c>
      <c r="P12" t="str">
        <f>"ANNE                          "</f>
        <v xml:space="preserve">ANNE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18.73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9.6999999999999993</v>
      </c>
      <c r="BJ12">
        <v>21.2</v>
      </c>
      <c r="BK12">
        <v>22</v>
      </c>
      <c r="BL12" s="5">
        <v>122.32</v>
      </c>
      <c r="BM12" s="5">
        <v>18.350000000000001</v>
      </c>
      <c r="BN12" s="5">
        <v>140.66999999999999</v>
      </c>
      <c r="BO12" s="5">
        <v>140.66999999999999</v>
      </c>
      <c r="BQ12" t="s">
        <v>127</v>
      </c>
      <c r="BR12" t="s">
        <v>121</v>
      </c>
      <c r="BS12" s="1">
        <v>43689</v>
      </c>
      <c r="BT12" s="2">
        <v>0.34722222222222227</v>
      </c>
      <c r="BU12" t="s">
        <v>128</v>
      </c>
      <c r="BV12" t="s">
        <v>74</v>
      </c>
      <c r="BY12">
        <v>106168.2</v>
      </c>
      <c r="CA12" t="s">
        <v>115</v>
      </c>
      <c r="CC12" t="s">
        <v>69</v>
      </c>
      <c r="CD12">
        <v>2013</v>
      </c>
      <c r="CE12" t="s">
        <v>124</v>
      </c>
      <c r="CF12" s="1">
        <v>43689</v>
      </c>
      <c r="CI12">
        <v>1</v>
      </c>
      <c r="CJ12">
        <v>2</v>
      </c>
      <c r="CK12" t="s">
        <v>129</v>
      </c>
      <c r="CL12" t="s">
        <v>78</v>
      </c>
    </row>
    <row r="13" spans="1:92">
      <c r="A13" t="s">
        <v>116</v>
      </c>
      <c r="B13" t="s">
        <v>62</v>
      </c>
      <c r="C13" t="s">
        <v>63</v>
      </c>
      <c r="E13" t="str">
        <f>"029908381443"</f>
        <v>029908381443</v>
      </c>
      <c r="F13" s="1">
        <v>43690</v>
      </c>
      <c r="G13">
        <v>202002</v>
      </c>
      <c r="H13" t="s">
        <v>117</v>
      </c>
      <c r="I13" t="s">
        <v>118</v>
      </c>
      <c r="J13" t="s">
        <v>66</v>
      </c>
      <c r="K13" t="s">
        <v>67</v>
      </c>
      <c r="L13" t="s">
        <v>130</v>
      </c>
      <c r="M13" t="s">
        <v>131</v>
      </c>
      <c r="N13" t="s">
        <v>126</v>
      </c>
      <c r="O13" t="s">
        <v>70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13.67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4</v>
      </c>
      <c r="BJ13">
        <v>1</v>
      </c>
      <c r="BK13">
        <v>4</v>
      </c>
      <c r="BL13" s="5">
        <v>90.63</v>
      </c>
      <c r="BM13" s="5">
        <v>13.59</v>
      </c>
      <c r="BN13" s="5">
        <v>104.22</v>
      </c>
      <c r="BO13" s="5">
        <v>104.22</v>
      </c>
      <c r="BQ13" t="s">
        <v>132</v>
      </c>
      <c r="BR13" t="s">
        <v>121</v>
      </c>
      <c r="BS13" s="1">
        <v>43691</v>
      </c>
      <c r="BT13" s="2">
        <v>0.57708333333333328</v>
      </c>
      <c r="BU13" t="s">
        <v>132</v>
      </c>
      <c r="BV13" t="s">
        <v>74</v>
      </c>
      <c r="BY13">
        <v>4800</v>
      </c>
      <c r="CA13" t="s">
        <v>133</v>
      </c>
      <c r="CC13" t="s">
        <v>131</v>
      </c>
      <c r="CD13">
        <v>3381</v>
      </c>
      <c r="CE13" t="s">
        <v>124</v>
      </c>
      <c r="CF13" s="1">
        <v>43693</v>
      </c>
      <c r="CI13">
        <v>4</v>
      </c>
      <c r="CJ13">
        <v>1</v>
      </c>
      <c r="CK13" t="s">
        <v>134</v>
      </c>
      <c r="CL13" t="s">
        <v>78</v>
      </c>
    </row>
    <row r="14" spans="1:92">
      <c r="A14" t="s">
        <v>61</v>
      </c>
      <c r="B14" t="s">
        <v>62</v>
      </c>
      <c r="C14" t="s">
        <v>63</v>
      </c>
      <c r="E14" t="str">
        <f>"029907931441"</f>
        <v>029907931441</v>
      </c>
      <c r="F14" s="1">
        <v>43684</v>
      </c>
      <c r="G14">
        <v>202002</v>
      </c>
      <c r="H14" t="s">
        <v>117</v>
      </c>
      <c r="I14" t="s">
        <v>118</v>
      </c>
      <c r="J14" t="s">
        <v>66</v>
      </c>
      <c r="K14" t="s">
        <v>67</v>
      </c>
      <c r="L14" t="s">
        <v>82</v>
      </c>
      <c r="M14" t="s">
        <v>65</v>
      </c>
      <c r="N14" t="s">
        <v>135</v>
      </c>
      <c r="O14" t="s">
        <v>70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28.84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6</v>
      </c>
      <c r="BI14">
        <v>26.4</v>
      </c>
      <c r="BJ14">
        <v>32.4</v>
      </c>
      <c r="BK14">
        <v>33</v>
      </c>
      <c r="BL14" s="5">
        <v>185.61</v>
      </c>
      <c r="BM14" s="5">
        <v>27.84</v>
      </c>
      <c r="BN14" s="5">
        <v>213.45</v>
      </c>
      <c r="BO14" s="5">
        <v>213.45</v>
      </c>
      <c r="BQ14" t="s">
        <v>136</v>
      </c>
      <c r="BR14" t="s">
        <v>121</v>
      </c>
      <c r="BS14" s="1">
        <v>43689</v>
      </c>
      <c r="BT14" s="2">
        <v>0.58750000000000002</v>
      </c>
      <c r="BU14" t="s">
        <v>125</v>
      </c>
      <c r="BV14" t="s">
        <v>74</v>
      </c>
      <c r="BY14">
        <v>27000</v>
      </c>
      <c r="CA14" t="s">
        <v>137</v>
      </c>
      <c r="CC14" t="s">
        <v>65</v>
      </c>
      <c r="CD14">
        <v>7441</v>
      </c>
      <c r="CF14" s="1">
        <v>43689</v>
      </c>
      <c r="CI14">
        <v>3</v>
      </c>
      <c r="CJ14">
        <v>3</v>
      </c>
      <c r="CK14" t="s">
        <v>77</v>
      </c>
      <c r="CL14" t="s">
        <v>78</v>
      </c>
    </row>
    <row r="15" spans="1:92">
      <c r="A15" t="s">
        <v>61</v>
      </c>
      <c r="B15" t="s">
        <v>62</v>
      </c>
      <c r="C15" t="s">
        <v>63</v>
      </c>
      <c r="E15" t="str">
        <f>"029908009902"</f>
        <v>029908009902</v>
      </c>
      <c r="F15" s="1">
        <v>43684</v>
      </c>
      <c r="G15">
        <v>202002</v>
      </c>
      <c r="H15" t="s">
        <v>117</v>
      </c>
      <c r="I15" t="s">
        <v>118</v>
      </c>
      <c r="J15" t="s">
        <v>66</v>
      </c>
      <c r="K15" t="s">
        <v>67</v>
      </c>
      <c r="L15" t="s">
        <v>68</v>
      </c>
      <c r="M15" t="s">
        <v>69</v>
      </c>
      <c r="N15" t="s">
        <v>138</v>
      </c>
      <c r="O15" t="s">
        <v>70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50.36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11</v>
      </c>
      <c r="BI15">
        <v>48.3</v>
      </c>
      <c r="BJ15">
        <v>79.599999999999994</v>
      </c>
      <c r="BK15">
        <v>80</v>
      </c>
      <c r="BL15" s="5">
        <v>320.41000000000003</v>
      </c>
      <c r="BM15" s="5">
        <v>48.06</v>
      </c>
      <c r="BN15" s="5">
        <v>368.47</v>
      </c>
      <c r="BO15" s="5">
        <v>368.47</v>
      </c>
      <c r="BQ15" t="s">
        <v>139</v>
      </c>
      <c r="BR15" t="s">
        <v>121</v>
      </c>
      <c r="BS15" s="1">
        <v>43685</v>
      </c>
      <c r="BT15" s="2">
        <v>0.50486111111111109</v>
      </c>
      <c r="BU15" t="s">
        <v>140</v>
      </c>
      <c r="BV15" t="s">
        <v>74</v>
      </c>
      <c r="BY15">
        <v>398233.65</v>
      </c>
      <c r="CC15" t="s">
        <v>69</v>
      </c>
      <c r="CD15">
        <v>2013</v>
      </c>
      <c r="CE15" t="s">
        <v>124</v>
      </c>
      <c r="CF15" s="1">
        <v>43689</v>
      </c>
      <c r="CI15">
        <v>1</v>
      </c>
      <c r="CJ15">
        <v>1</v>
      </c>
      <c r="CK15" t="s">
        <v>129</v>
      </c>
      <c r="CL15" t="s">
        <v>78</v>
      </c>
    </row>
    <row r="16" spans="1:92">
      <c r="A16" t="s">
        <v>116</v>
      </c>
      <c r="B16" t="s">
        <v>62</v>
      </c>
      <c r="C16" t="s">
        <v>63</v>
      </c>
      <c r="E16" t="str">
        <f>"029908381393"</f>
        <v>029908381393</v>
      </c>
      <c r="F16" s="1">
        <v>43692</v>
      </c>
      <c r="G16">
        <v>202002</v>
      </c>
      <c r="H16" t="s">
        <v>117</v>
      </c>
      <c r="I16" t="s">
        <v>118</v>
      </c>
      <c r="J16" t="s">
        <v>66</v>
      </c>
      <c r="K16" t="s">
        <v>67</v>
      </c>
      <c r="L16" t="s">
        <v>141</v>
      </c>
      <c r="M16" t="s">
        <v>142</v>
      </c>
      <c r="N16" t="s">
        <v>143</v>
      </c>
      <c r="O16" t="s">
        <v>70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16.16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3.2</v>
      </c>
      <c r="BK16">
        <v>4</v>
      </c>
      <c r="BL16" s="5">
        <v>106.2</v>
      </c>
      <c r="BM16" s="5">
        <v>15.93</v>
      </c>
      <c r="BN16" s="5">
        <v>122.13</v>
      </c>
      <c r="BO16" s="5">
        <v>122.13</v>
      </c>
      <c r="BQ16" t="s">
        <v>144</v>
      </c>
      <c r="BR16" t="s">
        <v>121</v>
      </c>
      <c r="BS16" t="s">
        <v>145</v>
      </c>
      <c r="BY16">
        <v>15750</v>
      </c>
      <c r="CC16" t="s">
        <v>142</v>
      </c>
      <c r="CD16">
        <v>6000</v>
      </c>
      <c r="CE16" t="s">
        <v>124</v>
      </c>
      <c r="CI16">
        <v>2</v>
      </c>
      <c r="CJ16" t="s">
        <v>145</v>
      </c>
      <c r="CK16" t="s">
        <v>95</v>
      </c>
      <c r="CL16" t="s">
        <v>78</v>
      </c>
    </row>
    <row r="17" spans="1:90">
      <c r="A17" t="s">
        <v>61</v>
      </c>
      <c r="B17" t="s">
        <v>62</v>
      </c>
      <c r="C17" t="s">
        <v>63</v>
      </c>
      <c r="E17" t="str">
        <f>"029908009901"</f>
        <v>029908009901</v>
      </c>
      <c r="F17" s="1">
        <v>43691</v>
      </c>
      <c r="G17">
        <v>202002</v>
      </c>
      <c r="H17" t="s">
        <v>117</v>
      </c>
      <c r="I17" t="s">
        <v>118</v>
      </c>
      <c r="J17" t="s">
        <v>66</v>
      </c>
      <c r="K17" t="s">
        <v>67</v>
      </c>
      <c r="L17" t="s">
        <v>68</v>
      </c>
      <c r="M17" t="s">
        <v>69</v>
      </c>
      <c r="N17" t="s">
        <v>146</v>
      </c>
      <c r="O17" t="s">
        <v>70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14.92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9.3000000000000007</v>
      </c>
      <c r="BK17">
        <v>10</v>
      </c>
      <c r="BL17" s="5">
        <v>98.42</v>
      </c>
      <c r="BM17" s="5">
        <v>14.76</v>
      </c>
      <c r="BN17" s="5">
        <v>113.18</v>
      </c>
      <c r="BO17" s="5">
        <v>113.18</v>
      </c>
      <c r="BQ17" t="s">
        <v>147</v>
      </c>
      <c r="BR17" t="s">
        <v>121</v>
      </c>
      <c r="BS17" s="1">
        <v>43692</v>
      </c>
      <c r="BT17" s="2">
        <v>0.35694444444444445</v>
      </c>
      <c r="BU17" t="s">
        <v>148</v>
      </c>
      <c r="BV17" t="s">
        <v>74</v>
      </c>
      <c r="BY17">
        <v>46620</v>
      </c>
      <c r="CC17" t="s">
        <v>69</v>
      </c>
      <c r="CD17">
        <v>2013</v>
      </c>
      <c r="CE17" t="s">
        <v>124</v>
      </c>
      <c r="CF17" s="1">
        <v>43693</v>
      </c>
      <c r="CI17">
        <v>1</v>
      </c>
      <c r="CJ17">
        <v>1</v>
      </c>
      <c r="CK17" t="s">
        <v>129</v>
      </c>
      <c r="CL17" t="s">
        <v>78</v>
      </c>
    </row>
    <row r="18" spans="1:90">
      <c r="A18" t="s">
        <v>61</v>
      </c>
      <c r="B18" t="s">
        <v>62</v>
      </c>
      <c r="C18" t="s">
        <v>63</v>
      </c>
      <c r="E18" t="str">
        <f>"009938991981"</f>
        <v>009938991981</v>
      </c>
      <c r="F18" s="1">
        <v>43693</v>
      </c>
      <c r="G18">
        <v>202002</v>
      </c>
      <c r="H18" t="s">
        <v>68</v>
      </c>
      <c r="I18" t="s">
        <v>69</v>
      </c>
      <c r="J18" t="s">
        <v>66</v>
      </c>
      <c r="K18" t="s">
        <v>67</v>
      </c>
      <c r="L18" t="s">
        <v>149</v>
      </c>
      <c r="M18" t="s">
        <v>150</v>
      </c>
      <c r="N18" t="s">
        <v>66</v>
      </c>
      <c r="O18" t="s">
        <v>70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12.13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12.3</v>
      </c>
      <c r="BJ18">
        <v>16.8</v>
      </c>
      <c r="BK18">
        <v>17</v>
      </c>
      <c r="BL18" s="5">
        <v>80.97</v>
      </c>
      <c r="BM18" s="5">
        <v>12.15</v>
      </c>
      <c r="BN18" s="5">
        <v>93.12</v>
      </c>
      <c r="BO18" s="5">
        <v>93.12</v>
      </c>
      <c r="BQ18" t="s">
        <v>121</v>
      </c>
      <c r="BR18" t="s">
        <v>151</v>
      </c>
      <c r="BS18" s="1">
        <v>43696</v>
      </c>
      <c r="BT18" s="2">
        <v>0.36736111111111108</v>
      </c>
      <c r="BU18" t="s">
        <v>152</v>
      </c>
      <c r="BV18" t="s">
        <v>74</v>
      </c>
      <c r="BY18">
        <v>83899.72</v>
      </c>
      <c r="CA18" t="s">
        <v>153</v>
      </c>
      <c r="CC18" t="s">
        <v>150</v>
      </c>
      <c r="CD18">
        <v>3630</v>
      </c>
      <c r="CE18" t="s">
        <v>124</v>
      </c>
      <c r="CF18" s="1">
        <v>43698</v>
      </c>
      <c r="CI18">
        <v>1</v>
      </c>
      <c r="CJ18">
        <v>1</v>
      </c>
      <c r="CK18" t="s">
        <v>154</v>
      </c>
      <c r="CL18" t="s">
        <v>78</v>
      </c>
    </row>
    <row r="19" spans="1:90">
      <c r="A19" t="s">
        <v>61</v>
      </c>
      <c r="B19" t="s">
        <v>62</v>
      </c>
      <c r="C19" t="s">
        <v>63</v>
      </c>
      <c r="E19" t="str">
        <f>"080002392052"</f>
        <v>080002392052</v>
      </c>
      <c r="F19" s="1">
        <v>43692</v>
      </c>
      <c r="G19">
        <v>202002</v>
      </c>
      <c r="H19" t="s">
        <v>155</v>
      </c>
      <c r="I19" t="s">
        <v>156</v>
      </c>
      <c r="J19" t="s">
        <v>157</v>
      </c>
      <c r="K19" t="s">
        <v>67</v>
      </c>
      <c r="L19" t="s">
        <v>158</v>
      </c>
      <c r="M19" t="s">
        <v>80</v>
      </c>
      <c r="N19" t="s">
        <v>159</v>
      </c>
      <c r="O19" t="s">
        <v>70</v>
      </c>
      <c r="P19" t="str">
        <f t="shared" ref="P19:P25" si="1"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22.37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10.5</v>
      </c>
      <c r="BJ19">
        <v>3.6</v>
      </c>
      <c r="BK19">
        <v>11</v>
      </c>
      <c r="BL19" s="5">
        <v>145.13</v>
      </c>
      <c r="BM19" s="5">
        <v>21.77</v>
      </c>
      <c r="BN19" s="5">
        <v>166.9</v>
      </c>
      <c r="BO19" s="5">
        <v>166.9</v>
      </c>
      <c r="BQ19" t="s">
        <v>160</v>
      </c>
      <c r="BR19" t="s">
        <v>161</v>
      </c>
      <c r="BS19" s="1">
        <v>43698</v>
      </c>
      <c r="BT19" s="2">
        <v>0.55208333333333337</v>
      </c>
      <c r="BU19" t="s">
        <v>162</v>
      </c>
      <c r="BV19" t="s">
        <v>74</v>
      </c>
      <c r="BY19">
        <v>18030.599999999999</v>
      </c>
      <c r="CC19" t="s">
        <v>80</v>
      </c>
      <c r="CD19">
        <v>186</v>
      </c>
      <c r="CE19" t="s">
        <v>94</v>
      </c>
      <c r="CF19" s="1">
        <v>43699</v>
      </c>
      <c r="CI19">
        <v>0</v>
      </c>
      <c r="CJ19">
        <v>0</v>
      </c>
      <c r="CK19" t="s">
        <v>163</v>
      </c>
      <c r="CL19" t="s">
        <v>78</v>
      </c>
    </row>
    <row r="20" spans="1:90">
      <c r="A20" t="s">
        <v>116</v>
      </c>
      <c r="B20" t="s">
        <v>62</v>
      </c>
      <c r="C20" t="s">
        <v>63</v>
      </c>
      <c r="E20" t="str">
        <f>"029908381392"</f>
        <v>029908381392</v>
      </c>
      <c r="F20" s="1">
        <v>43692</v>
      </c>
      <c r="G20">
        <v>202002</v>
      </c>
      <c r="H20" t="s">
        <v>117</v>
      </c>
      <c r="I20" t="s">
        <v>118</v>
      </c>
      <c r="J20" t="s">
        <v>66</v>
      </c>
      <c r="K20" t="s">
        <v>67</v>
      </c>
      <c r="L20" t="s">
        <v>164</v>
      </c>
      <c r="M20" t="s">
        <v>165</v>
      </c>
      <c r="N20" t="s">
        <v>166</v>
      </c>
      <c r="O20" t="s">
        <v>70</v>
      </c>
      <c r="P20" t="str">
        <f t="shared" si="1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11.19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3.2</v>
      </c>
      <c r="BK20">
        <v>4</v>
      </c>
      <c r="BL20" s="5">
        <v>75.069999999999993</v>
      </c>
      <c r="BM20" s="5">
        <v>11.26</v>
      </c>
      <c r="BN20" s="5">
        <v>86.33</v>
      </c>
      <c r="BO20" s="5">
        <v>86.33</v>
      </c>
      <c r="BQ20" t="s">
        <v>167</v>
      </c>
      <c r="BR20" t="s">
        <v>121</v>
      </c>
      <c r="BS20" s="1">
        <v>43693</v>
      </c>
      <c r="BT20" s="2">
        <v>0.48958333333333331</v>
      </c>
      <c r="BU20" t="s">
        <v>168</v>
      </c>
      <c r="BV20" t="s">
        <v>74</v>
      </c>
      <c r="BY20">
        <v>15750</v>
      </c>
      <c r="CA20" t="s">
        <v>169</v>
      </c>
      <c r="CC20" t="s">
        <v>165</v>
      </c>
      <c r="CD20">
        <v>5200</v>
      </c>
      <c r="CE20" t="s">
        <v>124</v>
      </c>
      <c r="CF20" s="1">
        <v>43697</v>
      </c>
      <c r="CI20">
        <v>2</v>
      </c>
      <c r="CJ20">
        <v>1</v>
      </c>
      <c r="CK20" t="s">
        <v>170</v>
      </c>
      <c r="CL20" t="s">
        <v>78</v>
      </c>
    </row>
    <row r="21" spans="1:90">
      <c r="A21" t="s">
        <v>61</v>
      </c>
      <c r="B21" t="s">
        <v>62</v>
      </c>
      <c r="C21" t="s">
        <v>63</v>
      </c>
      <c r="E21" t="str">
        <f>"080002379697"</f>
        <v>080002379697</v>
      </c>
      <c r="F21" s="1">
        <v>43679</v>
      </c>
      <c r="G21">
        <v>202002</v>
      </c>
      <c r="H21" t="s">
        <v>79</v>
      </c>
      <c r="I21" t="s">
        <v>80</v>
      </c>
      <c r="J21" t="s">
        <v>81</v>
      </c>
      <c r="K21" t="s">
        <v>67</v>
      </c>
      <c r="L21" t="s">
        <v>117</v>
      </c>
      <c r="M21" t="s">
        <v>118</v>
      </c>
      <c r="N21" t="s">
        <v>171</v>
      </c>
      <c r="O21" t="s">
        <v>70</v>
      </c>
      <c r="P21" t="str">
        <f t="shared" si="1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12.34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2.1</v>
      </c>
      <c r="BJ21">
        <v>6.2</v>
      </c>
      <c r="BK21">
        <v>7</v>
      </c>
      <c r="BL21" s="5">
        <v>76.22</v>
      </c>
      <c r="BM21" s="5">
        <v>11.43</v>
      </c>
      <c r="BN21" s="5">
        <v>87.65</v>
      </c>
      <c r="BO21" s="5">
        <v>87.65</v>
      </c>
      <c r="BQ21" t="s">
        <v>172</v>
      </c>
      <c r="BR21" t="s">
        <v>85</v>
      </c>
      <c r="BS21" s="1">
        <v>43682</v>
      </c>
      <c r="BT21" s="2">
        <v>0.38541666666666669</v>
      </c>
      <c r="BU21" t="s">
        <v>173</v>
      </c>
      <c r="BV21" t="s">
        <v>74</v>
      </c>
      <c r="BY21">
        <v>30930.48</v>
      </c>
      <c r="CA21" t="s">
        <v>174</v>
      </c>
      <c r="CC21" t="s">
        <v>118</v>
      </c>
      <c r="CD21">
        <v>4052</v>
      </c>
      <c r="CE21" t="s">
        <v>87</v>
      </c>
      <c r="CF21" s="1">
        <v>43684</v>
      </c>
      <c r="CI21">
        <v>0</v>
      </c>
      <c r="CJ21">
        <v>0</v>
      </c>
      <c r="CK21" t="s">
        <v>154</v>
      </c>
      <c r="CL21" t="s">
        <v>78</v>
      </c>
    </row>
    <row r="22" spans="1:90">
      <c r="A22" t="s">
        <v>61</v>
      </c>
      <c r="B22" t="s">
        <v>62</v>
      </c>
      <c r="C22" t="s">
        <v>63</v>
      </c>
      <c r="E22" t="str">
        <f>"080002379744"</f>
        <v>080002379744</v>
      </c>
      <c r="F22" s="1">
        <v>43679</v>
      </c>
      <c r="G22">
        <v>202002</v>
      </c>
      <c r="H22" t="s">
        <v>79</v>
      </c>
      <c r="I22" t="s">
        <v>80</v>
      </c>
      <c r="J22" t="s">
        <v>81</v>
      </c>
      <c r="K22" t="s">
        <v>67</v>
      </c>
      <c r="L22" t="s">
        <v>175</v>
      </c>
      <c r="M22" t="s">
        <v>176</v>
      </c>
      <c r="N22" t="s">
        <v>177</v>
      </c>
      <c r="O22" t="s">
        <v>70</v>
      </c>
      <c r="P22" t="str">
        <f t="shared" si="1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12.34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3.6</v>
      </c>
      <c r="BJ22">
        <v>6.3</v>
      </c>
      <c r="BK22">
        <v>7</v>
      </c>
      <c r="BL22" s="5">
        <v>76.22</v>
      </c>
      <c r="BM22" s="5">
        <v>11.43</v>
      </c>
      <c r="BN22" s="5">
        <v>87.65</v>
      </c>
      <c r="BO22" s="5">
        <v>87.65</v>
      </c>
      <c r="BQ22" t="s">
        <v>178</v>
      </c>
      <c r="BR22" t="s">
        <v>85</v>
      </c>
      <c r="BS22" s="1">
        <v>43682</v>
      </c>
      <c r="BT22" s="2">
        <v>0.34097222222222223</v>
      </c>
      <c r="BU22" t="s">
        <v>179</v>
      </c>
      <c r="BV22" t="s">
        <v>74</v>
      </c>
      <c r="BY22">
        <v>31718.89</v>
      </c>
      <c r="CA22" t="s">
        <v>180</v>
      </c>
      <c r="CC22" t="s">
        <v>176</v>
      </c>
      <c r="CD22">
        <v>4319</v>
      </c>
      <c r="CE22" t="s">
        <v>87</v>
      </c>
      <c r="CF22" s="1">
        <v>43684</v>
      </c>
      <c r="CI22">
        <v>0</v>
      </c>
      <c r="CJ22">
        <v>0</v>
      </c>
      <c r="CK22" t="s">
        <v>154</v>
      </c>
      <c r="CL22" t="s">
        <v>78</v>
      </c>
    </row>
    <row r="23" spans="1:90">
      <c r="A23" t="s">
        <v>116</v>
      </c>
      <c r="B23" t="s">
        <v>62</v>
      </c>
      <c r="C23" t="s">
        <v>63</v>
      </c>
      <c r="E23" t="str">
        <f>"029908251041"</f>
        <v>029908251041</v>
      </c>
      <c r="F23" s="1">
        <v>43685</v>
      </c>
      <c r="G23">
        <v>202002</v>
      </c>
      <c r="H23" t="s">
        <v>117</v>
      </c>
      <c r="I23" t="s">
        <v>118</v>
      </c>
      <c r="J23" t="s">
        <v>66</v>
      </c>
      <c r="K23" t="s">
        <v>67</v>
      </c>
      <c r="L23" t="s">
        <v>68</v>
      </c>
      <c r="M23" t="s">
        <v>69</v>
      </c>
      <c r="N23" t="s">
        <v>126</v>
      </c>
      <c r="O23" t="s">
        <v>181</v>
      </c>
      <c r="P23" t="str">
        <f t="shared" si="1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7.96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0.2</v>
      </c>
      <c r="BK23">
        <v>0.5</v>
      </c>
      <c r="BL23" s="5">
        <v>49.83</v>
      </c>
      <c r="BM23" s="5">
        <v>7.47</v>
      </c>
      <c r="BN23" s="5">
        <v>57.3</v>
      </c>
      <c r="BO23" s="5">
        <v>57.3</v>
      </c>
      <c r="BQ23" t="s">
        <v>140</v>
      </c>
      <c r="BR23" t="s">
        <v>121</v>
      </c>
      <c r="BS23" s="1">
        <v>43689</v>
      </c>
      <c r="BT23" s="2">
        <v>0.34861111111111115</v>
      </c>
      <c r="BU23" t="s">
        <v>128</v>
      </c>
      <c r="BV23" t="s">
        <v>74</v>
      </c>
      <c r="BY23">
        <v>1200</v>
      </c>
      <c r="CA23" t="s">
        <v>115</v>
      </c>
      <c r="CC23" t="s">
        <v>69</v>
      </c>
      <c r="CD23">
        <v>2013</v>
      </c>
      <c r="CE23" t="s">
        <v>124</v>
      </c>
      <c r="CF23" s="1">
        <v>43689</v>
      </c>
      <c r="CI23">
        <v>1</v>
      </c>
      <c r="CJ23">
        <v>2</v>
      </c>
      <c r="CK23">
        <v>21</v>
      </c>
      <c r="CL23" t="s">
        <v>78</v>
      </c>
    </row>
    <row r="24" spans="1:90">
      <c r="A24" t="s">
        <v>116</v>
      </c>
      <c r="B24" t="s">
        <v>62</v>
      </c>
      <c r="C24" t="s">
        <v>63</v>
      </c>
      <c r="E24" t="str">
        <f>"029908381447"</f>
        <v>029908381447</v>
      </c>
      <c r="F24" s="1">
        <v>43678</v>
      </c>
      <c r="G24">
        <v>202002</v>
      </c>
      <c r="H24" t="s">
        <v>117</v>
      </c>
      <c r="I24" t="s">
        <v>118</v>
      </c>
      <c r="J24" t="s">
        <v>66</v>
      </c>
      <c r="K24" t="s">
        <v>67</v>
      </c>
      <c r="L24" t="s">
        <v>79</v>
      </c>
      <c r="M24" t="s">
        <v>80</v>
      </c>
      <c r="N24" t="s">
        <v>166</v>
      </c>
      <c r="O24" t="s">
        <v>181</v>
      </c>
      <c r="P24" t="str">
        <f t="shared" si="1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8.7799999999999994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0.5</v>
      </c>
      <c r="BK24">
        <v>0.5</v>
      </c>
      <c r="BL24" s="5">
        <v>50.65</v>
      </c>
      <c r="BM24" s="5">
        <v>7.6</v>
      </c>
      <c r="BN24" s="5">
        <v>58.25</v>
      </c>
      <c r="BO24" s="5">
        <v>58.25</v>
      </c>
      <c r="BQ24" t="s">
        <v>182</v>
      </c>
      <c r="BR24" t="s">
        <v>121</v>
      </c>
      <c r="BS24" s="1">
        <v>43679</v>
      </c>
      <c r="BT24" s="2">
        <v>0.43333333333333335</v>
      </c>
      <c r="BU24" t="s">
        <v>183</v>
      </c>
      <c r="BV24" t="s">
        <v>74</v>
      </c>
      <c r="BY24">
        <v>2400</v>
      </c>
      <c r="CA24" t="s">
        <v>184</v>
      </c>
      <c r="CC24" t="s">
        <v>80</v>
      </c>
      <c r="CD24">
        <v>28</v>
      </c>
      <c r="CE24" t="s">
        <v>124</v>
      </c>
      <c r="CF24" s="1">
        <v>43683</v>
      </c>
      <c r="CI24">
        <v>1</v>
      </c>
      <c r="CJ24">
        <v>1</v>
      </c>
      <c r="CK24">
        <v>21</v>
      </c>
      <c r="CL24" t="s">
        <v>78</v>
      </c>
    </row>
    <row r="25" spans="1:90">
      <c r="A25" t="s">
        <v>61</v>
      </c>
      <c r="B25" t="s">
        <v>62</v>
      </c>
      <c r="C25" t="s">
        <v>63</v>
      </c>
      <c r="E25" t="str">
        <f>"080002392091"</f>
        <v>080002392091</v>
      </c>
      <c r="F25" s="1">
        <v>43692</v>
      </c>
      <c r="G25">
        <v>202002</v>
      </c>
      <c r="H25" t="s">
        <v>155</v>
      </c>
      <c r="I25" t="s">
        <v>156</v>
      </c>
      <c r="J25" t="s">
        <v>157</v>
      </c>
      <c r="K25" t="s">
        <v>67</v>
      </c>
      <c r="L25" t="s">
        <v>185</v>
      </c>
      <c r="M25" t="s">
        <v>186</v>
      </c>
      <c r="N25" t="s">
        <v>187</v>
      </c>
      <c r="O25" t="s">
        <v>181</v>
      </c>
      <c r="P25" t="str">
        <f t="shared" si="1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18.89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1.1000000000000001</v>
      </c>
      <c r="BJ25">
        <v>2.2999999999999998</v>
      </c>
      <c r="BK25">
        <v>2.5</v>
      </c>
      <c r="BL25" s="5">
        <v>118.33</v>
      </c>
      <c r="BM25" s="5">
        <v>17.75</v>
      </c>
      <c r="BN25" s="5">
        <v>136.08000000000001</v>
      </c>
      <c r="BO25" s="5">
        <v>136.08000000000001</v>
      </c>
      <c r="BQ25" t="s">
        <v>188</v>
      </c>
      <c r="BR25" t="s">
        <v>161</v>
      </c>
      <c r="BS25" s="1">
        <v>43698</v>
      </c>
      <c r="BT25" s="2">
        <v>0.33333333333333331</v>
      </c>
      <c r="BU25" t="s">
        <v>189</v>
      </c>
      <c r="BV25" t="s">
        <v>78</v>
      </c>
      <c r="BW25" t="s">
        <v>190</v>
      </c>
      <c r="BX25" t="s">
        <v>191</v>
      </c>
      <c r="BY25">
        <v>11335.02</v>
      </c>
      <c r="CA25" t="s">
        <v>192</v>
      </c>
      <c r="CC25" t="s">
        <v>186</v>
      </c>
      <c r="CD25">
        <v>1900</v>
      </c>
      <c r="CE25" t="s">
        <v>193</v>
      </c>
      <c r="CF25" s="1">
        <v>43700</v>
      </c>
      <c r="CI25">
        <v>1</v>
      </c>
      <c r="CJ25">
        <v>2</v>
      </c>
      <c r="CK25">
        <v>23</v>
      </c>
      <c r="CL25" t="s">
        <v>78</v>
      </c>
    </row>
    <row r="26" spans="1:90">
      <c r="A26" t="s">
        <v>61</v>
      </c>
      <c r="B26" t="s">
        <v>62</v>
      </c>
      <c r="C26" t="s">
        <v>63</v>
      </c>
      <c r="E26" t="str">
        <f>"009937273131"</f>
        <v>009937273131</v>
      </c>
      <c r="F26" s="1">
        <v>43682</v>
      </c>
      <c r="G26">
        <v>202002</v>
      </c>
      <c r="H26" t="s">
        <v>68</v>
      </c>
      <c r="I26" t="s">
        <v>69</v>
      </c>
      <c r="J26" t="s">
        <v>66</v>
      </c>
      <c r="K26" t="s">
        <v>67</v>
      </c>
      <c r="L26" t="s">
        <v>64</v>
      </c>
      <c r="M26" t="s">
        <v>65</v>
      </c>
      <c r="N26" t="s">
        <v>194</v>
      </c>
      <c r="O26" t="s">
        <v>181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8.7799999999999994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0.5</v>
      </c>
      <c r="BK26">
        <v>1</v>
      </c>
      <c r="BL26" s="5">
        <v>50.65</v>
      </c>
      <c r="BM26" s="5">
        <v>7.6</v>
      </c>
      <c r="BN26" s="5">
        <v>58.25</v>
      </c>
      <c r="BO26" s="5">
        <v>58.25</v>
      </c>
      <c r="BQ26" t="s">
        <v>195</v>
      </c>
      <c r="BR26" t="s">
        <v>151</v>
      </c>
      <c r="BS26" s="1">
        <v>43683</v>
      </c>
      <c r="BT26" s="2">
        <v>0.46249999999999997</v>
      </c>
      <c r="BU26" t="s">
        <v>196</v>
      </c>
      <c r="BV26" t="s">
        <v>78</v>
      </c>
      <c r="BW26" t="s">
        <v>190</v>
      </c>
      <c r="BX26" t="s">
        <v>197</v>
      </c>
      <c r="BY26">
        <v>2400</v>
      </c>
      <c r="CA26" t="s">
        <v>198</v>
      </c>
      <c r="CC26" t="s">
        <v>65</v>
      </c>
      <c r="CD26">
        <v>7700</v>
      </c>
      <c r="CE26" t="s">
        <v>124</v>
      </c>
      <c r="CF26" s="1">
        <v>43684</v>
      </c>
      <c r="CI26">
        <v>1</v>
      </c>
      <c r="CJ26">
        <v>1</v>
      </c>
      <c r="CK26">
        <v>21</v>
      </c>
      <c r="CL26" t="s">
        <v>78</v>
      </c>
    </row>
    <row r="27" spans="1:90">
      <c r="A27" t="s">
        <v>61</v>
      </c>
      <c r="B27" t="s">
        <v>62</v>
      </c>
      <c r="C27" t="s">
        <v>63</v>
      </c>
      <c r="E27" t="str">
        <f>"019911409849"</f>
        <v>019911409849</v>
      </c>
      <c r="F27" s="1">
        <v>43685</v>
      </c>
      <c r="G27">
        <v>202002</v>
      </c>
      <c r="H27" t="s">
        <v>64</v>
      </c>
      <c r="I27" t="s">
        <v>65</v>
      </c>
      <c r="J27" t="s">
        <v>66</v>
      </c>
      <c r="K27" t="s">
        <v>67</v>
      </c>
      <c r="L27" t="s">
        <v>68</v>
      </c>
      <c r="M27" t="s">
        <v>69</v>
      </c>
      <c r="N27" t="s">
        <v>66</v>
      </c>
      <c r="O27" t="s">
        <v>181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7.96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1.4</v>
      </c>
      <c r="BK27">
        <v>1.5</v>
      </c>
      <c r="BL27" s="5">
        <v>49.83</v>
      </c>
      <c r="BM27" s="5">
        <v>7.47</v>
      </c>
      <c r="BN27" s="5">
        <v>57.3</v>
      </c>
      <c r="BO27" s="5">
        <v>57.3</v>
      </c>
      <c r="BQ27" t="s">
        <v>71</v>
      </c>
      <c r="BR27" t="s">
        <v>72</v>
      </c>
      <c r="BS27" s="1">
        <v>43689</v>
      </c>
      <c r="BT27" s="2">
        <v>0.34930555555555554</v>
      </c>
      <c r="BU27" t="s">
        <v>128</v>
      </c>
      <c r="BV27" t="s">
        <v>74</v>
      </c>
      <c r="BY27">
        <v>7189</v>
      </c>
      <c r="CA27" t="s">
        <v>115</v>
      </c>
      <c r="CC27" t="s">
        <v>69</v>
      </c>
      <c r="CD27">
        <v>2013</v>
      </c>
      <c r="CE27" t="s">
        <v>199</v>
      </c>
      <c r="CF27" s="1">
        <v>43689</v>
      </c>
      <c r="CI27">
        <v>1</v>
      </c>
      <c r="CJ27">
        <v>2</v>
      </c>
      <c r="CK27">
        <v>21</v>
      </c>
      <c r="CL27" t="s">
        <v>78</v>
      </c>
    </row>
    <row r="28" spans="1:90">
      <c r="A28" t="s">
        <v>61</v>
      </c>
      <c r="B28" t="s">
        <v>62</v>
      </c>
      <c r="C28" t="s">
        <v>63</v>
      </c>
      <c r="E28" t="str">
        <f>"019911409847"</f>
        <v>019911409847</v>
      </c>
      <c r="F28" s="1">
        <v>43678</v>
      </c>
      <c r="G28">
        <v>202002</v>
      </c>
      <c r="H28" t="s">
        <v>64</v>
      </c>
      <c r="I28" t="s">
        <v>65</v>
      </c>
      <c r="J28" t="s">
        <v>66</v>
      </c>
      <c r="K28" t="s">
        <v>67</v>
      </c>
      <c r="L28" t="s">
        <v>68</v>
      </c>
      <c r="M28" t="s">
        <v>69</v>
      </c>
      <c r="N28" t="s">
        <v>66</v>
      </c>
      <c r="O28" t="s">
        <v>181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17.55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3.6</v>
      </c>
      <c r="BK28">
        <v>4</v>
      </c>
      <c r="BL28" s="5">
        <v>101.26</v>
      </c>
      <c r="BM28" s="5">
        <v>15.19</v>
      </c>
      <c r="BN28" s="5">
        <v>116.45</v>
      </c>
      <c r="BO28" s="5">
        <v>116.45</v>
      </c>
      <c r="BR28" t="s">
        <v>72</v>
      </c>
      <c r="BS28" s="1">
        <v>43679</v>
      </c>
      <c r="BT28" s="2">
        <v>0.35625000000000001</v>
      </c>
      <c r="BU28" t="s">
        <v>200</v>
      </c>
      <c r="BV28" t="s">
        <v>74</v>
      </c>
      <c r="BY28">
        <v>18232.8</v>
      </c>
      <c r="CC28" t="s">
        <v>69</v>
      </c>
      <c r="CD28">
        <v>2013</v>
      </c>
      <c r="CE28" t="s">
        <v>124</v>
      </c>
      <c r="CF28" s="1">
        <v>43683</v>
      </c>
      <c r="CI28">
        <v>1</v>
      </c>
      <c r="CJ28">
        <v>1</v>
      </c>
      <c r="CK28">
        <v>21</v>
      </c>
      <c r="CL28" t="s">
        <v>78</v>
      </c>
    </row>
    <row r="29" spans="1:90">
      <c r="A29" t="s">
        <v>61</v>
      </c>
      <c r="B29" t="s">
        <v>62</v>
      </c>
      <c r="C29" t="s">
        <v>63</v>
      </c>
      <c r="E29" t="str">
        <f>"080002392119"</f>
        <v>080002392119</v>
      </c>
      <c r="F29" s="1">
        <v>43696</v>
      </c>
      <c r="G29">
        <v>202002</v>
      </c>
      <c r="H29" t="s">
        <v>155</v>
      </c>
      <c r="I29" t="s">
        <v>156</v>
      </c>
      <c r="J29" t="s">
        <v>157</v>
      </c>
      <c r="K29" t="s">
        <v>67</v>
      </c>
      <c r="L29" t="s">
        <v>141</v>
      </c>
      <c r="M29" t="s">
        <v>142</v>
      </c>
      <c r="N29" t="s">
        <v>201</v>
      </c>
      <c r="O29" t="s">
        <v>181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15.41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0.6</v>
      </c>
      <c r="BK29">
        <v>1</v>
      </c>
      <c r="BL29" s="5">
        <v>96.53</v>
      </c>
      <c r="BM29" s="5">
        <v>14.48</v>
      </c>
      <c r="BN29" s="5">
        <v>111.01</v>
      </c>
      <c r="BO29" s="5">
        <v>111.01</v>
      </c>
      <c r="BQ29" t="s">
        <v>188</v>
      </c>
      <c r="BR29" t="s">
        <v>161</v>
      </c>
      <c r="BS29" s="1">
        <v>43697</v>
      </c>
      <c r="BT29" s="2">
        <v>0.42499999999999999</v>
      </c>
      <c r="BU29" t="s">
        <v>202</v>
      </c>
      <c r="BV29" t="s">
        <v>74</v>
      </c>
      <c r="BY29">
        <v>3000</v>
      </c>
      <c r="CA29" t="s">
        <v>203</v>
      </c>
      <c r="CC29" t="s">
        <v>142</v>
      </c>
      <c r="CD29">
        <v>6000</v>
      </c>
      <c r="CE29" t="s">
        <v>193</v>
      </c>
      <c r="CF29" s="1">
        <v>43697</v>
      </c>
      <c r="CI29">
        <v>1</v>
      </c>
      <c r="CJ29">
        <v>1</v>
      </c>
      <c r="CK29">
        <v>23</v>
      </c>
      <c r="CL29" t="s">
        <v>78</v>
      </c>
    </row>
    <row r="30" spans="1:90">
      <c r="A30" t="s">
        <v>61</v>
      </c>
      <c r="B30" t="s">
        <v>62</v>
      </c>
      <c r="C30" t="s">
        <v>63</v>
      </c>
      <c r="E30" t="str">
        <f>"009938376829"</f>
        <v>009938376829</v>
      </c>
      <c r="F30" s="1">
        <v>43682</v>
      </c>
      <c r="G30">
        <v>202002</v>
      </c>
      <c r="H30" t="s">
        <v>68</v>
      </c>
      <c r="I30" t="s">
        <v>69</v>
      </c>
      <c r="J30" t="s">
        <v>66</v>
      </c>
      <c r="K30" t="s">
        <v>67</v>
      </c>
      <c r="L30" t="s">
        <v>117</v>
      </c>
      <c r="M30" t="s">
        <v>118</v>
      </c>
      <c r="N30" t="s">
        <v>66</v>
      </c>
      <c r="O30" t="s">
        <v>181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8.7799999999999994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1.1000000000000001</v>
      </c>
      <c r="BJ30">
        <v>1.9</v>
      </c>
      <c r="BK30">
        <v>2</v>
      </c>
      <c r="BL30" s="5">
        <v>50.65</v>
      </c>
      <c r="BM30" s="5">
        <v>7.6</v>
      </c>
      <c r="BN30" s="5">
        <v>58.25</v>
      </c>
      <c r="BO30" s="5">
        <v>58.25</v>
      </c>
      <c r="BQ30" t="s">
        <v>121</v>
      </c>
      <c r="BR30" t="s">
        <v>151</v>
      </c>
      <c r="BS30" s="1">
        <v>43683</v>
      </c>
      <c r="BT30" s="2">
        <v>0.40486111111111112</v>
      </c>
      <c r="BU30" t="s">
        <v>204</v>
      </c>
      <c r="BV30" t="s">
        <v>74</v>
      </c>
      <c r="BY30">
        <v>9649.57</v>
      </c>
      <c r="CA30" t="s">
        <v>153</v>
      </c>
      <c r="CC30" t="s">
        <v>118</v>
      </c>
      <c r="CD30">
        <v>3630</v>
      </c>
      <c r="CE30" t="s">
        <v>124</v>
      </c>
      <c r="CF30" s="1">
        <v>43684</v>
      </c>
      <c r="CI30">
        <v>1</v>
      </c>
      <c r="CJ30">
        <v>1</v>
      </c>
      <c r="CK30">
        <v>21</v>
      </c>
      <c r="CL30" t="s">
        <v>78</v>
      </c>
    </row>
    <row r="31" spans="1:90">
      <c r="A31" t="s">
        <v>61</v>
      </c>
      <c r="B31" t="s">
        <v>62</v>
      </c>
      <c r="C31" t="s">
        <v>63</v>
      </c>
      <c r="E31" t="str">
        <f>"009937273226"</f>
        <v>009937273226</v>
      </c>
      <c r="F31" s="1">
        <v>43684</v>
      </c>
      <c r="G31">
        <v>202002</v>
      </c>
      <c r="H31" t="s">
        <v>68</v>
      </c>
      <c r="I31" t="s">
        <v>69</v>
      </c>
      <c r="J31" t="s">
        <v>66</v>
      </c>
      <c r="K31" t="s">
        <v>67</v>
      </c>
      <c r="L31" t="s">
        <v>68</v>
      </c>
      <c r="M31" t="s">
        <v>69</v>
      </c>
      <c r="N31" t="s">
        <v>205</v>
      </c>
      <c r="O31" t="s">
        <v>206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6.21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0.7</v>
      </c>
      <c r="BJ31">
        <v>1.2</v>
      </c>
      <c r="BK31">
        <v>2</v>
      </c>
      <c r="BL31" s="5">
        <v>38.92</v>
      </c>
      <c r="BM31" s="5">
        <v>5.84</v>
      </c>
      <c r="BN31" s="5">
        <v>44.76</v>
      </c>
      <c r="BO31" s="5">
        <v>44.76</v>
      </c>
      <c r="BQ31" t="s">
        <v>207</v>
      </c>
      <c r="BR31" t="s">
        <v>151</v>
      </c>
      <c r="BS31" s="1">
        <v>43685</v>
      </c>
      <c r="BT31" s="2">
        <v>0.3576388888888889</v>
      </c>
      <c r="BU31" t="s">
        <v>208</v>
      </c>
      <c r="BV31" t="s">
        <v>74</v>
      </c>
      <c r="BY31">
        <v>5965.99</v>
      </c>
      <c r="CA31" t="s">
        <v>209</v>
      </c>
      <c r="CC31" t="s">
        <v>69</v>
      </c>
      <c r="CD31">
        <v>2198</v>
      </c>
      <c r="CE31" t="s">
        <v>124</v>
      </c>
      <c r="CF31" s="1">
        <v>43692</v>
      </c>
      <c r="CI31">
        <v>1</v>
      </c>
      <c r="CJ31">
        <v>1</v>
      </c>
      <c r="CK31">
        <v>32</v>
      </c>
      <c r="CL31" t="s">
        <v>78</v>
      </c>
    </row>
    <row r="32" spans="1:90">
      <c r="A32" t="s">
        <v>61</v>
      </c>
      <c r="B32" t="s">
        <v>62</v>
      </c>
      <c r="C32" t="s">
        <v>63</v>
      </c>
      <c r="E32" t="str">
        <f>"029908251014"</f>
        <v>029908251014</v>
      </c>
      <c r="F32" s="1">
        <v>43677</v>
      </c>
      <c r="G32">
        <v>202002</v>
      </c>
      <c r="H32" t="s">
        <v>117</v>
      </c>
      <c r="I32" t="s">
        <v>118</v>
      </c>
      <c r="J32" t="s">
        <v>210</v>
      </c>
      <c r="K32" t="s">
        <v>67</v>
      </c>
      <c r="L32" t="s">
        <v>68</v>
      </c>
      <c r="M32" t="s">
        <v>69</v>
      </c>
      <c r="N32" t="s">
        <v>210</v>
      </c>
      <c r="O32" t="s">
        <v>181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20.69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</v>
      </c>
      <c r="BJ32">
        <v>4.8</v>
      </c>
      <c r="BK32">
        <v>5</v>
      </c>
      <c r="BL32" s="5">
        <v>119.41</v>
      </c>
      <c r="BM32" s="5">
        <v>17.91</v>
      </c>
      <c r="BN32" s="5">
        <v>137.32</v>
      </c>
      <c r="BO32" s="5">
        <v>137.32</v>
      </c>
      <c r="BQ32" t="s">
        <v>140</v>
      </c>
      <c r="BR32" t="s">
        <v>121</v>
      </c>
      <c r="BS32" s="1">
        <v>43678</v>
      </c>
      <c r="BT32" s="2">
        <v>0.34513888888888888</v>
      </c>
      <c r="BU32" t="s">
        <v>140</v>
      </c>
      <c r="BV32" t="s">
        <v>74</v>
      </c>
      <c r="BY32">
        <v>24000</v>
      </c>
      <c r="CC32" t="s">
        <v>69</v>
      </c>
      <c r="CD32">
        <v>2013</v>
      </c>
      <c r="CE32" t="s">
        <v>124</v>
      </c>
      <c r="CF32" s="1">
        <v>43683</v>
      </c>
      <c r="CI32">
        <v>1</v>
      </c>
      <c r="CJ32">
        <v>1</v>
      </c>
      <c r="CK32">
        <v>21</v>
      </c>
      <c r="CL32" t="s">
        <v>78</v>
      </c>
    </row>
    <row r="33" spans="1:90">
      <c r="A33" t="s">
        <v>61</v>
      </c>
      <c r="B33" t="s">
        <v>62</v>
      </c>
      <c r="C33" t="s">
        <v>63</v>
      </c>
      <c r="E33" t="str">
        <f>"009936727304"</f>
        <v>009936727304</v>
      </c>
      <c r="F33" s="1">
        <v>43690</v>
      </c>
      <c r="G33">
        <v>202002</v>
      </c>
      <c r="H33" t="s">
        <v>68</v>
      </c>
      <c r="I33" t="s">
        <v>69</v>
      </c>
      <c r="J33" t="s">
        <v>66</v>
      </c>
      <c r="K33" t="s">
        <v>67</v>
      </c>
      <c r="L33" t="s">
        <v>64</v>
      </c>
      <c r="M33" t="s">
        <v>65</v>
      </c>
      <c r="N33" t="s">
        <v>66</v>
      </c>
      <c r="O33" t="s">
        <v>181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7.96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0.7</v>
      </c>
      <c r="BK33">
        <v>1</v>
      </c>
      <c r="BL33" s="5">
        <v>49.83</v>
      </c>
      <c r="BM33" s="5">
        <v>7.47</v>
      </c>
      <c r="BN33" s="5">
        <v>57.3</v>
      </c>
      <c r="BO33" s="5">
        <v>57.3</v>
      </c>
      <c r="BQ33" t="s">
        <v>72</v>
      </c>
      <c r="BR33" t="s">
        <v>151</v>
      </c>
      <c r="BS33" s="1">
        <v>43691</v>
      </c>
      <c r="BT33" s="2">
        <v>0.37291666666666662</v>
      </c>
      <c r="BU33" t="s">
        <v>211</v>
      </c>
      <c r="BV33" t="s">
        <v>74</v>
      </c>
      <c r="BY33">
        <v>3668.45</v>
      </c>
      <c r="CA33" t="s">
        <v>212</v>
      </c>
      <c r="CC33" t="s">
        <v>65</v>
      </c>
      <c r="CD33">
        <v>8000</v>
      </c>
      <c r="CE33" t="s">
        <v>124</v>
      </c>
      <c r="CF33" s="1">
        <v>43692</v>
      </c>
      <c r="CI33">
        <v>1</v>
      </c>
      <c r="CJ33">
        <v>1</v>
      </c>
      <c r="CK33">
        <v>21</v>
      </c>
      <c r="CL33" t="s">
        <v>78</v>
      </c>
    </row>
    <row r="34" spans="1:90">
      <c r="A34" t="s">
        <v>61</v>
      </c>
      <c r="B34" t="s">
        <v>62</v>
      </c>
      <c r="C34" t="s">
        <v>63</v>
      </c>
      <c r="E34" t="str">
        <f>"009937273225"</f>
        <v>009937273225</v>
      </c>
      <c r="F34" s="1">
        <v>43682</v>
      </c>
      <c r="G34">
        <v>202002</v>
      </c>
      <c r="H34" t="s">
        <v>68</v>
      </c>
      <c r="I34" t="s">
        <v>69</v>
      </c>
      <c r="J34" t="s">
        <v>66</v>
      </c>
      <c r="K34" t="s">
        <v>67</v>
      </c>
      <c r="L34" t="s">
        <v>155</v>
      </c>
      <c r="M34" t="s">
        <v>156</v>
      </c>
      <c r="N34" t="s">
        <v>213</v>
      </c>
      <c r="O34" t="s">
        <v>206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146.22999999999999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25.8</v>
      </c>
      <c r="BJ34">
        <v>32.1</v>
      </c>
      <c r="BK34">
        <v>33</v>
      </c>
      <c r="BL34" s="5">
        <v>843.89</v>
      </c>
      <c r="BM34" s="5">
        <v>126.58</v>
      </c>
      <c r="BN34" s="5">
        <v>970.47</v>
      </c>
      <c r="BO34" s="5">
        <v>970.47</v>
      </c>
      <c r="BQ34" t="s">
        <v>214</v>
      </c>
      <c r="BR34" t="s">
        <v>151</v>
      </c>
      <c r="BS34" s="1">
        <v>43683</v>
      </c>
      <c r="BT34" s="2">
        <v>0.7270833333333333</v>
      </c>
      <c r="BU34" t="s">
        <v>215</v>
      </c>
      <c r="BV34" t="s">
        <v>74</v>
      </c>
      <c r="BY34">
        <v>160621.56</v>
      </c>
      <c r="CA34" t="s">
        <v>216</v>
      </c>
      <c r="CC34" t="s">
        <v>156</v>
      </c>
      <c r="CD34">
        <v>4265</v>
      </c>
      <c r="CE34" t="s">
        <v>124</v>
      </c>
      <c r="CF34" s="1">
        <v>43684</v>
      </c>
      <c r="CI34">
        <v>1</v>
      </c>
      <c r="CJ34">
        <v>1</v>
      </c>
      <c r="CK34">
        <v>33</v>
      </c>
      <c r="CL34" t="s">
        <v>78</v>
      </c>
    </row>
    <row r="35" spans="1:90">
      <c r="A35" t="s">
        <v>61</v>
      </c>
      <c r="B35" t="s">
        <v>62</v>
      </c>
      <c r="C35" t="s">
        <v>63</v>
      </c>
      <c r="E35" t="str">
        <f>"080002392081"</f>
        <v>080002392081</v>
      </c>
      <c r="F35" s="1">
        <v>43692</v>
      </c>
      <c r="G35">
        <v>202002</v>
      </c>
      <c r="H35" t="s">
        <v>155</v>
      </c>
      <c r="I35" t="s">
        <v>156</v>
      </c>
      <c r="J35" t="s">
        <v>157</v>
      </c>
      <c r="K35" t="s">
        <v>67</v>
      </c>
      <c r="L35" t="s">
        <v>217</v>
      </c>
      <c r="M35" t="s">
        <v>218</v>
      </c>
      <c r="N35" t="s">
        <v>219</v>
      </c>
      <c r="O35" t="s">
        <v>181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15.41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 s="5">
        <v>96.53</v>
      </c>
      <c r="BM35" s="5">
        <v>14.48</v>
      </c>
      <c r="BN35" s="5">
        <v>111.01</v>
      </c>
      <c r="BO35" s="5">
        <v>111.01</v>
      </c>
      <c r="BQ35" t="s">
        <v>220</v>
      </c>
      <c r="BR35" t="s">
        <v>161</v>
      </c>
      <c r="BS35" s="1">
        <v>43698</v>
      </c>
      <c r="BT35" s="2">
        <v>0.43194444444444446</v>
      </c>
      <c r="BU35" t="s">
        <v>221</v>
      </c>
      <c r="BV35" t="s">
        <v>78</v>
      </c>
      <c r="BW35" t="s">
        <v>190</v>
      </c>
      <c r="BX35" t="s">
        <v>222</v>
      </c>
      <c r="BY35">
        <v>3000</v>
      </c>
      <c r="CA35" t="s">
        <v>223</v>
      </c>
      <c r="CC35" t="s">
        <v>218</v>
      </c>
      <c r="CD35">
        <v>157</v>
      </c>
      <c r="CE35" t="s">
        <v>193</v>
      </c>
      <c r="CF35" s="1">
        <v>43698</v>
      </c>
      <c r="CI35">
        <v>1</v>
      </c>
      <c r="CJ35">
        <v>2</v>
      </c>
      <c r="CK35">
        <v>23</v>
      </c>
      <c r="CL35" t="s">
        <v>78</v>
      </c>
    </row>
    <row r="36" spans="1:90">
      <c r="A36" t="s">
        <v>61</v>
      </c>
      <c r="B36" t="s">
        <v>62</v>
      </c>
      <c r="C36" t="s">
        <v>63</v>
      </c>
      <c r="E36" t="str">
        <f>"009938376824"</f>
        <v>009938376824</v>
      </c>
      <c r="F36" s="1">
        <v>43678</v>
      </c>
      <c r="G36">
        <v>202002</v>
      </c>
      <c r="H36" t="s">
        <v>68</v>
      </c>
      <c r="I36" t="s">
        <v>69</v>
      </c>
      <c r="J36" t="s">
        <v>66</v>
      </c>
      <c r="K36" t="s">
        <v>67</v>
      </c>
      <c r="L36" t="s">
        <v>117</v>
      </c>
      <c r="M36" t="s">
        <v>118</v>
      </c>
      <c r="N36" t="s">
        <v>66</v>
      </c>
      <c r="O36" t="s">
        <v>181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13.16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2.8</v>
      </c>
      <c r="BJ36">
        <v>1.9</v>
      </c>
      <c r="BK36">
        <v>3</v>
      </c>
      <c r="BL36" s="5">
        <v>75.95</v>
      </c>
      <c r="BM36" s="5">
        <v>11.39</v>
      </c>
      <c r="BN36" s="5">
        <v>87.34</v>
      </c>
      <c r="BO36" s="5">
        <v>87.34</v>
      </c>
      <c r="BQ36" t="s">
        <v>121</v>
      </c>
      <c r="BR36" t="s">
        <v>151</v>
      </c>
      <c r="BS36" s="1">
        <v>43679</v>
      </c>
      <c r="BT36" s="2">
        <v>0.36319444444444443</v>
      </c>
      <c r="BU36" t="s">
        <v>204</v>
      </c>
      <c r="BV36" t="s">
        <v>74</v>
      </c>
      <c r="BY36">
        <v>9448.48</v>
      </c>
      <c r="CA36" t="s">
        <v>153</v>
      </c>
      <c r="CC36" t="s">
        <v>118</v>
      </c>
      <c r="CD36">
        <v>3630</v>
      </c>
      <c r="CE36" t="s">
        <v>124</v>
      </c>
      <c r="CF36" s="1">
        <v>43682</v>
      </c>
      <c r="CI36">
        <v>1</v>
      </c>
      <c r="CJ36">
        <v>1</v>
      </c>
      <c r="CK36">
        <v>21</v>
      </c>
      <c r="CL36" t="s">
        <v>78</v>
      </c>
    </row>
    <row r="37" spans="1:90">
      <c r="A37" t="s">
        <v>116</v>
      </c>
      <c r="B37" t="s">
        <v>62</v>
      </c>
      <c r="C37" t="s">
        <v>63</v>
      </c>
      <c r="E37" t="str">
        <f>"029908381460"</f>
        <v>029908381460</v>
      </c>
      <c r="F37" s="1">
        <v>43690</v>
      </c>
      <c r="G37">
        <v>202002</v>
      </c>
      <c r="H37" t="s">
        <v>117</v>
      </c>
      <c r="I37" t="s">
        <v>118</v>
      </c>
      <c r="J37" t="s">
        <v>66</v>
      </c>
      <c r="K37" t="s">
        <v>67</v>
      </c>
      <c r="L37" t="s">
        <v>64</v>
      </c>
      <c r="M37" t="s">
        <v>65</v>
      </c>
      <c r="N37" t="s">
        <v>224</v>
      </c>
      <c r="O37" t="s">
        <v>181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23.85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1.5</v>
      </c>
      <c r="BJ37">
        <v>5.8</v>
      </c>
      <c r="BK37">
        <v>6</v>
      </c>
      <c r="BL37" s="5">
        <v>149.4</v>
      </c>
      <c r="BM37" s="5">
        <v>22.41</v>
      </c>
      <c r="BN37" s="5">
        <v>171.81</v>
      </c>
      <c r="BO37" s="5">
        <v>171.81</v>
      </c>
      <c r="BQ37" t="s">
        <v>225</v>
      </c>
      <c r="BR37" t="s">
        <v>226</v>
      </c>
      <c r="BS37" s="1">
        <v>43691</v>
      </c>
      <c r="BT37" s="2">
        <v>0.4375</v>
      </c>
      <c r="BU37" t="s">
        <v>227</v>
      </c>
      <c r="BV37" t="s">
        <v>74</v>
      </c>
      <c r="BY37">
        <v>28897</v>
      </c>
      <c r="CA37" t="s">
        <v>198</v>
      </c>
      <c r="CC37" t="s">
        <v>65</v>
      </c>
      <c r="CD37">
        <v>7700</v>
      </c>
      <c r="CE37" t="s">
        <v>124</v>
      </c>
      <c r="CF37" s="1">
        <v>43691</v>
      </c>
      <c r="CI37">
        <v>1</v>
      </c>
      <c r="CJ37">
        <v>1</v>
      </c>
      <c r="CK37">
        <v>21</v>
      </c>
      <c r="CL37" t="s">
        <v>78</v>
      </c>
    </row>
    <row r="38" spans="1:90">
      <c r="A38" t="s">
        <v>61</v>
      </c>
      <c r="B38" t="s">
        <v>62</v>
      </c>
      <c r="C38" t="s">
        <v>63</v>
      </c>
      <c r="E38" t="str">
        <f>"019911409848"</f>
        <v>019911409848</v>
      </c>
      <c r="F38" s="1">
        <v>43682</v>
      </c>
      <c r="G38">
        <v>202002</v>
      </c>
      <c r="H38" t="s">
        <v>64</v>
      </c>
      <c r="I38" t="s">
        <v>65</v>
      </c>
      <c r="J38" t="s">
        <v>66</v>
      </c>
      <c r="K38" t="s">
        <v>67</v>
      </c>
      <c r="L38" t="s">
        <v>117</v>
      </c>
      <c r="M38" t="s">
        <v>118</v>
      </c>
      <c r="N38" t="s">
        <v>66</v>
      </c>
      <c r="O38" t="s">
        <v>181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10.97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2.2000000000000002</v>
      </c>
      <c r="BJ38">
        <v>2.5</v>
      </c>
      <c r="BK38">
        <v>2.5</v>
      </c>
      <c r="BL38" s="5">
        <v>63.3</v>
      </c>
      <c r="BM38" s="5">
        <v>9.5</v>
      </c>
      <c r="BN38" s="5">
        <v>72.8</v>
      </c>
      <c r="BO38" s="5">
        <v>72.8</v>
      </c>
      <c r="BQ38" t="s">
        <v>228</v>
      </c>
      <c r="BR38" t="s">
        <v>72</v>
      </c>
      <c r="BS38" s="1">
        <v>43683</v>
      </c>
      <c r="BT38" s="2">
        <v>0.40486111111111112</v>
      </c>
      <c r="BU38" t="s">
        <v>204</v>
      </c>
      <c r="BV38" t="s">
        <v>74</v>
      </c>
      <c r="BY38">
        <v>12285.84</v>
      </c>
      <c r="CA38" t="s">
        <v>153</v>
      </c>
      <c r="CC38" t="s">
        <v>118</v>
      </c>
      <c r="CD38">
        <v>3629</v>
      </c>
      <c r="CE38" t="s">
        <v>124</v>
      </c>
      <c r="CF38" s="1">
        <v>43684</v>
      </c>
      <c r="CI38">
        <v>1</v>
      </c>
      <c r="CJ38">
        <v>1</v>
      </c>
      <c r="CK38">
        <v>21</v>
      </c>
      <c r="CL38" t="s">
        <v>78</v>
      </c>
    </row>
    <row r="39" spans="1:90">
      <c r="A39" t="s">
        <v>61</v>
      </c>
      <c r="B39" t="s">
        <v>62</v>
      </c>
      <c r="C39" t="s">
        <v>63</v>
      </c>
      <c r="E39" t="str">
        <f>"029907409267"</f>
        <v>029907409267</v>
      </c>
      <c r="F39" s="1">
        <v>43685</v>
      </c>
      <c r="G39">
        <v>202002</v>
      </c>
      <c r="H39" t="s">
        <v>117</v>
      </c>
      <c r="I39" t="s">
        <v>118</v>
      </c>
      <c r="J39" t="s">
        <v>66</v>
      </c>
      <c r="K39" t="s">
        <v>67</v>
      </c>
      <c r="L39" t="s">
        <v>64</v>
      </c>
      <c r="M39" t="s">
        <v>65</v>
      </c>
      <c r="N39" t="s">
        <v>66</v>
      </c>
      <c r="O39" t="s">
        <v>206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33.56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</v>
      </c>
      <c r="BJ39">
        <v>8.4</v>
      </c>
      <c r="BK39">
        <v>9</v>
      </c>
      <c r="BL39" s="5">
        <v>210.21</v>
      </c>
      <c r="BM39" s="5">
        <v>31.53</v>
      </c>
      <c r="BN39" s="5">
        <v>241.74</v>
      </c>
      <c r="BO39" s="5">
        <v>241.74</v>
      </c>
      <c r="BQ39" t="s">
        <v>228</v>
      </c>
      <c r="BR39" t="s">
        <v>121</v>
      </c>
      <c r="BS39" s="1">
        <v>43689</v>
      </c>
      <c r="BT39" s="2">
        <v>0.35486111111111113</v>
      </c>
      <c r="BU39" t="s">
        <v>211</v>
      </c>
      <c r="BV39" t="s">
        <v>74</v>
      </c>
      <c r="BY39">
        <v>42000</v>
      </c>
      <c r="CA39" t="s">
        <v>212</v>
      </c>
      <c r="CC39" t="s">
        <v>65</v>
      </c>
      <c r="CD39">
        <v>7441</v>
      </c>
      <c r="CE39" t="s">
        <v>124</v>
      </c>
      <c r="CF39" s="1">
        <v>43690</v>
      </c>
      <c r="CI39">
        <v>1</v>
      </c>
      <c r="CJ39">
        <v>2</v>
      </c>
      <c r="CK39">
        <v>31</v>
      </c>
      <c r="CL39" t="s">
        <v>78</v>
      </c>
    </row>
    <row r="40" spans="1:90">
      <c r="A40" t="s">
        <v>61</v>
      </c>
      <c r="B40" t="s">
        <v>62</v>
      </c>
      <c r="C40" t="s">
        <v>63</v>
      </c>
      <c r="E40" t="str">
        <f>"029908251015"</f>
        <v>029908251015</v>
      </c>
      <c r="F40" s="1">
        <v>43678</v>
      </c>
      <c r="G40">
        <v>202002</v>
      </c>
      <c r="H40" t="s">
        <v>117</v>
      </c>
      <c r="I40" t="s">
        <v>118</v>
      </c>
      <c r="J40" t="s">
        <v>66</v>
      </c>
      <c r="K40" t="s">
        <v>67</v>
      </c>
      <c r="L40" t="s">
        <v>68</v>
      </c>
      <c r="M40" t="s">
        <v>69</v>
      </c>
      <c r="N40" t="s">
        <v>229</v>
      </c>
      <c r="O40" t="s">
        <v>181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72.36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4.5</v>
      </c>
      <c r="BJ40">
        <v>16.399999999999999</v>
      </c>
      <c r="BK40">
        <v>16.5</v>
      </c>
      <c r="BL40" s="5">
        <v>417.57</v>
      </c>
      <c r="BM40" s="5">
        <v>62.64</v>
      </c>
      <c r="BN40" s="5">
        <v>480.21</v>
      </c>
      <c r="BO40" s="5">
        <v>480.21</v>
      </c>
      <c r="BQ40" t="s">
        <v>140</v>
      </c>
      <c r="BR40" t="s">
        <v>121</v>
      </c>
      <c r="BS40" s="1">
        <v>43679</v>
      </c>
      <c r="BT40" s="2">
        <v>0.35625000000000001</v>
      </c>
      <c r="BU40" t="s">
        <v>200</v>
      </c>
      <c r="BV40" t="s">
        <v>74</v>
      </c>
      <c r="BY40">
        <v>81780</v>
      </c>
      <c r="CC40" t="s">
        <v>69</v>
      </c>
      <c r="CD40">
        <v>2013</v>
      </c>
      <c r="CE40" t="s">
        <v>124</v>
      </c>
      <c r="CF40" s="1">
        <v>43683</v>
      </c>
      <c r="CI40">
        <v>1</v>
      </c>
      <c r="CJ40">
        <v>1</v>
      </c>
      <c r="CK40">
        <v>21</v>
      </c>
      <c r="CL40" t="s">
        <v>78</v>
      </c>
    </row>
    <row r="41" spans="1:90">
      <c r="A41" t="s">
        <v>61</v>
      </c>
      <c r="B41" t="s">
        <v>62</v>
      </c>
      <c r="C41" t="s">
        <v>63</v>
      </c>
      <c r="E41" t="str">
        <f>"009938376828"</f>
        <v>009938376828</v>
      </c>
      <c r="F41" s="1">
        <v>43690</v>
      </c>
      <c r="G41">
        <v>202002</v>
      </c>
      <c r="H41" t="s">
        <v>68</v>
      </c>
      <c r="I41" t="s">
        <v>69</v>
      </c>
      <c r="J41" t="s">
        <v>66</v>
      </c>
      <c r="K41" t="s">
        <v>67</v>
      </c>
      <c r="L41" t="s">
        <v>117</v>
      </c>
      <c r="M41" t="s">
        <v>118</v>
      </c>
      <c r="N41" t="s">
        <v>66</v>
      </c>
      <c r="O41" t="s">
        <v>181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7.96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0.6</v>
      </c>
      <c r="BK41">
        <v>1</v>
      </c>
      <c r="BL41" s="5">
        <v>49.83</v>
      </c>
      <c r="BM41" s="5">
        <v>7.47</v>
      </c>
      <c r="BN41" s="5">
        <v>57.3</v>
      </c>
      <c r="BO41" s="5">
        <v>57.3</v>
      </c>
      <c r="BQ41" t="s">
        <v>230</v>
      </c>
      <c r="BR41" t="s">
        <v>151</v>
      </c>
      <c r="BS41" s="1">
        <v>43691</v>
      </c>
      <c r="BT41" s="2">
        <v>0.40138888888888885</v>
      </c>
      <c r="BU41" t="s">
        <v>204</v>
      </c>
      <c r="BV41" t="s">
        <v>74</v>
      </c>
      <c r="BY41">
        <v>3228.12</v>
      </c>
      <c r="CA41" t="s">
        <v>153</v>
      </c>
      <c r="CC41" t="s">
        <v>118</v>
      </c>
      <c r="CD41">
        <v>4000</v>
      </c>
      <c r="CE41" t="s">
        <v>124</v>
      </c>
      <c r="CF41" s="1">
        <v>43692</v>
      </c>
      <c r="CI41">
        <v>1</v>
      </c>
      <c r="CJ41">
        <v>1</v>
      </c>
      <c r="CK41">
        <v>21</v>
      </c>
      <c r="CL41" t="s">
        <v>78</v>
      </c>
    </row>
    <row r="42" spans="1:90">
      <c r="A42" t="s">
        <v>116</v>
      </c>
      <c r="B42" t="s">
        <v>62</v>
      </c>
      <c r="C42" t="s">
        <v>63</v>
      </c>
      <c r="E42" t="str">
        <f>"029908251016"</f>
        <v>029908251016</v>
      </c>
      <c r="F42" s="1">
        <v>43683</v>
      </c>
      <c r="G42">
        <v>202002</v>
      </c>
      <c r="H42" t="s">
        <v>117</v>
      </c>
      <c r="I42" t="s">
        <v>118</v>
      </c>
      <c r="J42" t="s">
        <v>66</v>
      </c>
      <c r="K42" t="s">
        <v>67</v>
      </c>
      <c r="L42" t="s">
        <v>68</v>
      </c>
      <c r="M42" t="s">
        <v>69</v>
      </c>
      <c r="N42" t="s">
        <v>126</v>
      </c>
      <c r="O42" t="s">
        <v>181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21.93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4.9000000000000004</v>
      </c>
      <c r="BJ42">
        <v>2.2999999999999998</v>
      </c>
      <c r="BK42">
        <v>5</v>
      </c>
      <c r="BL42" s="5">
        <v>126.56</v>
      </c>
      <c r="BM42" s="5">
        <v>18.98</v>
      </c>
      <c r="BN42" s="5">
        <v>145.54</v>
      </c>
      <c r="BO42" s="5">
        <v>145.54</v>
      </c>
      <c r="BQ42" t="s">
        <v>140</v>
      </c>
      <c r="BR42" t="s">
        <v>121</v>
      </c>
      <c r="BS42" s="1">
        <v>43684</v>
      </c>
      <c r="BT42" s="2">
        <v>0.33611111111111108</v>
      </c>
      <c r="BU42" t="s">
        <v>128</v>
      </c>
      <c r="BV42" t="s">
        <v>74</v>
      </c>
      <c r="BY42">
        <v>11276.44</v>
      </c>
      <c r="CA42" t="s">
        <v>75</v>
      </c>
      <c r="CC42" t="s">
        <v>69</v>
      </c>
      <c r="CD42">
        <v>2013</v>
      </c>
      <c r="CE42" t="s">
        <v>124</v>
      </c>
      <c r="CF42" s="1">
        <v>43692</v>
      </c>
      <c r="CI42">
        <v>1</v>
      </c>
      <c r="CJ42">
        <v>1</v>
      </c>
      <c r="CK42">
        <v>21</v>
      </c>
      <c r="CL42" t="s">
        <v>78</v>
      </c>
    </row>
    <row r="43" spans="1:90">
      <c r="A43" t="s">
        <v>61</v>
      </c>
      <c r="B43" t="s">
        <v>62</v>
      </c>
      <c r="C43" t="s">
        <v>63</v>
      </c>
      <c r="E43" t="str">
        <f>"009938376825"</f>
        <v>009938376825</v>
      </c>
      <c r="F43" s="1">
        <v>43689</v>
      </c>
      <c r="G43">
        <v>202002</v>
      </c>
      <c r="H43" t="s">
        <v>68</v>
      </c>
      <c r="I43" t="s">
        <v>69</v>
      </c>
      <c r="J43" t="s">
        <v>66</v>
      </c>
      <c r="K43" t="s">
        <v>67</v>
      </c>
      <c r="L43" t="s">
        <v>117</v>
      </c>
      <c r="M43" t="s">
        <v>118</v>
      </c>
      <c r="N43" t="s">
        <v>66</v>
      </c>
      <c r="O43" t="s">
        <v>181</v>
      </c>
      <c r="P43" t="str">
        <f t="shared" ref="P43:P48" si="2"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9.94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2.2000000000000002</v>
      </c>
      <c r="BK43">
        <v>2.5</v>
      </c>
      <c r="BL43" s="5">
        <v>62.27</v>
      </c>
      <c r="BM43" s="5">
        <v>9.34</v>
      </c>
      <c r="BN43" s="5">
        <v>71.61</v>
      </c>
      <c r="BO43" s="5">
        <v>71.61</v>
      </c>
      <c r="BQ43" t="s">
        <v>121</v>
      </c>
      <c r="BR43" t="s">
        <v>151</v>
      </c>
      <c r="BS43" s="1">
        <v>43690</v>
      </c>
      <c r="BT43" s="2">
        <v>0.39166666666666666</v>
      </c>
      <c r="BU43" t="s">
        <v>204</v>
      </c>
      <c r="BV43" t="s">
        <v>74</v>
      </c>
      <c r="BY43">
        <v>10847.13</v>
      </c>
      <c r="CA43" t="s">
        <v>153</v>
      </c>
      <c r="CC43" t="s">
        <v>118</v>
      </c>
      <c r="CD43">
        <v>3630</v>
      </c>
      <c r="CE43" t="s">
        <v>124</v>
      </c>
      <c r="CF43" s="1">
        <v>43691</v>
      </c>
      <c r="CI43">
        <v>1</v>
      </c>
      <c r="CJ43">
        <v>1</v>
      </c>
      <c r="CK43">
        <v>21</v>
      </c>
      <c r="CL43" t="s">
        <v>78</v>
      </c>
    </row>
    <row r="44" spans="1:90">
      <c r="A44" t="s">
        <v>61</v>
      </c>
      <c r="B44" t="s">
        <v>62</v>
      </c>
      <c r="C44" t="s">
        <v>63</v>
      </c>
      <c r="E44" t="str">
        <f>"009938376826"</f>
        <v>009938376826</v>
      </c>
      <c r="F44" s="1">
        <v>43689</v>
      </c>
      <c r="G44">
        <v>202002</v>
      </c>
      <c r="H44" t="s">
        <v>68</v>
      </c>
      <c r="I44" t="s">
        <v>69</v>
      </c>
      <c r="J44" t="s">
        <v>66</v>
      </c>
      <c r="K44" t="s">
        <v>67</v>
      </c>
      <c r="L44" t="s">
        <v>117</v>
      </c>
      <c r="M44" t="s">
        <v>118</v>
      </c>
      <c r="N44" t="s">
        <v>66</v>
      </c>
      <c r="O44" t="s">
        <v>181</v>
      </c>
      <c r="P44" t="str">
        <f t="shared" si="2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11.93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2.7</v>
      </c>
      <c r="BJ44">
        <v>3</v>
      </c>
      <c r="BK44">
        <v>3</v>
      </c>
      <c r="BL44" s="5">
        <v>74.72</v>
      </c>
      <c r="BM44" s="5">
        <v>11.21</v>
      </c>
      <c r="BN44" s="5">
        <v>85.93</v>
      </c>
      <c r="BO44" s="5">
        <v>85.93</v>
      </c>
      <c r="BQ44" t="s">
        <v>121</v>
      </c>
      <c r="BR44" t="s">
        <v>151</v>
      </c>
      <c r="BS44" s="1">
        <v>43690</v>
      </c>
      <c r="BT44" s="2">
        <v>0.39166666666666666</v>
      </c>
      <c r="BU44" t="s">
        <v>204</v>
      </c>
      <c r="BV44" t="s">
        <v>74</v>
      </c>
      <c r="BY44">
        <v>15190.5</v>
      </c>
      <c r="CA44" t="s">
        <v>153</v>
      </c>
      <c r="CC44" t="s">
        <v>118</v>
      </c>
      <c r="CD44">
        <v>3630</v>
      </c>
      <c r="CE44" t="s">
        <v>124</v>
      </c>
      <c r="CF44" s="1">
        <v>43691</v>
      </c>
      <c r="CI44">
        <v>1</v>
      </c>
      <c r="CJ44">
        <v>1</v>
      </c>
      <c r="CK44">
        <v>21</v>
      </c>
      <c r="CL44" t="s">
        <v>78</v>
      </c>
    </row>
    <row r="45" spans="1:90">
      <c r="A45" t="s">
        <v>61</v>
      </c>
      <c r="B45" t="s">
        <v>62</v>
      </c>
      <c r="C45" t="s">
        <v>63</v>
      </c>
      <c r="E45" t="str">
        <f>"009938991979"</f>
        <v>009938991979</v>
      </c>
      <c r="F45" s="1">
        <v>43689</v>
      </c>
      <c r="G45">
        <v>202002</v>
      </c>
      <c r="H45" t="s">
        <v>68</v>
      </c>
      <c r="I45" t="s">
        <v>69</v>
      </c>
      <c r="J45" t="s">
        <v>66</v>
      </c>
      <c r="K45" t="s">
        <v>67</v>
      </c>
      <c r="L45" t="s">
        <v>64</v>
      </c>
      <c r="M45" t="s">
        <v>65</v>
      </c>
      <c r="N45" t="s">
        <v>231</v>
      </c>
      <c r="O45" t="s">
        <v>181</v>
      </c>
      <c r="P45" t="str">
        <f t="shared" si="2"/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7.96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1.1000000000000001</v>
      </c>
      <c r="BK45">
        <v>1.5</v>
      </c>
      <c r="BL45" s="5">
        <v>49.83</v>
      </c>
      <c r="BM45" s="5">
        <v>7.47</v>
      </c>
      <c r="BN45" s="5">
        <v>57.3</v>
      </c>
      <c r="BO45" s="5">
        <v>57.3</v>
      </c>
      <c r="BQ45" t="s">
        <v>232</v>
      </c>
      <c r="BR45" t="s">
        <v>151</v>
      </c>
      <c r="BS45" s="1">
        <v>43690</v>
      </c>
      <c r="BT45" s="2">
        <v>0.35486111111111113</v>
      </c>
      <c r="BU45" t="s">
        <v>233</v>
      </c>
      <c r="BV45" t="s">
        <v>74</v>
      </c>
      <c r="BY45">
        <v>5709.7</v>
      </c>
      <c r="CA45" t="s">
        <v>234</v>
      </c>
      <c r="CC45" t="s">
        <v>65</v>
      </c>
      <c r="CD45">
        <v>7560</v>
      </c>
      <c r="CE45" t="s">
        <v>124</v>
      </c>
      <c r="CF45" s="1">
        <v>43690</v>
      </c>
      <c r="CI45">
        <v>1</v>
      </c>
      <c r="CJ45">
        <v>1</v>
      </c>
      <c r="CK45">
        <v>21</v>
      </c>
      <c r="CL45" t="s">
        <v>78</v>
      </c>
    </row>
    <row r="46" spans="1:90">
      <c r="A46" t="s">
        <v>61</v>
      </c>
      <c r="B46" t="s">
        <v>62</v>
      </c>
      <c r="C46" t="s">
        <v>63</v>
      </c>
      <c r="E46" t="str">
        <f>"009938376884"</f>
        <v>009938376884</v>
      </c>
      <c r="F46" s="1">
        <v>43689</v>
      </c>
      <c r="G46">
        <v>202002</v>
      </c>
      <c r="H46" t="s">
        <v>68</v>
      </c>
      <c r="I46" t="s">
        <v>69</v>
      </c>
      <c r="J46" t="s">
        <v>66</v>
      </c>
      <c r="K46" t="s">
        <v>67</v>
      </c>
      <c r="L46" t="s">
        <v>64</v>
      </c>
      <c r="M46" t="s">
        <v>65</v>
      </c>
      <c r="N46" t="s">
        <v>66</v>
      </c>
      <c r="O46" t="s">
        <v>181</v>
      </c>
      <c r="P46" t="str">
        <f t="shared" si="2"/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7.96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0.5</v>
      </c>
      <c r="BK46">
        <v>1</v>
      </c>
      <c r="BL46" s="5">
        <v>49.83</v>
      </c>
      <c r="BM46" s="5">
        <v>7.47</v>
      </c>
      <c r="BN46" s="5">
        <v>57.3</v>
      </c>
      <c r="BO46" s="5">
        <v>57.3</v>
      </c>
      <c r="BQ46" t="s">
        <v>72</v>
      </c>
      <c r="BR46" t="s">
        <v>151</v>
      </c>
      <c r="BS46" s="1">
        <v>43690</v>
      </c>
      <c r="BT46" s="2">
        <v>0.36041666666666666</v>
      </c>
      <c r="BU46" t="s">
        <v>211</v>
      </c>
      <c r="BV46" t="s">
        <v>74</v>
      </c>
      <c r="BY46">
        <v>2400</v>
      </c>
      <c r="CA46" t="s">
        <v>212</v>
      </c>
      <c r="CC46" t="s">
        <v>65</v>
      </c>
      <c r="CD46">
        <v>8000</v>
      </c>
      <c r="CE46" t="s">
        <v>124</v>
      </c>
      <c r="CF46" s="1">
        <v>43690</v>
      </c>
      <c r="CI46">
        <v>1</v>
      </c>
      <c r="CJ46">
        <v>1</v>
      </c>
      <c r="CK46">
        <v>21</v>
      </c>
      <c r="CL46" t="s">
        <v>78</v>
      </c>
    </row>
    <row r="47" spans="1:90">
      <c r="A47" t="s">
        <v>61</v>
      </c>
      <c r="B47" t="s">
        <v>62</v>
      </c>
      <c r="C47" t="s">
        <v>63</v>
      </c>
      <c r="E47" t="str">
        <f>"009938376853"</f>
        <v>009938376853</v>
      </c>
      <c r="F47" s="1">
        <v>43685</v>
      </c>
      <c r="G47">
        <v>202002</v>
      </c>
      <c r="H47" t="s">
        <v>68</v>
      </c>
      <c r="I47" t="s">
        <v>69</v>
      </c>
      <c r="J47" t="s">
        <v>66</v>
      </c>
      <c r="K47" t="s">
        <v>67</v>
      </c>
      <c r="L47" t="s">
        <v>64</v>
      </c>
      <c r="M47" t="s">
        <v>65</v>
      </c>
      <c r="N47" t="s">
        <v>66</v>
      </c>
      <c r="O47" t="s">
        <v>181</v>
      </c>
      <c r="P47" t="str">
        <f t="shared" si="2"/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7.96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0.5</v>
      </c>
      <c r="BK47">
        <v>0.5</v>
      </c>
      <c r="BL47" s="5">
        <v>49.83</v>
      </c>
      <c r="BM47" s="5">
        <v>7.47</v>
      </c>
      <c r="BN47" s="5">
        <v>57.3</v>
      </c>
      <c r="BO47" s="5">
        <v>57.3</v>
      </c>
      <c r="BQ47" t="s">
        <v>235</v>
      </c>
      <c r="BR47" t="s">
        <v>151</v>
      </c>
      <c r="BS47" s="1">
        <v>43689</v>
      </c>
      <c r="BT47" s="2">
        <v>0.58611111111111114</v>
      </c>
      <c r="BU47" t="s">
        <v>125</v>
      </c>
      <c r="BV47" t="s">
        <v>78</v>
      </c>
      <c r="BW47" t="s">
        <v>236</v>
      </c>
      <c r="BX47" t="s">
        <v>197</v>
      </c>
      <c r="BY47">
        <v>2565.42</v>
      </c>
      <c r="CA47" t="s">
        <v>137</v>
      </c>
      <c r="CC47" t="s">
        <v>65</v>
      </c>
      <c r="CD47">
        <v>7441</v>
      </c>
      <c r="CE47" t="s">
        <v>124</v>
      </c>
      <c r="CF47" s="1">
        <v>43690</v>
      </c>
      <c r="CI47">
        <v>1</v>
      </c>
      <c r="CJ47">
        <v>2</v>
      </c>
      <c r="CK47">
        <v>21</v>
      </c>
      <c r="CL47" t="s">
        <v>78</v>
      </c>
    </row>
    <row r="48" spans="1:90">
      <c r="A48" t="s">
        <v>61</v>
      </c>
      <c r="B48" t="s">
        <v>62</v>
      </c>
      <c r="C48" t="s">
        <v>63</v>
      </c>
      <c r="E48" t="str">
        <f>"009938991972"</f>
        <v>009938991972</v>
      </c>
      <c r="F48" s="1">
        <v>43698</v>
      </c>
      <c r="G48">
        <v>202002</v>
      </c>
      <c r="H48" t="s">
        <v>68</v>
      </c>
      <c r="I48" t="s">
        <v>69</v>
      </c>
      <c r="J48" t="s">
        <v>66</v>
      </c>
      <c r="K48" t="s">
        <v>67</v>
      </c>
      <c r="L48" t="s">
        <v>68</v>
      </c>
      <c r="M48" t="s">
        <v>69</v>
      </c>
      <c r="N48" t="s">
        <v>237</v>
      </c>
      <c r="O48" t="s">
        <v>181</v>
      </c>
      <c r="P48" t="str">
        <f t="shared" si="2"/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6.21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 s="5">
        <v>38.92</v>
      </c>
      <c r="BM48" s="5">
        <v>5.84</v>
      </c>
      <c r="BN48" s="5">
        <v>44.76</v>
      </c>
      <c r="BO48" s="5">
        <v>44.76</v>
      </c>
      <c r="BQ48" t="s">
        <v>238</v>
      </c>
      <c r="BR48" t="s">
        <v>151</v>
      </c>
      <c r="BS48" s="1">
        <v>43699</v>
      </c>
      <c r="BT48" s="2">
        <v>0.39999999999999997</v>
      </c>
      <c r="BU48" t="s">
        <v>239</v>
      </c>
      <c r="BV48" t="s">
        <v>74</v>
      </c>
      <c r="BY48">
        <v>1200</v>
      </c>
      <c r="BZ48" t="s">
        <v>23</v>
      </c>
      <c r="CC48" t="s">
        <v>69</v>
      </c>
      <c r="CD48">
        <v>2196</v>
      </c>
      <c r="CE48" t="s">
        <v>124</v>
      </c>
      <c r="CF48" s="1">
        <v>43700</v>
      </c>
      <c r="CI48">
        <v>1</v>
      </c>
      <c r="CJ48">
        <v>1</v>
      </c>
      <c r="CK48">
        <v>22</v>
      </c>
      <c r="CL48" t="s">
        <v>78</v>
      </c>
    </row>
    <row r="49" spans="1:90">
      <c r="A49" t="s">
        <v>116</v>
      </c>
      <c r="B49" t="s">
        <v>62</v>
      </c>
      <c r="C49" t="s">
        <v>63</v>
      </c>
      <c r="E49" t="str">
        <f>"029908381461"</f>
        <v>029908381461</v>
      </c>
      <c r="F49" s="1">
        <v>43698</v>
      </c>
      <c r="G49">
        <v>202002</v>
      </c>
      <c r="H49" t="s">
        <v>117</v>
      </c>
      <c r="I49" t="s">
        <v>118</v>
      </c>
      <c r="J49" t="s">
        <v>66</v>
      </c>
      <c r="K49" t="s">
        <v>67</v>
      </c>
      <c r="L49" t="s">
        <v>64</v>
      </c>
      <c r="M49" t="s">
        <v>65</v>
      </c>
      <c r="N49" t="s">
        <v>240</v>
      </c>
      <c r="O49" t="s">
        <v>181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7.96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0.5</v>
      </c>
      <c r="BK49">
        <v>1</v>
      </c>
      <c r="BL49" s="5">
        <v>49.83</v>
      </c>
      <c r="BM49" s="5">
        <v>7.47</v>
      </c>
      <c r="BN49" s="5">
        <v>57.3</v>
      </c>
      <c r="BO49" s="5">
        <v>57.3</v>
      </c>
      <c r="BQ49" t="s">
        <v>241</v>
      </c>
      <c r="BR49" t="s">
        <v>226</v>
      </c>
      <c r="BS49" s="1">
        <v>43699</v>
      </c>
      <c r="BT49" s="2">
        <v>0.49027777777777781</v>
      </c>
      <c r="BU49" t="s">
        <v>242</v>
      </c>
      <c r="BV49" t="s">
        <v>78</v>
      </c>
      <c r="BW49" t="s">
        <v>190</v>
      </c>
      <c r="BX49" t="s">
        <v>197</v>
      </c>
      <c r="BY49">
        <v>2400</v>
      </c>
      <c r="BZ49" t="s">
        <v>23</v>
      </c>
      <c r="CA49" t="s">
        <v>243</v>
      </c>
      <c r="CC49" t="s">
        <v>65</v>
      </c>
      <c r="CD49">
        <v>7441</v>
      </c>
      <c r="CE49" t="s">
        <v>124</v>
      </c>
      <c r="CF49" s="1">
        <v>43700</v>
      </c>
      <c r="CI49">
        <v>1</v>
      </c>
      <c r="CJ49">
        <v>1</v>
      </c>
      <c r="CK49">
        <v>21</v>
      </c>
      <c r="CL49" t="s">
        <v>78</v>
      </c>
    </row>
    <row r="50" spans="1:90">
      <c r="A50" t="s">
        <v>61</v>
      </c>
      <c r="B50" t="s">
        <v>62</v>
      </c>
      <c r="C50" t="s">
        <v>63</v>
      </c>
      <c r="E50" t="str">
        <f>"009937273249"</f>
        <v>009937273249</v>
      </c>
      <c r="F50" s="1">
        <v>43698</v>
      </c>
      <c r="G50">
        <v>202002</v>
      </c>
      <c r="H50" t="s">
        <v>68</v>
      </c>
      <c r="I50" t="s">
        <v>69</v>
      </c>
      <c r="J50" t="s">
        <v>66</v>
      </c>
      <c r="K50" t="s">
        <v>67</v>
      </c>
      <c r="L50" t="s">
        <v>79</v>
      </c>
      <c r="M50" t="s">
        <v>80</v>
      </c>
      <c r="N50" t="s">
        <v>244</v>
      </c>
      <c r="O50" t="s">
        <v>206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29.83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7.3</v>
      </c>
      <c r="BJ50">
        <v>4.4000000000000004</v>
      </c>
      <c r="BK50">
        <v>8</v>
      </c>
      <c r="BL50" s="5">
        <v>186.85</v>
      </c>
      <c r="BM50" s="5">
        <v>28.03</v>
      </c>
      <c r="BN50" s="5">
        <v>214.88</v>
      </c>
      <c r="BO50" s="5">
        <v>214.88</v>
      </c>
      <c r="BQ50" t="s">
        <v>245</v>
      </c>
      <c r="BR50" t="s">
        <v>151</v>
      </c>
      <c r="BS50" s="1">
        <v>43699</v>
      </c>
      <c r="BT50" s="2">
        <v>0.5</v>
      </c>
      <c r="BU50" t="s">
        <v>162</v>
      </c>
      <c r="BV50" t="s">
        <v>74</v>
      </c>
      <c r="BY50">
        <v>21912.32</v>
      </c>
      <c r="BZ50" t="s">
        <v>23</v>
      </c>
      <c r="CC50" t="s">
        <v>80</v>
      </c>
      <c r="CD50">
        <v>186</v>
      </c>
      <c r="CE50" t="s">
        <v>124</v>
      </c>
      <c r="CF50" s="1">
        <v>43699</v>
      </c>
      <c r="CI50">
        <v>1</v>
      </c>
      <c r="CJ50">
        <v>1</v>
      </c>
      <c r="CK50">
        <v>31</v>
      </c>
      <c r="CL50" t="s">
        <v>78</v>
      </c>
    </row>
    <row r="51" spans="1:90">
      <c r="A51" t="s">
        <v>61</v>
      </c>
      <c r="B51" t="s">
        <v>62</v>
      </c>
      <c r="C51" t="s">
        <v>63</v>
      </c>
      <c r="E51" t="str">
        <f>"080002392088"</f>
        <v>080002392088</v>
      </c>
      <c r="F51" s="1">
        <v>43692</v>
      </c>
      <c r="G51">
        <v>202002</v>
      </c>
      <c r="H51" t="s">
        <v>155</v>
      </c>
      <c r="I51" t="s">
        <v>156</v>
      </c>
      <c r="J51" t="s">
        <v>157</v>
      </c>
      <c r="K51" t="s">
        <v>67</v>
      </c>
      <c r="L51" t="s">
        <v>64</v>
      </c>
      <c r="M51" t="s">
        <v>65</v>
      </c>
      <c r="N51" t="s">
        <v>246</v>
      </c>
      <c r="O51" t="s">
        <v>181</v>
      </c>
      <c r="P51" t="str">
        <f t="shared" ref="P51:P59" si="3"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15.41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0.6</v>
      </c>
      <c r="BK51">
        <v>1</v>
      </c>
      <c r="BL51" s="5">
        <v>96.53</v>
      </c>
      <c r="BM51" s="5">
        <v>14.48</v>
      </c>
      <c r="BN51" s="5">
        <v>111.01</v>
      </c>
      <c r="BO51" s="5">
        <v>111.01</v>
      </c>
      <c r="BQ51" t="s">
        <v>188</v>
      </c>
      <c r="BR51" t="s">
        <v>161</v>
      </c>
      <c r="BS51" s="1">
        <v>43697</v>
      </c>
      <c r="BT51" s="2">
        <v>0.40069444444444446</v>
      </c>
      <c r="BU51" t="s">
        <v>247</v>
      </c>
      <c r="BV51" t="s">
        <v>74</v>
      </c>
      <c r="BY51">
        <v>3000</v>
      </c>
      <c r="CA51" t="s">
        <v>248</v>
      </c>
      <c r="CC51" t="s">
        <v>65</v>
      </c>
      <c r="CD51">
        <v>7530</v>
      </c>
      <c r="CE51" t="s">
        <v>193</v>
      </c>
      <c r="CF51" s="1">
        <v>43697</v>
      </c>
      <c r="CI51">
        <v>1</v>
      </c>
      <c r="CJ51">
        <v>1</v>
      </c>
      <c r="CK51">
        <v>23</v>
      </c>
      <c r="CL51" t="s">
        <v>78</v>
      </c>
    </row>
    <row r="52" spans="1:90">
      <c r="A52" t="s">
        <v>116</v>
      </c>
      <c r="B52" t="s">
        <v>62</v>
      </c>
      <c r="C52" t="s">
        <v>63</v>
      </c>
      <c r="E52" t="str">
        <f>"029908251038"</f>
        <v>029908251038</v>
      </c>
      <c r="F52" s="1">
        <v>43697</v>
      </c>
      <c r="G52">
        <v>202002</v>
      </c>
      <c r="H52" t="s">
        <v>117</v>
      </c>
      <c r="I52" t="s">
        <v>118</v>
      </c>
      <c r="J52" t="s">
        <v>66</v>
      </c>
      <c r="K52" t="s">
        <v>67</v>
      </c>
      <c r="L52" t="s">
        <v>68</v>
      </c>
      <c r="M52" t="s">
        <v>69</v>
      </c>
      <c r="N52" t="s">
        <v>229</v>
      </c>
      <c r="O52" t="s">
        <v>181</v>
      </c>
      <c r="P52" t="str">
        <f t="shared" si="3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17.89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4.3</v>
      </c>
      <c r="BJ52">
        <v>2.4</v>
      </c>
      <c r="BK52">
        <v>4.5</v>
      </c>
      <c r="BL52" s="5">
        <v>112.06</v>
      </c>
      <c r="BM52" s="5">
        <v>16.809999999999999</v>
      </c>
      <c r="BN52" s="5">
        <v>128.87</v>
      </c>
      <c r="BO52" s="5">
        <v>128.87</v>
      </c>
      <c r="BQ52" t="s">
        <v>140</v>
      </c>
      <c r="BR52" t="s">
        <v>121</v>
      </c>
      <c r="BS52" s="1">
        <v>43698</v>
      </c>
      <c r="BT52" s="2">
        <v>0.38750000000000001</v>
      </c>
      <c r="BU52" t="s">
        <v>200</v>
      </c>
      <c r="BV52" t="s">
        <v>74</v>
      </c>
      <c r="BY52">
        <v>12000</v>
      </c>
      <c r="CC52" t="s">
        <v>69</v>
      </c>
      <c r="CD52">
        <v>2013</v>
      </c>
      <c r="CE52" t="s">
        <v>124</v>
      </c>
      <c r="CF52" s="1">
        <v>43700</v>
      </c>
      <c r="CI52">
        <v>1</v>
      </c>
      <c r="CJ52">
        <v>1</v>
      </c>
      <c r="CK52">
        <v>21</v>
      </c>
      <c r="CL52" t="s">
        <v>78</v>
      </c>
    </row>
    <row r="53" spans="1:90">
      <c r="A53" t="s">
        <v>61</v>
      </c>
      <c r="B53" t="s">
        <v>62</v>
      </c>
      <c r="C53" t="s">
        <v>63</v>
      </c>
      <c r="E53" t="str">
        <f>"080002392132"</f>
        <v>080002392132</v>
      </c>
      <c r="F53" s="1">
        <v>43692</v>
      </c>
      <c r="G53">
        <v>202002</v>
      </c>
      <c r="H53" t="s">
        <v>155</v>
      </c>
      <c r="I53" t="s">
        <v>156</v>
      </c>
      <c r="J53" t="s">
        <v>157</v>
      </c>
      <c r="K53" t="s">
        <v>67</v>
      </c>
      <c r="L53" t="s">
        <v>68</v>
      </c>
      <c r="M53" t="s">
        <v>69</v>
      </c>
      <c r="N53" t="s">
        <v>249</v>
      </c>
      <c r="O53" t="s">
        <v>181</v>
      </c>
      <c r="P53" t="str">
        <f t="shared" si="3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22.37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1.5</v>
      </c>
      <c r="BJ53">
        <v>2.6</v>
      </c>
      <c r="BK53">
        <v>3</v>
      </c>
      <c r="BL53" s="5">
        <v>140.13</v>
      </c>
      <c r="BM53" s="5">
        <v>21.02</v>
      </c>
      <c r="BN53" s="5">
        <v>161.15</v>
      </c>
      <c r="BO53" s="5">
        <v>161.15</v>
      </c>
      <c r="BQ53" t="s">
        <v>188</v>
      </c>
      <c r="BR53" t="s">
        <v>161</v>
      </c>
      <c r="BS53" s="1">
        <v>43698</v>
      </c>
      <c r="BT53" s="2">
        <v>0.47916666666666669</v>
      </c>
      <c r="BU53" t="s">
        <v>250</v>
      </c>
      <c r="BV53" t="s">
        <v>78</v>
      </c>
      <c r="BW53" t="s">
        <v>190</v>
      </c>
      <c r="BX53" t="s">
        <v>251</v>
      </c>
      <c r="BY53">
        <v>13198.9</v>
      </c>
      <c r="CA53" t="s">
        <v>252</v>
      </c>
      <c r="CC53" t="s">
        <v>69</v>
      </c>
      <c r="CD53">
        <v>2007</v>
      </c>
      <c r="CE53" t="s">
        <v>193</v>
      </c>
      <c r="CF53" s="1">
        <v>43699</v>
      </c>
      <c r="CI53">
        <v>1</v>
      </c>
      <c r="CJ53">
        <v>2</v>
      </c>
      <c r="CK53">
        <v>23</v>
      </c>
      <c r="CL53" t="s">
        <v>78</v>
      </c>
    </row>
    <row r="54" spans="1:90">
      <c r="A54" t="s">
        <v>116</v>
      </c>
      <c r="B54" t="s">
        <v>62</v>
      </c>
      <c r="C54" t="s">
        <v>63</v>
      </c>
      <c r="E54" t="str">
        <f>"029908051827"</f>
        <v>029908051827</v>
      </c>
      <c r="F54" s="1">
        <v>43696</v>
      </c>
      <c r="G54">
        <v>202002</v>
      </c>
      <c r="H54" t="s">
        <v>175</v>
      </c>
      <c r="I54" t="s">
        <v>176</v>
      </c>
      <c r="J54" t="s">
        <v>126</v>
      </c>
      <c r="K54" t="s">
        <v>67</v>
      </c>
      <c r="L54" t="s">
        <v>253</v>
      </c>
      <c r="M54" t="s">
        <v>254</v>
      </c>
      <c r="N54" t="s">
        <v>255</v>
      </c>
      <c r="O54" t="s">
        <v>206</v>
      </c>
      <c r="P54" t="str">
        <f t="shared" si="3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14.92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1.9</v>
      </c>
      <c r="BK54">
        <v>2</v>
      </c>
      <c r="BL54" s="5">
        <v>93.42</v>
      </c>
      <c r="BM54" s="5">
        <v>14.01</v>
      </c>
      <c r="BN54" s="5">
        <v>107.43</v>
      </c>
      <c r="BO54" s="5">
        <v>107.43</v>
      </c>
      <c r="BQ54" t="s">
        <v>256</v>
      </c>
      <c r="BR54" t="s">
        <v>214</v>
      </c>
      <c r="BS54" s="1">
        <v>43698</v>
      </c>
      <c r="BT54" s="2">
        <v>0.42708333333333331</v>
      </c>
      <c r="BU54" t="s">
        <v>257</v>
      </c>
      <c r="BV54" t="s">
        <v>78</v>
      </c>
      <c r="BY54">
        <v>9316.66</v>
      </c>
      <c r="CA54" t="s">
        <v>258</v>
      </c>
      <c r="CC54" t="s">
        <v>254</v>
      </c>
      <c r="CD54">
        <v>699</v>
      </c>
      <c r="CE54" t="s">
        <v>124</v>
      </c>
      <c r="CF54" s="1">
        <v>43700</v>
      </c>
      <c r="CI54">
        <v>1</v>
      </c>
      <c r="CJ54">
        <v>2</v>
      </c>
      <c r="CK54">
        <v>31</v>
      </c>
      <c r="CL54" t="s">
        <v>78</v>
      </c>
    </row>
    <row r="55" spans="1:90">
      <c r="A55" t="s">
        <v>61</v>
      </c>
      <c r="B55" t="s">
        <v>62</v>
      </c>
      <c r="C55" t="s">
        <v>63</v>
      </c>
      <c r="E55" t="str">
        <f>"080002392116"</f>
        <v>080002392116</v>
      </c>
      <c r="F55" s="1">
        <v>43696</v>
      </c>
      <c r="G55">
        <v>202002</v>
      </c>
      <c r="H55" t="s">
        <v>155</v>
      </c>
      <c r="I55" t="s">
        <v>156</v>
      </c>
      <c r="J55" t="s">
        <v>157</v>
      </c>
      <c r="K55" t="s">
        <v>67</v>
      </c>
      <c r="L55" t="s">
        <v>141</v>
      </c>
      <c r="M55" t="s">
        <v>142</v>
      </c>
      <c r="N55" t="s">
        <v>259</v>
      </c>
      <c r="O55" t="s">
        <v>181</v>
      </c>
      <c r="P55" t="str">
        <f t="shared" si="3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15.41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0.6</v>
      </c>
      <c r="BK55">
        <v>1</v>
      </c>
      <c r="BL55" s="5">
        <v>96.53</v>
      </c>
      <c r="BM55" s="5">
        <v>14.48</v>
      </c>
      <c r="BN55" s="5">
        <v>111.01</v>
      </c>
      <c r="BO55" s="5">
        <v>111.01</v>
      </c>
      <c r="BQ55" t="s">
        <v>188</v>
      </c>
      <c r="BR55" t="s">
        <v>161</v>
      </c>
      <c r="BS55" s="1">
        <v>43697</v>
      </c>
      <c r="BT55" s="2">
        <v>0.43194444444444446</v>
      </c>
      <c r="BU55" t="s">
        <v>260</v>
      </c>
      <c r="BV55" t="s">
        <v>74</v>
      </c>
      <c r="BY55">
        <v>3000</v>
      </c>
      <c r="CA55" t="s">
        <v>261</v>
      </c>
      <c r="CC55" t="s">
        <v>142</v>
      </c>
      <c r="CD55">
        <v>6070</v>
      </c>
      <c r="CE55" t="s">
        <v>193</v>
      </c>
      <c r="CF55" s="1">
        <v>43697</v>
      </c>
      <c r="CI55">
        <v>1</v>
      </c>
      <c r="CJ55">
        <v>1</v>
      </c>
      <c r="CK55">
        <v>23</v>
      </c>
      <c r="CL55" t="s">
        <v>78</v>
      </c>
    </row>
    <row r="56" spans="1:90">
      <c r="A56" t="s">
        <v>116</v>
      </c>
      <c r="B56" t="s">
        <v>62</v>
      </c>
      <c r="C56" t="s">
        <v>63</v>
      </c>
      <c r="E56" t="str">
        <f>"029908051829"</f>
        <v>029908051829</v>
      </c>
      <c r="F56" s="1">
        <v>43696</v>
      </c>
      <c r="G56">
        <v>202002</v>
      </c>
      <c r="H56" t="s">
        <v>175</v>
      </c>
      <c r="I56" t="s">
        <v>176</v>
      </c>
      <c r="J56" t="s">
        <v>126</v>
      </c>
      <c r="K56" t="s">
        <v>67</v>
      </c>
      <c r="L56" t="s">
        <v>262</v>
      </c>
      <c r="M56" t="s">
        <v>263</v>
      </c>
      <c r="N56" t="s">
        <v>264</v>
      </c>
      <c r="O56" t="s">
        <v>206</v>
      </c>
      <c r="P56" t="str">
        <f t="shared" si="3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18.64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2.6</v>
      </c>
      <c r="BJ56">
        <v>4.5999999999999996</v>
      </c>
      <c r="BK56">
        <v>5</v>
      </c>
      <c r="BL56" s="5">
        <v>116.77</v>
      </c>
      <c r="BM56" s="5">
        <v>17.52</v>
      </c>
      <c r="BN56" s="5">
        <v>134.29</v>
      </c>
      <c r="BO56" s="5">
        <v>134.29</v>
      </c>
      <c r="BQ56" t="s">
        <v>265</v>
      </c>
      <c r="BR56" t="s">
        <v>214</v>
      </c>
      <c r="BS56" s="1">
        <v>43700</v>
      </c>
      <c r="BT56" s="2">
        <v>0.60416666666666663</v>
      </c>
      <c r="BU56" t="s">
        <v>148</v>
      </c>
      <c r="BV56" t="s">
        <v>78</v>
      </c>
      <c r="BW56" t="s">
        <v>190</v>
      </c>
      <c r="BX56" t="s">
        <v>266</v>
      </c>
      <c r="BY56">
        <v>23069.58</v>
      </c>
      <c r="CC56" t="s">
        <v>263</v>
      </c>
      <c r="CD56">
        <v>1682</v>
      </c>
      <c r="CE56" t="s">
        <v>124</v>
      </c>
      <c r="CF56" s="1">
        <v>43703</v>
      </c>
      <c r="CI56">
        <v>1</v>
      </c>
      <c r="CJ56">
        <v>4</v>
      </c>
      <c r="CK56">
        <v>31</v>
      </c>
      <c r="CL56" t="s">
        <v>78</v>
      </c>
    </row>
    <row r="57" spans="1:90">
      <c r="A57" t="s">
        <v>61</v>
      </c>
      <c r="B57" t="s">
        <v>62</v>
      </c>
      <c r="C57" t="s">
        <v>63</v>
      </c>
      <c r="E57" t="str">
        <f>"080002392076"</f>
        <v>080002392076</v>
      </c>
      <c r="F57" s="1">
        <v>43692</v>
      </c>
      <c r="G57">
        <v>202002</v>
      </c>
      <c r="H57" t="s">
        <v>155</v>
      </c>
      <c r="I57" t="s">
        <v>156</v>
      </c>
      <c r="J57" t="s">
        <v>157</v>
      </c>
      <c r="K57" t="s">
        <v>67</v>
      </c>
      <c r="L57" t="s">
        <v>68</v>
      </c>
      <c r="M57" t="s">
        <v>69</v>
      </c>
      <c r="N57" t="s">
        <v>267</v>
      </c>
      <c r="O57" t="s">
        <v>181</v>
      </c>
      <c r="P57" t="str">
        <f t="shared" si="3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18.89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1.3</v>
      </c>
      <c r="BJ57">
        <v>2.5</v>
      </c>
      <c r="BK57">
        <v>2.5</v>
      </c>
      <c r="BL57" s="5">
        <v>118.33</v>
      </c>
      <c r="BM57" s="5">
        <v>17.75</v>
      </c>
      <c r="BN57" s="5">
        <v>136.08000000000001</v>
      </c>
      <c r="BO57" s="5">
        <v>136.08000000000001</v>
      </c>
      <c r="BQ57" t="s">
        <v>188</v>
      </c>
      <c r="BR57" t="s">
        <v>161</v>
      </c>
      <c r="BS57" s="1">
        <v>43698</v>
      </c>
      <c r="BT57" s="2">
        <v>0.42499999999999999</v>
      </c>
      <c r="BU57" t="s">
        <v>268</v>
      </c>
      <c r="BV57" t="s">
        <v>78</v>
      </c>
      <c r="BW57" t="s">
        <v>190</v>
      </c>
      <c r="BX57" t="s">
        <v>266</v>
      </c>
      <c r="BY57">
        <v>12534.68</v>
      </c>
      <c r="CC57" t="s">
        <v>69</v>
      </c>
      <c r="CD57">
        <v>2196</v>
      </c>
      <c r="CE57" t="s">
        <v>193</v>
      </c>
      <c r="CF57" s="1">
        <v>43699</v>
      </c>
      <c r="CI57">
        <v>1</v>
      </c>
      <c r="CJ57">
        <v>2</v>
      </c>
      <c r="CK57">
        <v>23</v>
      </c>
      <c r="CL57" t="s">
        <v>78</v>
      </c>
    </row>
    <row r="58" spans="1:90">
      <c r="A58" t="s">
        <v>116</v>
      </c>
      <c r="B58" t="s">
        <v>62</v>
      </c>
      <c r="C58" t="s">
        <v>63</v>
      </c>
      <c r="E58" t="str">
        <f>"029908051828"</f>
        <v>029908051828</v>
      </c>
      <c r="F58" s="1">
        <v>43696</v>
      </c>
      <c r="G58">
        <v>202002</v>
      </c>
      <c r="H58" t="s">
        <v>117</v>
      </c>
      <c r="I58" t="s">
        <v>118</v>
      </c>
      <c r="J58" t="s">
        <v>66</v>
      </c>
      <c r="K58" t="s">
        <v>67</v>
      </c>
      <c r="L58" t="s">
        <v>269</v>
      </c>
      <c r="M58" t="s">
        <v>270</v>
      </c>
      <c r="N58" t="s">
        <v>271</v>
      </c>
      <c r="O58" t="s">
        <v>206</v>
      </c>
      <c r="P58" t="str">
        <f t="shared" si="3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19.45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2.7</v>
      </c>
      <c r="BJ58">
        <v>4.5999999999999996</v>
      </c>
      <c r="BK58">
        <v>5</v>
      </c>
      <c r="BL58" s="5">
        <v>121.83</v>
      </c>
      <c r="BM58" s="5">
        <v>18.27</v>
      </c>
      <c r="BN58" s="5">
        <v>140.1</v>
      </c>
      <c r="BO58" s="5">
        <v>140.1</v>
      </c>
      <c r="BQ58" t="s">
        <v>272</v>
      </c>
      <c r="BR58" t="s">
        <v>121</v>
      </c>
      <c r="BS58" s="1">
        <v>43698</v>
      </c>
      <c r="BT58" s="2">
        <v>0.39305555555555555</v>
      </c>
      <c r="BU58" t="s">
        <v>273</v>
      </c>
      <c r="BV58" t="s">
        <v>78</v>
      </c>
      <c r="BY58">
        <v>22772.65</v>
      </c>
      <c r="CA58" t="s">
        <v>274</v>
      </c>
      <c r="CC58" t="s">
        <v>270</v>
      </c>
      <c r="CD58">
        <v>299</v>
      </c>
      <c r="CE58" t="s">
        <v>124</v>
      </c>
      <c r="CF58" s="1">
        <v>43704</v>
      </c>
      <c r="CI58">
        <v>1</v>
      </c>
      <c r="CJ58">
        <v>2</v>
      </c>
      <c r="CK58">
        <v>33</v>
      </c>
      <c r="CL58" t="s">
        <v>78</v>
      </c>
    </row>
    <row r="59" spans="1:90">
      <c r="A59" t="s">
        <v>61</v>
      </c>
      <c r="B59" t="s">
        <v>62</v>
      </c>
      <c r="C59" t="s">
        <v>63</v>
      </c>
      <c r="E59" t="str">
        <f>"080002392070"</f>
        <v>080002392070</v>
      </c>
      <c r="F59" s="1">
        <v>43692</v>
      </c>
      <c r="G59">
        <v>202002</v>
      </c>
      <c r="H59" t="s">
        <v>155</v>
      </c>
      <c r="I59" t="s">
        <v>156</v>
      </c>
      <c r="J59" t="s">
        <v>157</v>
      </c>
      <c r="K59" t="s">
        <v>67</v>
      </c>
      <c r="L59" t="s">
        <v>68</v>
      </c>
      <c r="M59" t="s">
        <v>69</v>
      </c>
      <c r="N59" t="s">
        <v>275</v>
      </c>
      <c r="O59" t="s">
        <v>181</v>
      </c>
      <c r="P59" t="str">
        <f t="shared" si="3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22.37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1.5</v>
      </c>
      <c r="BJ59">
        <v>2.8</v>
      </c>
      <c r="BK59">
        <v>3</v>
      </c>
      <c r="BL59" s="5">
        <v>140.13</v>
      </c>
      <c r="BM59" s="5">
        <v>21.02</v>
      </c>
      <c r="BN59" s="5">
        <v>161.15</v>
      </c>
      <c r="BO59" s="5">
        <v>161.15</v>
      </c>
      <c r="BQ59" t="s">
        <v>188</v>
      </c>
      <c r="BR59" t="s">
        <v>161</v>
      </c>
      <c r="BS59" s="1">
        <v>43698</v>
      </c>
      <c r="BT59" s="2">
        <v>0.40069444444444446</v>
      </c>
      <c r="BU59" t="s">
        <v>276</v>
      </c>
      <c r="BV59" t="s">
        <v>78</v>
      </c>
      <c r="BW59" t="s">
        <v>190</v>
      </c>
      <c r="BX59" t="s">
        <v>266</v>
      </c>
      <c r="BY59">
        <v>13863.28</v>
      </c>
      <c r="CA59" t="s">
        <v>277</v>
      </c>
      <c r="CC59" t="s">
        <v>69</v>
      </c>
      <c r="CD59">
        <v>2196</v>
      </c>
      <c r="CE59" t="s">
        <v>193</v>
      </c>
      <c r="CF59" s="1">
        <v>43700</v>
      </c>
      <c r="CI59">
        <v>1</v>
      </c>
      <c r="CJ59">
        <v>2</v>
      </c>
      <c r="CK59">
        <v>23</v>
      </c>
      <c r="CL59" t="s">
        <v>78</v>
      </c>
    </row>
    <row r="60" spans="1:90">
      <c r="A60" t="s">
        <v>61</v>
      </c>
      <c r="B60" t="s">
        <v>62</v>
      </c>
      <c r="C60" t="s">
        <v>63</v>
      </c>
      <c r="E60" t="str">
        <f>"009938376883"</f>
        <v>009938376883</v>
      </c>
      <c r="F60" s="1">
        <v>43696</v>
      </c>
      <c r="G60">
        <v>202002</v>
      </c>
      <c r="H60" t="s">
        <v>68</v>
      </c>
      <c r="I60" t="s">
        <v>69</v>
      </c>
      <c r="J60" t="s">
        <v>66</v>
      </c>
      <c r="K60" t="s">
        <v>67</v>
      </c>
      <c r="L60" t="s">
        <v>64</v>
      </c>
      <c r="M60" t="s">
        <v>65</v>
      </c>
      <c r="N60" t="s">
        <v>66</v>
      </c>
      <c r="O60" t="s">
        <v>181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7.96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 s="5">
        <v>49.83</v>
      </c>
      <c r="BM60" s="5">
        <v>7.47</v>
      </c>
      <c r="BN60" s="5">
        <v>57.3</v>
      </c>
      <c r="BO60" s="5">
        <v>57.3</v>
      </c>
      <c r="BQ60" t="s">
        <v>72</v>
      </c>
      <c r="BR60" t="s">
        <v>151</v>
      </c>
      <c r="BS60" s="1">
        <v>43697</v>
      </c>
      <c r="BT60" s="2">
        <v>0.36944444444444446</v>
      </c>
      <c r="BU60" t="s">
        <v>211</v>
      </c>
      <c r="BV60" t="s">
        <v>74</v>
      </c>
      <c r="BY60">
        <v>1200</v>
      </c>
      <c r="CA60" t="s">
        <v>212</v>
      </c>
      <c r="CC60" t="s">
        <v>65</v>
      </c>
      <c r="CD60">
        <v>7441</v>
      </c>
      <c r="CE60" t="s">
        <v>124</v>
      </c>
      <c r="CF60" s="1">
        <v>43697</v>
      </c>
      <c r="CI60">
        <v>1</v>
      </c>
      <c r="CJ60">
        <v>1</v>
      </c>
      <c r="CK60">
        <v>21</v>
      </c>
      <c r="CL60" t="s">
        <v>78</v>
      </c>
    </row>
    <row r="61" spans="1:90">
      <c r="A61" t="s">
        <v>61</v>
      </c>
      <c r="B61" t="s">
        <v>62</v>
      </c>
      <c r="C61" t="s">
        <v>63</v>
      </c>
      <c r="E61" t="str">
        <f>"019911409850"</f>
        <v>019911409850</v>
      </c>
      <c r="F61" s="1">
        <v>43691</v>
      </c>
      <c r="G61">
        <v>202002</v>
      </c>
      <c r="H61" t="s">
        <v>64</v>
      </c>
      <c r="I61" t="s">
        <v>65</v>
      </c>
      <c r="J61" t="s">
        <v>66</v>
      </c>
      <c r="K61" t="s">
        <v>67</v>
      </c>
      <c r="L61" t="s">
        <v>68</v>
      </c>
      <c r="M61" t="s">
        <v>69</v>
      </c>
      <c r="N61" t="s">
        <v>66</v>
      </c>
      <c r="O61" t="s">
        <v>181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7.96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 s="5">
        <v>49.83</v>
      </c>
      <c r="BM61" s="5">
        <v>7.47</v>
      </c>
      <c r="BN61" s="5">
        <v>57.3</v>
      </c>
      <c r="BO61" s="5">
        <v>57.3</v>
      </c>
      <c r="BR61" t="s">
        <v>72</v>
      </c>
      <c r="BS61" s="1">
        <v>43692</v>
      </c>
      <c r="BT61" s="2">
        <v>0.35694444444444445</v>
      </c>
      <c r="BU61" t="s">
        <v>200</v>
      </c>
      <c r="BV61" t="s">
        <v>74</v>
      </c>
      <c r="BY61">
        <v>1200</v>
      </c>
      <c r="CC61" t="s">
        <v>69</v>
      </c>
      <c r="CD61">
        <v>2013</v>
      </c>
      <c r="CE61" t="s">
        <v>124</v>
      </c>
      <c r="CF61" s="1">
        <v>43693</v>
      </c>
      <c r="CI61">
        <v>1</v>
      </c>
      <c r="CJ61">
        <v>1</v>
      </c>
      <c r="CK61">
        <v>21</v>
      </c>
      <c r="CL61" t="s">
        <v>78</v>
      </c>
    </row>
    <row r="62" spans="1:90">
      <c r="A62" t="s">
        <v>116</v>
      </c>
      <c r="B62" t="s">
        <v>62</v>
      </c>
      <c r="C62" t="s">
        <v>63</v>
      </c>
      <c r="E62" t="str">
        <f>"029908051830"</f>
        <v>029908051830</v>
      </c>
      <c r="F62" s="1">
        <v>43696</v>
      </c>
      <c r="G62">
        <v>202002</v>
      </c>
      <c r="H62" t="s">
        <v>175</v>
      </c>
      <c r="I62" t="s">
        <v>176</v>
      </c>
      <c r="J62" t="s">
        <v>126</v>
      </c>
      <c r="K62" t="s">
        <v>67</v>
      </c>
      <c r="L62" t="s">
        <v>149</v>
      </c>
      <c r="M62" t="s">
        <v>150</v>
      </c>
      <c r="N62" t="s">
        <v>278</v>
      </c>
      <c r="O62" t="s">
        <v>206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11.79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11.2</v>
      </c>
      <c r="BK62">
        <v>12</v>
      </c>
      <c r="BL62" s="5">
        <v>73.86</v>
      </c>
      <c r="BM62" s="5">
        <v>11.08</v>
      </c>
      <c r="BN62" s="5">
        <v>84.94</v>
      </c>
      <c r="BO62" s="5">
        <v>84.94</v>
      </c>
      <c r="BQ62" t="s">
        <v>279</v>
      </c>
      <c r="BR62" t="s">
        <v>214</v>
      </c>
      <c r="BS62" s="1">
        <v>43697</v>
      </c>
      <c r="BT62" s="2">
        <v>0.41666666666666669</v>
      </c>
      <c r="BU62" t="s">
        <v>280</v>
      </c>
      <c r="BV62" t="s">
        <v>74</v>
      </c>
      <c r="BY62">
        <v>56000</v>
      </c>
      <c r="CC62" t="s">
        <v>150</v>
      </c>
      <c r="CD62">
        <v>3610</v>
      </c>
      <c r="CE62" t="s">
        <v>124</v>
      </c>
      <c r="CF62" s="1">
        <v>43698</v>
      </c>
      <c r="CI62">
        <v>1</v>
      </c>
      <c r="CJ62">
        <v>1</v>
      </c>
      <c r="CK62">
        <v>32</v>
      </c>
      <c r="CL62" t="s">
        <v>78</v>
      </c>
    </row>
    <row r="63" spans="1:90">
      <c r="A63" t="s">
        <v>61</v>
      </c>
      <c r="B63" t="s">
        <v>62</v>
      </c>
      <c r="C63" t="s">
        <v>63</v>
      </c>
      <c r="E63" t="str">
        <f>"019911409851"</f>
        <v>019911409851</v>
      </c>
      <c r="F63" s="1">
        <v>43691</v>
      </c>
      <c r="G63">
        <v>202002</v>
      </c>
      <c r="H63" t="s">
        <v>64</v>
      </c>
      <c r="I63" t="s">
        <v>65</v>
      </c>
      <c r="J63" t="s">
        <v>66</v>
      </c>
      <c r="K63" t="s">
        <v>67</v>
      </c>
      <c r="L63" t="s">
        <v>117</v>
      </c>
      <c r="M63" t="s">
        <v>118</v>
      </c>
      <c r="N63" t="s">
        <v>66</v>
      </c>
      <c r="O63" t="s">
        <v>181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7.96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5">
        <v>49.83</v>
      </c>
      <c r="BM63" s="5">
        <v>7.47</v>
      </c>
      <c r="BN63" s="5">
        <v>57.3</v>
      </c>
      <c r="BO63" s="5">
        <v>57.3</v>
      </c>
      <c r="BR63" t="s">
        <v>72</v>
      </c>
      <c r="BS63" s="1">
        <v>43692</v>
      </c>
      <c r="BT63" s="2">
        <v>0.34722222222222227</v>
      </c>
      <c r="BU63" t="s">
        <v>204</v>
      </c>
      <c r="BV63" t="s">
        <v>74</v>
      </c>
      <c r="BY63">
        <v>1200</v>
      </c>
      <c r="CA63" t="s">
        <v>153</v>
      </c>
      <c r="CC63" t="s">
        <v>118</v>
      </c>
      <c r="CD63">
        <v>3629</v>
      </c>
      <c r="CE63" t="s">
        <v>124</v>
      </c>
      <c r="CF63" s="1">
        <v>43693</v>
      </c>
      <c r="CI63">
        <v>1</v>
      </c>
      <c r="CJ63">
        <v>1</v>
      </c>
      <c r="CK63">
        <v>21</v>
      </c>
      <c r="CL63" t="s">
        <v>78</v>
      </c>
    </row>
    <row r="64" spans="1:90">
      <c r="A64" t="s">
        <v>61</v>
      </c>
      <c r="B64" t="s">
        <v>62</v>
      </c>
      <c r="C64" t="s">
        <v>63</v>
      </c>
      <c r="E64" t="str">
        <f>"009938991977"</f>
        <v>009938991977</v>
      </c>
      <c r="F64" s="1">
        <v>43696</v>
      </c>
      <c r="G64">
        <v>202002</v>
      </c>
      <c r="H64" t="s">
        <v>68</v>
      </c>
      <c r="I64" t="s">
        <v>69</v>
      </c>
      <c r="J64" t="s">
        <v>66</v>
      </c>
      <c r="K64" t="s">
        <v>67</v>
      </c>
      <c r="L64" t="s">
        <v>141</v>
      </c>
      <c r="M64" t="s">
        <v>142</v>
      </c>
      <c r="N64" t="s">
        <v>281</v>
      </c>
      <c r="O64" t="s">
        <v>206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14.92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5">
        <v>93.42</v>
      </c>
      <c r="BM64" s="5">
        <v>14.01</v>
      </c>
      <c r="BN64" s="5">
        <v>107.43</v>
      </c>
      <c r="BO64" s="5">
        <v>107.43</v>
      </c>
      <c r="BQ64" t="s">
        <v>282</v>
      </c>
      <c r="BR64" t="s">
        <v>151</v>
      </c>
      <c r="BS64" s="1">
        <v>43697</v>
      </c>
      <c r="BT64" s="2">
        <v>0.44027777777777777</v>
      </c>
      <c r="BU64" t="s">
        <v>283</v>
      </c>
      <c r="BV64" t="s">
        <v>74</v>
      </c>
      <c r="BY64">
        <v>1200</v>
      </c>
      <c r="CC64" t="s">
        <v>142</v>
      </c>
      <c r="CD64">
        <v>6070</v>
      </c>
      <c r="CE64" t="s">
        <v>124</v>
      </c>
      <c r="CF64" s="1">
        <v>43697</v>
      </c>
      <c r="CI64">
        <v>1</v>
      </c>
      <c r="CJ64">
        <v>1</v>
      </c>
      <c r="CK64">
        <v>31</v>
      </c>
      <c r="CL64" t="s">
        <v>78</v>
      </c>
    </row>
    <row r="65" spans="1:90">
      <c r="A65" t="s">
        <v>61</v>
      </c>
      <c r="B65" t="s">
        <v>62</v>
      </c>
      <c r="C65" t="s">
        <v>63</v>
      </c>
      <c r="E65" t="str">
        <f>"029908381442"</f>
        <v>029908381442</v>
      </c>
      <c r="F65" s="1">
        <v>43691</v>
      </c>
      <c r="G65">
        <v>202002</v>
      </c>
      <c r="H65" t="s">
        <v>117</v>
      </c>
      <c r="I65" t="s">
        <v>118</v>
      </c>
      <c r="J65" t="s">
        <v>66</v>
      </c>
      <c r="K65" t="s">
        <v>67</v>
      </c>
      <c r="L65" t="s">
        <v>64</v>
      </c>
      <c r="M65" t="s">
        <v>65</v>
      </c>
      <c r="N65" t="s">
        <v>284</v>
      </c>
      <c r="O65" t="s">
        <v>206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48.48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1.5</v>
      </c>
      <c r="BJ65">
        <v>12.5</v>
      </c>
      <c r="BK65">
        <v>13</v>
      </c>
      <c r="BL65" s="5">
        <v>303.64999999999998</v>
      </c>
      <c r="BM65" s="5">
        <v>45.55</v>
      </c>
      <c r="BN65" s="5">
        <v>349.2</v>
      </c>
      <c r="BO65" s="5">
        <v>349.2</v>
      </c>
      <c r="BQ65" t="s">
        <v>285</v>
      </c>
      <c r="BR65" t="s">
        <v>121</v>
      </c>
      <c r="BS65" s="1">
        <v>43692</v>
      </c>
      <c r="BT65" s="2">
        <v>0.375</v>
      </c>
      <c r="BU65" t="s">
        <v>286</v>
      </c>
      <c r="BV65" t="s">
        <v>74</v>
      </c>
      <c r="BY65">
        <v>62370</v>
      </c>
      <c r="CA65" t="s">
        <v>287</v>
      </c>
      <c r="CC65" t="s">
        <v>65</v>
      </c>
      <c r="CD65">
        <v>7493</v>
      </c>
      <c r="CE65" t="s">
        <v>124</v>
      </c>
      <c r="CF65" s="1">
        <v>43693</v>
      </c>
      <c r="CI65">
        <v>1</v>
      </c>
      <c r="CJ65">
        <v>1</v>
      </c>
      <c r="CK65">
        <v>31</v>
      </c>
      <c r="CL65" t="s">
        <v>78</v>
      </c>
    </row>
    <row r="66" spans="1:90">
      <c r="A66" t="s">
        <v>61</v>
      </c>
      <c r="B66" t="s">
        <v>62</v>
      </c>
      <c r="C66" t="s">
        <v>63</v>
      </c>
      <c r="E66" t="str">
        <f>"009938991982"</f>
        <v>009938991982</v>
      </c>
      <c r="F66" s="1">
        <v>43696</v>
      </c>
      <c r="G66">
        <v>202002</v>
      </c>
      <c r="H66" t="s">
        <v>68</v>
      </c>
      <c r="I66" t="s">
        <v>69</v>
      </c>
      <c r="J66" t="s">
        <v>66</v>
      </c>
      <c r="K66" t="s">
        <v>67</v>
      </c>
      <c r="L66" t="s">
        <v>117</v>
      </c>
      <c r="M66" t="s">
        <v>118</v>
      </c>
      <c r="N66" t="s">
        <v>210</v>
      </c>
      <c r="O66" t="s">
        <v>181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7.96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 s="5">
        <v>49.83</v>
      </c>
      <c r="BM66" s="5">
        <v>7.47</v>
      </c>
      <c r="BN66" s="5">
        <v>57.3</v>
      </c>
      <c r="BO66" s="5">
        <v>57.3</v>
      </c>
      <c r="BQ66" t="s">
        <v>121</v>
      </c>
      <c r="BR66" t="s">
        <v>151</v>
      </c>
      <c r="BS66" s="1">
        <v>43697</v>
      </c>
      <c r="BT66" s="2">
        <v>0.34861111111111115</v>
      </c>
      <c r="BU66" t="s">
        <v>204</v>
      </c>
      <c r="BV66" t="s">
        <v>74</v>
      </c>
      <c r="BY66">
        <v>1200</v>
      </c>
      <c r="CA66" t="s">
        <v>153</v>
      </c>
      <c r="CC66" t="s">
        <v>118</v>
      </c>
      <c r="CD66">
        <v>3630</v>
      </c>
      <c r="CE66" t="s">
        <v>124</v>
      </c>
      <c r="CF66" s="1">
        <v>43698</v>
      </c>
      <c r="CI66">
        <v>1</v>
      </c>
      <c r="CJ66">
        <v>1</v>
      </c>
      <c r="CK66">
        <v>21</v>
      </c>
      <c r="CL66" t="s">
        <v>78</v>
      </c>
    </row>
    <row r="67" spans="1:90">
      <c r="A67" t="s">
        <v>61</v>
      </c>
      <c r="B67" t="s">
        <v>62</v>
      </c>
      <c r="C67" t="s">
        <v>63</v>
      </c>
      <c r="E67" t="str">
        <f>"080002392178"</f>
        <v>080002392178</v>
      </c>
      <c r="F67" s="1">
        <v>43692</v>
      </c>
      <c r="G67">
        <v>202002</v>
      </c>
      <c r="H67" t="s">
        <v>155</v>
      </c>
      <c r="I67" t="s">
        <v>156</v>
      </c>
      <c r="J67" t="s">
        <v>157</v>
      </c>
      <c r="K67" t="s">
        <v>67</v>
      </c>
      <c r="L67" t="s">
        <v>288</v>
      </c>
      <c r="M67" t="s">
        <v>289</v>
      </c>
      <c r="N67" t="s">
        <v>290</v>
      </c>
      <c r="O67" t="s">
        <v>181</v>
      </c>
      <c r="P67" t="str">
        <f t="shared" ref="P67:P72" si="4"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15.41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1.7</v>
      </c>
      <c r="BK67">
        <v>2</v>
      </c>
      <c r="BL67" s="5">
        <v>96.53</v>
      </c>
      <c r="BM67" s="5">
        <v>14.48</v>
      </c>
      <c r="BN67" s="5">
        <v>111.01</v>
      </c>
      <c r="BO67" s="5">
        <v>111.01</v>
      </c>
      <c r="BQ67" t="s">
        <v>188</v>
      </c>
      <c r="BR67" t="s">
        <v>161</v>
      </c>
      <c r="BS67" s="1">
        <v>43698</v>
      </c>
      <c r="BT67" s="2">
        <v>0.33333333333333331</v>
      </c>
      <c r="BU67" t="s">
        <v>291</v>
      </c>
      <c r="BV67" t="s">
        <v>78</v>
      </c>
      <c r="BW67" t="s">
        <v>190</v>
      </c>
      <c r="BX67" t="s">
        <v>292</v>
      </c>
      <c r="BY67">
        <v>8710.99</v>
      </c>
      <c r="CC67" t="s">
        <v>289</v>
      </c>
      <c r="CD67">
        <v>2162</v>
      </c>
      <c r="CE67" t="s">
        <v>193</v>
      </c>
      <c r="CF67" s="1">
        <v>43700</v>
      </c>
      <c r="CI67">
        <v>1</v>
      </c>
      <c r="CJ67">
        <v>2</v>
      </c>
      <c r="CK67">
        <v>23</v>
      </c>
      <c r="CL67" t="s">
        <v>78</v>
      </c>
    </row>
    <row r="68" spans="1:90">
      <c r="A68" t="s">
        <v>61</v>
      </c>
      <c r="B68" t="s">
        <v>62</v>
      </c>
      <c r="C68" t="s">
        <v>63</v>
      </c>
      <c r="E68" t="str">
        <f>"080002392176"</f>
        <v>080002392176</v>
      </c>
      <c r="F68" s="1">
        <v>43692</v>
      </c>
      <c r="G68">
        <v>202002</v>
      </c>
      <c r="H68" t="s">
        <v>155</v>
      </c>
      <c r="I68" t="s">
        <v>156</v>
      </c>
      <c r="J68" t="s">
        <v>157</v>
      </c>
      <c r="K68" t="s">
        <v>67</v>
      </c>
      <c r="L68" t="s">
        <v>68</v>
      </c>
      <c r="M68" t="s">
        <v>69</v>
      </c>
      <c r="N68" t="s">
        <v>293</v>
      </c>
      <c r="O68" t="s">
        <v>181</v>
      </c>
      <c r="P68" t="str">
        <f t="shared" si="4"/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22.37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1.7</v>
      </c>
      <c r="BJ68">
        <v>2.8</v>
      </c>
      <c r="BK68">
        <v>3</v>
      </c>
      <c r="BL68" s="5">
        <v>140.13</v>
      </c>
      <c r="BM68" s="5">
        <v>21.02</v>
      </c>
      <c r="BN68" s="5">
        <v>161.15</v>
      </c>
      <c r="BO68" s="5">
        <v>161.15</v>
      </c>
      <c r="BQ68" t="s">
        <v>188</v>
      </c>
      <c r="BR68" t="s">
        <v>161</v>
      </c>
      <c r="BS68" s="1">
        <v>43698</v>
      </c>
      <c r="BT68" s="2">
        <v>0.4826388888888889</v>
      </c>
      <c r="BU68" t="s">
        <v>294</v>
      </c>
      <c r="BV68" t="s">
        <v>78</v>
      </c>
      <c r="BW68" t="s">
        <v>295</v>
      </c>
      <c r="BX68" t="s">
        <v>296</v>
      </c>
      <c r="BY68">
        <v>14001.26</v>
      </c>
      <c r="CA68" t="s">
        <v>115</v>
      </c>
      <c r="CC68" t="s">
        <v>69</v>
      </c>
      <c r="CD68">
        <v>2021</v>
      </c>
      <c r="CE68" t="s">
        <v>193</v>
      </c>
      <c r="CF68" s="1">
        <v>43699</v>
      </c>
      <c r="CI68">
        <v>1</v>
      </c>
      <c r="CJ68">
        <v>2</v>
      </c>
      <c r="CK68">
        <v>23</v>
      </c>
      <c r="CL68" t="s">
        <v>78</v>
      </c>
    </row>
    <row r="69" spans="1:90">
      <c r="A69" t="s">
        <v>61</v>
      </c>
      <c r="B69" t="s">
        <v>62</v>
      </c>
      <c r="C69" t="s">
        <v>63</v>
      </c>
      <c r="E69" t="str">
        <f>"080002392174"</f>
        <v>080002392174</v>
      </c>
      <c r="F69" s="1">
        <v>43692</v>
      </c>
      <c r="G69">
        <v>202002</v>
      </c>
      <c r="H69" t="s">
        <v>155</v>
      </c>
      <c r="I69" t="s">
        <v>156</v>
      </c>
      <c r="J69" t="s">
        <v>157</v>
      </c>
      <c r="K69" t="s">
        <v>67</v>
      </c>
      <c r="L69" t="s">
        <v>117</v>
      </c>
      <c r="M69" t="s">
        <v>118</v>
      </c>
      <c r="N69" t="s">
        <v>297</v>
      </c>
      <c r="O69" t="s">
        <v>181</v>
      </c>
      <c r="P69" t="str">
        <f t="shared" si="4"/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11.19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0.6</v>
      </c>
      <c r="BK69">
        <v>1</v>
      </c>
      <c r="BL69" s="5">
        <v>70.069999999999993</v>
      </c>
      <c r="BM69" s="5">
        <v>10.51</v>
      </c>
      <c r="BN69" s="5">
        <v>80.58</v>
      </c>
      <c r="BO69" s="5">
        <v>80.58</v>
      </c>
      <c r="BQ69" t="s">
        <v>188</v>
      </c>
      <c r="BR69" t="s">
        <v>161</v>
      </c>
      <c r="BS69" s="1">
        <v>43697</v>
      </c>
      <c r="BT69" s="2">
        <v>0.44305555555555554</v>
      </c>
      <c r="BU69" t="s">
        <v>298</v>
      </c>
      <c r="BV69" t="s">
        <v>78</v>
      </c>
      <c r="BY69">
        <v>3000</v>
      </c>
      <c r="CC69" t="s">
        <v>118</v>
      </c>
      <c r="CD69">
        <v>4001</v>
      </c>
      <c r="CE69" t="s">
        <v>193</v>
      </c>
      <c r="CF69" s="1">
        <v>43698</v>
      </c>
      <c r="CI69">
        <v>1</v>
      </c>
      <c r="CJ69">
        <v>1</v>
      </c>
      <c r="CK69">
        <v>24</v>
      </c>
      <c r="CL69" t="s">
        <v>78</v>
      </c>
    </row>
    <row r="70" spans="1:90">
      <c r="A70" t="s">
        <v>61</v>
      </c>
      <c r="B70" t="s">
        <v>62</v>
      </c>
      <c r="C70" t="s">
        <v>63</v>
      </c>
      <c r="E70" t="str">
        <f>"080002392143"</f>
        <v>080002392143</v>
      </c>
      <c r="F70" s="1">
        <v>43692</v>
      </c>
      <c r="G70">
        <v>202002</v>
      </c>
      <c r="H70" t="s">
        <v>155</v>
      </c>
      <c r="I70" t="s">
        <v>156</v>
      </c>
      <c r="J70" t="s">
        <v>157</v>
      </c>
      <c r="K70" t="s">
        <v>67</v>
      </c>
      <c r="L70" t="s">
        <v>79</v>
      </c>
      <c r="M70" t="s">
        <v>80</v>
      </c>
      <c r="N70" t="s">
        <v>299</v>
      </c>
      <c r="O70" t="s">
        <v>181</v>
      </c>
      <c r="P70" t="str">
        <f t="shared" si="4"/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15.41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0.6</v>
      </c>
      <c r="BK70">
        <v>1</v>
      </c>
      <c r="BL70" s="5">
        <v>96.53</v>
      </c>
      <c r="BM70" s="5">
        <v>14.48</v>
      </c>
      <c r="BN70" s="5">
        <v>111.01</v>
      </c>
      <c r="BO70" s="5">
        <v>111.01</v>
      </c>
      <c r="BQ70" t="s">
        <v>188</v>
      </c>
      <c r="BR70" t="s">
        <v>161</v>
      </c>
      <c r="BS70" s="1">
        <v>43698</v>
      </c>
      <c r="BT70" s="2">
        <v>0.39583333333333331</v>
      </c>
      <c r="BU70" t="s">
        <v>300</v>
      </c>
      <c r="BV70" t="s">
        <v>78</v>
      </c>
      <c r="BY70">
        <v>3000</v>
      </c>
      <c r="CA70" t="s">
        <v>115</v>
      </c>
      <c r="CC70" t="s">
        <v>80</v>
      </c>
      <c r="CD70">
        <v>182</v>
      </c>
      <c r="CE70" t="s">
        <v>193</v>
      </c>
      <c r="CF70" s="1">
        <v>43699</v>
      </c>
      <c r="CI70">
        <v>1</v>
      </c>
      <c r="CJ70">
        <v>2</v>
      </c>
      <c r="CK70">
        <v>23</v>
      </c>
      <c r="CL70" t="s">
        <v>78</v>
      </c>
    </row>
    <row r="71" spans="1:90">
      <c r="A71" t="s">
        <v>61</v>
      </c>
      <c r="B71" t="s">
        <v>62</v>
      </c>
      <c r="C71" t="s">
        <v>63</v>
      </c>
      <c r="E71" t="str">
        <f>"080002392129"</f>
        <v>080002392129</v>
      </c>
      <c r="F71" s="1">
        <v>43692</v>
      </c>
      <c r="G71">
        <v>202002</v>
      </c>
      <c r="H71" t="s">
        <v>155</v>
      </c>
      <c r="I71" t="s">
        <v>156</v>
      </c>
      <c r="J71" t="s">
        <v>157</v>
      </c>
      <c r="K71" t="s">
        <v>67</v>
      </c>
      <c r="L71" t="s">
        <v>301</v>
      </c>
      <c r="M71" t="s">
        <v>302</v>
      </c>
      <c r="N71" t="s">
        <v>303</v>
      </c>
      <c r="O71" t="s">
        <v>181</v>
      </c>
      <c r="P71" t="str">
        <f t="shared" si="4"/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15.41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0.6</v>
      </c>
      <c r="BK71">
        <v>1</v>
      </c>
      <c r="BL71" s="5">
        <v>96.53</v>
      </c>
      <c r="BM71" s="5">
        <v>14.48</v>
      </c>
      <c r="BN71" s="5">
        <v>111.01</v>
      </c>
      <c r="BO71" s="5">
        <v>111.01</v>
      </c>
      <c r="BQ71" t="s">
        <v>188</v>
      </c>
      <c r="BR71" t="s">
        <v>161</v>
      </c>
      <c r="BS71" s="1">
        <v>43698</v>
      </c>
      <c r="BT71" s="2">
        <v>0.48749999999999999</v>
      </c>
      <c r="BU71" t="s">
        <v>304</v>
      </c>
      <c r="BV71" t="s">
        <v>78</v>
      </c>
      <c r="BW71" t="s">
        <v>295</v>
      </c>
      <c r="BX71" t="s">
        <v>296</v>
      </c>
      <c r="BY71">
        <v>3000</v>
      </c>
      <c r="CA71" t="s">
        <v>305</v>
      </c>
      <c r="CC71" t="s">
        <v>302</v>
      </c>
      <c r="CD71">
        <v>1459</v>
      </c>
      <c r="CE71" t="s">
        <v>193</v>
      </c>
      <c r="CF71" s="1">
        <v>43699</v>
      </c>
      <c r="CI71">
        <v>1</v>
      </c>
      <c r="CJ71">
        <v>2</v>
      </c>
      <c r="CK71">
        <v>23</v>
      </c>
      <c r="CL71" t="s">
        <v>78</v>
      </c>
    </row>
    <row r="72" spans="1:90">
      <c r="A72" t="s">
        <v>116</v>
      </c>
      <c r="B72" t="s">
        <v>62</v>
      </c>
      <c r="C72" t="s">
        <v>63</v>
      </c>
      <c r="E72" t="str">
        <f>"029908251039"</f>
        <v>029908251039</v>
      </c>
      <c r="F72" s="1">
        <v>43692</v>
      </c>
      <c r="G72">
        <v>202002</v>
      </c>
      <c r="H72" t="s">
        <v>117</v>
      </c>
      <c r="I72" t="s">
        <v>118</v>
      </c>
      <c r="J72" t="s">
        <v>66</v>
      </c>
      <c r="K72" t="s">
        <v>67</v>
      </c>
      <c r="L72" t="s">
        <v>68</v>
      </c>
      <c r="M72" t="s">
        <v>69</v>
      </c>
      <c r="N72" t="s">
        <v>126</v>
      </c>
      <c r="O72" t="s">
        <v>181</v>
      </c>
      <c r="P72" t="str">
        <f t="shared" si="4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47.7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9.6</v>
      </c>
      <c r="BJ72">
        <v>11.9</v>
      </c>
      <c r="BK72">
        <v>12</v>
      </c>
      <c r="BL72" s="5">
        <v>298.77</v>
      </c>
      <c r="BM72" s="5">
        <v>44.82</v>
      </c>
      <c r="BN72" s="5">
        <v>343.59</v>
      </c>
      <c r="BO72" s="5">
        <v>343.59</v>
      </c>
      <c r="BQ72" t="s">
        <v>140</v>
      </c>
      <c r="BR72" t="s">
        <v>121</v>
      </c>
      <c r="BS72" s="1">
        <v>43693</v>
      </c>
      <c r="BT72" s="2">
        <v>0.33611111111111108</v>
      </c>
      <c r="BU72" t="s">
        <v>140</v>
      </c>
      <c r="BV72" t="s">
        <v>74</v>
      </c>
      <c r="BY72">
        <v>59640.24</v>
      </c>
      <c r="CA72" t="s">
        <v>306</v>
      </c>
      <c r="CC72" t="s">
        <v>69</v>
      </c>
      <c r="CD72">
        <v>2013</v>
      </c>
      <c r="CE72" t="s">
        <v>124</v>
      </c>
      <c r="CF72" s="1">
        <v>43693</v>
      </c>
      <c r="CI72">
        <v>1</v>
      </c>
      <c r="CJ72">
        <v>1</v>
      </c>
      <c r="CK72">
        <v>21</v>
      </c>
      <c r="CL72" t="s">
        <v>78</v>
      </c>
    </row>
    <row r="73" spans="1:90">
      <c r="A73" t="s">
        <v>61</v>
      </c>
      <c r="B73" t="s">
        <v>62</v>
      </c>
      <c r="C73" t="s">
        <v>63</v>
      </c>
      <c r="E73" t="str">
        <f>"009938991999"</f>
        <v>009938991999</v>
      </c>
      <c r="F73" s="1">
        <v>43692</v>
      </c>
      <c r="G73">
        <v>202002</v>
      </c>
      <c r="H73" t="s">
        <v>68</v>
      </c>
      <c r="I73" t="s">
        <v>69</v>
      </c>
      <c r="J73" t="s">
        <v>66</v>
      </c>
      <c r="K73" t="s">
        <v>67</v>
      </c>
      <c r="L73" t="s">
        <v>117</v>
      </c>
      <c r="M73" t="s">
        <v>118</v>
      </c>
      <c r="N73" t="s">
        <v>66</v>
      </c>
      <c r="O73" t="s">
        <v>181</v>
      </c>
      <c r="P73" t="str">
        <f t="shared" ref="P73:P82" si="5"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9.94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1.5</v>
      </c>
      <c r="BJ73">
        <v>2.4</v>
      </c>
      <c r="BK73">
        <v>2.5</v>
      </c>
      <c r="BL73" s="5">
        <v>62.27</v>
      </c>
      <c r="BM73" s="5">
        <v>9.34</v>
      </c>
      <c r="BN73" s="5">
        <v>71.61</v>
      </c>
      <c r="BO73" s="5">
        <v>71.61</v>
      </c>
      <c r="BQ73" t="s">
        <v>121</v>
      </c>
      <c r="BR73" t="s">
        <v>151</v>
      </c>
      <c r="BS73" s="1">
        <v>43693</v>
      </c>
      <c r="BT73" s="2">
        <v>0.4375</v>
      </c>
      <c r="BU73" t="s">
        <v>204</v>
      </c>
      <c r="BV73" t="s">
        <v>74</v>
      </c>
      <c r="BY73">
        <v>12236.01</v>
      </c>
      <c r="CA73" t="s">
        <v>153</v>
      </c>
      <c r="CC73" t="s">
        <v>118</v>
      </c>
      <c r="CD73">
        <v>4000</v>
      </c>
      <c r="CE73" t="s">
        <v>124</v>
      </c>
      <c r="CF73" s="1">
        <v>43696</v>
      </c>
      <c r="CI73">
        <v>1</v>
      </c>
      <c r="CJ73">
        <v>1</v>
      </c>
      <c r="CK73">
        <v>21</v>
      </c>
      <c r="CL73" t="s">
        <v>78</v>
      </c>
    </row>
    <row r="74" spans="1:90">
      <c r="A74" t="s">
        <v>61</v>
      </c>
      <c r="B74" t="s">
        <v>62</v>
      </c>
      <c r="C74" t="s">
        <v>63</v>
      </c>
      <c r="E74" t="str">
        <f>"009938991978"</f>
        <v>009938991978</v>
      </c>
      <c r="F74" s="1">
        <v>43692</v>
      </c>
      <c r="G74">
        <v>202002</v>
      </c>
      <c r="H74" t="s">
        <v>68</v>
      </c>
      <c r="I74" t="s">
        <v>69</v>
      </c>
      <c r="J74" t="s">
        <v>66</v>
      </c>
      <c r="K74" t="s">
        <v>67</v>
      </c>
      <c r="L74" t="s">
        <v>64</v>
      </c>
      <c r="M74" t="s">
        <v>65</v>
      </c>
      <c r="N74" t="s">
        <v>194</v>
      </c>
      <c r="O74" t="s">
        <v>181</v>
      </c>
      <c r="P74" t="str">
        <f t="shared" si="5"/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7.96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 s="5">
        <v>49.83</v>
      </c>
      <c r="BM74" s="5">
        <v>7.47</v>
      </c>
      <c r="BN74" s="5">
        <v>57.3</v>
      </c>
      <c r="BO74" s="5">
        <v>57.3</v>
      </c>
      <c r="BQ74" t="s">
        <v>225</v>
      </c>
      <c r="BR74" t="s">
        <v>151</v>
      </c>
      <c r="BS74" s="1">
        <v>43693</v>
      </c>
      <c r="BT74" s="2">
        <v>0.4375</v>
      </c>
      <c r="BU74" t="s">
        <v>227</v>
      </c>
      <c r="BV74" t="s">
        <v>74</v>
      </c>
      <c r="BY74">
        <v>1200</v>
      </c>
      <c r="CA74" t="s">
        <v>198</v>
      </c>
      <c r="CC74" t="s">
        <v>65</v>
      </c>
      <c r="CD74">
        <v>7700</v>
      </c>
      <c r="CE74" t="s">
        <v>124</v>
      </c>
      <c r="CF74" s="1">
        <v>43696</v>
      </c>
      <c r="CI74">
        <v>1</v>
      </c>
      <c r="CJ74">
        <v>1</v>
      </c>
      <c r="CK74">
        <v>21</v>
      </c>
      <c r="CL74" t="s">
        <v>78</v>
      </c>
    </row>
    <row r="75" spans="1:90">
      <c r="A75" t="s">
        <v>61</v>
      </c>
      <c r="B75" t="s">
        <v>62</v>
      </c>
      <c r="C75" t="s">
        <v>63</v>
      </c>
      <c r="E75" t="str">
        <f>"009938991975"</f>
        <v>009938991975</v>
      </c>
      <c r="F75" s="1">
        <v>43700</v>
      </c>
      <c r="G75">
        <v>202002</v>
      </c>
      <c r="H75" t="s">
        <v>68</v>
      </c>
      <c r="I75" t="s">
        <v>69</v>
      </c>
      <c r="J75" t="s">
        <v>66</v>
      </c>
      <c r="K75" t="s">
        <v>67</v>
      </c>
      <c r="L75" t="s">
        <v>64</v>
      </c>
      <c r="M75" t="s">
        <v>65</v>
      </c>
      <c r="N75" t="s">
        <v>307</v>
      </c>
      <c r="O75" t="s">
        <v>206</v>
      </c>
      <c r="P75" t="str">
        <f t="shared" si="5"/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14.92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 s="5">
        <v>93.42</v>
      </c>
      <c r="BM75" s="5">
        <v>14.01</v>
      </c>
      <c r="BN75" s="5">
        <v>107.43</v>
      </c>
      <c r="BO75" s="5">
        <v>107.43</v>
      </c>
      <c r="BQ75" t="s">
        <v>308</v>
      </c>
      <c r="BR75" t="s">
        <v>151</v>
      </c>
      <c r="BS75" s="1">
        <v>43703</v>
      </c>
      <c r="BT75" s="2">
        <v>0.37152777777777773</v>
      </c>
      <c r="BU75" t="s">
        <v>309</v>
      </c>
      <c r="BV75" t="s">
        <v>74</v>
      </c>
      <c r="BY75">
        <v>1200</v>
      </c>
      <c r="BZ75" t="s">
        <v>23</v>
      </c>
      <c r="CA75" t="s">
        <v>310</v>
      </c>
      <c r="CC75" t="s">
        <v>65</v>
      </c>
      <c r="CD75">
        <v>7530</v>
      </c>
      <c r="CE75" t="s">
        <v>124</v>
      </c>
      <c r="CF75" s="1">
        <v>43704</v>
      </c>
      <c r="CI75">
        <v>1</v>
      </c>
      <c r="CJ75">
        <v>1</v>
      </c>
      <c r="CK75">
        <v>31</v>
      </c>
      <c r="CL75" t="s">
        <v>78</v>
      </c>
    </row>
    <row r="76" spans="1:90">
      <c r="A76" t="s">
        <v>61</v>
      </c>
      <c r="B76" t="s">
        <v>62</v>
      </c>
      <c r="C76" t="s">
        <v>63</v>
      </c>
      <c r="E76" t="str">
        <f>"009938991976"</f>
        <v>009938991976</v>
      </c>
      <c r="F76" s="1">
        <v>43700</v>
      </c>
      <c r="G76">
        <v>202002</v>
      </c>
      <c r="H76" t="s">
        <v>68</v>
      </c>
      <c r="I76" t="s">
        <v>69</v>
      </c>
      <c r="J76" t="s">
        <v>66</v>
      </c>
      <c r="K76" t="s">
        <v>67</v>
      </c>
      <c r="L76" t="s">
        <v>117</v>
      </c>
      <c r="M76" t="s">
        <v>118</v>
      </c>
      <c r="N76" t="s">
        <v>311</v>
      </c>
      <c r="O76" t="s">
        <v>206</v>
      </c>
      <c r="P76" t="str">
        <f t="shared" si="5"/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14.92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 s="5">
        <v>93.42</v>
      </c>
      <c r="BM76" s="5">
        <v>14.01</v>
      </c>
      <c r="BN76" s="5">
        <v>107.43</v>
      </c>
      <c r="BO76" s="5">
        <v>107.43</v>
      </c>
      <c r="BQ76" t="s">
        <v>312</v>
      </c>
      <c r="BR76" t="s">
        <v>151</v>
      </c>
      <c r="BS76" s="1">
        <v>43703</v>
      </c>
      <c r="BT76" s="2">
        <v>0.39305555555555555</v>
      </c>
      <c r="BU76" t="s">
        <v>313</v>
      </c>
      <c r="BV76" t="s">
        <v>74</v>
      </c>
      <c r="BY76">
        <v>1200</v>
      </c>
      <c r="BZ76" t="s">
        <v>23</v>
      </c>
      <c r="CA76" t="s">
        <v>314</v>
      </c>
      <c r="CC76" t="s">
        <v>118</v>
      </c>
      <c r="CD76">
        <v>4001</v>
      </c>
      <c r="CE76" t="s">
        <v>124</v>
      </c>
      <c r="CF76" s="1">
        <v>43704</v>
      </c>
      <c r="CI76">
        <v>1</v>
      </c>
      <c r="CJ76">
        <v>1</v>
      </c>
      <c r="CK76">
        <v>31</v>
      </c>
      <c r="CL76" t="s">
        <v>78</v>
      </c>
    </row>
    <row r="77" spans="1:90">
      <c r="A77" t="s">
        <v>61</v>
      </c>
      <c r="B77" t="s">
        <v>62</v>
      </c>
      <c r="C77" t="s">
        <v>63</v>
      </c>
      <c r="E77" t="str">
        <f>"009938991973"</f>
        <v>009938991973</v>
      </c>
      <c r="F77" s="1">
        <v>43703</v>
      </c>
      <c r="G77">
        <v>202002</v>
      </c>
      <c r="H77" t="s">
        <v>68</v>
      </c>
      <c r="I77" t="s">
        <v>69</v>
      </c>
      <c r="J77" t="s">
        <v>66</v>
      </c>
      <c r="K77" t="s">
        <v>67</v>
      </c>
      <c r="L77" t="s">
        <v>155</v>
      </c>
      <c r="M77" t="s">
        <v>156</v>
      </c>
      <c r="N77" t="s">
        <v>315</v>
      </c>
      <c r="O77" t="s">
        <v>206</v>
      </c>
      <c r="P77" t="str">
        <f t="shared" si="5"/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15.41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 s="5">
        <v>96.53</v>
      </c>
      <c r="BM77" s="5">
        <v>14.48</v>
      </c>
      <c r="BN77" s="5">
        <v>111.01</v>
      </c>
      <c r="BO77" s="5">
        <v>111.01</v>
      </c>
      <c r="BQ77" t="s">
        <v>316</v>
      </c>
      <c r="BR77" t="s">
        <v>151</v>
      </c>
      <c r="BS77" s="1">
        <v>43704</v>
      </c>
      <c r="BT77" s="2">
        <v>0.68611111111111101</v>
      </c>
      <c r="BU77" t="s">
        <v>317</v>
      </c>
      <c r="BV77" t="s">
        <v>74</v>
      </c>
      <c r="BY77">
        <v>1200</v>
      </c>
      <c r="BZ77" t="s">
        <v>23</v>
      </c>
      <c r="CA77" t="s">
        <v>216</v>
      </c>
      <c r="CC77" t="s">
        <v>156</v>
      </c>
      <c r="CD77">
        <v>4265</v>
      </c>
      <c r="CE77" t="s">
        <v>124</v>
      </c>
      <c r="CF77" s="1">
        <v>43704</v>
      </c>
      <c r="CI77">
        <v>1</v>
      </c>
      <c r="CJ77">
        <v>1</v>
      </c>
      <c r="CK77">
        <v>33</v>
      </c>
      <c r="CL77" t="s">
        <v>78</v>
      </c>
    </row>
    <row r="78" spans="1:90">
      <c r="A78" t="s">
        <v>61</v>
      </c>
      <c r="B78" t="s">
        <v>62</v>
      </c>
      <c r="C78" t="s">
        <v>63</v>
      </c>
      <c r="E78" t="str">
        <f>"009938991971"</f>
        <v>009938991971</v>
      </c>
      <c r="F78" s="1">
        <v>43703</v>
      </c>
      <c r="G78">
        <v>202002</v>
      </c>
      <c r="H78" t="s">
        <v>68</v>
      </c>
      <c r="I78" t="s">
        <v>69</v>
      </c>
      <c r="J78" t="s">
        <v>66</v>
      </c>
      <c r="K78" t="s">
        <v>67</v>
      </c>
      <c r="L78" t="s">
        <v>64</v>
      </c>
      <c r="M78" t="s">
        <v>65</v>
      </c>
      <c r="N78" t="s">
        <v>318</v>
      </c>
      <c r="O78" t="s">
        <v>181</v>
      </c>
      <c r="P78" t="str">
        <f t="shared" si="5"/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7.96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0.7</v>
      </c>
      <c r="BK78">
        <v>1</v>
      </c>
      <c r="BL78" s="5">
        <v>49.83</v>
      </c>
      <c r="BM78" s="5">
        <v>7.47</v>
      </c>
      <c r="BN78" s="5">
        <v>57.3</v>
      </c>
      <c r="BO78" s="5">
        <v>57.3</v>
      </c>
      <c r="BQ78" t="s">
        <v>319</v>
      </c>
      <c r="BR78" t="s">
        <v>151</v>
      </c>
      <c r="BS78" s="1">
        <v>43704</v>
      </c>
      <c r="BT78" s="2">
        <v>0.45277777777777778</v>
      </c>
      <c r="BU78" t="s">
        <v>242</v>
      </c>
      <c r="BV78" t="s">
        <v>78</v>
      </c>
      <c r="BW78" t="s">
        <v>190</v>
      </c>
      <c r="BX78" t="s">
        <v>197</v>
      </c>
      <c r="BY78">
        <v>3677.67</v>
      </c>
      <c r="BZ78" t="s">
        <v>23</v>
      </c>
      <c r="CA78" t="s">
        <v>243</v>
      </c>
      <c r="CC78" t="s">
        <v>65</v>
      </c>
      <c r="CD78">
        <v>8000</v>
      </c>
      <c r="CE78" t="s">
        <v>124</v>
      </c>
      <c r="CF78" s="1">
        <v>43705</v>
      </c>
      <c r="CI78">
        <v>1</v>
      </c>
      <c r="CJ78">
        <v>1</v>
      </c>
      <c r="CK78">
        <v>21</v>
      </c>
      <c r="CL78" t="s">
        <v>78</v>
      </c>
    </row>
    <row r="79" spans="1:90">
      <c r="A79" t="s">
        <v>61</v>
      </c>
      <c r="B79" t="s">
        <v>62</v>
      </c>
      <c r="C79" t="s">
        <v>63</v>
      </c>
      <c r="E79" t="str">
        <f>"009938991998"</f>
        <v>009938991998</v>
      </c>
      <c r="F79" s="1">
        <v>43703</v>
      </c>
      <c r="G79">
        <v>202002</v>
      </c>
      <c r="H79" t="s">
        <v>68</v>
      </c>
      <c r="I79" t="s">
        <v>69</v>
      </c>
      <c r="J79" t="s">
        <v>66</v>
      </c>
      <c r="K79" t="s">
        <v>67</v>
      </c>
      <c r="L79" t="s">
        <v>117</v>
      </c>
      <c r="M79" t="s">
        <v>118</v>
      </c>
      <c r="N79" t="s">
        <v>66</v>
      </c>
      <c r="O79" t="s">
        <v>181</v>
      </c>
      <c r="P79" t="str">
        <f t="shared" si="5"/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7.96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 s="5">
        <v>49.83</v>
      </c>
      <c r="BM79" s="5">
        <v>7.47</v>
      </c>
      <c r="BN79" s="5">
        <v>57.3</v>
      </c>
      <c r="BO79" s="5">
        <v>57.3</v>
      </c>
      <c r="BQ79" t="s">
        <v>121</v>
      </c>
      <c r="BR79" t="s">
        <v>151</v>
      </c>
      <c r="BS79" s="1">
        <v>43704</v>
      </c>
      <c r="BT79" s="2">
        <v>0.39305555555555555</v>
      </c>
      <c r="BU79" t="s">
        <v>204</v>
      </c>
      <c r="BV79" t="s">
        <v>74</v>
      </c>
      <c r="BY79">
        <v>1200</v>
      </c>
      <c r="BZ79" t="s">
        <v>23</v>
      </c>
      <c r="CA79" t="s">
        <v>153</v>
      </c>
      <c r="CC79" t="s">
        <v>118</v>
      </c>
      <c r="CD79">
        <v>3630</v>
      </c>
      <c r="CE79" t="s">
        <v>124</v>
      </c>
      <c r="CF79" s="1">
        <v>43705</v>
      </c>
      <c r="CI79">
        <v>1</v>
      </c>
      <c r="CJ79">
        <v>1</v>
      </c>
      <c r="CK79">
        <v>21</v>
      </c>
      <c r="CL79" t="s">
        <v>78</v>
      </c>
    </row>
    <row r="80" spans="1:90">
      <c r="A80" t="s">
        <v>61</v>
      </c>
      <c r="B80" t="s">
        <v>62</v>
      </c>
      <c r="C80" t="s">
        <v>63</v>
      </c>
      <c r="E80" t="str">
        <f>"009938376882"</f>
        <v>009938376882</v>
      </c>
      <c r="F80" s="1">
        <v>43703</v>
      </c>
      <c r="G80">
        <v>202002</v>
      </c>
      <c r="H80" t="s">
        <v>68</v>
      </c>
      <c r="I80" t="s">
        <v>69</v>
      </c>
      <c r="J80" t="s">
        <v>66</v>
      </c>
      <c r="K80" t="s">
        <v>67</v>
      </c>
      <c r="L80" t="s">
        <v>64</v>
      </c>
      <c r="M80" t="s">
        <v>65</v>
      </c>
      <c r="N80" t="s">
        <v>66</v>
      </c>
      <c r="O80" t="s">
        <v>181</v>
      </c>
      <c r="P80" t="str">
        <f t="shared" si="5"/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7.96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 s="5">
        <v>49.83</v>
      </c>
      <c r="BM80" s="5">
        <v>7.47</v>
      </c>
      <c r="BN80" s="5">
        <v>57.3</v>
      </c>
      <c r="BO80" s="5">
        <v>57.3</v>
      </c>
      <c r="BQ80" t="s">
        <v>235</v>
      </c>
      <c r="BR80" t="s">
        <v>151</v>
      </c>
      <c r="BS80" s="1">
        <v>43704</v>
      </c>
      <c r="BT80" s="2">
        <v>0.34930555555555554</v>
      </c>
      <c r="BU80" t="s">
        <v>320</v>
      </c>
      <c r="BV80" t="s">
        <v>74</v>
      </c>
      <c r="BY80">
        <v>1200</v>
      </c>
      <c r="BZ80" t="s">
        <v>23</v>
      </c>
      <c r="CA80" t="s">
        <v>212</v>
      </c>
      <c r="CC80" t="s">
        <v>65</v>
      </c>
      <c r="CD80">
        <v>7441</v>
      </c>
      <c r="CE80" t="s">
        <v>124</v>
      </c>
      <c r="CF80" s="1">
        <v>43705</v>
      </c>
      <c r="CI80">
        <v>1</v>
      </c>
      <c r="CJ80">
        <v>1</v>
      </c>
      <c r="CK80">
        <v>21</v>
      </c>
      <c r="CL80" t="s">
        <v>78</v>
      </c>
    </row>
    <row r="81" spans="1:90">
      <c r="A81" t="s">
        <v>61</v>
      </c>
      <c r="B81" t="s">
        <v>62</v>
      </c>
      <c r="C81" t="s">
        <v>63</v>
      </c>
      <c r="E81" t="str">
        <f>"009938991997"</f>
        <v>009938991997</v>
      </c>
      <c r="F81" s="1">
        <v>43703</v>
      </c>
      <c r="G81">
        <v>202002</v>
      </c>
      <c r="H81" t="s">
        <v>68</v>
      </c>
      <c r="I81" t="s">
        <v>69</v>
      </c>
      <c r="J81" t="s">
        <v>66</v>
      </c>
      <c r="K81" t="s">
        <v>67</v>
      </c>
      <c r="L81" t="s">
        <v>117</v>
      </c>
      <c r="M81" t="s">
        <v>118</v>
      </c>
      <c r="N81" t="s">
        <v>66</v>
      </c>
      <c r="O81" t="s">
        <v>181</v>
      </c>
      <c r="P81" t="str">
        <f t="shared" si="5"/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45.72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1.3</v>
      </c>
      <c r="BJ81">
        <v>11.2</v>
      </c>
      <c r="BK81">
        <v>11.5</v>
      </c>
      <c r="BL81" s="5">
        <v>286.33</v>
      </c>
      <c r="BM81" s="5">
        <v>42.95</v>
      </c>
      <c r="BN81" s="5">
        <v>329.28</v>
      </c>
      <c r="BO81" s="5">
        <v>329.28</v>
      </c>
      <c r="BQ81" t="s">
        <v>321</v>
      </c>
      <c r="BR81" t="s">
        <v>151</v>
      </c>
      <c r="BS81" s="1">
        <v>43704</v>
      </c>
      <c r="BT81" s="2">
        <v>0.42499999999999999</v>
      </c>
      <c r="BU81" t="s">
        <v>204</v>
      </c>
      <c r="BV81" t="s">
        <v>74</v>
      </c>
      <c r="BY81">
        <v>56004.1</v>
      </c>
      <c r="BZ81" t="s">
        <v>23</v>
      </c>
      <c r="CA81" t="s">
        <v>153</v>
      </c>
      <c r="CC81" t="s">
        <v>118</v>
      </c>
      <c r="CD81">
        <v>3629</v>
      </c>
      <c r="CE81" t="s">
        <v>124</v>
      </c>
      <c r="CF81" s="1">
        <v>43705</v>
      </c>
      <c r="CI81">
        <v>1</v>
      </c>
      <c r="CJ81">
        <v>1</v>
      </c>
      <c r="CK81">
        <v>21</v>
      </c>
      <c r="CL81" t="s">
        <v>78</v>
      </c>
    </row>
    <row r="82" spans="1:90">
      <c r="A82" t="s">
        <v>61</v>
      </c>
      <c r="B82" t="s">
        <v>62</v>
      </c>
      <c r="C82" t="s">
        <v>63</v>
      </c>
      <c r="E82" t="str">
        <f>"009938991974"</f>
        <v>009938991974</v>
      </c>
      <c r="F82" s="1">
        <v>43703</v>
      </c>
      <c r="G82">
        <v>202002</v>
      </c>
      <c r="H82" t="s">
        <v>68</v>
      </c>
      <c r="I82" t="s">
        <v>69</v>
      </c>
      <c r="J82" t="s">
        <v>66</v>
      </c>
      <c r="K82" t="s">
        <v>67</v>
      </c>
      <c r="L82" t="s">
        <v>117</v>
      </c>
      <c r="M82" t="s">
        <v>118</v>
      </c>
      <c r="N82" t="s">
        <v>322</v>
      </c>
      <c r="O82" t="s">
        <v>181</v>
      </c>
      <c r="P82" t="str">
        <f t="shared" si="5"/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7.96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 s="5">
        <v>49.83</v>
      </c>
      <c r="BM82" s="5">
        <v>7.47</v>
      </c>
      <c r="BN82" s="5">
        <v>57.3</v>
      </c>
      <c r="BO82" s="5">
        <v>57.3</v>
      </c>
      <c r="BQ82" t="s">
        <v>323</v>
      </c>
      <c r="BR82" t="s">
        <v>151</v>
      </c>
      <c r="BS82" s="1">
        <v>43704</v>
      </c>
      <c r="BT82" s="2">
        <v>0.3888888888888889</v>
      </c>
      <c r="BU82" t="s">
        <v>324</v>
      </c>
      <c r="BV82" t="s">
        <v>74</v>
      </c>
      <c r="BY82">
        <v>1200</v>
      </c>
      <c r="BZ82" t="s">
        <v>23</v>
      </c>
      <c r="CA82" t="s">
        <v>314</v>
      </c>
      <c r="CC82" t="s">
        <v>118</v>
      </c>
      <c r="CD82">
        <v>4001</v>
      </c>
      <c r="CE82" t="s">
        <v>124</v>
      </c>
      <c r="CF82" s="1">
        <v>43705</v>
      </c>
      <c r="CI82">
        <v>1</v>
      </c>
      <c r="CJ82">
        <v>1</v>
      </c>
      <c r="CK82">
        <v>21</v>
      </c>
      <c r="CL82" t="s">
        <v>78</v>
      </c>
    </row>
    <row r="83" spans="1:90">
      <c r="A83" t="s">
        <v>116</v>
      </c>
      <c r="B83" t="s">
        <v>62</v>
      </c>
      <c r="C83" t="s">
        <v>63</v>
      </c>
      <c r="E83" t="str">
        <f>"029908381445"</f>
        <v>029908381445</v>
      </c>
      <c r="F83" s="1">
        <v>43703</v>
      </c>
      <c r="G83">
        <v>202002</v>
      </c>
      <c r="H83" t="s">
        <v>117</v>
      </c>
      <c r="I83" t="s">
        <v>118</v>
      </c>
      <c r="J83" t="s">
        <v>66</v>
      </c>
      <c r="K83" t="s">
        <v>67</v>
      </c>
      <c r="L83" t="s">
        <v>82</v>
      </c>
      <c r="M83" t="s">
        <v>65</v>
      </c>
      <c r="N83" t="s">
        <v>325</v>
      </c>
      <c r="O83" t="s">
        <v>70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16.28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1.5</v>
      </c>
      <c r="BJ83">
        <v>5.6</v>
      </c>
      <c r="BK83">
        <v>6</v>
      </c>
      <c r="BL83" s="5">
        <v>106.99</v>
      </c>
      <c r="BM83" s="5">
        <v>16.05</v>
      </c>
      <c r="BN83" s="5">
        <v>123.04</v>
      </c>
      <c r="BO83" s="5">
        <v>123.04</v>
      </c>
      <c r="BQ83" t="s">
        <v>326</v>
      </c>
      <c r="BR83" t="s">
        <v>121</v>
      </c>
      <c r="BS83" s="1">
        <v>43705</v>
      </c>
      <c r="BT83" s="2">
        <v>0.62986111111111109</v>
      </c>
      <c r="BU83" t="s">
        <v>327</v>
      </c>
      <c r="BV83" t="s">
        <v>74</v>
      </c>
      <c r="BY83">
        <v>28000</v>
      </c>
      <c r="CA83" t="s">
        <v>328</v>
      </c>
      <c r="CC83" t="s">
        <v>65</v>
      </c>
      <c r="CD83">
        <v>7493</v>
      </c>
      <c r="CE83" t="s">
        <v>124</v>
      </c>
      <c r="CF83" s="1">
        <v>43705</v>
      </c>
      <c r="CI83">
        <v>3</v>
      </c>
      <c r="CJ83">
        <v>2</v>
      </c>
      <c r="CK83" t="s">
        <v>77</v>
      </c>
      <c r="CL83" t="s">
        <v>78</v>
      </c>
    </row>
    <row r="84" spans="1:90">
      <c r="A84" t="s">
        <v>116</v>
      </c>
      <c r="B84" t="s">
        <v>62</v>
      </c>
      <c r="C84" t="s">
        <v>63</v>
      </c>
      <c r="E84" t="str">
        <f>"029908009931"</f>
        <v>029908009931</v>
      </c>
      <c r="F84" s="1">
        <v>43703</v>
      </c>
      <c r="G84">
        <v>202002</v>
      </c>
      <c r="H84" t="s">
        <v>117</v>
      </c>
      <c r="I84" t="s">
        <v>118</v>
      </c>
      <c r="J84" t="s">
        <v>66</v>
      </c>
      <c r="K84" t="s">
        <v>67</v>
      </c>
      <c r="L84" t="s">
        <v>68</v>
      </c>
      <c r="M84" t="s">
        <v>69</v>
      </c>
      <c r="N84" t="s">
        <v>146</v>
      </c>
      <c r="O84" t="s">
        <v>70</v>
      </c>
      <c r="P84" t="str">
        <f>"MONIQUE                       "</f>
        <v xml:space="preserve">MONIQUE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19.28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4</v>
      </c>
      <c r="BI84">
        <v>10.7</v>
      </c>
      <c r="BJ84">
        <v>22.2</v>
      </c>
      <c r="BK84">
        <v>23</v>
      </c>
      <c r="BL84" s="5">
        <v>125.74</v>
      </c>
      <c r="BM84" s="5">
        <v>18.86</v>
      </c>
      <c r="BN84" s="5">
        <v>144.6</v>
      </c>
      <c r="BO84" s="5">
        <v>144.6</v>
      </c>
      <c r="BQ84" t="s">
        <v>139</v>
      </c>
      <c r="BR84" t="s">
        <v>121</v>
      </c>
      <c r="BS84" s="1">
        <v>43704</v>
      </c>
      <c r="BT84" s="2">
        <v>0.34166666666666662</v>
      </c>
      <c r="BU84" t="s">
        <v>329</v>
      </c>
      <c r="BV84" t="s">
        <v>74</v>
      </c>
      <c r="BY84">
        <v>147252.06</v>
      </c>
      <c r="CA84" t="s">
        <v>306</v>
      </c>
      <c r="CC84" t="s">
        <v>69</v>
      </c>
      <c r="CD84">
        <v>2013</v>
      </c>
      <c r="CE84" t="s">
        <v>124</v>
      </c>
      <c r="CF84" s="1">
        <v>43704</v>
      </c>
      <c r="CI84">
        <v>1</v>
      </c>
      <c r="CJ84">
        <v>1</v>
      </c>
      <c r="CK84" t="s">
        <v>129</v>
      </c>
      <c r="CL84" t="s">
        <v>78</v>
      </c>
    </row>
    <row r="85" spans="1:90">
      <c r="A85" t="s">
        <v>61</v>
      </c>
      <c r="B85" t="s">
        <v>62</v>
      </c>
      <c r="C85" t="s">
        <v>63</v>
      </c>
      <c r="E85" t="str">
        <f>"019911409855"</f>
        <v>019911409855</v>
      </c>
      <c r="F85" s="1">
        <v>43703</v>
      </c>
      <c r="G85">
        <v>202002</v>
      </c>
      <c r="H85" t="s">
        <v>64</v>
      </c>
      <c r="I85" t="s">
        <v>65</v>
      </c>
      <c r="J85" t="s">
        <v>66</v>
      </c>
      <c r="K85" t="s">
        <v>67</v>
      </c>
      <c r="L85" t="s">
        <v>117</v>
      </c>
      <c r="M85" t="s">
        <v>118</v>
      </c>
      <c r="N85" t="s">
        <v>66</v>
      </c>
      <c r="O85" t="s">
        <v>70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21.17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10.7</v>
      </c>
      <c r="BJ85">
        <v>22</v>
      </c>
      <c r="BK85">
        <v>22</v>
      </c>
      <c r="BL85" s="5">
        <v>137.57</v>
      </c>
      <c r="BM85" s="5">
        <v>20.64</v>
      </c>
      <c r="BN85" s="5">
        <v>158.21</v>
      </c>
      <c r="BO85" s="5">
        <v>158.21</v>
      </c>
      <c r="BQ85" t="s">
        <v>330</v>
      </c>
      <c r="BR85" t="s">
        <v>72</v>
      </c>
      <c r="BS85" s="1">
        <v>43705</v>
      </c>
      <c r="BT85" s="2">
        <v>0.50763888888888886</v>
      </c>
      <c r="BU85" t="s">
        <v>204</v>
      </c>
      <c r="BV85" t="s">
        <v>74</v>
      </c>
      <c r="BY85">
        <v>110028.03</v>
      </c>
      <c r="CA85" t="s">
        <v>153</v>
      </c>
      <c r="CC85" t="s">
        <v>118</v>
      </c>
      <c r="CD85">
        <v>3629</v>
      </c>
      <c r="CE85" t="s">
        <v>124</v>
      </c>
      <c r="CF85" s="1">
        <v>43706</v>
      </c>
      <c r="CI85">
        <v>2</v>
      </c>
      <c r="CJ85">
        <v>2</v>
      </c>
      <c r="CK85" t="s">
        <v>77</v>
      </c>
      <c r="CL85" t="s">
        <v>78</v>
      </c>
    </row>
    <row r="86" spans="1:90">
      <c r="A86" t="s">
        <v>61</v>
      </c>
      <c r="B86" t="s">
        <v>62</v>
      </c>
      <c r="C86" t="s">
        <v>63</v>
      </c>
      <c r="E86" t="str">
        <f>"019911409854"</f>
        <v>019911409854</v>
      </c>
      <c r="F86" s="1">
        <v>43703</v>
      </c>
      <c r="G86">
        <v>202002</v>
      </c>
      <c r="H86" t="s">
        <v>64</v>
      </c>
      <c r="I86" t="s">
        <v>65</v>
      </c>
      <c r="J86" t="s">
        <v>66</v>
      </c>
      <c r="K86" t="s">
        <v>67</v>
      </c>
      <c r="L86" t="s">
        <v>117</v>
      </c>
      <c r="M86" t="s">
        <v>118</v>
      </c>
      <c r="N86" t="s">
        <v>66</v>
      </c>
      <c r="O86" t="s">
        <v>70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35.11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5</v>
      </c>
      <c r="BI86">
        <v>16.399999999999999</v>
      </c>
      <c r="BJ86">
        <v>41.6</v>
      </c>
      <c r="BK86">
        <v>42</v>
      </c>
      <c r="BL86" s="5">
        <v>224.91</v>
      </c>
      <c r="BM86" s="5">
        <v>33.74</v>
      </c>
      <c r="BN86" s="5">
        <v>258.64999999999998</v>
      </c>
      <c r="BO86" s="5">
        <v>258.64999999999998</v>
      </c>
      <c r="BQ86" t="s">
        <v>331</v>
      </c>
      <c r="BR86" t="s">
        <v>72</v>
      </c>
      <c r="BS86" s="1">
        <v>43705</v>
      </c>
      <c r="BT86" s="2">
        <v>0.50763888888888886</v>
      </c>
      <c r="BU86" t="s">
        <v>204</v>
      </c>
      <c r="BV86" t="s">
        <v>74</v>
      </c>
      <c r="BY86">
        <v>207845.28</v>
      </c>
      <c r="CA86" t="s">
        <v>153</v>
      </c>
      <c r="CC86" t="s">
        <v>118</v>
      </c>
      <c r="CD86">
        <v>3629</v>
      </c>
      <c r="CE86" t="s">
        <v>124</v>
      </c>
      <c r="CF86" s="1">
        <v>43706</v>
      </c>
      <c r="CI86">
        <v>2</v>
      </c>
      <c r="CJ86">
        <v>2</v>
      </c>
      <c r="CK86" t="s">
        <v>77</v>
      </c>
      <c r="CL86" t="s">
        <v>78</v>
      </c>
    </row>
    <row r="87" spans="1:90">
      <c r="A87" t="s">
        <v>61</v>
      </c>
      <c r="B87" t="s">
        <v>62</v>
      </c>
      <c r="C87" t="s">
        <v>63</v>
      </c>
      <c r="E87" t="str">
        <f>"080002399501"</f>
        <v>080002399501</v>
      </c>
      <c r="F87" s="1">
        <v>43699</v>
      </c>
      <c r="G87">
        <v>202002</v>
      </c>
      <c r="H87" t="s">
        <v>79</v>
      </c>
      <c r="I87" t="s">
        <v>80</v>
      </c>
      <c r="J87" t="s">
        <v>159</v>
      </c>
      <c r="K87" t="s">
        <v>67</v>
      </c>
      <c r="L87" t="s">
        <v>141</v>
      </c>
      <c r="M87" t="s">
        <v>142</v>
      </c>
      <c r="N87" t="s">
        <v>259</v>
      </c>
      <c r="O87" t="s">
        <v>181</v>
      </c>
      <c r="P87" t="str">
        <f t="shared" ref="P87:P124" si="6"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7.96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 s="5">
        <v>49.83</v>
      </c>
      <c r="BM87" s="5">
        <v>7.47</v>
      </c>
      <c r="BN87" s="5">
        <v>57.3</v>
      </c>
      <c r="BO87" s="5">
        <v>57.3</v>
      </c>
      <c r="BQ87" t="s">
        <v>188</v>
      </c>
      <c r="BR87" t="s">
        <v>160</v>
      </c>
      <c r="BS87" s="1">
        <v>43705</v>
      </c>
      <c r="BT87" s="2">
        <v>0.55763888888888891</v>
      </c>
      <c r="BU87" t="s">
        <v>332</v>
      </c>
      <c r="BV87" t="s">
        <v>78</v>
      </c>
      <c r="BW87" t="s">
        <v>236</v>
      </c>
      <c r="BX87" t="s">
        <v>333</v>
      </c>
      <c r="BY87">
        <v>1200</v>
      </c>
      <c r="CA87" t="s">
        <v>334</v>
      </c>
      <c r="CC87" t="s">
        <v>142</v>
      </c>
      <c r="CD87">
        <v>6070</v>
      </c>
      <c r="CE87" t="s">
        <v>193</v>
      </c>
      <c r="CF87" s="1">
        <v>43705</v>
      </c>
      <c r="CI87">
        <v>1</v>
      </c>
      <c r="CJ87">
        <v>1</v>
      </c>
      <c r="CK87">
        <v>21</v>
      </c>
      <c r="CL87" t="s">
        <v>78</v>
      </c>
    </row>
    <row r="88" spans="1:90">
      <c r="A88" t="s">
        <v>61</v>
      </c>
      <c r="B88" t="s">
        <v>62</v>
      </c>
      <c r="C88" t="s">
        <v>63</v>
      </c>
      <c r="E88" t="str">
        <f>"080002399346"</f>
        <v>080002399346</v>
      </c>
      <c r="F88" s="1">
        <v>43699</v>
      </c>
      <c r="G88">
        <v>202002</v>
      </c>
      <c r="H88" t="s">
        <v>79</v>
      </c>
      <c r="I88" t="s">
        <v>80</v>
      </c>
      <c r="J88" t="s">
        <v>159</v>
      </c>
      <c r="K88" t="s">
        <v>67</v>
      </c>
      <c r="L88" t="s">
        <v>335</v>
      </c>
      <c r="M88" t="s">
        <v>336</v>
      </c>
      <c r="N88" t="s">
        <v>337</v>
      </c>
      <c r="O88" t="s">
        <v>181</v>
      </c>
      <c r="P88" t="str">
        <f t="shared" si="6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7.96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 s="5">
        <v>49.83</v>
      </c>
      <c r="BM88" s="5">
        <v>7.47</v>
      </c>
      <c r="BN88" s="5">
        <v>57.3</v>
      </c>
      <c r="BO88" s="5">
        <v>57.3</v>
      </c>
      <c r="BQ88" t="s">
        <v>188</v>
      </c>
      <c r="BR88" t="s">
        <v>160</v>
      </c>
      <c r="BS88" s="1">
        <v>43705</v>
      </c>
      <c r="BT88" s="2">
        <v>0.41666666666666669</v>
      </c>
      <c r="BU88" t="s">
        <v>338</v>
      </c>
      <c r="BV88" t="s">
        <v>74</v>
      </c>
      <c r="BY88">
        <v>1200</v>
      </c>
      <c r="CC88" t="s">
        <v>336</v>
      </c>
      <c r="CD88">
        <v>1724</v>
      </c>
      <c r="CE88" t="s">
        <v>193</v>
      </c>
      <c r="CF88" s="1">
        <v>43706</v>
      </c>
      <c r="CI88">
        <v>1</v>
      </c>
      <c r="CJ88">
        <v>1</v>
      </c>
      <c r="CK88">
        <v>21</v>
      </c>
      <c r="CL88" t="s">
        <v>78</v>
      </c>
    </row>
    <row r="89" spans="1:90">
      <c r="A89" t="s">
        <v>61</v>
      </c>
      <c r="B89" t="s">
        <v>62</v>
      </c>
      <c r="C89" t="s">
        <v>63</v>
      </c>
      <c r="E89" t="str">
        <f>"080002399459"</f>
        <v>080002399459</v>
      </c>
      <c r="F89" s="1">
        <v>43699</v>
      </c>
      <c r="G89">
        <v>202002</v>
      </c>
      <c r="H89" t="s">
        <v>79</v>
      </c>
      <c r="I89" t="s">
        <v>80</v>
      </c>
      <c r="J89" t="s">
        <v>159</v>
      </c>
      <c r="K89" t="s">
        <v>67</v>
      </c>
      <c r="L89" t="s">
        <v>79</v>
      </c>
      <c r="M89" t="s">
        <v>80</v>
      </c>
      <c r="N89" t="s">
        <v>339</v>
      </c>
      <c r="O89" t="s">
        <v>181</v>
      </c>
      <c r="P89" t="str">
        <f t="shared" si="6"/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6.21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0.5</v>
      </c>
      <c r="BK89">
        <v>1</v>
      </c>
      <c r="BL89" s="5">
        <v>38.92</v>
      </c>
      <c r="BM89" s="5">
        <v>5.84</v>
      </c>
      <c r="BN89" s="5">
        <v>44.76</v>
      </c>
      <c r="BO89" s="5">
        <v>44.76</v>
      </c>
      <c r="BQ89" t="s">
        <v>220</v>
      </c>
      <c r="BR89" t="s">
        <v>160</v>
      </c>
      <c r="BS89" s="1">
        <v>43705</v>
      </c>
      <c r="BT89" s="2">
        <v>0.42291666666666666</v>
      </c>
      <c r="BU89" t="s">
        <v>340</v>
      </c>
      <c r="BV89" t="s">
        <v>74</v>
      </c>
      <c r="BY89">
        <v>2400</v>
      </c>
      <c r="CA89" t="s">
        <v>341</v>
      </c>
      <c r="CC89" t="s">
        <v>80</v>
      </c>
      <c r="CD89">
        <v>63</v>
      </c>
      <c r="CE89" t="s">
        <v>193</v>
      </c>
      <c r="CI89">
        <v>1</v>
      </c>
      <c r="CJ89">
        <v>1</v>
      </c>
      <c r="CK89">
        <v>22</v>
      </c>
      <c r="CL89" t="s">
        <v>78</v>
      </c>
    </row>
    <row r="90" spans="1:90">
      <c r="A90" t="s">
        <v>61</v>
      </c>
      <c r="B90" t="s">
        <v>62</v>
      </c>
      <c r="C90" t="s">
        <v>63</v>
      </c>
      <c r="E90" t="str">
        <f>"080002399421"</f>
        <v>080002399421</v>
      </c>
      <c r="F90" s="1">
        <v>43699</v>
      </c>
      <c r="G90">
        <v>202002</v>
      </c>
      <c r="H90" t="s">
        <v>79</v>
      </c>
      <c r="I90" t="s">
        <v>80</v>
      </c>
      <c r="J90" t="s">
        <v>159</v>
      </c>
      <c r="K90" t="s">
        <v>67</v>
      </c>
      <c r="L90" t="s">
        <v>342</v>
      </c>
      <c r="M90" t="s">
        <v>343</v>
      </c>
      <c r="N90" t="s">
        <v>344</v>
      </c>
      <c r="O90" t="s">
        <v>181</v>
      </c>
      <c r="P90" t="str">
        <f t="shared" si="6"/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11.19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 s="5">
        <v>70.069999999999993</v>
      </c>
      <c r="BM90" s="5">
        <v>10.51</v>
      </c>
      <c r="BN90" s="5">
        <v>80.58</v>
      </c>
      <c r="BO90" s="5">
        <v>80.58</v>
      </c>
      <c r="BQ90" t="s">
        <v>220</v>
      </c>
      <c r="BR90" t="s">
        <v>160</v>
      </c>
      <c r="BS90" s="1">
        <v>43705</v>
      </c>
      <c r="BT90" s="2">
        <v>0.5229166666666667</v>
      </c>
      <c r="BU90" t="s">
        <v>345</v>
      </c>
      <c r="BV90" t="s">
        <v>74</v>
      </c>
      <c r="BY90">
        <v>1200</v>
      </c>
      <c r="CC90" t="s">
        <v>343</v>
      </c>
      <c r="CD90">
        <v>1739</v>
      </c>
      <c r="CE90" t="s">
        <v>193</v>
      </c>
      <c r="CF90" s="1">
        <v>43706</v>
      </c>
      <c r="CI90">
        <v>1</v>
      </c>
      <c r="CJ90">
        <v>1</v>
      </c>
      <c r="CK90">
        <v>24</v>
      </c>
      <c r="CL90" t="s">
        <v>78</v>
      </c>
    </row>
    <row r="91" spans="1:90">
      <c r="A91" t="s">
        <v>61</v>
      </c>
      <c r="B91" t="s">
        <v>62</v>
      </c>
      <c r="C91" t="s">
        <v>63</v>
      </c>
      <c r="E91" t="str">
        <f>"080002399447"</f>
        <v>080002399447</v>
      </c>
      <c r="F91" s="1">
        <v>43699</v>
      </c>
      <c r="G91">
        <v>202002</v>
      </c>
      <c r="H91" t="s">
        <v>79</v>
      </c>
      <c r="I91" t="s">
        <v>80</v>
      </c>
      <c r="J91" t="s">
        <v>159</v>
      </c>
      <c r="K91" t="s">
        <v>67</v>
      </c>
      <c r="L91" t="s">
        <v>253</v>
      </c>
      <c r="M91" t="s">
        <v>254</v>
      </c>
      <c r="N91" t="s">
        <v>346</v>
      </c>
      <c r="O91" t="s">
        <v>181</v>
      </c>
      <c r="P91" t="str">
        <f t="shared" si="6"/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7.96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 s="5">
        <v>49.83</v>
      </c>
      <c r="BM91" s="5">
        <v>7.47</v>
      </c>
      <c r="BN91" s="5">
        <v>57.3</v>
      </c>
      <c r="BO91" s="5">
        <v>57.3</v>
      </c>
      <c r="BQ91" t="s">
        <v>220</v>
      </c>
      <c r="BR91" t="s">
        <v>160</v>
      </c>
      <c r="BS91" s="1">
        <v>43705</v>
      </c>
      <c r="BT91" s="2">
        <v>0.42986111111111108</v>
      </c>
      <c r="BU91" t="s">
        <v>347</v>
      </c>
      <c r="BV91" t="s">
        <v>74</v>
      </c>
      <c r="BY91">
        <v>1200</v>
      </c>
      <c r="CA91" t="s">
        <v>348</v>
      </c>
      <c r="CC91" t="s">
        <v>254</v>
      </c>
      <c r="CD91">
        <v>699</v>
      </c>
      <c r="CE91" t="s">
        <v>193</v>
      </c>
      <c r="CF91" s="1">
        <v>43706</v>
      </c>
      <c r="CI91">
        <v>1</v>
      </c>
      <c r="CJ91">
        <v>1</v>
      </c>
      <c r="CK91">
        <v>21</v>
      </c>
      <c r="CL91" t="s">
        <v>78</v>
      </c>
    </row>
    <row r="92" spans="1:90">
      <c r="A92" t="s">
        <v>61</v>
      </c>
      <c r="B92" t="s">
        <v>62</v>
      </c>
      <c r="C92" t="s">
        <v>63</v>
      </c>
      <c r="E92" t="str">
        <f>"080002399423"</f>
        <v>080002399423</v>
      </c>
      <c r="F92" s="1">
        <v>43699</v>
      </c>
      <c r="G92">
        <v>202002</v>
      </c>
      <c r="H92" t="s">
        <v>79</v>
      </c>
      <c r="I92" t="s">
        <v>80</v>
      </c>
      <c r="J92" t="s">
        <v>159</v>
      </c>
      <c r="K92" t="s">
        <v>67</v>
      </c>
      <c r="L92" t="s">
        <v>349</v>
      </c>
      <c r="M92" t="s">
        <v>350</v>
      </c>
      <c r="N92" t="s">
        <v>351</v>
      </c>
      <c r="O92" t="s">
        <v>181</v>
      </c>
      <c r="P92" t="str">
        <f t="shared" si="6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7.96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 s="5">
        <v>49.83</v>
      </c>
      <c r="BM92" s="5">
        <v>7.47</v>
      </c>
      <c r="BN92" s="5">
        <v>57.3</v>
      </c>
      <c r="BO92" s="5">
        <v>57.3</v>
      </c>
      <c r="BQ92" t="s">
        <v>220</v>
      </c>
      <c r="BR92" t="s">
        <v>160</v>
      </c>
      <c r="BS92" s="1">
        <v>43705</v>
      </c>
      <c r="BT92" s="2">
        <v>0.39513888888888887</v>
      </c>
      <c r="BU92" t="s">
        <v>352</v>
      </c>
      <c r="BV92" t="s">
        <v>74</v>
      </c>
      <c r="BY92">
        <v>1200</v>
      </c>
      <c r="CA92" t="s">
        <v>353</v>
      </c>
      <c r="CC92" t="s">
        <v>350</v>
      </c>
      <c r="CD92">
        <v>3201</v>
      </c>
      <c r="CE92" t="s">
        <v>193</v>
      </c>
      <c r="CF92" s="1">
        <v>43705</v>
      </c>
      <c r="CI92">
        <v>1</v>
      </c>
      <c r="CJ92">
        <v>1</v>
      </c>
      <c r="CK92">
        <v>21</v>
      </c>
      <c r="CL92" t="s">
        <v>78</v>
      </c>
    </row>
    <row r="93" spans="1:90">
      <c r="A93" t="s">
        <v>61</v>
      </c>
      <c r="B93" t="s">
        <v>62</v>
      </c>
      <c r="C93" t="s">
        <v>63</v>
      </c>
      <c r="E93" t="str">
        <f>"080002399430"</f>
        <v>080002399430</v>
      </c>
      <c r="F93" s="1">
        <v>43699</v>
      </c>
      <c r="G93">
        <v>202002</v>
      </c>
      <c r="H93" t="s">
        <v>79</v>
      </c>
      <c r="I93" t="s">
        <v>80</v>
      </c>
      <c r="J93" t="s">
        <v>159</v>
      </c>
      <c r="K93" t="s">
        <v>67</v>
      </c>
      <c r="L93" t="s">
        <v>262</v>
      </c>
      <c r="M93" t="s">
        <v>263</v>
      </c>
      <c r="N93" t="s">
        <v>354</v>
      </c>
      <c r="O93" t="s">
        <v>181</v>
      </c>
      <c r="P93" t="str">
        <f t="shared" si="6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7.96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 s="5">
        <v>49.83</v>
      </c>
      <c r="BM93" s="5">
        <v>7.47</v>
      </c>
      <c r="BN93" s="5">
        <v>57.3</v>
      </c>
      <c r="BO93" s="5">
        <v>57.3</v>
      </c>
      <c r="BQ93" t="s">
        <v>220</v>
      </c>
      <c r="BR93" t="s">
        <v>160</v>
      </c>
      <c r="BS93" s="1">
        <v>43705</v>
      </c>
      <c r="BT93" s="2">
        <v>0.42569444444444443</v>
      </c>
      <c r="BU93" t="s">
        <v>355</v>
      </c>
      <c r="BV93" t="s">
        <v>74</v>
      </c>
      <c r="BY93">
        <v>1200</v>
      </c>
      <c r="CA93" t="s">
        <v>356</v>
      </c>
      <c r="CC93" t="s">
        <v>263</v>
      </c>
      <c r="CD93">
        <v>1682</v>
      </c>
      <c r="CE93" t="s">
        <v>193</v>
      </c>
      <c r="CF93" s="1">
        <v>43705</v>
      </c>
      <c r="CI93">
        <v>1</v>
      </c>
      <c r="CJ93">
        <v>1</v>
      </c>
      <c r="CK93">
        <v>21</v>
      </c>
      <c r="CL93" t="s">
        <v>78</v>
      </c>
    </row>
    <row r="94" spans="1:90">
      <c r="A94" t="s">
        <v>61</v>
      </c>
      <c r="B94" t="s">
        <v>62</v>
      </c>
      <c r="C94" t="s">
        <v>63</v>
      </c>
      <c r="E94" t="str">
        <f>"080002399455"</f>
        <v>080002399455</v>
      </c>
      <c r="F94" s="1">
        <v>43699</v>
      </c>
      <c r="G94">
        <v>202002</v>
      </c>
      <c r="H94" t="s">
        <v>79</v>
      </c>
      <c r="I94" t="s">
        <v>80</v>
      </c>
      <c r="J94" t="s">
        <v>159</v>
      </c>
      <c r="K94" t="s">
        <v>67</v>
      </c>
      <c r="L94" t="s">
        <v>79</v>
      </c>
      <c r="M94" t="s">
        <v>80</v>
      </c>
      <c r="N94" t="s">
        <v>357</v>
      </c>
      <c r="O94" t="s">
        <v>181</v>
      </c>
      <c r="P94" t="str">
        <f t="shared" si="6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6.21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0.5</v>
      </c>
      <c r="BK94">
        <v>1</v>
      </c>
      <c r="BL94" s="5">
        <v>38.92</v>
      </c>
      <c r="BM94" s="5">
        <v>5.84</v>
      </c>
      <c r="BN94" s="5">
        <v>44.76</v>
      </c>
      <c r="BO94" s="5">
        <v>44.76</v>
      </c>
      <c r="BQ94" t="s">
        <v>220</v>
      </c>
      <c r="BR94" t="s">
        <v>160</v>
      </c>
      <c r="BS94" s="1">
        <v>43705</v>
      </c>
      <c r="BT94" s="2">
        <v>0.41180555555555554</v>
      </c>
      <c r="BU94" t="s">
        <v>358</v>
      </c>
      <c r="BV94" t="s">
        <v>74</v>
      </c>
      <c r="BY94">
        <v>2400</v>
      </c>
      <c r="CA94" t="s">
        <v>341</v>
      </c>
      <c r="CC94" t="s">
        <v>80</v>
      </c>
      <c r="CD94">
        <v>81</v>
      </c>
      <c r="CE94" t="s">
        <v>193</v>
      </c>
      <c r="CI94">
        <v>1</v>
      </c>
      <c r="CJ94">
        <v>1</v>
      </c>
      <c r="CK94">
        <v>22</v>
      </c>
      <c r="CL94" t="s">
        <v>78</v>
      </c>
    </row>
    <row r="95" spans="1:90">
      <c r="A95" t="s">
        <v>61</v>
      </c>
      <c r="B95" t="s">
        <v>62</v>
      </c>
      <c r="C95" t="s">
        <v>63</v>
      </c>
      <c r="E95" t="str">
        <f>"080002399362"</f>
        <v>080002399362</v>
      </c>
      <c r="F95" s="1">
        <v>43699</v>
      </c>
      <c r="G95">
        <v>202002</v>
      </c>
      <c r="H95" t="s">
        <v>79</v>
      </c>
      <c r="I95" t="s">
        <v>80</v>
      </c>
      <c r="J95" t="s">
        <v>159</v>
      </c>
      <c r="K95" t="s">
        <v>67</v>
      </c>
      <c r="L95" t="s">
        <v>288</v>
      </c>
      <c r="M95" t="s">
        <v>289</v>
      </c>
      <c r="N95" t="s">
        <v>359</v>
      </c>
      <c r="O95" t="s">
        <v>181</v>
      </c>
      <c r="P95" t="str">
        <f t="shared" si="6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7.96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 s="5">
        <v>49.83</v>
      </c>
      <c r="BM95" s="5">
        <v>7.47</v>
      </c>
      <c r="BN95" s="5">
        <v>57.3</v>
      </c>
      <c r="BO95" s="5">
        <v>57.3</v>
      </c>
      <c r="BQ95" t="s">
        <v>188</v>
      </c>
      <c r="BR95" t="s">
        <v>160</v>
      </c>
      <c r="BS95" s="1">
        <v>43705</v>
      </c>
      <c r="BT95" s="2">
        <v>0.3972222222222222</v>
      </c>
      <c r="BU95" t="s">
        <v>360</v>
      </c>
      <c r="BV95" t="s">
        <v>74</v>
      </c>
      <c r="BY95">
        <v>1200</v>
      </c>
      <c r="CA95" t="s">
        <v>361</v>
      </c>
      <c r="CC95" t="s">
        <v>289</v>
      </c>
      <c r="CD95">
        <v>2194</v>
      </c>
      <c r="CE95" t="s">
        <v>193</v>
      </c>
      <c r="CF95" s="1">
        <v>43706</v>
      </c>
      <c r="CI95">
        <v>1</v>
      </c>
      <c r="CJ95">
        <v>1</v>
      </c>
      <c r="CK95">
        <v>21</v>
      </c>
      <c r="CL95" t="s">
        <v>78</v>
      </c>
    </row>
    <row r="96" spans="1:90">
      <c r="A96" t="s">
        <v>61</v>
      </c>
      <c r="B96" t="s">
        <v>62</v>
      </c>
      <c r="C96" t="s">
        <v>63</v>
      </c>
      <c r="E96" t="str">
        <f>"080002399481"</f>
        <v>080002399481</v>
      </c>
      <c r="F96" s="1">
        <v>43699</v>
      </c>
      <c r="G96">
        <v>202002</v>
      </c>
      <c r="H96" t="s">
        <v>79</v>
      </c>
      <c r="I96" t="s">
        <v>80</v>
      </c>
      <c r="J96" t="s">
        <v>159</v>
      </c>
      <c r="K96" t="s">
        <v>67</v>
      </c>
      <c r="L96" t="s">
        <v>68</v>
      </c>
      <c r="M96" t="s">
        <v>69</v>
      </c>
      <c r="N96" t="s">
        <v>275</v>
      </c>
      <c r="O96" t="s">
        <v>181</v>
      </c>
      <c r="P96" t="str">
        <f t="shared" si="6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7.96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 s="5">
        <v>49.83</v>
      </c>
      <c r="BM96" s="5">
        <v>7.47</v>
      </c>
      <c r="BN96" s="5">
        <v>57.3</v>
      </c>
      <c r="BO96" s="5">
        <v>57.3</v>
      </c>
      <c r="BQ96" t="s">
        <v>188</v>
      </c>
      <c r="BR96" t="s">
        <v>160</v>
      </c>
      <c r="BS96" s="1">
        <v>43705</v>
      </c>
      <c r="BT96" s="2">
        <v>0.56736111111111109</v>
      </c>
      <c r="BU96" t="s">
        <v>362</v>
      </c>
      <c r="BV96" t="s">
        <v>78</v>
      </c>
      <c r="BW96" t="s">
        <v>295</v>
      </c>
      <c r="BX96" t="s">
        <v>363</v>
      </c>
      <c r="BY96">
        <v>1200</v>
      </c>
      <c r="CC96" t="s">
        <v>69</v>
      </c>
      <c r="CD96">
        <v>2196</v>
      </c>
      <c r="CE96" t="s">
        <v>193</v>
      </c>
      <c r="CF96" s="1">
        <v>43706</v>
      </c>
      <c r="CI96">
        <v>1</v>
      </c>
      <c r="CJ96">
        <v>1</v>
      </c>
      <c r="CK96">
        <v>21</v>
      </c>
      <c r="CL96" t="s">
        <v>78</v>
      </c>
    </row>
    <row r="97" spans="1:90">
      <c r="A97" t="s">
        <v>61</v>
      </c>
      <c r="B97" t="s">
        <v>62</v>
      </c>
      <c r="C97" t="s">
        <v>63</v>
      </c>
      <c r="E97" t="str">
        <f>"080002399407"</f>
        <v>080002399407</v>
      </c>
      <c r="F97" s="1">
        <v>43699</v>
      </c>
      <c r="G97">
        <v>202002</v>
      </c>
      <c r="H97" t="s">
        <v>79</v>
      </c>
      <c r="I97" t="s">
        <v>80</v>
      </c>
      <c r="J97" t="s">
        <v>159</v>
      </c>
      <c r="K97" t="s">
        <v>67</v>
      </c>
      <c r="L97" t="s">
        <v>175</v>
      </c>
      <c r="M97" t="s">
        <v>176</v>
      </c>
      <c r="N97" t="s">
        <v>364</v>
      </c>
      <c r="O97" t="s">
        <v>181</v>
      </c>
      <c r="P97" t="str">
        <f t="shared" si="6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7.96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2</v>
      </c>
      <c r="BJ97">
        <v>0.5</v>
      </c>
      <c r="BK97">
        <v>2</v>
      </c>
      <c r="BL97" s="5">
        <v>49.83</v>
      </c>
      <c r="BM97" s="5">
        <v>7.47</v>
      </c>
      <c r="BN97" s="5">
        <v>57.3</v>
      </c>
      <c r="BO97" s="5">
        <v>57.3</v>
      </c>
      <c r="BQ97" t="s">
        <v>188</v>
      </c>
      <c r="BR97" t="s">
        <v>160</v>
      </c>
      <c r="BS97" s="1">
        <v>43705</v>
      </c>
      <c r="BT97" s="2">
        <v>0.60486111111111118</v>
      </c>
      <c r="BU97" t="s">
        <v>365</v>
      </c>
      <c r="BV97" t="s">
        <v>78</v>
      </c>
      <c r="BW97" t="s">
        <v>190</v>
      </c>
      <c r="BX97" t="s">
        <v>366</v>
      </c>
      <c r="BY97">
        <v>1200</v>
      </c>
      <c r="CA97" t="s">
        <v>180</v>
      </c>
      <c r="CC97" t="s">
        <v>176</v>
      </c>
      <c r="CD97">
        <v>4320</v>
      </c>
      <c r="CE97" t="s">
        <v>193</v>
      </c>
      <c r="CF97" s="1">
        <v>43706</v>
      </c>
      <c r="CI97">
        <v>1</v>
      </c>
      <c r="CJ97">
        <v>1</v>
      </c>
      <c r="CK97">
        <v>21</v>
      </c>
      <c r="CL97" t="s">
        <v>78</v>
      </c>
    </row>
    <row r="98" spans="1:90">
      <c r="A98" t="s">
        <v>61</v>
      </c>
      <c r="B98" t="s">
        <v>62</v>
      </c>
      <c r="C98" t="s">
        <v>63</v>
      </c>
      <c r="E98" t="str">
        <f>"080002399411"</f>
        <v>080002399411</v>
      </c>
      <c r="F98" s="1">
        <v>43699</v>
      </c>
      <c r="G98">
        <v>202002</v>
      </c>
      <c r="H98" t="s">
        <v>79</v>
      </c>
      <c r="I98" t="s">
        <v>80</v>
      </c>
      <c r="J98" t="s">
        <v>159</v>
      </c>
      <c r="K98" t="s">
        <v>67</v>
      </c>
      <c r="L98" t="s">
        <v>141</v>
      </c>
      <c r="M98" t="s">
        <v>142</v>
      </c>
      <c r="N98" t="s">
        <v>367</v>
      </c>
      <c r="O98" t="s">
        <v>181</v>
      </c>
      <c r="P98" t="str">
        <f t="shared" si="6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7.96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 s="5">
        <v>49.83</v>
      </c>
      <c r="BM98" s="5">
        <v>7.47</v>
      </c>
      <c r="BN98" s="5">
        <v>57.3</v>
      </c>
      <c r="BO98" s="5">
        <v>57.3</v>
      </c>
      <c r="BQ98" t="s">
        <v>188</v>
      </c>
      <c r="BR98" t="s">
        <v>160</v>
      </c>
      <c r="BS98" s="1">
        <v>43705</v>
      </c>
      <c r="BT98" s="2">
        <v>0.51041666666666663</v>
      </c>
      <c r="BU98" t="s">
        <v>368</v>
      </c>
      <c r="BV98" t="s">
        <v>78</v>
      </c>
      <c r="BW98" t="s">
        <v>236</v>
      </c>
      <c r="BX98" t="s">
        <v>333</v>
      </c>
      <c r="BY98">
        <v>1200</v>
      </c>
      <c r="CA98" t="s">
        <v>369</v>
      </c>
      <c r="CC98" t="s">
        <v>142</v>
      </c>
      <c r="CD98">
        <v>6045</v>
      </c>
      <c r="CE98" t="s">
        <v>193</v>
      </c>
      <c r="CF98" s="1">
        <v>43706</v>
      </c>
      <c r="CI98">
        <v>1</v>
      </c>
      <c r="CJ98">
        <v>1</v>
      </c>
      <c r="CK98">
        <v>21</v>
      </c>
      <c r="CL98" t="s">
        <v>78</v>
      </c>
    </row>
    <row r="99" spans="1:90">
      <c r="A99" t="s">
        <v>61</v>
      </c>
      <c r="B99" t="s">
        <v>62</v>
      </c>
      <c r="C99" t="s">
        <v>63</v>
      </c>
      <c r="E99" t="str">
        <f>"080002399271"</f>
        <v>080002399271</v>
      </c>
      <c r="F99" s="1">
        <v>43699</v>
      </c>
      <c r="G99">
        <v>202002</v>
      </c>
      <c r="H99" t="s">
        <v>79</v>
      </c>
      <c r="I99" t="s">
        <v>80</v>
      </c>
      <c r="J99" t="s">
        <v>159</v>
      </c>
      <c r="K99" t="s">
        <v>67</v>
      </c>
      <c r="L99" t="s">
        <v>64</v>
      </c>
      <c r="M99" t="s">
        <v>65</v>
      </c>
      <c r="N99" t="s">
        <v>370</v>
      </c>
      <c r="O99" t="s">
        <v>181</v>
      </c>
      <c r="P99" t="str">
        <f t="shared" si="6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7.96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 s="5">
        <v>49.83</v>
      </c>
      <c r="BM99" s="5">
        <v>7.47</v>
      </c>
      <c r="BN99" s="5">
        <v>57.3</v>
      </c>
      <c r="BO99" s="5">
        <v>57.3</v>
      </c>
      <c r="BQ99" t="s">
        <v>188</v>
      </c>
      <c r="BR99" t="s">
        <v>160</v>
      </c>
      <c r="BS99" s="1">
        <v>43705</v>
      </c>
      <c r="BT99" s="2">
        <v>0.4909722222222222</v>
      </c>
      <c r="BU99" t="s">
        <v>371</v>
      </c>
      <c r="BV99" t="s">
        <v>78</v>
      </c>
      <c r="BW99" t="s">
        <v>190</v>
      </c>
      <c r="BX99" t="s">
        <v>197</v>
      </c>
      <c r="BY99">
        <v>1200</v>
      </c>
      <c r="CA99" t="s">
        <v>243</v>
      </c>
      <c r="CC99" t="s">
        <v>65</v>
      </c>
      <c r="CD99">
        <v>7441</v>
      </c>
      <c r="CE99" t="s">
        <v>193</v>
      </c>
      <c r="CF99" s="1">
        <v>43706</v>
      </c>
      <c r="CI99">
        <v>1</v>
      </c>
      <c r="CJ99">
        <v>1</v>
      </c>
      <c r="CK99">
        <v>21</v>
      </c>
      <c r="CL99" t="s">
        <v>78</v>
      </c>
    </row>
    <row r="100" spans="1:90">
      <c r="A100" t="s">
        <v>61</v>
      </c>
      <c r="B100" t="s">
        <v>62</v>
      </c>
      <c r="C100" t="s">
        <v>63</v>
      </c>
      <c r="E100" t="str">
        <f>"080002399317"</f>
        <v>080002399317</v>
      </c>
      <c r="F100" s="1">
        <v>43699</v>
      </c>
      <c r="G100">
        <v>202002</v>
      </c>
      <c r="H100" t="s">
        <v>79</v>
      </c>
      <c r="I100" t="s">
        <v>80</v>
      </c>
      <c r="J100" t="s">
        <v>159</v>
      </c>
      <c r="K100" t="s">
        <v>67</v>
      </c>
      <c r="L100" t="s">
        <v>64</v>
      </c>
      <c r="M100" t="s">
        <v>65</v>
      </c>
      <c r="N100" t="s">
        <v>372</v>
      </c>
      <c r="O100" t="s">
        <v>181</v>
      </c>
      <c r="P100" t="str">
        <f t="shared" si="6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7.96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 s="5">
        <v>49.83</v>
      </c>
      <c r="BM100" s="5">
        <v>7.47</v>
      </c>
      <c r="BN100" s="5">
        <v>57.3</v>
      </c>
      <c r="BO100" s="5">
        <v>57.3</v>
      </c>
      <c r="BQ100" t="s">
        <v>188</v>
      </c>
      <c r="BR100" t="s">
        <v>160</v>
      </c>
      <c r="BS100" s="1">
        <v>43705</v>
      </c>
      <c r="BT100" s="2">
        <v>0.41597222222222219</v>
      </c>
      <c r="BU100" t="s">
        <v>373</v>
      </c>
      <c r="BV100" t="s">
        <v>74</v>
      </c>
      <c r="BY100">
        <v>1200</v>
      </c>
      <c r="CA100" t="s">
        <v>234</v>
      </c>
      <c r="CC100" t="s">
        <v>65</v>
      </c>
      <c r="CD100">
        <v>7560</v>
      </c>
      <c r="CE100" t="s">
        <v>193</v>
      </c>
      <c r="CF100" s="1">
        <v>43706</v>
      </c>
      <c r="CI100">
        <v>1</v>
      </c>
      <c r="CJ100">
        <v>1</v>
      </c>
      <c r="CK100">
        <v>21</v>
      </c>
      <c r="CL100" t="s">
        <v>78</v>
      </c>
    </row>
    <row r="101" spans="1:90">
      <c r="A101" t="s">
        <v>61</v>
      </c>
      <c r="B101" t="s">
        <v>62</v>
      </c>
      <c r="C101" t="s">
        <v>63</v>
      </c>
      <c r="E101" t="str">
        <f>"080002399328"</f>
        <v>080002399328</v>
      </c>
      <c r="F101" s="1">
        <v>43699</v>
      </c>
      <c r="G101">
        <v>202002</v>
      </c>
      <c r="H101" t="s">
        <v>79</v>
      </c>
      <c r="I101" t="s">
        <v>80</v>
      </c>
      <c r="J101" t="s">
        <v>159</v>
      </c>
      <c r="K101" t="s">
        <v>67</v>
      </c>
      <c r="L101" t="s">
        <v>64</v>
      </c>
      <c r="M101" t="s">
        <v>65</v>
      </c>
      <c r="N101" t="s">
        <v>374</v>
      </c>
      <c r="O101" t="s">
        <v>181</v>
      </c>
      <c r="P101" t="str">
        <f t="shared" si="6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7.96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 s="5">
        <v>49.83</v>
      </c>
      <c r="BM101" s="5">
        <v>7.47</v>
      </c>
      <c r="BN101" s="5">
        <v>57.3</v>
      </c>
      <c r="BO101" s="5">
        <v>57.3</v>
      </c>
      <c r="BQ101" t="s">
        <v>188</v>
      </c>
      <c r="BR101" t="s">
        <v>160</v>
      </c>
      <c r="BS101" s="1">
        <v>43705</v>
      </c>
      <c r="BT101" s="2">
        <v>0.41875000000000001</v>
      </c>
      <c r="BU101" t="s">
        <v>375</v>
      </c>
      <c r="BV101" t="s">
        <v>74</v>
      </c>
      <c r="BY101">
        <v>1200</v>
      </c>
      <c r="CA101" t="s">
        <v>198</v>
      </c>
      <c r="CC101" t="s">
        <v>65</v>
      </c>
      <c r="CD101">
        <v>7708</v>
      </c>
      <c r="CE101" t="s">
        <v>193</v>
      </c>
      <c r="CF101" s="1">
        <v>43706</v>
      </c>
      <c r="CI101">
        <v>1</v>
      </c>
      <c r="CJ101">
        <v>1</v>
      </c>
      <c r="CK101">
        <v>21</v>
      </c>
      <c r="CL101" t="s">
        <v>78</v>
      </c>
    </row>
    <row r="102" spans="1:90">
      <c r="A102" t="s">
        <v>61</v>
      </c>
      <c r="B102" t="s">
        <v>62</v>
      </c>
      <c r="C102" t="s">
        <v>63</v>
      </c>
      <c r="E102" t="str">
        <f>"080002399492"</f>
        <v>080002399492</v>
      </c>
      <c r="F102" s="1">
        <v>43699</v>
      </c>
      <c r="G102">
        <v>202002</v>
      </c>
      <c r="H102" t="s">
        <v>79</v>
      </c>
      <c r="I102" t="s">
        <v>80</v>
      </c>
      <c r="J102" t="s">
        <v>159</v>
      </c>
      <c r="K102" t="s">
        <v>67</v>
      </c>
      <c r="L102" t="s">
        <v>155</v>
      </c>
      <c r="M102" t="s">
        <v>156</v>
      </c>
      <c r="N102" t="s">
        <v>213</v>
      </c>
      <c r="O102" t="s">
        <v>181</v>
      </c>
      <c r="P102" t="str">
        <f t="shared" si="6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15.41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 s="5">
        <v>96.53</v>
      </c>
      <c r="BM102" s="5">
        <v>14.48</v>
      </c>
      <c r="BN102" s="5">
        <v>111.01</v>
      </c>
      <c r="BO102" s="5">
        <v>111.01</v>
      </c>
      <c r="BQ102" t="s">
        <v>220</v>
      </c>
      <c r="BR102" t="s">
        <v>160</v>
      </c>
      <c r="BS102" s="1">
        <v>43706</v>
      </c>
      <c r="BT102" s="2">
        <v>0.63055555555555554</v>
      </c>
      <c r="BU102" t="s">
        <v>376</v>
      </c>
      <c r="BV102" t="s">
        <v>78</v>
      </c>
      <c r="BW102" t="s">
        <v>377</v>
      </c>
      <c r="BX102" t="s">
        <v>378</v>
      </c>
      <c r="BY102">
        <v>1200</v>
      </c>
      <c r="CA102" t="s">
        <v>216</v>
      </c>
      <c r="CC102" t="s">
        <v>156</v>
      </c>
      <c r="CD102">
        <v>4265</v>
      </c>
      <c r="CE102" t="s">
        <v>193</v>
      </c>
      <c r="CF102" s="1">
        <v>43706</v>
      </c>
      <c r="CI102">
        <v>1</v>
      </c>
      <c r="CJ102">
        <v>2</v>
      </c>
      <c r="CK102">
        <v>23</v>
      </c>
      <c r="CL102" t="s">
        <v>78</v>
      </c>
    </row>
    <row r="103" spans="1:90">
      <c r="A103" t="s">
        <v>61</v>
      </c>
      <c r="B103" t="s">
        <v>62</v>
      </c>
      <c r="C103" t="s">
        <v>63</v>
      </c>
      <c r="E103" t="str">
        <f>"080002399375"</f>
        <v>080002399375</v>
      </c>
      <c r="F103" s="1">
        <v>43699</v>
      </c>
      <c r="G103">
        <v>202002</v>
      </c>
      <c r="H103" t="s">
        <v>79</v>
      </c>
      <c r="I103" t="s">
        <v>80</v>
      </c>
      <c r="J103" t="s">
        <v>159</v>
      </c>
      <c r="K103" t="s">
        <v>67</v>
      </c>
      <c r="L103" t="s">
        <v>68</v>
      </c>
      <c r="M103" t="s">
        <v>69</v>
      </c>
      <c r="N103" t="s">
        <v>249</v>
      </c>
      <c r="O103" t="s">
        <v>181</v>
      </c>
      <c r="P103" t="str">
        <f t="shared" si="6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7.96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 s="5">
        <v>49.83</v>
      </c>
      <c r="BM103" s="5">
        <v>7.47</v>
      </c>
      <c r="BN103" s="5">
        <v>57.3</v>
      </c>
      <c r="BO103" s="5">
        <v>57.3</v>
      </c>
      <c r="BQ103" t="s">
        <v>188</v>
      </c>
      <c r="BR103" t="s">
        <v>160</v>
      </c>
      <c r="BS103" s="1">
        <v>43705</v>
      </c>
      <c r="BT103" s="2">
        <v>0.4236111111111111</v>
      </c>
      <c r="BU103" t="s">
        <v>379</v>
      </c>
      <c r="BV103" t="s">
        <v>74</v>
      </c>
      <c r="BY103">
        <v>1200</v>
      </c>
      <c r="CA103" t="s">
        <v>252</v>
      </c>
      <c r="CC103" t="s">
        <v>69</v>
      </c>
      <c r="CD103">
        <v>2007</v>
      </c>
      <c r="CE103" t="s">
        <v>193</v>
      </c>
      <c r="CF103" s="1">
        <v>43706</v>
      </c>
      <c r="CI103">
        <v>1</v>
      </c>
      <c r="CJ103">
        <v>1</v>
      </c>
      <c r="CK103">
        <v>21</v>
      </c>
      <c r="CL103" t="s">
        <v>78</v>
      </c>
    </row>
    <row r="104" spans="1:90">
      <c r="A104" t="s">
        <v>61</v>
      </c>
      <c r="B104" t="s">
        <v>62</v>
      </c>
      <c r="C104" t="s">
        <v>63</v>
      </c>
      <c r="E104" t="str">
        <f>"080002399303"</f>
        <v>080002399303</v>
      </c>
      <c r="F104" s="1">
        <v>43699</v>
      </c>
      <c r="G104">
        <v>202002</v>
      </c>
      <c r="H104" t="s">
        <v>79</v>
      </c>
      <c r="I104" t="s">
        <v>80</v>
      </c>
      <c r="J104" t="s">
        <v>159</v>
      </c>
      <c r="K104" t="s">
        <v>67</v>
      </c>
      <c r="L104" t="s">
        <v>64</v>
      </c>
      <c r="M104" t="s">
        <v>65</v>
      </c>
      <c r="N104" t="s">
        <v>380</v>
      </c>
      <c r="O104" t="s">
        <v>181</v>
      </c>
      <c r="P104" t="str">
        <f t="shared" si="6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7.96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 s="5">
        <v>49.83</v>
      </c>
      <c r="BM104" s="5">
        <v>7.47</v>
      </c>
      <c r="BN104" s="5">
        <v>57.3</v>
      </c>
      <c r="BO104" s="5">
        <v>57.3</v>
      </c>
      <c r="BQ104" t="s">
        <v>188</v>
      </c>
      <c r="BR104" t="s">
        <v>160</v>
      </c>
      <c r="BS104" s="1">
        <v>43705</v>
      </c>
      <c r="BT104" s="2">
        <v>0.41666666666666669</v>
      </c>
      <c r="BU104" t="s">
        <v>381</v>
      </c>
      <c r="BV104" t="s">
        <v>74</v>
      </c>
      <c r="BY104">
        <v>1200</v>
      </c>
      <c r="CC104" t="s">
        <v>65</v>
      </c>
      <c r="CD104">
        <v>7945</v>
      </c>
      <c r="CE104" t="s">
        <v>193</v>
      </c>
      <c r="CF104" s="1">
        <v>43706</v>
      </c>
      <c r="CI104">
        <v>1</v>
      </c>
      <c r="CJ104">
        <v>1</v>
      </c>
      <c r="CK104">
        <v>21</v>
      </c>
      <c r="CL104" t="s">
        <v>78</v>
      </c>
    </row>
    <row r="105" spans="1:90">
      <c r="A105" t="s">
        <v>61</v>
      </c>
      <c r="B105" t="s">
        <v>62</v>
      </c>
      <c r="C105" t="s">
        <v>63</v>
      </c>
      <c r="E105" t="str">
        <f>"080002399486"</f>
        <v>080002399486</v>
      </c>
      <c r="F105" s="1">
        <v>43699</v>
      </c>
      <c r="G105">
        <v>202002</v>
      </c>
      <c r="H105" t="s">
        <v>79</v>
      </c>
      <c r="I105" t="s">
        <v>80</v>
      </c>
      <c r="J105" t="s">
        <v>159</v>
      </c>
      <c r="K105" t="s">
        <v>67</v>
      </c>
      <c r="L105" t="s">
        <v>68</v>
      </c>
      <c r="M105" t="s">
        <v>69</v>
      </c>
      <c r="N105" t="s">
        <v>267</v>
      </c>
      <c r="O105" t="s">
        <v>181</v>
      </c>
      <c r="P105" t="str">
        <f t="shared" si="6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7.96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 s="5">
        <v>49.83</v>
      </c>
      <c r="BM105" s="5">
        <v>7.47</v>
      </c>
      <c r="BN105" s="5">
        <v>57.3</v>
      </c>
      <c r="BO105" s="5">
        <v>57.3</v>
      </c>
      <c r="BQ105" t="s">
        <v>188</v>
      </c>
      <c r="BR105" t="s">
        <v>160</v>
      </c>
      <c r="BS105" s="1">
        <v>43705</v>
      </c>
      <c r="BT105" s="2">
        <v>0.38541666666666669</v>
      </c>
      <c r="BU105" t="s">
        <v>268</v>
      </c>
      <c r="BV105" t="s">
        <v>74</v>
      </c>
      <c r="BY105">
        <v>1200</v>
      </c>
      <c r="CA105" t="s">
        <v>382</v>
      </c>
      <c r="CC105" t="s">
        <v>69</v>
      </c>
      <c r="CD105">
        <v>2196</v>
      </c>
      <c r="CE105" t="s">
        <v>193</v>
      </c>
      <c r="CF105" s="1">
        <v>43705</v>
      </c>
      <c r="CI105">
        <v>1</v>
      </c>
      <c r="CJ105">
        <v>1</v>
      </c>
      <c r="CK105">
        <v>21</v>
      </c>
      <c r="CL105" t="s">
        <v>78</v>
      </c>
    </row>
    <row r="106" spans="1:90">
      <c r="A106" t="s">
        <v>61</v>
      </c>
      <c r="B106" t="s">
        <v>62</v>
      </c>
      <c r="C106" t="s">
        <v>63</v>
      </c>
      <c r="E106" t="str">
        <f>"080002399450"</f>
        <v>080002399450</v>
      </c>
      <c r="F106" s="1">
        <v>43699</v>
      </c>
      <c r="G106">
        <v>202002</v>
      </c>
      <c r="H106" t="s">
        <v>79</v>
      </c>
      <c r="I106" t="s">
        <v>80</v>
      </c>
      <c r="J106" t="s">
        <v>159</v>
      </c>
      <c r="K106" t="s">
        <v>67</v>
      </c>
      <c r="L106" t="s">
        <v>68</v>
      </c>
      <c r="M106" t="s">
        <v>69</v>
      </c>
      <c r="N106" t="s">
        <v>383</v>
      </c>
      <c r="O106" t="s">
        <v>181</v>
      </c>
      <c r="P106" t="str">
        <f t="shared" si="6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7.96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 s="5">
        <v>49.83</v>
      </c>
      <c r="BM106" s="5">
        <v>7.47</v>
      </c>
      <c r="BN106" s="5">
        <v>57.3</v>
      </c>
      <c r="BO106" s="5">
        <v>57.3</v>
      </c>
      <c r="BQ106" t="s">
        <v>220</v>
      </c>
      <c r="BR106" t="s">
        <v>160</v>
      </c>
      <c r="BS106" s="1">
        <v>43705</v>
      </c>
      <c r="BT106" s="2">
        <v>0.42986111111111108</v>
      </c>
      <c r="BU106" t="s">
        <v>384</v>
      </c>
      <c r="BV106" t="s">
        <v>74</v>
      </c>
      <c r="BY106">
        <v>1200</v>
      </c>
      <c r="CC106" t="s">
        <v>69</v>
      </c>
      <c r="CD106">
        <v>2059</v>
      </c>
      <c r="CE106" t="s">
        <v>193</v>
      </c>
      <c r="CF106" s="1">
        <v>43706</v>
      </c>
      <c r="CI106">
        <v>1</v>
      </c>
      <c r="CJ106">
        <v>1</v>
      </c>
      <c r="CK106">
        <v>21</v>
      </c>
      <c r="CL106" t="s">
        <v>78</v>
      </c>
    </row>
    <row r="107" spans="1:90">
      <c r="A107" t="s">
        <v>61</v>
      </c>
      <c r="B107" t="s">
        <v>62</v>
      </c>
      <c r="C107" t="s">
        <v>63</v>
      </c>
      <c r="E107" t="str">
        <f>"080002399497"</f>
        <v>080002399497</v>
      </c>
      <c r="F107" s="1">
        <v>43699</v>
      </c>
      <c r="G107">
        <v>202002</v>
      </c>
      <c r="H107" t="s">
        <v>79</v>
      </c>
      <c r="I107" t="s">
        <v>80</v>
      </c>
      <c r="J107" t="s">
        <v>159</v>
      </c>
      <c r="K107" t="s">
        <v>67</v>
      </c>
      <c r="L107" t="s">
        <v>64</v>
      </c>
      <c r="M107" t="s">
        <v>65</v>
      </c>
      <c r="N107" t="s">
        <v>246</v>
      </c>
      <c r="O107" t="s">
        <v>181</v>
      </c>
      <c r="P107" t="str">
        <f t="shared" si="6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7.96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2</v>
      </c>
      <c r="BJ107">
        <v>0.5</v>
      </c>
      <c r="BK107">
        <v>2</v>
      </c>
      <c r="BL107" s="5">
        <v>49.83</v>
      </c>
      <c r="BM107" s="5">
        <v>7.47</v>
      </c>
      <c r="BN107" s="5">
        <v>57.3</v>
      </c>
      <c r="BO107" s="5">
        <v>57.3</v>
      </c>
      <c r="BQ107" t="s">
        <v>188</v>
      </c>
      <c r="BR107" t="s">
        <v>160</v>
      </c>
      <c r="BS107" s="1">
        <v>43705</v>
      </c>
      <c r="BT107" s="2">
        <v>0.4284722222222222</v>
      </c>
      <c r="BU107" t="s">
        <v>385</v>
      </c>
      <c r="BV107" t="s">
        <v>74</v>
      </c>
      <c r="BY107">
        <v>1200</v>
      </c>
      <c r="CA107" t="s">
        <v>310</v>
      </c>
      <c r="CC107" t="s">
        <v>65</v>
      </c>
      <c r="CD107">
        <v>7530</v>
      </c>
      <c r="CE107" t="s">
        <v>193</v>
      </c>
      <c r="CF107" s="1">
        <v>43706</v>
      </c>
      <c r="CI107">
        <v>1</v>
      </c>
      <c r="CJ107">
        <v>1</v>
      </c>
      <c r="CK107">
        <v>21</v>
      </c>
      <c r="CL107" t="s">
        <v>78</v>
      </c>
    </row>
    <row r="108" spans="1:90">
      <c r="A108" t="s">
        <v>61</v>
      </c>
      <c r="B108" t="s">
        <v>62</v>
      </c>
      <c r="C108" t="s">
        <v>63</v>
      </c>
      <c r="E108" t="str">
        <f>"080002399388"</f>
        <v>080002399388</v>
      </c>
      <c r="F108" s="1">
        <v>43699</v>
      </c>
      <c r="G108">
        <v>202002</v>
      </c>
      <c r="H108" t="s">
        <v>79</v>
      </c>
      <c r="I108" t="s">
        <v>80</v>
      </c>
      <c r="J108" t="s">
        <v>159</v>
      </c>
      <c r="K108" t="s">
        <v>67</v>
      </c>
      <c r="L108" t="s">
        <v>68</v>
      </c>
      <c r="M108" t="s">
        <v>69</v>
      </c>
      <c r="N108" t="s">
        <v>386</v>
      </c>
      <c r="O108" t="s">
        <v>181</v>
      </c>
      <c r="P108" t="str">
        <f t="shared" si="6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7.96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 s="5">
        <v>49.83</v>
      </c>
      <c r="BM108" s="5">
        <v>7.47</v>
      </c>
      <c r="BN108" s="5">
        <v>57.3</v>
      </c>
      <c r="BO108" s="5">
        <v>57.3</v>
      </c>
      <c r="BQ108" t="s">
        <v>188</v>
      </c>
      <c r="BR108" t="s">
        <v>160</v>
      </c>
      <c r="BS108" s="1">
        <v>43705</v>
      </c>
      <c r="BT108" s="2">
        <v>0.39652777777777781</v>
      </c>
      <c r="BU108" t="s">
        <v>387</v>
      </c>
      <c r="BV108" t="s">
        <v>74</v>
      </c>
      <c r="BY108">
        <v>1200</v>
      </c>
      <c r="CA108" t="s">
        <v>388</v>
      </c>
      <c r="CC108" t="s">
        <v>69</v>
      </c>
      <c r="CD108">
        <v>2055</v>
      </c>
      <c r="CE108" t="s">
        <v>193</v>
      </c>
      <c r="CF108" s="1">
        <v>43706</v>
      </c>
      <c r="CI108">
        <v>1</v>
      </c>
      <c r="CJ108">
        <v>1</v>
      </c>
      <c r="CK108">
        <v>21</v>
      </c>
      <c r="CL108" t="s">
        <v>78</v>
      </c>
    </row>
    <row r="109" spans="1:90">
      <c r="A109" t="s">
        <v>61</v>
      </c>
      <c r="B109" t="s">
        <v>62</v>
      </c>
      <c r="C109" t="s">
        <v>63</v>
      </c>
      <c r="E109" t="str">
        <f>"080002399307"</f>
        <v>080002399307</v>
      </c>
      <c r="F109" s="1">
        <v>43699</v>
      </c>
      <c r="G109">
        <v>202002</v>
      </c>
      <c r="H109" t="s">
        <v>79</v>
      </c>
      <c r="I109" t="s">
        <v>80</v>
      </c>
      <c r="J109" t="s">
        <v>159</v>
      </c>
      <c r="K109" t="s">
        <v>67</v>
      </c>
      <c r="L109" t="s">
        <v>64</v>
      </c>
      <c r="M109" t="s">
        <v>65</v>
      </c>
      <c r="N109" t="s">
        <v>389</v>
      </c>
      <c r="O109" t="s">
        <v>181</v>
      </c>
      <c r="P109" t="str">
        <f t="shared" si="6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7.96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 s="5">
        <v>49.83</v>
      </c>
      <c r="BM109" s="5">
        <v>7.47</v>
      </c>
      <c r="BN109" s="5">
        <v>57.3</v>
      </c>
      <c r="BO109" s="5">
        <v>57.3</v>
      </c>
      <c r="BQ109" t="s">
        <v>188</v>
      </c>
      <c r="BR109" t="s">
        <v>160</v>
      </c>
      <c r="BS109" s="1">
        <v>43705</v>
      </c>
      <c r="BT109" s="2">
        <v>0.38750000000000001</v>
      </c>
      <c r="BU109" t="s">
        <v>390</v>
      </c>
      <c r="BV109" t="s">
        <v>74</v>
      </c>
      <c r="BY109">
        <v>1200</v>
      </c>
      <c r="CA109" t="s">
        <v>391</v>
      </c>
      <c r="CC109" t="s">
        <v>65</v>
      </c>
      <c r="CD109">
        <v>7441</v>
      </c>
      <c r="CE109" t="s">
        <v>193</v>
      </c>
      <c r="CF109" s="1">
        <v>43705</v>
      </c>
      <c r="CI109">
        <v>1</v>
      </c>
      <c r="CJ109">
        <v>1</v>
      </c>
      <c r="CK109">
        <v>21</v>
      </c>
      <c r="CL109" t="s">
        <v>78</v>
      </c>
    </row>
    <row r="110" spans="1:90">
      <c r="A110" t="s">
        <v>61</v>
      </c>
      <c r="B110" t="s">
        <v>62</v>
      </c>
      <c r="C110" t="s">
        <v>63</v>
      </c>
      <c r="E110" t="str">
        <f>"080002399379"</f>
        <v>080002399379</v>
      </c>
      <c r="F110" s="1">
        <v>43699</v>
      </c>
      <c r="G110">
        <v>202002</v>
      </c>
      <c r="H110" t="s">
        <v>79</v>
      </c>
      <c r="I110" t="s">
        <v>80</v>
      </c>
      <c r="J110" t="s">
        <v>159</v>
      </c>
      <c r="K110" t="s">
        <v>67</v>
      </c>
      <c r="L110" t="s">
        <v>301</v>
      </c>
      <c r="M110" t="s">
        <v>302</v>
      </c>
      <c r="N110" t="s">
        <v>303</v>
      </c>
      <c r="O110" t="s">
        <v>181</v>
      </c>
      <c r="P110" t="str">
        <f t="shared" si="6"/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7.96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 s="5">
        <v>49.83</v>
      </c>
      <c r="BM110" s="5">
        <v>7.47</v>
      </c>
      <c r="BN110" s="5">
        <v>57.3</v>
      </c>
      <c r="BO110" s="5">
        <v>57.3</v>
      </c>
      <c r="BQ110" t="s">
        <v>188</v>
      </c>
      <c r="BR110" t="s">
        <v>160</v>
      </c>
      <c r="BS110" s="1">
        <v>43705</v>
      </c>
      <c r="BT110" s="2">
        <v>0.4201388888888889</v>
      </c>
      <c r="BU110" t="s">
        <v>392</v>
      </c>
      <c r="BV110" t="s">
        <v>74</v>
      </c>
      <c r="BY110">
        <v>1200</v>
      </c>
      <c r="CA110" t="s">
        <v>305</v>
      </c>
      <c r="CC110" t="s">
        <v>302</v>
      </c>
      <c r="CD110">
        <v>1459</v>
      </c>
      <c r="CE110" t="s">
        <v>193</v>
      </c>
      <c r="CF110" s="1">
        <v>43706</v>
      </c>
      <c r="CI110">
        <v>1</v>
      </c>
      <c r="CJ110">
        <v>1</v>
      </c>
      <c r="CK110">
        <v>21</v>
      </c>
      <c r="CL110" t="s">
        <v>78</v>
      </c>
    </row>
    <row r="111" spans="1:90">
      <c r="A111" t="s">
        <v>61</v>
      </c>
      <c r="B111" t="s">
        <v>62</v>
      </c>
      <c r="C111" t="s">
        <v>63</v>
      </c>
      <c r="E111" t="str">
        <f>"080002399471"</f>
        <v>080002399471</v>
      </c>
      <c r="F111" s="1">
        <v>43699</v>
      </c>
      <c r="G111">
        <v>202002</v>
      </c>
      <c r="H111" t="s">
        <v>79</v>
      </c>
      <c r="I111" t="s">
        <v>80</v>
      </c>
      <c r="J111" t="s">
        <v>159</v>
      </c>
      <c r="K111" t="s">
        <v>67</v>
      </c>
      <c r="L111" t="s">
        <v>79</v>
      </c>
      <c r="M111" t="s">
        <v>80</v>
      </c>
      <c r="N111" t="s">
        <v>299</v>
      </c>
      <c r="O111" t="s">
        <v>181</v>
      </c>
      <c r="P111" t="str">
        <f t="shared" si="6"/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6.21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0.5</v>
      </c>
      <c r="BK111">
        <v>1</v>
      </c>
      <c r="BL111" s="5">
        <v>38.92</v>
      </c>
      <c r="BM111" s="5">
        <v>5.84</v>
      </c>
      <c r="BN111" s="5">
        <v>44.76</v>
      </c>
      <c r="BO111" s="5">
        <v>44.76</v>
      </c>
      <c r="BQ111" t="s">
        <v>188</v>
      </c>
      <c r="BR111" t="s">
        <v>160</v>
      </c>
      <c r="BS111" s="1">
        <v>43705</v>
      </c>
      <c r="BT111" s="2">
        <v>0.4284722222222222</v>
      </c>
      <c r="BU111" t="s">
        <v>393</v>
      </c>
      <c r="BV111" t="s">
        <v>74</v>
      </c>
      <c r="BY111">
        <v>2400</v>
      </c>
      <c r="CC111" t="s">
        <v>80</v>
      </c>
      <c r="CD111">
        <v>182</v>
      </c>
      <c r="CE111" t="s">
        <v>193</v>
      </c>
      <c r="CF111" s="1">
        <v>43707</v>
      </c>
      <c r="CI111">
        <v>1</v>
      </c>
      <c r="CJ111">
        <v>1</v>
      </c>
      <c r="CK111">
        <v>22</v>
      </c>
      <c r="CL111" t="s">
        <v>78</v>
      </c>
    </row>
    <row r="112" spans="1:90">
      <c r="A112" t="s">
        <v>61</v>
      </c>
      <c r="B112" t="s">
        <v>62</v>
      </c>
      <c r="C112" t="s">
        <v>63</v>
      </c>
      <c r="E112" t="str">
        <f>"080002399472"</f>
        <v>080002399472</v>
      </c>
      <c r="F112" s="1">
        <v>43699</v>
      </c>
      <c r="G112">
        <v>202002</v>
      </c>
      <c r="H112" t="s">
        <v>79</v>
      </c>
      <c r="I112" t="s">
        <v>80</v>
      </c>
      <c r="J112" t="s">
        <v>159</v>
      </c>
      <c r="K112" t="s">
        <v>67</v>
      </c>
      <c r="L112" t="s">
        <v>117</v>
      </c>
      <c r="M112" t="s">
        <v>118</v>
      </c>
      <c r="N112" t="s">
        <v>297</v>
      </c>
      <c r="O112" t="s">
        <v>181</v>
      </c>
      <c r="P112" t="str">
        <f t="shared" si="6"/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7.96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 s="5">
        <v>49.83</v>
      </c>
      <c r="BM112" s="5">
        <v>7.47</v>
      </c>
      <c r="BN112" s="5">
        <v>57.3</v>
      </c>
      <c r="BO112" s="5">
        <v>57.3</v>
      </c>
      <c r="BQ112" t="s">
        <v>188</v>
      </c>
      <c r="BR112" t="s">
        <v>160</v>
      </c>
      <c r="BS112" s="1">
        <v>43705</v>
      </c>
      <c r="BT112" s="2">
        <v>0.5854166666666667</v>
      </c>
      <c r="BU112" t="s">
        <v>394</v>
      </c>
      <c r="BV112" t="s">
        <v>78</v>
      </c>
      <c r="BW112" t="s">
        <v>377</v>
      </c>
      <c r="BX112" t="s">
        <v>366</v>
      </c>
      <c r="BY112">
        <v>1200</v>
      </c>
      <c r="CA112" t="s">
        <v>314</v>
      </c>
      <c r="CC112" t="s">
        <v>118</v>
      </c>
      <c r="CD112">
        <v>4001</v>
      </c>
      <c r="CE112" t="s">
        <v>193</v>
      </c>
      <c r="CF112" s="1">
        <v>43705</v>
      </c>
      <c r="CI112">
        <v>1</v>
      </c>
      <c r="CJ112">
        <v>1</v>
      </c>
      <c r="CK112">
        <v>21</v>
      </c>
      <c r="CL112" t="s">
        <v>78</v>
      </c>
    </row>
    <row r="113" spans="1:90">
      <c r="A113" t="s">
        <v>61</v>
      </c>
      <c r="B113" t="s">
        <v>62</v>
      </c>
      <c r="C113" t="s">
        <v>63</v>
      </c>
      <c r="E113" t="str">
        <f>"080002399286"</f>
        <v>080002399286</v>
      </c>
      <c r="F113" s="1">
        <v>43699</v>
      </c>
      <c r="G113">
        <v>202002</v>
      </c>
      <c r="H113" t="s">
        <v>79</v>
      </c>
      <c r="I113" t="s">
        <v>80</v>
      </c>
      <c r="J113" t="s">
        <v>159</v>
      </c>
      <c r="K113" t="s">
        <v>67</v>
      </c>
      <c r="L113" t="s">
        <v>141</v>
      </c>
      <c r="M113" t="s">
        <v>142</v>
      </c>
      <c r="N113" t="s">
        <v>201</v>
      </c>
      <c r="O113" t="s">
        <v>181</v>
      </c>
      <c r="P113" t="str">
        <f t="shared" si="6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7.96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 s="5">
        <v>49.83</v>
      </c>
      <c r="BM113" s="5">
        <v>7.47</v>
      </c>
      <c r="BN113" s="5">
        <v>57.3</v>
      </c>
      <c r="BO113" s="5">
        <v>57.3</v>
      </c>
      <c r="BQ113" t="s">
        <v>188</v>
      </c>
      <c r="BR113" t="s">
        <v>160</v>
      </c>
      <c r="BS113" s="1">
        <v>43705</v>
      </c>
      <c r="BT113" s="2">
        <v>0.42291666666666666</v>
      </c>
      <c r="BU113" t="s">
        <v>395</v>
      </c>
      <c r="BV113" t="s">
        <v>74</v>
      </c>
      <c r="BY113">
        <v>1200</v>
      </c>
      <c r="CA113" t="s">
        <v>203</v>
      </c>
      <c r="CC113" t="s">
        <v>142</v>
      </c>
      <c r="CD113">
        <v>6000</v>
      </c>
      <c r="CE113" t="s">
        <v>193</v>
      </c>
      <c r="CF113" s="1">
        <v>43705</v>
      </c>
      <c r="CI113">
        <v>1</v>
      </c>
      <c r="CJ113">
        <v>1</v>
      </c>
      <c r="CK113">
        <v>21</v>
      </c>
      <c r="CL113" t="s">
        <v>78</v>
      </c>
    </row>
    <row r="114" spans="1:90">
      <c r="A114" t="s">
        <v>61</v>
      </c>
      <c r="B114" t="s">
        <v>62</v>
      </c>
      <c r="C114" t="s">
        <v>63</v>
      </c>
      <c r="E114" t="str">
        <f>"080002399474"</f>
        <v>080002399474</v>
      </c>
      <c r="F114" s="1">
        <v>43699</v>
      </c>
      <c r="G114">
        <v>202002</v>
      </c>
      <c r="H114" t="s">
        <v>79</v>
      </c>
      <c r="I114" t="s">
        <v>80</v>
      </c>
      <c r="J114" t="s">
        <v>159</v>
      </c>
      <c r="K114" t="s">
        <v>67</v>
      </c>
      <c r="L114" t="s">
        <v>68</v>
      </c>
      <c r="M114" t="s">
        <v>69</v>
      </c>
      <c r="N114" t="s">
        <v>293</v>
      </c>
      <c r="O114" t="s">
        <v>181</v>
      </c>
      <c r="P114" t="str">
        <f t="shared" si="6"/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7.96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 s="5">
        <v>49.83</v>
      </c>
      <c r="BM114" s="5">
        <v>7.47</v>
      </c>
      <c r="BN114" s="5">
        <v>57.3</v>
      </c>
      <c r="BO114" s="5">
        <v>57.3</v>
      </c>
      <c r="BQ114" t="s">
        <v>188</v>
      </c>
      <c r="BR114" t="s">
        <v>160</v>
      </c>
      <c r="BS114" s="1">
        <v>43705</v>
      </c>
      <c r="BT114" s="2">
        <v>0.42499999999999999</v>
      </c>
      <c r="BU114" t="s">
        <v>396</v>
      </c>
      <c r="BV114" t="s">
        <v>74</v>
      </c>
      <c r="BY114">
        <v>1200</v>
      </c>
      <c r="CC114" t="s">
        <v>69</v>
      </c>
      <c r="CD114">
        <v>2021</v>
      </c>
      <c r="CE114" t="s">
        <v>193</v>
      </c>
      <c r="CF114" s="1">
        <v>43706</v>
      </c>
      <c r="CI114">
        <v>1</v>
      </c>
      <c r="CJ114">
        <v>1</v>
      </c>
      <c r="CK114">
        <v>21</v>
      </c>
      <c r="CL114" t="s">
        <v>78</v>
      </c>
    </row>
    <row r="115" spans="1:90">
      <c r="A115" t="s">
        <v>61</v>
      </c>
      <c r="B115" t="s">
        <v>62</v>
      </c>
      <c r="C115" t="s">
        <v>63</v>
      </c>
      <c r="E115" t="str">
        <f>"080002399493"</f>
        <v>080002399493</v>
      </c>
      <c r="F115" s="1">
        <v>43699</v>
      </c>
      <c r="G115">
        <v>202002</v>
      </c>
      <c r="H115" t="s">
        <v>79</v>
      </c>
      <c r="I115" t="s">
        <v>80</v>
      </c>
      <c r="J115" t="s">
        <v>159</v>
      </c>
      <c r="K115" t="s">
        <v>67</v>
      </c>
      <c r="L115" t="s">
        <v>217</v>
      </c>
      <c r="M115" t="s">
        <v>218</v>
      </c>
      <c r="N115" t="s">
        <v>219</v>
      </c>
      <c r="O115" t="s">
        <v>181</v>
      </c>
      <c r="P115" t="str">
        <f t="shared" si="6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6.21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0.5</v>
      </c>
      <c r="BK115">
        <v>1</v>
      </c>
      <c r="BL115" s="5">
        <v>38.92</v>
      </c>
      <c r="BM115" s="5">
        <v>5.84</v>
      </c>
      <c r="BN115" s="5">
        <v>44.76</v>
      </c>
      <c r="BO115" s="5">
        <v>44.76</v>
      </c>
      <c r="BQ115" t="s">
        <v>220</v>
      </c>
      <c r="BR115" t="s">
        <v>160</v>
      </c>
      <c r="BS115" s="1">
        <v>43705</v>
      </c>
      <c r="BT115" s="2">
        <v>0.4236111111111111</v>
      </c>
      <c r="BU115" t="s">
        <v>221</v>
      </c>
      <c r="BV115" t="s">
        <v>74</v>
      </c>
      <c r="BY115">
        <v>2400</v>
      </c>
      <c r="CA115" t="s">
        <v>223</v>
      </c>
      <c r="CC115" t="s">
        <v>218</v>
      </c>
      <c r="CD115">
        <v>157</v>
      </c>
      <c r="CE115" t="s">
        <v>193</v>
      </c>
      <c r="CF115" s="1">
        <v>43707</v>
      </c>
      <c r="CI115">
        <v>1</v>
      </c>
      <c r="CJ115">
        <v>1</v>
      </c>
      <c r="CK115">
        <v>22</v>
      </c>
      <c r="CL115" t="s">
        <v>78</v>
      </c>
    </row>
    <row r="116" spans="1:90">
      <c r="A116" t="s">
        <v>61</v>
      </c>
      <c r="B116" t="s">
        <v>62</v>
      </c>
      <c r="C116" t="s">
        <v>63</v>
      </c>
      <c r="E116" t="str">
        <f>"080002399357"</f>
        <v>080002399357</v>
      </c>
      <c r="F116" s="1">
        <v>43699</v>
      </c>
      <c r="G116">
        <v>202002</v>
      </c>
      <c r="H116" t="s">
        <v>79</v>
      </c>
      <c r="I116" t="s">
        <v>80</v>
      </c>
      <c r="J116" t="s">
        <v>159</v>
      </c>
      <c r="K116" t="s">
        <v>67</v>
      </c>
      <c r="L116" t="s">
        <v>64</v>
      </c>
      <c r="M116" t="s">
        <v>65</v>
      </c>
      <c r="N116" t="s">
        <v>397</v>
      </c>
      <c r="O116" t="s">
        <v>181</v>
      </c>
      <c r="P116" t="str">
        <f t="shared" si="6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7.96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 s="5">
        <v>49.83</v>
      </c>
      <c r="BM116" s="5">
        <v>7.47</v>
      </c>
      <c r="BN116" s="5">
        <v>57.3</v>
      </c>
      <c r="BO116" s="5">
        <v>57.3</v>
      </c>
      <c r="BQ116" t="s">
        <v>188</v>
      </c>
      <c r="BR116" t="s">
        <v>160</v>
      </c>
      <c r="BS116" s="1">
        <v>43705</v>
      </c>
      <c r="BT116" s="2">
        <v>0.48541666666666666</v>
      </c>
      <c r="BU116" t="s">
        <v>398</v>
      </c>
      <c r="BV116" t="s">
        <v>74</v>
      </c>
      <c r="BY116">
        <v>1200</v>
      </c>
      <c r="CA116" t="s">
        <v>399</v>
      </c>
      <c r="CC116" t="s">
        <v>65</v>
      </c>
      <c r="CD116">
        <v>7806</v>
      </c>
      <c r="CE116" t="s">
        <v>193</v>
      </c>
      <c r="CF116" s="1">
        <v>43706</v>
      </c>
      <c r="CI116">
        <v>1</v>
      </c>
      <c r="CJ116">
        <v>1</v>
      </c>
      <c r="CK116">
        <v>21</v>
      </c>
      <c r="CL116" t="s">
        <v>78</v>
      </c>
    </row>
    <row r="117" spans="1:90">
      <c r="A117" t="s">
        <v>61</v>
      </c>
      <c r="B117" t="s">
        <v>62</v>
      </c>
      <c r="C117" t="s">
        <v>63</v>
      </c>
      <c r="E117" t="str">
        <f>"080002399496"</f>
        <v>080002399496</v>
      </c>
      <c r="F117" s="1">
        <v>43699</v>
      </c>
      <c r="G117">
        <v>202002</v>
      </c>
      <c r="H117" t="s">
        <v>79</v>
      </c>
      <c r="I117" t="s">
        <v>80</v>
      </c>
      <c r="J117" t="s">
        <v>159</v>
      </c>
      <c r="K117" t="s">
        <v>67</v>
      </c>
      <c r="L117" t="s">
        <v>117</v>
      </c>
      <c r="M117" t="s">
        <v>118</v>
      </c>
      <c r="N117" t="s">
        <v>400</v>
      </c>
      <c r="O117" t="s">
        <v>181</v>
      </c>
      <c r="P117" t="str">
        <f t="shared" si="6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7.96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 s="5">
        <v>49.83</v>
      </c>
      <c r="BM117" s="5">
        <v>7.47</v>
      </c>
      <c r="BN117" s="5">
        <v>57.3</v>
      </c>
      <c r="BO117" s="5">
        <v>57.3</v>
      </c>
      <c r="BQ117" t="s">
        <v>220</v>
      </c>
      <c r="BR117" t="s">
        <v>160</v>
      </c>
      <c r="BS117" s="1">
        <v>43705</v>
      </c>
      <c r="BT117" s="2">
        <v>0.52083333333333337</v>
      </c>
      <c r="BU117" t="s">
        <v>401</v>
      </c>
      <c r="BV117" t="s">
        <v>78</v>
      </c>
      <c r="BW117" t="s">
        <v>377</v>
      </c>
      <c r="BX117" t="s">
        <v>366</v>
      </c>
      <c r="BY117">
        <v>1200</v>
      </c>
      <c r="CA117" t="s">
        <v>402</v>
      </c>
      <c r="CC117" t="s">
        <v>118</v>
      </c>
      <c r="CD117">
        <v>3630</v>
      </c>
      <c r="CE117" t="s">
        <v>193</v>
      </c>
      <c r="CF117" s="1">
        <v>43705</v>
      </c>
      <c r="CI117">
        <v>1</v>
      </c>
      <c r="CJ117">
        <v>1</v>
      </c>
      <c r="CK117">
        <v>21</v>
      </c>
      <c r="CL117" t="s">
        <v>78</v>
      </c>
    </row>
    <row r="118" spans="1:90">
      <c r="A118" t="s">
        <v>61</v>
      </c>
      <c r="B118" t="s">
        <v>62</v>
      </c>
      <c r="C118" t="s">
        <v>63</v>
      </c>
      <c r="E118" t="str">
        <f>"080002399397"</f>
        <v>080002399397</v>
      </c>
      <c r="F118" s="1">
        <v>43699</v>
      </c>
      <c r="G118">
        <v>202002</v>
      </c>
      <c r="H118" t="s">
        <v>79</v>
      </c>
      <c r="I118" t="s">
        <v>80</v>
      </c>
      <c r="J118" t="s">
        <v>159</v>
      </c>
      <c r="K118" t="s">
        <v>67</v>
      </c>
      <c r="L118" t="s">
        <v>403</v>
      </c>
      <c r="M118" t="s">
        <v>404</v>
      </c>
      <c r="N118" t="s">
        <v>405</v>
      </c>
      <c r="O118" t="s">
        <v>181</v>
      </c>
      <c r="P118" t="str">
        <f t="shared" si="6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7.96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 s="5">
        <v>49.83</v>
      </c>
      <c r="BM118" s="5">
        <v>7.47</v>
      </c>
      <c r="BN118" s="5">
        <v>57.3</v>
      </c>
      <c r="BO118" s="5">
        <v>57.3</v>
      </c>
      <c r="BQ118" t="s">
        <v>188</v>
      </c>
      <c r="BR118" t="s">
        <v>160</v>
      </c>
      <c r="BS118" s="1">
        <v>43706</v>
      </c>
      <c r="BT118" s="2">
        <v>0.49652777777777773</v>
      </c>
      <c r="BU118" t="s">
        <v>406</v>
      </c>
      <c r="BV118" t="s">
        <v>78</v>
      </c>
      <c r="BY118">
        <v>1200</v>
      </c>
      <c r="CC118" t="s">
        <v>404</v>
      </c>
      <c r="CD118">
        <v>6530</v>
      </c>
      <c r="CE118" t="s">
        <v>193</v>
      </c>
      <c r="CI118">
        <v>1</v>
      </c>
      <c r="CJ118">
        <v>2</v>
      </c>
      <c r="CK118">
        <v>21</v>
      </c>
      <c r="CL118" t="s">
        <v>78</v>
      </c>
    </row>
    <row r="119" spans="1:90">
      <c r="A119" t="s">
        <v>61</v>
      </c>
      <c r="B119" t="s">
        <v>62</v>
      </c>
      <c r="C119" t="s">
        <v>63</v>
      </c>
      <c r="E119" t="str">
        <f>"080002399479"</f>
        <v>080002399479</v>
      </c>
      <c r="F119" s="1">
        <v>43699</v>
      </c>
      <c r="G119">
        <v>202002</v>
      </c>
      <c r="H119" t="s">
        <v>79</v>
      </c>
      <c r="I119" t="s">
        <v>80</v>
      </c>
      <c r="J119" t="s">
        <v>159</v>
      </c>
      <c r="K119" t="s">
        <v>67</v>
      </c>
      <c r="L119" t="s">
        <v>288</v>
      </c>
      <c r="M119" t="s">
        <v>289</v>
      </c>
      <c r="N119" t="s">
        <v>290</v>
      </c>
      <c r="O119" t="s">
        <v>181</v>
      </c>
      <c r="P119" t="str">
        <f t="shared" si="6"/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7.96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 s="5">
        <v>49.83</v>
      </c>
      <c r="BM119" s="5">
        <v>7.47</v>
      </c>
      <c r="BN119" s="5">
        <v>57.3</v>
      </c>
      <c r="BO119" s="5">
        <v>57.3</v>
      </c>
      <c r="BQ119" t="s">
        <v>188</v>
      </c>
      <c r="BR119" t="s">
        <v>160</v>
      </c>
      <c r="BS119" s="1">
        <v>43705</v>
      </c>
      <c r="BT119" s="2">
        <v>0.40625</v>
      </c>
      <c r="BU119" t="s">
        <v>204</v>
      </c>
      <c r="BV119" t="s">
        <v>74</v>
      </c>
      <c r="BY119">
        <v>1200</v>
      </c>
      <c r="CA119" t="s">
        <v>407</v>
      </c>
      <c r="CC119" t="s">
        <v>289</v>
      </c>
      <c r="CD119">
        <v>2162</v>
      </c>
      <c r="CE119" t="s">
        <v>193</v>
      </c>
      <c r="CF119" s="1">
        <v>43706</v>
      </c>
      <c r="CI119">
        <v>1</v>
      </c>
      <c r="CJ119">
        <v>1</v>
      </c>
      <c r="CK119">
        <v>21</v>
      </c>
      <c r="CL119" t="s">
        <v>78</v>
      </c>
    </row>
    <row r="120" spans="1:90">
      <c r="A120" t="s">
        <v>61</v>
      </c>
      <c r="B120" t="s">
        <v>62</v>
      </c>
      <c r="C120" t="s">
        <v>63</v>
      </c>
      <c r="E120" t="str">
        <f>"080002399298"</f>
        <v>080002399298</v>
      </c>
      <c r="F120" s="1">
        <v>43699</v>
      </c>
      <c r="G120">
        <v>202002</v>
      </c>
      <c r="H120" t="s">
        <v>79</v>
      </c>
      <c r="I120" t="s">
        <v>80</v>
      </c>
      <c r="J120" t="s">
        <v>159</v>
      </c>
      <c r="K120" t="s">
        <v>67</v>
      </c>
      <c r="L120" t="s">
        <v>68</v>
      </c>
      <c r="M120" t="s">
        <v>69</v>
      </c>
      <c r="N120" t="s">
        <v>408</v>
      </c>
      <c r="O120" t="s">
        <v>181</v>
      </c>
      <c r="P120" t="str">
        <f t="shared" si="6"/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7.96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 s="5">
        <v>49.83</v>
      </c>
      <c r="BM120" s="5">
        <v>7.47</v>
      </c>
      <c r="BN120" s="5">
        <v>57.3</v>
      </c>
      <c r="BO120" s="5">
        <v>57.3</v>
      </c>
      <c r="BQ120" t="s">
        <v>188</v>
      </c>
      <c r="BR120" t="s">
        <v>160</v>
      </c>
      <c r="BS120" s="1">
        <v>43705</v>
      </c>
      <c r="BT120" s="2">
        <v>0.4055555555555555</v>
      </c>
      <c r="BU120" t="s">
        <v>409</v>
      </c>
      <c r="BV120" t="s">
        <v>74</v>
      </c>
      <c r="BY120">
        <v>1200</v>
      </c>
      <c r="CA120" t="s">
        <v>252</v>
      </c>
      <c r="CC120" t="s">
        <v>69</v>
      </c>
      <c r="CD120">
        <v>2007</v>
      </c>
      <c r="CE120" t="s">
        <v>193</v>
      </c>
      <c r="CF120" s="1">
        <v>43706</v>
      </c>
      <c r="CI120">
        <v>1</v>
      </c>
      <c r="CJ120">
        <v>1</v>
      </c>
      <c r="CK120">
        <v>21</v>
      </c>
      <c r="CL120" t="s">
        <v>78</v>
      </c>
    </row>
    <row r="121" spans="1:90">
      <c r="A121" t="s">
        <v>61</v>
      </c>
      <c r="B121" t="s">
        <v>62</v>
      </c>
      <c r="C121" t="s">
        <v>63</v>
      </c>
      <c r="E121" t="str">
        <f>"080002399416"</f>
        <v>080002399416</v>
      </c>
      <c r="F121" s="1">
        <v>43699</v>
      </c>
      <c r="G121">
        <v>202002</v>
      </c>
      <c r="H121" t="s">
        <v>79</v>
      </c>
      <c r="I121" t="s">
        <v>80</v>
      </c>
      <c r="J121" t="s">
        <v>159</v>
      </c>
      <c r="K121" t="s">
        <v>67</v>
      </c>
      <c r="L121" t="s">
        <v>149</v>
      </c>
      <c r="M121" t="s">
        <v>150</v>
      </c>
      <c r="N121" t="s">
        <v>410</v>
      </c>
      <c r="O121" t="s">
        <v>181</v>
      </c>
      <c r="P121" t="str">
        <f t="shared" si="6"/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7.96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 s="5">
        <v>49.83</v>
      </c>
      <c r="BM121" s="5">
        <v>7.47</v>
      </c>
      <c r="BN121" s="5">
        <v>57.3</v>
      </c>
      <c r="BO121" s="5">
        <v>57.3</v>
      </c>
      <c r="BQ121" t="s">
        <v>188</v>
      </c>
      <c r="BR121" t="s">
        <v>160</v>
      </c>
      <c r="BS121" s="1">
        <v>43706</v>
      </c>
      <c r="BT121" s="2">
        <v>0.41875000000000001</v>
      </c>
      <c r="BU121" t="s">
        <v>411</v>
      </c>
      <c r="BV121" t="s">
        <v>78</v>
      </c>
      <c r="BW121" t="s">
        <v>377</v>
      </c>
      <c r="BX121" t="s">
        <v>378</v>
      </c>
      <c r="BY121">
        <v>1200</v>
      </c>
      <c r="CA121" t="s">
        <v>412</v>
      </c>
      <c r="CC121" t="s">
        <v>150</v>
      </c>
      <c r="CD121">
        <v>3610</v>
      </c>
      <c r="CE121" t="s">
        <v>193</v>
      </c>
      <c r="CF121" s="1">
        <v>43706</v>
      </c>
      <c r="CI121">
        <v>1</v>
      </c>
      <c r="CJ121">
        <v>2</v>
      </c>
      <c r="CK121">
        <v>21</v>
      </c>
      <c r="CL121" t="s">
        <v>78</v>
      </c>
    </row>
    <row r="122" spans="1:90">
      <c r="A122" t="s">
        <v>61</v>
      </c>
      <c r="B122" t="s">
        <v>62</v>
      </c>
      <c r="C122" t="s">
        <v>63</v>
      </c>
      <c r="E122" t="str">
        <f>"080002399262"</f>
        <v>080002399262</v>
      </c>
      <c r="F122" s="1">
        <v>43699</v>
      </c>
      <c r="G122">
        <v>202002</v>
      </c>
      <c r="H122" t="s">
        <v>79</v>
      </c>
      <c r="I122" t="s">
        <v>80</v>
      </c>
      <c r="J122" t="s">
        <v>159</v>
      </c>
      <c r="K122" t="s">
        <v>67</v>
      </c>
      <c r="L122" t="s">
        <v>413</v>
      </c>
      <c r="M122" t="s">
        <v>414</v>
      </c>
      <c r="N122" t="s">
        <v>415</v>
      </c>
      <c r="O122" t="s">
        <v>181</v>
      </c>
      <c r="P122" t="str">
        <f t="shared" si="6"/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15.41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 s="5">
        <v>96.53</v>
      </c>
      <c r="BM122" s="5">
        <v>14.48</v>
      </c>
      <c r="BN122" s="5">
        <v>111.01</v>
      </c>
      <c r="BO122" s="5">
        <v>111.01</v>
      </c>
      <c r="BQ122" t="s">
        <v>188</v>
      </c>
      <c r="BR122" t="s">
        <v>160</v>
      </c>
      <c r="BS122" s="1">
        <v>43706</v>
      </c>
      <c r="BT122" s="2">
        <v>0.53125</v>
      </c>
      <c r="BU122" t="s">
        <v>416</v>
      </c>
      <c r="BV122" t="s">
        <v>78</v>
      </c>
      <c r="BW122" t="s">
        <v>377</v>
      </c>
      <c r="BX122" t="s">
        <v>378</v>
      </c>
      <c r="BY122">
        <v>1200</v>
      </c>
      <c r="CA122" t="s">
        <v>417</v>
      </c>
      <c r="CC122" t="s">
        <v>414</v>
      </c>
      <c r="CD122">
        <v>4420</v>
      </c>
      <c r="CE122" t="s">
        <v>193</v>
      </c>
      <c r="CF122" s="1">
        <v>43706</v>
      </c>
      <c r="CI122">
        <v>1</v>
      </c>
      <c r="CJ122">
        <v>2</v>
      </c>
      <c r="CK122">
        <v>23</v>
      </c>
      <c r="CL122" t="s">
        <v>78</v>
      </c>
    </row>
    <row r="123" spans="1:90">
      <c r="A123" t="s">
        <v>61</v>
      </c>
      <c r="B123" t="s">
        <v>62</v>
      </c>
      <c r="C123" t="s">
        <v>63</v>
      </c>
      <c r="E123" t="str">
        <f>"080002399498"</f>
        <v>080002399498</v>
      </c>
      <c r="F123" s="1">
        <v>43699</v>
      </c>
      <c r="G123">
        <v>202002</v>
      </c>
      <c r="H123" t="s">
        <v>79</v>
      </c>
      <c r="I123" t="s">
        <v>80</v>
      </c>
      <c r="J123" t="s">
        <v>159</v>
      </c>
      <c r="K123" t="s">
        <v>67</v>
      </c>
      <c r="L123" t="s">
        <v>185</v>
      </c>
      <c r="M123" t="s">
        <v>186</v>
      </c>
      <c r="N123" t="s">
        <v>187</v>
      </c>
      <c r="O123" t="s">
        <v>181</v>
      </c>
      <c r="P123" t="str">
        <f t="shared" si="6"/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15.41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 s="5">
        <v>96.53</v>
      </c>
      <c r="BM123" s="5">
        <v>14.48</v>
      </c>
      <c r="BN123" s="5">
        <v>111.01</v>
      </c>
      <c r="BO123" s="5">
        <v>111.01</v>
      </c>
      <c r="BQ123" t="s">
        <v>188</v>
      </c>
      <c r="BR123" t="s">
        <v>160</v>
      </c>
      <c r="BS123" s="1">
        <v>43705</v>
      </c>
      <c r="BT123" s="2">
        <v>0.50347222222222221</v>
      </c>
      <c r="BU123" t="s">
        <v>418</v>
      </c>
      <c r="BV123" t="s">
        <v>78</v>
      </c>
      <c r="BW123" t="s">
        <v>295</v>
      </c>
      <c r="BX123" t="s">
        <v>251</v>
      </c>
      <c r="BY123">
        <v>1200</v>
      </c>
      <c r="CA123" t="s">
        <v>192</v>
      </c>
      <c r="CC123" t="s">
        <v>186</v>
      </c>
      <c r="CD123">
        <v>1900</v>
      </c>
      <c r="CE123" t="s">
        <v>193</v>
      </c>
      <c r="CF123" s="1">
        <v>43706</v>
      </c>
      <c r="CI123">
        <v>1</v>
      </c>
      <c r="CJ123">
        <v>1</v>
      </c>
      <c r="CK123">
        <v>23</v>
      </c>
      <c r="CL123" t="s">
        <v>78</v>
      </c>
    </row>
    <row r="124" spans="1:90">
      <c r="A124" t="s">
        <v>61</v>
      </c>
      <c r="B124" t="s">
        <v>62</v>
      </c>
      <c r="C124" t="s">
        <v>63</v>
      </c>
      <c r="E124" t="str">
        <f>"080002399504"</f>
        <v>080002399504</v>
      </c>
      <c r="F124" s="1">
        <v>43699</v>
      </c>
      <c r="G124">
        <v>202002</v>
      </c>
      <c r="H124" t="s">
        <v>79</v>
      </c>
      <c r="I124" t="s">
        <v>80</v>
      </c>
      <c r="J124" t="s">
        <v>159</v>
      </c>
      <c r="K124" t="s">
        <v>67</v>
      </c>
      <c r="L124" t="s">
        <v>149</v>
      </c>
      <c r="M124" t="s">
        <v>150</v>
      </c>
      <c r="N124" t="s">
        <v>419</v>
      </c>
      <c r="O124" t="s">
        <v>181</v>
      </c>
      <c r="P124" t="str">
        <f t="shared" si="6"/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7.96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 s="5">
        <v>49.83</v>
      </c>
      <c r="BM124" s="5">
        <v>7.47</v>
      </c>
      <c r="BN124" s="5">
        <v>57.3</v>
      </c>
      <c r="BO124" s="5">
        <v>57.3</v>
      </c>
      <c r="BQ124" t="s">
        <v>188</v>
      </c>
      <c r="BR124" t="s">
        <v>160</v>
      </c>
      <c r="BS124" s="1">
        <v>43706</v>
      </c>
      <c r="BT124" s="2">
        <v>0.375</v>
      </c>
      <c r="BU124" t="s">
        <v>420</v>
      </c>
      <c r="BV124" t="s">
        <v>78</v>
      </c>
      <c r="BW124" t="s">
        <v>377</v>
      </c>
      <c r="BX124" t="s">
        <v>378</v>
      </c>
      <c r="BY124">
        <v>1200</v>
      </c>
      <c r="CA124" t="s">
        <v>412</v>
      </c>
      <c r="CC124" t="s">
        <v>150</v>
      </c>
      <c r="CD124">
        <v>3652</v>
      </c>
      <c r="CE124" t="s">
        <v>193</v>
      </c>
      <c r="CF124" s="1">
        <v>43706</v>
      </c>
      <c r="CI124">
        <v>1</v>
      </c>
      <c r="CJ124">
        <v>2</v>
      </c>
      <c r="CK124">
        <v>21</v>
      </c>
      <c r="CL124" t="s">
        <v>78</v>
      </c>
    </row>
    <row r="125" spans="1:90">
      <c r="A125" t="s">
        <v>61</v>
      </c>
      <c r="B125" t="s">
        <v>62</v>
      </c>
      <c r="C125" t="s">
        <v>63</v>
      </c>
      <c r="E125" t="str">
        <f>"019911409856"</f>
        <v>019911409856</v>
      </c>
      <c r="F125" s="1">
        <v>43705</v>
      </c>
      <c r="G125">
        <v>202002</v>
      </c>
      <c r="H125" t="s">
        <v>64</v>
      </c>
      <c r="I125" t="s">
        <v>65</v>
      </c>
      <c r="J125" t="s">
        <v>66</v>
      </c>
      <c r="K125" t="s">
        <v>67</v>
      </c>
      <c r="L125" t="s">
        <v>68</v>
      </c>
      <c r="M125" t="s">
        <v>69</v>
      </c>
      <c r="N125" t="s">
        <v>66</v>
      </c>
      <c r="O125" t="s">
        <v>181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7.96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0.4</v>
      </c>
      <c r="BJ125">
        <v>0.7</v>
      </c>
      <c r="BK125">
        <v>1</v>
      </c>
      <c r="BL125" s="5">
        <v>49.83</v>
      </c>
      <c r="BM125" s="5">
        <v>7.47</v>
      </c>
      <c r="BN125" s="5">
        <v>57.3</v>
      </c>
      <c r="BO125" s="5">
        <v>57.3</v>
      </c>
      <c r="BQ125" t="s">
        <v>71</v>
      </c>
      <c r="BR125" t="s">
        <v>72</v>
      </c>
      <c r="BS125" s="1">
        <v>43706</v>
      </c>
      <c r="BT125" s="2">
        <v>0.33611111111111108</v>
      </c>
      <c r="BU125" t="s">
        <v>128</v>
      </c>
      <c r="BV125" t="s">
        <v>74</v>
      </c>
      <c r="BY125">
        <v>3505.63</v>
      </c>
      <c r="BZ125" t="s">
        <v>23</v>
      </c>
      <c r="CA125" t="s">
        <v>115</v>
      </c>
      <c r="CC125" t="s">
        <v>69</v>
      </c>
      <c r="CD125">
        <v>2013</v>
      </c>
      <c r="CE125" t="s">
        <v>199</v>
      </c>
      <c r="CF125" s="1">
        <v>43706</v>
      </c>
      <c r="CI125">
        <v>1</v>
      </c>
      <c r="CJ125">
        <v>1</v>
      </c>
      <c r="CK125">
        <v>21</v>
      </c>
      <c r="CL125" t="s">
        <v>78</v>
      </c>
    </row>
    <row r="126" spans="1:90">
      <c r="A126" t="s">
        <v>116</v>
      </c>
      <c r="B126" t="s">
        <v>62</v>
      </c>
      <c r="C126" t="s">
        <v>63</v>
      </c>
      <c r="E126" t="str">
        <f>"029908381441"</f>
        <v>029908381441</v>
      </c>
      <c r="F126" s="1">
        <v>43705</v>
      </c>
      <c r="G126">
        <v>202002</v>
      </c>
      <c r="H126" t="s">
        <v>117</v>
      </c>
      <c r="I126" t="s">
        <v>118</v>
      </c>
      <c r="J126" t="s">
        <v>66</v>
      </c>
      <c r="K126" t="s">
        <v>67</v>
      </c>
      <c r="L126" t="s">
        <v>130</v>
      </c>
      <c r="M126" t="s">
        <v>131</v>
      </c>
      <c r="N126" t="s">
        <v>126</v>
      </c>
      <c r="O126" t="s">
        <v>421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60.2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5</v>
      </c>
      <c r="BJ126">
        <v>1.2</v>
      </c>
      <c r="BK126">
        <v>5</v>
      </c>
      <c r="BL126" s="5">
        <v>377.03</v>
      </c>
      <c r="BM126" s="5">
        <v>56.55</v>
      </c>
      <c r="BN126" s="5">
        <v>433.58</v>
      </c>
      <c r="BO126" s="5">
        <v>433.58</v>
      </c>
      <c r="BQ126" t="s">
        <v>422</v>
      </c>
      <c r="BR126" t="s">
        <v>121</v>
      </c>
      <c r="BS126" s="1">
        <v>43706</v>
      </c>
      <c r="BT126" s="2">
        <v>0.49513888888888885</v>
      </c>
      <c r="BU126" t="s">
        <v>422</v>
      </c>
      <c r="BV126" t="s">
        <v>74</v>
      </c>
      <c r="BY126">
        <v>4800</v>
      </c>
      <c r="BZ126" t="s">
        <v>23</v>
      </c>
      <c r="CC126" t="s">
        <v>131</v>
      </c>
      <c r="CD126">
        <v>3370</v>
      </c>
      <c r="CE126" t="s">
        <v>124</v>
      </c>
      <c r="CI126">
        <v>2</v>
      </c>
      <c r="CJ126">
        <v>1</v>
      </c>
      <c r="CK126">
        <v>44</v>
      </c>
      <c r="CL126" t="s">
        <v>78</v>
      </c>
    </row>
    <row r="127" spans="1:90">
      <c r="A127" t="s">
        <v>61</v>
      </c>
      <c r="B127" t="s">
        <v>62</v>
      </c>
      <c r="C127" t="s">
        <v>63</v>
      </c>
      <c r="E127" t="str">
        <f>"009938991969"</f>
        <v>009938991969</v>
      </c>
      <c r="F127" s="1">
        <v>43706</v>
      </c>
      <c r="G127">
        <v>202002</v>
      </c>
      <c r="H127" t="s">
        <v>68</v>
      </c>
      <c r="I127" t="s">
        <v>69</v>
      </c>
      <c r="J127" t="s">
        <v>66</v>
      </c>
      <c r="K127" t="s">
        <v>67</v>
      </c>
      <c r="L127" t="s">
        <v>64</v>
      </c>
      <c r="M127" t="s">
        <v>65</v>
      </c>
      <c r="N127" t="s">
        <v>194</v>
      </c>
      <c r="O127" t="s">
        <v>181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7.96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 s="5">
        <v>49.83</v>
      </c>
      <c r="BM127" s="5">
        <v>7.47</v>
      </c>
      <c r="BN127" s="5">
        <v>57.3</v>
      </c>
      <c r="BO127" s="5">
        <v>57.3</v>
      </c>
      <c r="BQ127" t="s">
        <v>423</v>
      </c>
      <c r="BR127" t="s">
        <v>151</v>
      </c>
      <c r="BS127" s="1">
        <v>43707</v>
      </c>
      <c r="BT127" s="2">
        <v>0.41388888888888892</v>
      </c>
      <c r="BU127" t="s">
        <v>424</v>
      </c>
      <c r="BV127" t="s">
        <v>74</v>
      </c>
      <c r="BY127">
        <v>1200</v>
      </c>
      <c r="BZ127" t="s">
        <v>23</v>
      </c>
      <c r="CA127" t="s">
        <v>198</v>
      </c>
      <c r="CC127" t="s">
        <v>65</v>
      </c>
      <c r="CD127">
        <v>7700</v>
      </c>
      <c r="CE127" t="s">
        <v>124</v>
      </c>
      <c r="CF127" s="1">
        <v>43707</v>
      </c>
      <c r="CI127">
        <v>1</v>
      </c>
      <c r="CJ127">
        <v>1</v>
      </c>
      <c r="CK127">
        <v>21</v>
      </c>
      <c r="CL127" t="s">
        <v>78</v>
      </c>
    </row>
    <row r="128" spans="1:90">
      <c r="A128" t="s">
        <v>61</v>
      </c>
      <c r="B128" t="s">
        <v>62</v>
      </c>
      <c r="C128" t="s">
        <v>63</v>
      </c>
      <c r="E128" t="str">
        <f>"009938991970"</f>
        <v>009938991970</v>
      </c>
      <c r="F128" s="1">
        <v>43706</v>
      </c>
      <c r="G128">
        <v>202002</v>
      </c>
      <c r="H128" t="s">
        <v>68</v>
      </c>
      <c r="I128" t="s">
        <v>69</v>
      </c>
      <c r="J128" t="s">
        <v>66</v>
      </c>
      <c r="K128" t="s">
        <v>67</v>
      </c>
      <c r="L128" t="s">
        <v>64</v>
      </c>
      <c r="M128" t="s">
        <v>65</v>
      </c>
      <c r="N128" t="s">
        <v>307</v>
      </c>
      <c r="O128" t="s">
        <v>181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7.96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 s="5">
        <v>49.83</v>
      </c>
      <c r="BM128" s="5">
        <v>7.47</v>
      </c>
      <c r="BN128" s="5">
        <v>57.3</v>
      </c>
      <c r="BO128" s="5">
        <v>57.3</v>
      </c>
      <c r="BQ128" t="s">
        <v>425</v>
      </c>
      <c r="BR128" t="s">
        <v>151</v>
      </c>
      <c r="BS128" s="1">
        <v>43707</v>
      </c>
      <c r="BT128" s="2">
        <v>0.4236111111111111</v>
      </c>
      <c r="BU128" t="s">
        <v>426</v>
      </c>
      <c r="BV128" t="s">
        <v>74</v>
      </c>
      <c r="BY128">
        <v>1200</v>
      </c>
      <c r="BZ128" t="s">
        <v>23</v>
      </c>
      <c r="CA128" t="s">
        <v>310</v>
      </c>
      <c r="CC128" t="s">
        <v>65</v>
      </c>
      <c r="CD128">
        <v>7530</v>
      </c>
      <c r="CE128" t="s">
        <v>124</v>
      </c>
      <c r="CF128" s="1">
        <v>43707</v>
      </c>
      <c r="CI128">
        <v>1</v>
      </c>
      <c r="CJ128">
        <v>1</v>
      </c>
      <c r="CK128">
        <v>21</v>
      </c>
      <c r="CL128" t="s">
        <v>78</v>
      </c>
    </row>
    <row r="129" spans="1:90">
      <c r="A129" t="s">
        <v>61</v>
      </c>
      <c r="B129" t="s">
        <v>62</v>
      </c>
      <c r="C129" t="s">
        <v>63</v>
      </c>
      <c r="E129" t="str">
        <f>"009938376881"</f>
        <v>009938376881</v>
      </c>
      <c r="F129" s="1">
        <v>43706</v>
      </c>
      <c r="G129">
        <v>202002</v>
      </c>
      <c r="H129" t="s">
        <v>68</v>
      </c>
      <c r="I129" t="s">
        <v>69</v>
      </c>
      <c r="J129" t="s">
        <v>66</v>
      </c>
      <c r="K129" t="s">
        <v>67</v>
      </c>
      <c r="L129" t="s">
        <v>64</v>
      </c>
      <c r="M129" t="s">
        <v>65</v>
      </c>
      <c r="N129" t="s">
        <v>66</v>
      </c>
      <c r="O129" t="s">
        <v>181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7.96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 s="5">
        <v>49.83</v>
      </c>
      <c r="BM129" s="5">
        <v>7.47</v>
      </c>
      <c r="BN129" s="5">
        <v>57.3</v>
      </c>
      <c r="BO129" s="5">
        <v>57.3</v>
      </c>
      <c r="BQ129" t="s">
        <v>72</v>
      </c>
      <c r="BR129" t="s">
        <v>151</v>
      </c>
      <c r="BS129" s="1">
        <v>43707</v>
      </c>
      <c r="BT129" s="2">
        <v>0.34861111111111115</v>
      </c>
      <c r="BU129" t="s">
        <v>427</v>
      </c>
      <c r="BV129" t="s">
        <v>74</v>
      </c>
      <c r="BY129">
        <v>1200</v>
      </c>
      <c r="BZ129" t="s">
        <v>23</v>
      </c>
      <c r="CA129" t="s">
        <v>212</v>
      </c>
      <c r="CC129" t="s">
        <v>65</v>
      </c>
      <c r="CD129">
        <v>7441</v>
      </c>
      <c r="CE129" t="s">
        <v>124</v>
      </c>
      <c r="CF129" s="1">
        <v>43707</v>
      </c>
      <c r="CI129">
        <v>1</v>
      </c>
      <c r="CJ129">
        <v>1</v>
      </c>
      <c r="CK129">
        <v>21</v>
      </c>
      <c r="CL129" t="s">
        <v>78</v>
      </c>
    </row>
    <row r="130" spans="1:90">
      <c r="A130" t="s">
        <v>61</v>
      </c>
      <c r="B130" t="s">
        <v>62</v>
      </c>
      <c r="C130" t="s">
        <v>63</v>
      </c>
      <c r="E130" t="str">
        <f>"009938991968"</f>
        <v>009938991968</v>
      </c>
      <c r="F130" s="1">
        <v>43706</v>
      </c>
      <c r="G130">
        <v>202002</v>
      </c>
      <c r="H130" t="s">
        <v>68</v>
      </c>
      <c r="I130" t="s">
        <v>69</v>
      </c>
      <c r="J130" t="s">
        <v>66</v>
      </c>
      <c r="K130" t="s">
        <v>67</v>
      </c>
      <c r="L130" t="s">
        <v>130</v>
      </c>
      <c r="M130" t="s">
        <v>131</v>
      </c>
      <c r="N130" t="s">
        <v>66</v>
      </c>
      <c r="O130" t="s">
        <v>181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15.41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 s="5">
        <v>96.53</v>
      </c>
      <c r="BM130" s="5">
        <v>14.48</v>
      </c>
      <c r="BN130" s="5">
        <v>111.01</v>
      </c>
      <c r="BO130" s="5">
        <v>111.01</v>
      </c>
      <c r="BQ130" t="s">
        <v>428</v>
      </c>
      <c r="BR130" t="s">
        <v>151</v>
      </c>
      <c r="BS130" t="s">
        <v>145</v>
      </c>
      <c r="BY130">
        <v>1200</v>
      </c>
      <c r="BZ130" t="s">
        <v>23</v>
      </c>
      <c r="CC130" t="s">
        <v>131</v>
      </c>
      <c r="CD130">
        <v>3370</v>
      </c>
      <c r="CE130" t="s">
        <v>124</v>
      </c>
      <c r="CI130">
        <v>3</v>
      </c>
      <c r="CJ130" t="s">
        <v>145</v>
      </c>
      <c r="CK130">
        <v>23</v>
      </c>
      <c r="CL130" t="s">
        <v>78</v>
      </c>
    </row>
    <row r="131" spans="1:90">
      <c r="A131" t="s">
        <v>116</v>
      </c>
      <c r="B131" t="s">
        <v>62</v>
      </c>
      <c r="C131" t="s">
        <v>63</v>
      </c>
      <c r="E131" t="str">
        <f>"029908251037"</f>
        <v>029908251037</v>
      </c>
      <c r="F131" s="1">
        <v>43706</v>
      </c>
      <c r="G131">
        <v>202002</v>
      </c>
      <c r="H131" t="s">
        <v>117</v>
      </c>
      <c r="I131" t="s">
        <v>118</v>
      </c>
      <c r="J131" t="s">
        <v>66</v>
      </c>
      <c r="K131" t="s">
        <v>67</v>
      </c>
      <c r="L131" t="s">
        <v>68</v>
      </c>
      <c r="M131" t="s">
        <v>69</v>
      </c>
      <c r="N131" t="s">
        <v>126</v>
      </c>
      <c r="O131" t="s">
        <v>181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7.96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1.7</v>
      </c>
      <c r="BK131">
        <v>2</v>
      </c>
      <c r="BL131" s="5">
        <v>49.83</v>
      </c>
      <c r="BM131" s="5">
        <v>7.47</v>
      </c>
      <c r="BN131" s="5">
        <v>57.3</v>
      </c>
      <c r="BO131" s="5">
        <v>57.3</v>
      </c>
      <c r="BQ131" t="s">
        <v>429</v>
      </c>
      <c r="BR131" t="s">
        <v>121</v>
      </c>
      <c r="BS131" t="s">
        <v>145</v>
      </c>
      <c r="BY131">
        <v>8400</v>
      </c>
      <c r="BZ131" t="s">
        <v>23</v>
      </c>
      <c r="CC131" t="s">
        <v>69</v>
      </c>
      <c r="CD131">
        <v>2013</v>
      </c>
      <c r="CE131" t="s">
        <v>124</v>
      </c>
      <c r="CI131">
        <v>1</v>
      </c>
      <c r="CJ131" t="s">
        <v>145</v>
      </c>
      <c r="CK131">
        <v>21</v>
      </c>
      <c r="CL131" t="s">
        <v>78</v>
      </c>
    </row>
    <row r="133" spans="1:90">
      <c r="E133" t="s">
        <v>430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2019.42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I133">
        <v>360.6</v>
      </c>
      <c r="BJ133">
        <v>524.20000000000005</v>
      </c>
      <c r="BK133">
        <v>619.5</v>
      </c>
      <c r="BL133" s="5">
        <v>12536.71</v>
      </c>
      <c r="BM133" s="5">
        <v>1880.3</v>
      </c>
      <c r="BN133" s="5">
        <v>14417.01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2019-08-30T12:18:11Z</dcterms:created>
  <dcterms:modified xsi:type="dcterms:W3CDTF">2019-08-30T13:58:43Z</dcterms:modified>
</cp:coreProperties>
</file>