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555DA39A-C166-4810-9D16-B2BA5E8E6B37}" xr6:coauthVersionLast="47" xr6:coauthVersionMax="47" xr10:uidLastSave="{00000000-0000-0000-0000-000000000000}"/>
  <bookViews>
    <workbookView xWindow="28680" yWindow="-120" windowWidth="20730" windowHeight="11040" xr2:uid="{1BA191CF-F53E-4899-A713-05B6159164A1}"/>
  </bookViews>
  <sheets>
    <sheet name="sdrascd7-IESANPA12701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9" i="1" l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<sst xmlns="http://schemas.openxmlformats.org/spreadsheetml/2006/main" count="1496" uniqueCount="395">
  <si>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</si>
  <si>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</si>
  <si>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</si>
  <si>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</si>
  <si>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</si>
  <si>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</si>
  <si>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</si>
  <si>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</si>
  <si>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</si>
  <si>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</si>
  <si>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</si>
  <si>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</si>
  <si>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</si>
  <si>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</si>
  <si>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</si>
  <si>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</si>
  <si>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</si>
  <si>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</si>
  <si>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</si>
  <si>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</si>
  <si>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</si>
  <si>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</si>
  <si>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</si>
  <si>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</si>
  <si>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</si>
  <si>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</si>
  <si>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</si>
  <si>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</si>
  <si>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</si>
  <si>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</si>
  <si>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</si>
  <si>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</si>
  <si>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</si>
  <si>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</si>
  <si>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</si>
  <si>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</si>
  <si>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</si>
  <si>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</si>
  <si>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</si>
  <si>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</si>
  <si>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</si>
  <si>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</si>
  <si>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</si>
  <si>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</si>
  <si>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</si>
  <si>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</si>
  <si>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</si>
  <si>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</si>
  <si>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</si>
  <si>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</si>
  <si>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</si>
  <si>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</si>
  <si>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</si>
  <si>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</si>
  <si>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</si>
  <si>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</si>
  <si>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</si>
  <si>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</si>
  <si>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</si>
  <si>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</si>
  <si>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</si>
  <si>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</si>
  <si>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</si>
  <si>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</si>
  <si>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</si>
  <si>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</si>
  <si>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</si>
  <si>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</si>
  <si>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</si>
  <si>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</si>
  <si>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</si>
  <si>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</si>
  <si>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J17991</t>
  </si>
  <si>
    <t xml:space="preserve">MOVE ANALYTICS CC - ADMIN          </t>
  </si>
  <si>
    <t>WAY</t>
  </si>
  <si>
    <t>WHITE</t>
  </si>
  <si>
    <t>WHITE RIVER</t>
  </si>
  <si>
    <t xml:space="preserve">AVI FIELDMARKETING                 </t>
  </si>
  <si>
    <t xml:space="preserve">                                   </t>
  </si>
  <si>
    <t>JOHAN</t>
  </si>
  <si>
    <t>JOHANNESBURG</t>
  </si>
  <si>
    <t xml:space="preserve">AVI                                </t>
  </si>
  <si>
    <t>ON1</t>
  </si>
  <si>
    <t>PUMZA</t>
  </si>
  <si>
    <t>MIKE</t>
  </si>
  <si>
    <t>methembe</t>
  </si>
  <si>
    <t>no</t>
  </si>
  <si>
    <t>Consignee not available)</t>
  </si>
  <si>
    <t>PED</t>
  </si>
  <si>
    <t>FUE / DOC</t>
  </si>
  <si>
    <t>POD received from cell 0729564722 M</t>
  </si>
  <si>
    <t xml:space="preserve">PARCEL                                            </t>
  </si>
  <si>
    <t>DURBA</t>
  </si>
  <si>
    <t>DURBAN</t>
  </si>
  <si>
    <t xml:space="preserve">NATIONAL BRANDS LTD                </t>
  </si>
  <si>
    <t>FIKI DLAMINI</t>
  </si>
  <si>
    <t>MELISSA SEKHU</t>
  </si>
  <si>
    <t>LITILE</t>
  </si>
  <si>
    <t>Late Linehaul Delayed Beyond Skynet Control</t>
  </si>
  <si>
    <t>col</t>
  </si>
  <si>
    <t>PARCEL</t>
  </si>
  <si>
    <t>BLOE1</t>
  </si>
  <si>
    <t>BLOEMFONTEIN</t>
  </si>
  <si>
    <t>SEWATI MOHALO</t>
  </si>
  <si>
    <t>THABO MAKHUBOLO</t>
  </si>
  <si>
    <t>thia</t>
  </si>
  <si>
    <t>Outlying delivery location</t>
  </si>
  <si>
    <t>the</t>
  </si>
  <si>
    <t>EAR / FUE / DOC</t>
  </si>
  <si>
    <t>POD received from cell 0763210788 M</t>
  </si>
  <si>
    <t>yes</t>
  </si>
  <si>
    <t>PINET</t>
  </si>
  <si>
    <t>PINETOWN</t>
  </si>
  <si>
    <t xml:space="preserve">CONSTANTIA FLFX                    </t>
  </si>
  <si>
    <t>SAMANTHA GREEN</t>
  </si>
  <si>
    <t>KENNETH</t>
  </si>
  <si>
    <t>CAPET</t>
  </si>
  <si>
    <t>CAPE TOWN</t>
  </si>
  <si>
    <t xml:space="preserve">J   J TABLE BAY HARBOUR            </t>
  </si>
  <si>
    <t>DBC</t>
  </si>
  <si>
    <t>MASHIANO</t>
  </si>
  <si>
    <t>TANDIE</t>
  </si>
  <si>
    <t>FUE / doc</t>
  </si>
  <si>
    <t>POD received from cell 0658050314 M</t>
  </si>
  <si>
    <t xml:space="preserve">NATIONAL BRAND LTD-TEA DEPT        </t>
  </si>
  <si>
    <t xml:space="preserve">Microchem                          </t>
  </si>
  <si>
    <t>SDX</t>
  </si>
  <si>
    <t>Moremi</t>
  </si>
  <si>
    <t>asmeer</t>
  </si>
  <si>
    <t>DSD / FUE / doc</t>
  </si>
  <si>
    <t xml:space="preserve">MICROCHEM                          </t>
  </si>
  <si>
    <t xml:space="preserve">ENTYCE BEVARAGES - NATIONAL BR     </t>
  </si>
  <si>
    <t>?</t>
  </si>
  <si>
    <t>MOREMI MOLEPO</t>
  </si>
  <si>
    <t>LAZARN</t>
  </si>
  <si>
    <t>LUNGELO</t>
  </si>
  <si>
    <t>Late linehaul</t>
  </si>
  <si>
    <t>lev</t>
  </si>
  <si>
    <t>Cooler box</t>
  </si>
  <si>
    <t>KEMPT</t>
  </si>
  <si>
    <t>KEMPTON PARK</t>
  </si>
  <si>
    <t xml:space="preserve">AVI ISANDO FM                      </t>
  </si>
  <si>
    <t>NONI</t>
  </si>
  <si>
    <t>LUCKY</t>
  </si>
  <si>
    <t>nonhlanhla</t>
  </si>
  <si>
    <t>POD received from cell 0648984486 M</t>
  </si>
  <si>
    <t xml:space="preserve">FAIRBRIDGES WERTHEIM BECKER        </t>
  </si>
  <si>
    <t>URSULA BARENDSE</t>
  </si>
  <si>
    <t>ESTHER</t>
  </si>
  <si>
    <t>nomande</t>
  </si>
  <si>
    <t>POD received from cell 0814169974 M</t>
  </si>
  <si>
    <t xml:space="preserve">AVI NATIONAL -BRANDS LTD           </t>
  </si>
  <si>
    <t xml:space="preserve">INDINGO COSMETICS                  </t>
  </si>
  <si>
    <t>CANDICE MURISON</t>
  </si>
  <si>
    <t>KERSHNIE MOODLEY</t>
  </si>
  <si>
    <t>candice</t>
  </si>
  <si>
    <t>Missed cutoff</t>
  </si>
  <si>
    <t>ssv</t>
  </si>
  <si>
    <t>FIKKIE DLAMINI</t>
  </si>
  <si>
    <t>MELLISA SUKKU</t>
  </si>
  <si>
    <t xml:space="preserve">SHAVE   GIBSON                     </t>
  </si>
  <si>
    <t>COLLIN  RAGHUNANAN</t>
  </si>
  <si>
    <t>lindi</t>
  </si>
  <si>
    <t>NOK</t>
  </si>
  <si>
    <t>POD received from cell 0672223699 M</t>
  </si>
  <si>
    <t xml:space="preserve">BFC -W-CAPE FOOD ZONE              </t>
  </si>
  <si>
    <t>ESTER LE ROUX</t>
  </si>
  <si>
    <t>ANGEL MAKHUBO</t>
  </si>
  <si>
    <t>Juanita</t>
  </si>
  <si>
    <t>POD received from cell 0761265903 M</t>
  </si>
  <si>
    <t xml:space="preserve">CHAMELEON MEDIA                    </t>
  </si>
  <si>
    <t>ASTEERA</t>
  </si>
  <si>
    <t>ZINHLE</t>
  </si>
  <si>
    <t>ZINHLE NOMANDE</t>
  </si>
  <si>
    <t>PRETO</t>
  </si>
  <si>
    <t>PRETORIA</t>
  </si>
  <si>
    <t xml:space="preserve">Willards Snackworks Factory        </t>
  </si>
  <si>
    <t xml:space="preserve">AVI Field Marketing                </t>
  </si>
  <si>
    <t>Senate Mohale</t>
  </si>
  <si>
    <t>Aphiwe Songwangwa</t>
  </si>
  <si>
    <t>Senate</t>
  </si>
  <si>
    <t>Box</t>
  </si>
  <si>
    <t>OVERNIGHT EXP BY 10H30</t>
  </si>
  <si>
    <t>ZINHLE MBAMBO</t>
  </si>
  <si>
    <t>LERATO NOLO</t>
  </si>
  <si>
    <t>NADIA ABDOOL</t>
  </si>
  <si>
    <t>MELISA</t>
  </si>
  <si>
    <t>Kirosh</t>
  </si>
  <si>
    <t>POD received from cell 0780771530 M</t>
  </si>
  <si>
    <t xml:space="preserve">CONSTANTIA FLEX                    </t>
  </si>
  <si>
    <t>SAMANTHA</t>
  </si>
  <si>
    <t>BOI</t>
  </si>
  <si>
    <t>simone</t>
  </si>
  <si>
    <t>POD received from cell 0769518219 M</t>
  </si>
  <si>
    <t xml:space="preserve">APHIWE SONGWANGWA                  </t>
  </si>
  <si>
    <t>PORT3</t>
  </si>
  <si>
    <t>PORT ELIZABETH</t>
  </si>
  <si>
    <t xml:space="preserve">AVI FIELD MARKETING                </t>
  </si>
  <si>
    <t>CHANTEL</t>
  </si>
  <si>
    <t>APHIWE</t>
  </si>
  <si>
    <t>mary</t>
  </si>
  <si>
    <t xml:space="preserve">NATIONAL BRANDS LTD TEA DIV        </t>
  </si>
  <si>
    <t>Nomvula Zikhali</t>
  </si>
  <si>
    <t>Vuyo</t>
  </si>
  <si>
    <t>POD received from cell 0746644640 M</t>
  </si>
  <si>
    <t>GEORG</t>
  </si>
  <si>
    <t>GEORGE</t>
  </si>
  <si>
    <t xml:space="preserve">AVI FIELD MARKTING                 </t>
  </si>
  <si>
    <t>CHANTEL MYBURG</t>
  </si>
  <si>
    <t>WARREN POTTS</t>
  </si>
  <si>
    <t xml:space="preserve">NATIONAL BRANDS COFFEE   CREAM     </t>
  </si>
  <si>
    <t>MINKS MDLULI</t>
  </si>
  <si>
    <t>MARY AFRICA</t>
  </si>
  <si>
    <t>mandisa</t>
  </si>
  <si>
    <t>POD received from cell 0713934540 M</t>
  </si>
  <si>
    <t xml:space="preserve">MERIEUX NUTRISCIENCES              </t>
  </si>
  <si>
    <t>ON2</t>
  </si>
  <si>
    <t>SWIFLAB</t>
  </si>
  <si>
    <t>NOMVULA</t>
  </si>
  <si>
    <t>RABIAH</t>
  </si>
  <si>
    <t xml:space="preserve">I   J TABLE BAY HARBOUR            </t>
  </si>
  <si>
    <t>OLIVE JONES</t>
  </si>
  <si>
    <t>BOTSHOLO</t>
  </si>
  <si>
    <t>morgan</t>
  </si>
  <si>
    <t xml:space="preserve">SHOPRITE HEAD OFFICE               </t>
  </si>
  <si>
    <t>JACK AKERS</t>
  </si>
  <si>
    <t>SCOTT CRUWFORD</t>
  </si>
  <si>
    <t>Olga</t>
  </si>
  <si>
    <t>MARIANA REINACH</t>
  </si>
  <si>
    <t>ROMONA KIRSTEN</t>
  </si>
  <si>
    <t>ayesha</t>
  </si>
  <si>
    <t>COL</t>
  </si>
  <si>
    <t>POD received from cell 0694947176 M</t>
  </si>
  <si>
    <t>AHAAF EBRAHIM</t>
  </si>
  <si>
    <t>R KISTEN</t>
  </si>
  <si>
    <t>lungani</t>
  </si>
  <si>
    <t>POD received from cell 0631768954 M</t>
  </si>
  <si>
    <t>ANIVU</t>
  </si>
  <si>
    <t>R KIRSTEN</t>
  </si>
  <si>
    <t>busiwe</t>
  </si>
  <si>
    <t>POD received from cell 0659386993 M</t>
  </si>
  <si>
    <t xml:space="preserve">NATIONAL BRANDS FM                 </t>
  </si>
  <si>
    <t>KARIEN</t>
  </si>
  <si>
    <t>ROMONIE</t>
  </si>
  <si>
    <t>DEBBIE</t>
  </si>
  <si>
    <t>AHOOF</t>
  </si>
  <si>
    <t>ROMONO</t>
  </si>
  <si>
    <t>nobulle</t>
  </si>
  <si>
    <t>POD received from cell 0682690407 M</t>
  </si>
  <si>
    <t>UMHLA</t>
  </si>
  <si>
    <t>UMHLANGA ROCKS</t>
  </si>
  <si>
    <t xml:space="preserve">SIYAKHA IMPERIAL PRINTI            </t>
  </si>
  <si>
    <t>CLAUDETTE</t>
  </si>
  <si>
    <t>BOIKHUTSO MAKAU</t>
  </si>
  <si>
    <t>prescious</t>
  </si>
  <si>
    <t>POD received from cell 0843672221 M</t>
  </si>
  <si>
    <t>EAST</t>
  </si>
  <si>
    <t>EAST LONDON</t>
  </si>
  <si>
    <t>LEON</t>
  </si>
  <si>
    <t xml:space="preserve">DHAVE   RUGHUNUNAN                 </t>
  </si>
  <si>
    <t>COLLIN R</t>
  </si>
  <si>
    <t>MELISA S</t>
  </si>
  <si>
    <t>LINDI</t>
  </si>
  <si>
    <t xml:space="preserve">NATIONAL BRANDS LTD WESTMEAD       </t>
  </si>
  <si>
    <t>OVERNIGHT EXP</t>
  </si>
  <si>
    <t>LERINA SAYANNA</t>
  </si>
  <si>
    <t>BOIKHOTSO MAKAU</t>
  </si>
  <si>
    <t xml:space="preserve">SIYAKHA IMPERIAL PRINTING CO       </t>
  </si>
  <si>
    <t>CLAUDETTE CHETTY</t>
  </si>
  <si>
    <t>precious</t>
  </si>
  <si>
    <t>POD received from cell 0844020000 M</t>
  </si>
  <si>
    <t xml:space="preserve">PRIONTEX                           </t>
  </si>
  <si>
    <t>MAGS</t>
  </si>
  <si>
    <t>SHAMIL</t>
  </si>
  <si>
    <t>pume</t>
  </si>
  <si>
    <t>MIDRA</t>
  </si>
  <si>
    <t>MIDRAND</t>
  </si>
  <si>
    <t xml:space="preserve">PRIONTEX MICRONCLEAN               </t>
  </si>
  <si>
    <t>CARLA</t>
  </si>
  <si>
    <t>Sylvia</t>
  </si>
  <si>
    <t>POD received from cell 0833616148 M</t>
  </si>
  <si>
    <t xml:space="preserve">Consumer Goods Council             </t>
  </si>
  <si>
    <t xml:space="preserve">INDIGO BRANDS                      </t>
  </si>
  <si>
    <t>9130563 National Brands Snackworks</t>
  </si>
  <si>
    <t>Cynthia</t>
  </si>
  <si>
    <t>Akhona</t>
  </si>
  <si>
    <t>Flyer</t>
  </si>
  <si>
    <t xml:space="preserve">I J Reception                      </t>
  </si>
  <si>
    <t xml:space="preserve">Spitz EL                           </t>
  </si>
  <si>
    <t>Ludi</t>
  </si>
  <si>
    <t>NTLANTLA</t>
  </si>
  <si>
    <t xml:space="preserve">GBR                                </t>
  </si>
  <si>
    <t>KAYLA DOS SANTOS</t>
  </si>
  <si>
    <t>ZANELE MASILELA</t>
  </si>
  <si>
    <t>ms lisa</t>
  </si>
  <si>
    <t>POD received from cell 0813552012 M</t>
  </si>
  <si>
    <t xml:space="preserve">AVI NATIONAL BRANDS LTD            </t>
  </si>
  <si>
    <t>WINSTON</t>
  </si>
  <si>
    <t>MARLON MANUEL</t>
  </si>
  <si>
    <t>kinsle</t>
  </si>
  <si>
    <t>POD received from cell 0677814923 M</t>
  </si>
  <si>
    <t xml:space="preserve">Entyce Tea                         </t>
  </si>
  <si>
    <t>Winston</t>
  </si>
  <si>
    <t>Nomvula</t>
  </si>
  <si>
    <t>Nadia</t>
  </si>
  <si>
    <t>SHIREEN BASTERMAN</t>
  </si>
  <si>
    <t>RIDGE MODDLEY</t>
  </si>
  <si>
    <t>Mary</t>
  </si>
  <si>
    <t>POD received from cell 0715494036 M</t>
  </si>
  <si>
    <t>WENDY MADLALA</t>
  </si>
  <si>
    <t>RIDGE MOODLEY</t>
  </si>
  <si>
    <t>KHETHIWE</t>
  </si>
  <si>
    <t xml:space="preserve">INDINGO COSTMEICS                  </t>
  </si>
  <si>
    <t>MANDY JONES CARMEN</t>
  </si>
  <si>
    <t>THABO MAKHABELO</t>
  </si>
  <si>
    <t>Ndlebe</t>
  </si>
  <si>
    <t>jam</t>
  </si>
  <si>
    <t>SANDT</t>
  </si>
  <si>
    <t>SANDTON</t>
  </si>
  <si>
    <t xml:space="preserve">NBL BRYANSTON                      </t>
  </si>
  <si>
    <t>MOHABI HADEBE</t>
  </si>
  <si>
    <t>mathembe</t>
  </si>
  <si>
    <t>POD received from cell 0791573446 M</t>
  </si>
  <si>
    <t xml:space="preserve">NA                                 </t>
  </si>
  <si>
    <t>APHIWE SONGWANGWA</t>
  </si>
  <si>
    <t>CANDICE</t>
  </si>
  <si>
    <t>sonnay</t>
  </si>
  <si>
    <t>POD received from cell 0674000125 M</t>
  </si>
  <si>
    <t>0001</t>
  </si>
  <si>
    <t>fiona</t>
  </si>
  <si>
    <t>SIBONISO ZONDI</t>
  </si>
  <si>
    <t>YAVIWA MALOTANA</t>
  </si>
  <si>
    <t>sebso</t>
  </si>
  <si>
    <t>MELISA SUKHU</t>
  </si>
  <si>
    <t>zama</t>
  </si>
  <si>
    <t>LEV</t>
  </si>
  <si>
    <t xml:space="preserve">AVI FIELD MARKETING-FREE STATE     </t>
  </si>
  <si>
    <t>SENATE</t>
  </si>
  <si>
    <t>Lesati</t>
  </si>
  <si>
    <t>POD received from cell 0761584578 M</t>
  </si>
  <si>
    <t xml:space="preserve">SMI INTERNATIONAL                  </t>
  </si>
  <si>
    <t>PIET1</t>
  </si>
  <si>
    <t>PIETERMARITZBURG</t>
  </si>
  <si>
    <t xml:space="preserve">SUE ADAMS                          </t>
  </si>
  <si>
    <t>SUE ADAMS</t>
  </si>
  <si>
    <t>MICHELLE BEUKES</t>
  </si>
  <si>
    <t>leanne</t>
  </si>
  <si>
    <t>POD received from cell 0784468189 M</t>
  </si>
  <si>
    <t xml:space="preserve">BEC W-CAPE                         </t>
  </si>
  <si>
    <t>ESTHER LE ROUX</t>
  </si>
  <si>
    <t>SERGIO MENTOOR</t>
  </si>
  <si>
    <t>BOTSHELO MASHIANE</t>
  </si>
  <si>
    <t xml:space="preserve">National Brands Ltd Tea Div        </t>
  </si>
  <si>
    <t>RANDB</t>
  </si>
  <si>
    <t>RANDBURG</t>
  </si>
  <si>
    <t xml:space="preserve">Michael Wood                       </t>
  </si>
  <si>
    <t>Michael Wood</t>
  </si>
  <si>
    <t>Luyanda</t>
  </si>
  <si>
    <t>nkoee</t>
  </si>
  <si>
    <t>ath</t>
  </si>
  <si>
    <t>POD received from cell 0792133590 M</t>
  </si>
  <si>
    <t xml:space="preserve">I J Trawlers                       </t>
  </si>
  <si>
    <t xml:space="preserve">Westmead Biscuit Factoty           </t>
  </si>
  <si>
    <t>PLEASE COLLECT FROM THE SERVICE DESK</t>
  </si>
  <si>
    <t>Winston Veerasamy</t>
  </si>
  <si>
    <t>Shirvaan Fester</t>
  </si>
  <si>
    <t>Khumalo</t>
  </si>
  <si>
    <t>HAWUKILE MADLALA</t>
  </si>
  <si>
    <t>Hawukile</t>
  </si>
  <si>
    <t>WARREN</t>
  </si>
  <si>
    <t>fdr</t>
  </si>
  <si>
    <t>MONTA</t>
  </si>
  <si>
    <t>MONTAGU</t>
  </si>
  <si>
    <t xml:space="preserve">BEYOND BYDS                        </t>
  </si>
  <si>
    <t>NATASHA WILSON-STRYDOM</t>
  </si>
  <si>
    <t xml:space="preserve">NATIONAL BRANDS                    </t>
  </si>
  <si>
    <t>RATI MANCHIDI</t>
  </si>
  <si>
    <t>MBULELO RAMALATA</t>
  </si>
  <si>
    <t>zipho</t>
  </si>
  <si>
    <t>LOUISA VIGIRA</t>
  </si>
  <si>
    <t>THABO MAKHUBELA</t>
  </si>
  <si>
    <t>rajesh</t>
  </si>
  <si>
    <t xml:space="preserve">PRIVATE HOUSE                      </t>
  </si>
  <si>
    <t>CATHERINE MAKIN</t>
  </si>
  <si>
    <t>KIMBERLEY ROUX</t>
  </si>
  <si>
    <t>timothy</t>
  </si>
  <si>
    <t>DAJ</t>
  </si>
  <si>
    <t>POD received from cell 0745513193 M</t>
  </si>
  <si>
    <t xml:space="preserve">ELDARIO TRADERS T A PRIONTEX       </t>
  </si>
  <si>
    <t>NICO STRYDOM</t>
  </si>
  <si>
    <t xml:space="preserve">AVI LSS PE                         </t>
  </si>
  <si>
    <t>Collect at Security</t>
  </si>
  <si>
    <t>Te-Arra</t>
  </si>
  <si>
    <t>Ludi Moelich</t>
  </si>
  <si>
    <t>Boxes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</si>
</sst>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EEE81-01C4-42F6-BB9E-C40601BC0A8D}">
  <dimension ref="A1:CN69"/>
  <sheetViews>
    <sheetView tabSelected="1" topLeftCell="A50" workbookViewId="0">
      <selection activeCell="A71" sqref="A71:XFD71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"009940041051"</f>
        <v>009940041051</v>
      </c>
      <c r="F2" s="3">
        <v>45628</v>
      </c>
      <c r="G2">
        <v>202509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"11982270                      "</f>
        <v xml:space="preserve">11982270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5.87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40.96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0.2</v>
      </c>
      <c r="BK2">
        <v>1</v>
      </c>
      <c r="BL2">
        <v>140.99</v>
      </c>
      <c r="BM2">
        <v>21.15</v>
      </c>
      <c r="BN2">
        <v>162.13999999999999</v>
      </c>
      <c r="BO2">
        <v>162.13999999999999</v>
      </c>
      <c r="BQ2" t="s">
        <v>83</v>
      </c>
      <c r="BR2" t="s">
        <v>84</v>
      </c>
      <c r="BS2" s="3">
        <v>45630</v>
      </c>
      <c r="BT2" s="4">
        <v>0.36736111111111114</v>
      </c>
      <c r="BU2" t="s">
        <v>85</v>
      </c>
      <c r="BV2" t="s">
        <v>86</v>
      </c>
      <c r="BW2" t="s">
        <v>87</v>
      </c>
      <c r="BX2" t="s">
        <v>88</v>
      </c>
      <c r="BY2">
        <v>1200</v>
      </c>
      <c r="BZ2" t="s">
        <v>89</v>
      </c>
      <c r="CA2" t="s">
        <v>90</v>
      </c>
      <c r="CC2" t="s">
        <v>80</v>
      </c>
      <c r="CD2">
        <v>2021</v>
      </c>
      <c r="CE2" t="s">
        <v>91</v>
      </c>
      <c r="CF2" s="3">
        <v>45631</v>
      </c>
      <c r="CI2">
        <v>1</v>
      </c>
      <c r="CJ2">
        <v>2</v>
      </c>
      <c r="CK2">
        <v>23</v>
      </c>
      <c r="CL2" t="s">
        <v>86</v>
      </c>
    </row>
    <row r="3" spans="1:92" x14ac:dyDescent="0.3">
      <c r="A3" t="s">
        <v>72</v>
      </c>
      <c r="B3" t="s">
        <v>73</v>
      </c>
      <c r="C3" t="s">
        <v>74</v>
      </c>
      <c r="E3" t="str">
        <f>"009944276824"</f>
        <v>009944276824</v>
      </c>
      <c r="F3" s="3">
        <v>45628</v>
      </c>
      <c r="G3">
        <v>202509</v>
      </c>
      <c r="H3" t="s">
        <v>79</v>
      </c>
      <c r="I3" t="s">
        <v>80</v>
      </c>
      <c r="J3" t="s">
        <v>81</v>
      </c>
      <c r="K3" t="s">
        <v>78</v>
      </c>
      <c r="L3" t="s">
        <v>92</v>
      </c>
      <c r="M3" t="s">
        <v>93</v>
      </c>
      <c r="N3" t="s">
        <v>94</v>
      </c>
      <c r="O3" t="s">
        <v>82</v>
      </c>
      <c r="P3" t="str">
        <f>"11116561PC 402190             "</f>
        <v xml:space="preserve">11116561PC 402190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5.87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21.14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0.2</v>
      </c>
      <c r="BK3">
        <v>1</v>
      </c>
      <c r="BL3">
        <v>75.61</v>
      </c>
      <c r="BM3">
        <v>11.34</v>
      </c>
      <c r="BN3">
        <v>86.95</v>
      </c>
      <c r="BO3">
        <v>86.95</v>
      </c>
      <c r="BQ3" t="s">
        <v>95</v>
      </c>
      <c r="BR3" t="s">
        <v>96</v>
      </c>
      <c r="BS3" s="3">
        <v>45629</v>
      </c>
      <c r="BT3" s="4">
        <v>0.53472222222222221</v>
      </c>
      <c r="BU3" t="s">
        <v>97</v>
      </c>
      <c r="BV3" t="s">
        <v>86</v>
      </c>
      <c r="BW3" t="s">
        <v>98</v>
      </c>
      <c r="BX3" t="s">
        <v>99</v>
      </c>
      <c r="BY3">
        <v>1200</v>
      </c>
      <c r="BZ3" t="s">
        <v>89</v>
      </c>
      <c r="CC3" t="s">
        <v>93</v>
      </c>
      <c r="CD3">
        <v>4001</v>
      </c>
      <c r="CE3" t="s">
        <v>100</v>
      </c>
      <c r="CF3" s="3">
        <v>45630</v>
      </c>
      <c r="CI3">
        <v>1</v>
      </c>
      <c r="CJ3">
        <v>1</v>
      </c>
      <c r="CK3">
        <v>21</v>
      </c>
      <c r="CL3" t="s">
        <v>86</v>
      </c>
    </row>
    <row r="4" spans="1:92" x14ac:dyDescent="0.3">
      <c r="A4" t="s">
        <v>72</v>
      </c>
      <c r="B4" t="s">
        <v>73</v>
      </c>
      <c r="C4" t="s">
        <v>74</v>
      </c>
      <c r="E4" t="str">
        <f>"009942837904"</f>
        <v>009942837904</v>
      </c>
      <c r="F4" s="3">
        <v>45628</v>
      </c>
      <c r="G4">
        <v>202509</v>
      </c>
      <c r="H4" t="s">
        <v>79</v>
      </c>
      <c r="I4" t="s">
        <v>80</v>
      </c>
      <c r="J4" t="s">
        <v>81</v>
      </c>
      <c r="K4" t="s">
        <v>78</v>
      </c>
      <c r="L4" t="s">
        <v>101</v>
      </c>
      <c r="M4" t="s">
        <v>102</v>
      </c>
      <c r="N4" t="s">
        <v>94</v>
      </c>
      <c r="O4" t="s">
        <v>82</v>
      </c>
      <c r="P4" t="str">
        <f>"11902270FM 460040             "</f>
        <v xml:space="preserve">11902270FM 460040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5.87</v>
      </c>
      <c r="AH4">
        <v>0</v>
      </c>
      <c r="AI4">
        <v>0</v>
      </c>
      <c r="AJ4">
        <v>0</v>
      </c>
      <c r="AK4">
        <v>0</v>
      </c>
      <c r="AL4">
        <v>0</v>
      </c>
      <c r="AM4">
        <v>190.46</v>
      </c>
      <c r="AN4">
        <v>0</v>
      </c>
      <c r="AO4">
        <v>0</v>
      </c>
      <c r="AP4">
        <v>0</v>
      </c>
      <c r="AQ4">
        <v>21.14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0.2</v>
      </c>
      <c r="BK4">
        <v>1</v>
      </c>
      <c r="BL4">
        <v>266.07</v>
      </c>
      <c r="BM4">
        <v>39.909999999999997</v>
      </c>
      <c r="BN4">
        <v>305.98</v>
      </c>
      <c r="BO4">
        <v>305.98</v>
      </c>
      <c r="BQ4" t="s">
        <v>103</v>
      </c>
      <c r="BR4" t="s">
        <v>104</v>
      </c>
      <c r="BS4" s="3">
        <v>45629</v>
      </c>
      <c r="BT4" s="4">
        <v>0.61458333333333337</v>
      </c>
      <c r="BU4" t="s">
        <v>105</v>
      </c>
      <c r="BV4" t="s">
        <v>86</v>
      </c>
      <c r="BW4" t="s">
        <v>106</v>
      </c>
      <c r="BX4" t="s">
        <v>107</v>
      </c>
      <c r="BY4">
        <v>1200</v>
      </c>
      <c r="BZ4" t="s">
        <v>108</v>
      </c>
      <c r="CA4" t="s">
        <v>109</v>
      </c>
      <c r="CC4" t="s">
        <v>102</v>
      </c>
      <c r="CD4">
        <v>9301</v>
      </c>
      <c r="CE4" t="s">
        <v>100</v>
      </c>
      <c r="CF4" s="3">
        <v>45630</v>
      </c>
      <c r="CI4">
        <v>1</v>
      </c>
      <c r="CJ4">
        <v>1</v>
      </c>
      <c r="CK4">
        <v>21</v>
      </c>
      <c r="CL4" t="s">
        <v>110</v>
      </c>
      <c r="CM4" s="4">
        <v>0.61458333333333337</v>
      </c>
    </row>
    <row r="5" spans="1:92" x14ac:dyDescent="0.3">
      <c r="A5" t="s">
        <v>72</v>
      </c>
      <c r="B5" t="s">
        <v>73</v>
      </c>
      <c r="C5" t="s">
        <v>74</v>
      </c>
      <c r="E5" t="str">
        <f>"009943430790"</f>
        <v>009943430790</v>
      </c>
      <c r="F5" s="3">
        <v>45628</v>
      </c>
      <c r="G5">
        <v>202509</v>
      </c>
      <c r="H5" t="s">
        <v>79</v>
      </c>
      <c r="I5" t="s">
        <v>80</v>
      </c>
      <c r="J5" t="s">
        <v>81</v>
      </c>
      <c r="K5" t="s">
        <v>78</v>
      </c>
      <c r="L5" t="s">
        <v>111</v>
      </c>
      <c r="M5" t="s">
        <v>112</v>
      </c>
      <c r="N5" t="s">
        <v>113</v>
      </c>
      <c r="O5" t="s">
        <v>82</v>
      </c>
      <c r="P5" t="str">
        <f>"11116561PC 402190             "</f>
        <v xml:space="preserve">11116561PC 402190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5.87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21.14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0.2</v>
      </c>
      <c r="BK5">
        <v>1</v>
      </c>
      <c r="BL5">
        <v>75.61</v>
      </c>
      <c r="BM5">
        <v>11.34</v>
      </c>
      <c r="BN5">
        <v>86.95</v>
      </c>
      <c r="BO5">
        <v>86.95</v>
      </c>
      <c r="BQ5" t="s">
        <v>114</v>
      </c>
      <c r="BR5" t="s">
        <v>96</v>
      </c>
      <c r="BS5" s="3">
        <v>45630</v>
      </c>
      <c r="BT5" s="4">
        <v>0.56666666666666665</v>
      </c>
      <c r="BU5" t="s">
        <v>115</v>
      </c>
      <c r="BV5" t="s">
        <v>86</v>
      </c>
      <c r="BW5" t="s">
        <v>98</v>
      </c>
      <c r="BX5" t="s">
        <v>99</v>
      </c>
      <c r="BY5">
        <v>1200</v>
      </c>
      <c r="BZ5" t="s">
        <v>89</v>
      </c>
      <c r="CC5" t="s">
        <v>112</v>
      </c>
      <c r="CD5">
        <v>3600</v>
      </c>
      <c r="CE5" t="s">
        <v>100</v>
      </c>
      <c r="CF5" s="3">
        <v>45633</v>
      </c>
      <c r="CI5">
        <v>1</v>
      </c>
      <c r="CJ5">
        <v>2</v>
      </c>
      <c r="CK5">
        <v>21</v>
      </c>
      <c r="CL5" t="s">
        <v>86</v>
      </c>
    </row>
    <row r="6" spans="1:92" x14ac:dyDescent="0.3">
      <c r="A6" t="s">
        <v>72</v>
      </c>
      <c r="B6" t="s">
        <v>73</v>
      </c>
      <c r="C6" t="s">
        <v>74</v>
      </c>
      <c r="E6" t="str">
        <f>"009943090717"</f>
        <v>009943090717</v>
      </c>
      <c r="F6" s="3">
        <v>45628</v>
      </c>
      <c r="G6">
        <v>202509</v>
      </c>
      <c r="H6" t="s">
        <v>79</v>
      </c>
      <c r="I6" t="s">
        <v>80</v>
      </c>
      <c r="J6" t="s">
        <v>81</v>
      </c>
      <c r="K6" t="s">
        <v>78</v>
      </c>
      <c r="L6" t="s">
        <v>116</v>
      </c>
      <c r="M6" t="s">
        <v>117</v>
      </c>
      <c r="N6" t="s">
        <v>118</v>
      </c>
      <c r="O6" t="s">
        <v>119</v>
      </c>
      <c r="P6" t="str">
        <f>"11005000BT 402190             "</f>
        <v xml:space="preserve">11005000BT 402190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5.57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386.88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20</v>
      </c>
      <c r="BI6">
        <v>120</v>
      </c>
      <c r="BJ6">
        <v>219.9</v>
      </c>
      <c r="BK6">
        <v>220</v>
      </c>
      <c r="BL6">
        <v>1281.83</v>
      </c>
      <c r="BM6">
        <v>192.27</v>
      </c>
      <c r="BN6">
        <v>1474.1</v>
      </c>
      <c r="BO6">
        <v>1474.1</v>
      </c>
      <c r="BR6" t="s">
        <v>120</v>
      </c>
      <c r="BS6" s="3">
        <v>45631</v>
      </c>
      <c r="BT6" s="4">
        <v>0.41458333333333336</v>
      </c>
      <c r="BU6" t="s">
        <v>121</v>
      </c>
      <c r="BV6" t="s">
        <v>110</v>
      </c>
      <c r="BY6">
        <v>54978</v>
      </c>
      <c r="BZ6" t="s">
        <v>122</v>
      </c>
      <c r="CA6" t="s">
        <v>123</v>
      </c>
      <c r="CC6" t="s">
        <v>117</v>
      </c>
      <c r="CD6">
        <v>8002</v>
      </c>
      <c r="CE6" t="s">
        <v>100</v>
      </c>
      <c r="CF6" s="3">
        <v>45632</v>
      </c>
      <c r="CI6">
        <v>3</v>
      </c>
      <c r="CJ6">
        <v>3</v>
      </c>
      <c r="CK6">
        <v>41</v>
      </c>
      <c r="CL6" t="s">
        <v>86</v>
      </c>
    </row>
    <row r="7" spans="1:92" x14ac:dyDescent="0.3">
      <c r="A7" t="s">
        <v>72</v>
      </c>
      <c r="B7" t="s">
        <v>73</v>
      </c>
      <c r="C7" t="s">
        <v>74</v>
      </c>
      <c r="E7" t="str">
        <f>"009944639794"</f>
        <v>009944639794</v>
      </c>
      <c r="F7" s="3">
        <v>45628</v>
      </c>
      <c r="G7">
        <v>202509</v>
      </c>
      <c r="H7" t="s">
        <v>92</v>
      </c>
      <c r="I7" t="s">
        <v>93</v>
      </c>
      <c r="J7" t="s">
        <v>124</v>
      </c>
      <c r="K7" t="s">
        <v>78</v>
      </c>
      <c r="L7" t="s">
        <v>116</v>
      </c>
      <c r="M7" t="s">
        <v>117</v>
      </c>
      <c r="N7" t="s">
        <v>125</v>
      </c>
      <c r="O7" t="s">
        <v>126</v>
      </c>
      <c r="P7" t="str">
        <f>"                              "</f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5.87</v>
      </c>
      <c r="AH7">
        <v>0</v>
      </c>
      <c r="AI7">
        <v>0</v>
      </c>
      <c r="AJ7">
        <v>0</v>
      </c>
      <c r="AK7">
        <v>507.86</v>
      </c>
      <c r="AL7">
        <v>0</v>
      </c>
      <c r="AM7">
        <v>0</v>
      </c>
      <c r="AN7">
        <v>0</v>
      </c>
      <c r="AO7">
        <v>0</v>
      </c>
      <c r="AP7">
        <v>0</v>
      </c>
      <c r="AQ7">
        <v>252.62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2</v>
      </c>
      <c r="BJ7">
        <v>3</v>
      </c>
      <c r="BK7">
        <v>3</v>
      </c>
      <c r="BL7">
        <v>839.23</v>
      </c>
      <c r="BM7">
        <v>125.88</v>
      </c>
      <c r="BN7">
        <v>965.11</v>
      </c>
      <c r="BO7">
        <v>965.11</v>
      </c>
      <c r="BR7" t="s">
        <v>127</v>
      </c>
      <c r="BS7" s="3">
        <v>45629</v>
      </c>
      <c r="BT7" s="4">
        <v>0.40625</v>
      </c>
      <c r="BU7" t="s">
        <v>128</v>
      </c>
      <c r="BV7" t="s">
        <v>86</v>
      </c>
      <c r="BY7">
        <v>15120</v>
      </c>
      <c r="BZ7" t="s">
        <v>129</v>
      </c>
      <c r="CC7" t="s">
        <v>117</v>
      </c>
      <c r="CD7">
        <v>8000</v>
      </c>
      <c r="CE7" t="s">
        <v>100</v>
      </c>
      <c r="CF7" s="3">
        <v>45632</v>
      </c>
      <c r="CI7">
        <v>0</v>
      </c>
      <c r="CJ7">
        <v>1</v>
      </c>
      <c r="CK7">
        <v>21</v>
      </c>
      <c r="CL7" t="s">
        <v>86</v>
      </c>
    </row>
    <row r="8" spans="1:92" x14ac:dyDescent="0.3">
      <c r="A8" t="s">
        <v>72</v>
      </c>
      <c r="B8" t="s">
        <v>73</v>
      </c>
      <c r="C8" t="s">
        <v>74</v>
      </c>
      <c r="E8" t="str">
        <f>"080011378220"</f>
        <v>080011378220</v>
      </c>
      <c r="F8" s="3">
        <v>45629</v>
      </c>
      <c r="G8">
        <v>202509</v>
      </c>
      <c r="H8" t="s">
        <v>116</v>
      </c>
      <c r="I8" t="s">
        <v>117</v>
      </c>
      <c r="J8" t="s">
        <v>130</v>
      </c>
      <c r="K8" t="s">
        <v>78</v>
      </c>
      <c r="L8" t="s">
        <v>92</v>
      </c>
      <c r="M8" t="s">
        <v>93</v>
      </c>
      <c r="N8" t="s">
        <v>131</v>
      </c>
      <c r="O8" t="s">
        <v>82</v>
      </c>
      <c r="P8" t="str">
        <f>"Cooler box                    "</f>
        <v xml:space="preserve">Cooler box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5.87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26.42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0.2</v>
      </c>
      <c r="BJ8">
        <v>2.5</v>
      </c>
      <c r="BK8">
        <v>2.5</v>
      </c>
      <c r="BL8">
        <v>93.03</v>
      </c>
      <c r="BM8">
        <v>13.95</v>
      </c>
      <c r="BN8">
        <v>106.98</v>
      </c>
      <c r="BO8">
        <v>106.98</v>
      </c>
      <c r="BP8" t="s">
        <v>132</v>
      </c>
      <c r="BQ8" t="s">
        <v>133</v>
      </c>
      <c r="BR8" t="s">
        <v>134</v>
      </c>
      <c r="BS8" s="3">
        <v>45631</v>
      </c>
      <c r="BT8" s="4">
        <v>0.71666666666666667</v>
      </c>
      <c r="BU8" t="s">
        <v>135</v>
      </c>
      <c r="BV8" t="s">
        <v>86</v>
      </c>
      <c r="BW8" t="s">
        <v>136</v>
      </c>
      <c r="BX8" t="s">
        <v>137</v>
      </c>
      <c r="BY8">
        <v>12438.4</v>
      </c>
      <c r="BZ8" t="s">
        <v>89</v>
      </c>
      <c r="CC8" t="s">
        <v>93</v>
      </c>
      <c r="CD8">
        <v>4001</v>
      </c>
      <c r="CE8" t="s">
        <v>138</v>
      </c>
      <c r="CF8" s="3">
        <v>45635</v>
      </c>
      <c r="CI8">
        <v>2</v>
      </c>
      <c r="CJ8">
        <v>2</v>
      </c>
      <c r="CK8">
        <v>21</v>
      </c>
      <c r="CL8" t="s">
        <v>86</v>
      </c>
    </row>
    <row r="9" spans="1:92" x14ac:dyDescent="0.3">
      <c r="A9" t="s">
        <v>72</v>
      </c>
      <c r="B9" t="s">
        <v>73</v>
      </c>
      <c r="C9" t="s">
        <v>74</v>
      </c>
      <c r="E9" t="str">
        <f>"009940041052"</f>
        <v>009940041052</v>
      </c>
      <c r="F9" s="3">
        <v>45629</v>
      </c>
      <c r="G9">
        <v>202509</v>
      </c>
      <c r="H9" t="s">
        <v>75</v>
      </c>
      <c r="I9" t="s">
        <v>76</v>
      </c>
      <c r="J9" t="s">
        <v>77</v>
      </c>
      <c r="K9" t="s">
        <v>78</v>
      </c>
      <c r="L9" t="s">
        <v>139</v>
      </c>
      <c r="M9" t="s">
        <v>140</v>
      </c>
      <c r="N9" t="s">
        <v>141</v>
      </c>
      <c r="O9" t="s">
        <v>82</v>
      </c>
      <c r="P9" t="str">
        <f>"...                           "</f>
        <v xml:space="preserve">...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5.87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40.96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2</v>
      </c>
      <c r="BJ9">
        <v>0.5</v>
      </c>
      <c r="BK9">
        <v>2</v>
      </c>
      <c r="BL9">
        <v>140.99</v>
      </c>
      <c r="BM9">
        <v>21.15</v>
      </c>
      <c r="BN9">
        <v>162.13999999999999</v>
      </c>
      <c r="BO9">
        <v>162.13999999999999</v>
      </c>
      <c r="BQ9" t="s">
        <v>142</v>
      </c>
      <c r="BR9" t="s">
        <v>143</v>
      </c>
      <c r="BS9" s="3">
        <v>45630</v>
      </c>
      <c r="BT9" s="4">
        <v>0.42708333333333331</v>
      </c>
      <c r="BU9" t="s">
        <v>144</v>
      </c>
      <c r="BV9" t="s">
        <v>110</v>
      </c>
      <c r="BY9">
        <v>2400</v>
      </c>
      <c r="BZ9" t="s">
        <v>89</v>
      </c>
      <c r="CA9" t="s">
        <v>145</v>
      </c>
      <c r="CC9" t="s">
        <v>140</v>
      </c>
      <c r="CD9">
        <v>1618</v>
      </c>
      <c r="CE9" t="s">
        <v>91</v>
      </c>
      <c r="CF9" s="3">
        <v>45630</v>
      </c>
      <c r="CI9">
        <v>1</v>
      </c>
      <c r="CJ9">
        <v>1</v>
      </c>
      <c r="CK9">
        <v>23</v>
      </c>
      <c r="CL9" t="s">
        <v>86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"009943425452"</f>
        <v>009943425452</v>
      </c>
      <c r="F10" s="3">
        <v>45629</v>
      </c>
      <c r="G10">
        <v>202509</v>
      </c>
      <c r="H10" t="s">
        <v>79</v>
      </c>
      <c r="I10" t="s">
        <v>80</v>
      </c>
      <c r="J10" t="s">
        <v>81</v>
      </c>
      <c r="K10" t="s">
        <v>78</v>
      </c>
      <c r="L10" t="s">
        <v>116</v>
      </c>
      <c r="M10" t="s">
        <v>117</v>
      </c>
      <c r="N10" t="s">
        <v>146</v>
      </c>
      <c r="O10" t="s">
        <v>82</v>
      </c>
      <c r="P10" t="str">
        <f>"11004530FN 460040             "</f>
        <v xml:space="preserve">11004530FN 460040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5.87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21.14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</v>
      </c>
      <c r="BJ10">
        <v>0.2</v>
      </c>
      <c r="BK10">
        <v>1</v>
      </c>
      <c r="BL10">
        <v>75.61</v>
      </c>
      <c r="BM10">
        <v>11.34</v>
      </c>
      <c r="BN10">
        <v>86.95</v>
      </c>
      <c r="BO10">
        <v>86.95</v>
      </c>
      <c r="BQ10" t="s">
        <v>147</v>
      </c>
      <c r="BR10" t="s">
        <v>148</v>
      </c>
      <c r="BS10" s="3">
        <v>45630</v>
      </c>
      <c r="BT10" s="4">
        <v>0.4236111111111111</v>
      </c>
      <c r="BU10" t="s">
        <v>149</v>
      </c>
      <c r="BV10" t="s">
        <v>110</v>
      </c>
      <c r="BY10">
        <v>1200</v>
      </c>
      <c r="BZ10" t="s">
        <v>89</v>
      </c>
      <c r="CA10" t="s">
        <v>150</v>
      </c>
      <c r="CC10" t="s">
        <v>117</v>
      </c>
      <c r="CD10">
        <v>8000</v>
      </c>
      <c r="CE10" t="s">
        <v>100</v>
      </c>
      <c r="CF10" s="3">
        <v>45631</v>
      </c>
      <c r="CI10">
        <v>1</v>
      </c>
      <c r="CJ10">
        <v>1</v>
      </c>
      <c r="CK10">
        <v>21</v>
      </c>
      <c r="CL10" t="s">
        <v>86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"009944505466"</f>
        <v>009944505466</v>
      </c>
      <c r="F11" s="3">
        <v>45629</v>
      </c>
      <c r="G11">
        <v>202509</v>
      </c>
      <c r="H11" t="s">
        <v>79</v>
      </c>
      <c r="I11" t="s">
        <v>80</v>
      </c>
      <c r="J11" t="s">
        <v>151</v>
      </c>
      <c r="K11" t="s">
        <v>78</v>
      </c>
      <c r="L11" t="s">
        <v>116</v>
      </c>
      <c r="M11" t="s">
        <v>117</v>
      </c>
      <c r="N11" t="s">
        <v>152</v>
      </c>
      <c r="O11" t="s">
        <v>82</v>
      </c>
      <c r="P11" t="str">
        <f>"11922270FM 460040             "</f>
        <v xml:space="preserve">11922270FM 460040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5.87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21.14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0.2</v>
      </c>
      <c r="BK11">
        <v>1</v>
      </c>
      <c r="BL11">
        <v>75.61</v>
      </c>
      <c r="BM11">
        <v>11.34</v>
      </c>
      <c r="BN11">
        <v>86.95</v>
      </c>
      <c r="BO11">
        <v>86.95</v>
      </c>
      <c r="BQ11" t="s">
        <v>153</v>
      </c>
      <c r="BR11" t="s">
        <v>154</v>
      </c>
      <c r="BS11" s="3">
        <v>45630</v>
      </c>
      <c r="BT11" s="4">
        <v>0.54166666666666663</v>
      </c>
      <c r="BU11" t="s">
        <v>155</v>
      </c>
      <c r="BV11" t="s">
        <v>86</v>
      </c>
      <c r="BW11" t="s">
        <v>156</v>
      </c>
      <c r="BX11" t="s">
        <v>157</v>
      </c>
      <c r="BY11">
        <v>1200</v>
      </c>
      <c r="BZ11" t="s">
        <v>89</v>
      </c>
      <c r="CC11" t="s">
        <v>117</v>
      </c>
      <c r="CD11">
        <v>8000</v>
      </c>
      <c r="CE11" t="s">
        <v>100</v>
      </c>
      <c r="CF11" s="3">
        <v>45631</v>
      </c>
      <c r="CI11">
        <v>1</v>
      </c>
      <c r="CJ11">
        <v>1</v>
      </c>
      <c r="CK11">
        <v>21</v>
      </c>
      <c r="CL11" t="s">
        <v>86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"009944276823"</f>
        <v>009944276823</v>
      </c>
      <c r="F12" s="3">
        <v>45630</v>
      </c>
      <c r="G12">
        <v>202509</v>
      </c>
      <c r="H12" t="s">
        <v>79</v>
      </c>
      <c r="I12" t="s">
        <v>80</v>
      </c>
      <c r="J12" t="s">
        <v>81</v>
      </c>
      <c r="K12" t="s">
        <v>78</v>
      </c>
      <c r="L12" t="s">
        <v>92</v>
      </c>
      <c r="M12" t="s">
        <v>93</v>
      </c>
      <c r="N12" t="s">
        <v>94</v>
      </c>
      <c r="O12" t="s">
        <v>82</v>
      </c>
      <c r="P12" t="str">
        <f>"11116561PC 402190             "</f>
        <v xml:space="preserve">11116561PC 402190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5.87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21.87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</v>
      </c>
      <c r="BJ12">
        <v>0.2</v>
      </c>
      <c r="BK12">
        <v>1</v>
      </c>
      <c r="BL12">
        <v>76.34</v>
      </c>
      <c r="BM12">
        <v>11.45</v>
      </c>
      <c r="BN12">
        <v>87.79</v>
      </c>
      <c r="BO12">
        <v>87.79</v>
      </c>
      <c r="BQ12" t="s">
        <v>158</v>
      </c>
      <c r="BR12" t="s">
        <v>159</v>
      </c>
      <c r="BS12" s="3">
        <v>45631</v>
      </c>
      <c r="BT12" s="4">
        <v>0.51388888888888884</v>
      </c>
      <c r="BU12" t="s">
        <v>135</v>
      </c>
      <c r="BV12" t="s">
        <v>86</v>
      </c>
      <c r="BW12" t="s">
        <v>98</v>
      </c>
      <c r="BX12" t="s">
        <v>99</v>
      </c>
      <c r="BY12">
        <v>1200</v>
      </c>
      <c r="BZ12" t="s">
        <v>89</v>
      </c>
      <c r="CC12" t="s">
        <v>93</v>
      </c>
      <c r="CD12">
        <v>4001</v>
      </c>
      <c r="CE12" t="s">
        <v>100</v>
      </c>
      <c r="CF12" s="3">
        <v>45632</v>
      </c>
      <c r="CI12">
        <v>1</v>
      </c>
      <c r="CJ12">
        <v>1</v>
      </c>
      <c r="CK12">
        <v>21</v>
      </c>
      <c r="CL12" t="s">
        <v>86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"009943425451"</f>
        <v>009943425451</v>
      </c>
      <c r="F13" s="3">
        <v>45630</v>
      </c>
      <c r="G13">
        <v>202509</v>
      </c>
      <c r="H13" t="s">
        <v>79</v>
      </c>
      <c r="I13" t="s">
        <v>80</v>
      </c>
      <c r="J13" t="s">
        <v>81</v>
      </c>
      <c r="K13" t="s">
        <v>78</v>
      </c>
      <c r="L13" t="s">
        <v>92</v>
      </c>
      <c r="M13" t="s">
        <v>93</v>
      </c>
      <c r="N13" t="s">
        <v>160</v>
      </c>
      <c r="O13" t="s">
        <v>82</v>
      </c>
      <c r="P13" t="str">
        <f>"11116561PC 402190             "</f>
        <v xml:space="preserve">11116561PC 402190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5.87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21.87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0.2</v>
      </c>
      <c r="BK13">
        <v>1</v>
      </c>
      <c r="BL13">
        <v>76.34</v>
      </c>
      <c r="BM13">
        <v>11.45</v>
      </c>
      <c r="BN13">
        <v>87.79</v>
      </c>
      <c r="BO13">
        <v>87.79</v>
      </c>
      <c r="BQ13" t="s">
        <v>161</v>
      </c>
      <c r="BR13" t="s">
        <v>159</v>
      </c>
      <c r="BS13" s="3">
        <v>45635</v>
      </c>
      <c r="BT13" s="4">
        <v>0.66736111111111107</v>
      </c>
      <c r="BU13" t="s">
        <v>162</v>
      </c>
      <c r="BV13" t="s">
        <v>86</v>
      </c>
      <c r="BW13" t="s">
        <v>98</v>
      </c>
      <c r="BX13" t="s">
        <v>163</v>
      </c>
      <c r="BY13">
        <v>1200</v>
      </c>
      <c r="BZ13" t="s">
        <v>89</v>
      </c>
      <c r="CA13" t="s">
        <v>164</v>
      </c>
      <c r="CC13" t="s">
        <v>93</v>
      </c>
      <c r="CD13">
        <v>4052</v>
      </c>
      <c r="CE13" t="s">
        <v>100</v>
      </c>
      <c r="CF13" s="3">
        <v>45636</v>
      </c>
      <c r="CI13">
        <v>1</v>
      </c>
      <c r="CJ13">
        <v>3</v>
      </c>
      <c r="CK13">
        <v>21</v>
      </c>
      <c r="CL13" t="s">
        <v>86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"009943090558"</f>
        <v>009943090558</v>
      </c>
      <c r="F14" s="3">
        <v>45630</v>
      </c>
      <c r="G14">
        <v>202509</v>
      </c>
      <c r="H14" t="s">
        <v>79</v>
      </c>
      <c r="I14" t="s">
        <v>80</v>
      </c>
      <c r="J14" t="s">
        <v>81</v>
      </c>
      <c r="K14" t="s">
        <v>78</v>
      </c>
      <c r="L14" t="s">
        <v>116</v>
      </c>
      <c r="M14" t="s">
        <v>117</v>
      </c>
      <c r="N14" t="s">
        <v>165</v>
      </c>
      <c r="O14" t="s">
        <v>82</v>
      </c>
      <c r="P14" t="str">
        <f>"11004530FN 460040             "</f>
        <v xml:space="preserve">11004530FN 460040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5.87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21.87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0.3</v>
      </c>
      <c r="BK14">
        <v>1</v>
      </c>
      <c r="BL14">
        <v>76.34</v>
      </c>
      <c r="BM14">
        <v>11.45</v>
      </c>
      <c r="BN14">
        <v>87.79</v>
      </c>
      <c r="BO14">
        <v>87.79</v>
      </c>
      <c r="BQ14" t="s">
        <v>166</v>
      </c>
      <c r="BR14" t="s">
        <v>167</v>
      </c>
      <c r="BS14" s="3">
        <v>45631</v>
      </c>
      <c r="BT14" s="4">
        <v>0.41944444444444445</v>
      </c>
      <c r="BU14" t="s">
        <v>168</v>
      </c>
      <c r="BV14" t="s">
        <v>110</v>
      </c>
      <c r="BY14">
        <v>1320</v>
      </c>
      <c r="BZ14" t="s">
        <v>89</v>
      </c>
      <c r="CA14" t="s">
        <v>169</v>
      </c>
      <c r="CC14" t="s">
        <v>117</v>
      </c>
      <c r="CD14">
        <v>7535</v>
      </c>
      <c r="CE14" t="s">
        <v>100</v>
      </c>
      <c r="CF14" s="3">
        <v>45632</v>
      </c>
      <c r="CI14">
        <v>1</v>
      </c>
      <c r="CJ14">
        <v>1</v>
      </c>
      <c r="CK14">
        <v>21</v>
      </c>
      <c r="CL14" t="s">
        <v>86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"009944639792"</f>
        <v>009944639792</v>
      </c>
      <c r="F15" s="3">
        <v>45630</v>
      </c>
      <c r="G15">
        <v>202509</v>
      </c>
      <c r="H15" t="s">
        <v>92</v>
      </c>
      <c r="I15" t="s">
        <v>93</v>
      </c>
      <c r="J15" t="s">
        <v>124</v>
      </c>
      <c r="K15" t="s">
        <v>78</v>
      </c>
      <c r="L15" t="s">
        <v>92</v>
      </c>
      <c r="M15" t="s">
        <v>93</v>
      </c>
      <c r="N15" t="s">
        <v>170</v>
      </c>
      <c r="O15" t="s">
        <v>119</v>
      </c>
      <c r="P15" t="str">
        <f>"                              "</f>
        <v xml:space="preserve">  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5.57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32.630000000000003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7.2</v>
      </c>
      <c r="BK15">
        <v>8</v>
      </c>
      <c r="BL15">
        <v>110.72</v>
      </c>
      <c r="BM15">
        <v>16.61</v>
      </c>
      <c r="BN15">
        <v>127.33</v>
      </c>
      <c r="BO15">
        <v>127.33</v>
      </c>
      <c r="BQ15" t="s">
        <v>171</v>
      </c>
      <c r="BR15" t="s">
        <v>172</v>
      </c>
      <c r="BS15" s="3">
        <v>45631</v>
      </c>
      <c r="BT15" s="4">
        <v>0.55000000000000004</v>
      </c>
      <c r="BU15" t="s">
        <v>171</v>
      </c>
      <c r="BV15" t="s">
        <v>110</v>
      </c>
      <c r="BY15">
        <v>36000</v>
      </c>
      <c r="BZ15" t="s">
        <v>122</v>
      </c>
      <c r="CC15" t="s">
        <v>93</v>
      </c>
      <c r="CD15">
        <v>4051</v>
      </c>
      <c r="CE15" t="s">
        <v>100</v>
      </c>
      <c r="CF15" s="3">
        <v>45632</v>
      </c>
      <c r="CI15">
        <v>1</v>
      </c>
      <c r="CJ15">
        <v>1</v>
      </c>
      <c r="CK15">
        <v>42</v>
      </c>
      <c r="CL15" t="s">
        <v>86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"009944639791"</f>
        <v>009944639791</v>
      </c>
      <c r="F16" s="3">
        <v>45630</v>
      </c>
      <c r="G16">
        <v>202509</v>
      </c>
      <c r="H16" t="s">
        <v>92</v>
      </c>
      <c r="I16" t="s">
        <v>93</v>
      </c>
      <c r="J16" t="s">
        <v>124</v>
      </c>
      <c r="K16" t="s">
        <v>78</v>
      </c>
      <c r="L16" t="s">
        <v>92</v>
      </c>
      <c r="M16" t="s">
        <v>93</v>
      </c>
      <c r="N16" t="s">
        <v>170</v>
      </c>
      <c r="O16" t="s">
        <v>119</v>
      </c>
      <c r="P16" t="str">
        <f>"                              "</f>
        <v xml:space="preserve">  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5.57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32.630000000000003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</v>
      </c>
      <c r="BJ16">
        <v>7.2</v>
      </c>
      <c r="BK16">
        <v>8</v>
      </c>
      <c r="BL16">
        <v>110.72</v>
      </c>
      <c r="BM16">
        <v>16.61</v>
      </c>
      <c r="BN16">
        <v>127.33</v>
      </c>
      <c r="BO16">
        <v>127.33</v>
      </c>
      <c r="BQ16" t="s">
        <v>171</v>
      </c>
      <c r="BR16" t="s">
        <v>173</v>
      </c>
      <c r="BS16" s="3">
        <v>45631</v>
      </c>
      <c r="BT16" s="4">
        <v>0.55000000000000004</v>
      </c>
      <c r="BU16" t="s">
        <v>171</v>
      </c>
      <c r="BV16" t="s">
        <v>110</v>
      </c>
      <c r="BY16">
        <v>36000</v>
      </c>
      <c r="BZ16" t="s">
        <v>122</v>
      </c>
      <c r="CC16" t="s">
        <v>93</v>
      </c>
      <c r="CD16">
        <v>4051</v>
      </c>
      <c r="CE16" t="s">
        <v>100</v>
      </c>
      <c r="CF16" s="3">
        <v>45632</v>
      </c>
      <c r="CI16">
        <v>1</v>
      </c>
      <c r="CJ16">
        <v>1</v>
      </c>
      <c r="CK16">
        <v>42</v>
      </c>
      <c r="CL16" t="s">
        <v>86</v>
      </c>
    </row>
    <row r="17" spans="1:90" x14ac:dyDescent="0.3">
      <c r="A17" t="s">
        <v>72</v>
      </c>
      <c r="B17" t="s">
        <v>73</v>
      </c>
      <c r="C17" t="s">
        <v>74</v>
      </c>
      <c r="E17" t="str">
        <f>"080011379975"</f>
        <v>080011379975</v>
      </c>
      <c r="F17" s="3">
        <v>45631</v>
      </c>
      <c r="G17">
        <v>202509</v>
      </c>
      <c r="H17" t="s">
        <v>174</v>
      </c>
      <c r="I17" t="s">
        <v>175</v>
      </c>
      <c r="J17" t="s">
        <v>176</v>
      </c>
      <c r="K17" t="s">
        <v>78</v>
      </c>
      <c r="L17" t="s">
        <v>101</v>
      </c>
      <c r="M17" t="s">
        <v>102</v>
      </c>
      <c r="N17" t="s">
        <v>177</v>
      </c>
      <c r="O17" t="s">
        <v>119</v>
      </c>
      <c r="P17" t="str">
        <f>"11902270FM                    "</f>
        <v xml:space="preserve">11902270FM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5.57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42.29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4.7</v>
      </c>
      <c r="BJ17">
        <v>6.9</v>
      </c>
      <c r="BK17">
        <v>7</v>
      </c>
      <c r="BL17">
        <v>141.84</v>
      </c>
      <c r="BM17">
        <v>21.28</v>
      </c>
      <c r="BN17">
        <v>163.12</v>
      </c>
      <c r="BO17">
        <v>163.12</v>
      </c>
      <c r="BP17" t="s">
        <v>132</v>
      </c>
      <c r="BQ17" t="s">
        <v>178</v>
      </c>
      <c r="BR17" t="s">
        <v>179</v>
      </c>
      <c r="BS17" s="3">
        <v>45632</v>
      </c>
      <c r="BT17" s="4">
        <v>0.58819444444444446</v>
      </c>
      <c r="BU17" t="s">
        <v>180</v>
      </c>
      <c r="BV17" t="s">
        <v>110</v>
      </c>
      <c r="BY17">
        <v>34398</v>
      </c>
      <c r="BZ17" t="s">
        <v>122</v>
      </c>
      <c r="CA17" t="s">
        <v>109</v>
      </c>
      <c r="CC17" t="s">
        <v>102</v>
      </c>
      <c r="CD17">
        <v>9301</v>
      </c>
      <c r="CE17" t="s">
        <v>181</v>
      </c>
      <c r="CF17" s="3">
        <v>45635</v>
      </c>
      <c r="CI17">
        <v>1</v>
      </c>
      <c r="CJ17">
        <v>1</v>
      </c>
      <c r="CK17">
        <v>41</v>
      </c>
      <c r="CL17" t="s">
        <v>86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"009944276822"</f>
        <v>009944276822</v>
      </c>
      <c r="F18" s="3">
        <v>45631</v>
      </c>
      <c r="G18">
        <v>202509</v>
      </c>
      <c r="H18" t="s">
        <v>79</v>
      </c>
      <c r="I18" t="s">
        <v>80</v>
      </c>
      <c r="J18" t="s">
        <v>81</v>
      </c>
      <c r="K18" t="s">
        <v>78</v>
      </c>
      <c r="L18" t="s">
        <v>92</v>
      </c>
      <c r="M18" t="s">
        <v>93</v>
      </c>
      <c r="N18" t="s">
        <v>94</v>
      </c>
      <c r="O18" t="s">
        <v>82</v>
      </c>
      <c r="P18" t="str">
        <f>"11005500HR 460040             "</f>
        <v xml:space="preserve">11005500HR 460040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5.87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21.87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</v>
      </c>
      <c r="BJ18">
        <v>0.2</v>
      </c>
      <c r="BK18">
        <v>1</v>
      </c>
      <c r="BL18">
        <v>76.34</v>
      </c>
      <c r="BM18">
        <v>11.45</v>
      </c>
      <c r="BN18">
        <v>87.79</v>
      </c>
      <c r="BO18">
        <v>87.79</v>
      </c>
      <c r="BP18" t="s">
        <v>182</v>
      </c>
      <c r="BQ18" t="s">
        <v>183</v>
      </c>
      <c r="BR18" t="s">
        <v>184</v>
      </c>
      <c r="BS18" s="3">
        <v>45632</v>
      </c>
      <c r="BT18" s="4">
        <v>0.5708333333333333</v>
      </c>
      <c r="BU18" t="s">
        <v>135</v>
      </c>
      <c r="BV18" t="s">
        <v>86</v>
      </c>
      <c r="BW18" t="s">
        <v>98</v>
      </c>
      <c r="BX18" t="s">
        <v>99</v>
      </c>
      <c r="BY18">
        <v>1200</v>
      </c>
      <c r="BZ18" t="s">
        <v>89</v>
      </c>
      <c r="CC18" t="s">
        <v>93</v>
      </c>
      <c r="CD18">
        <v>4001</v>
      </c>
      <c r="CE18" t="s">
        <v>100</v>
      </c>
      <c r="CF18" s="3">
        <v>45635</v>
      </c>
      <c r="CI18">
        <v>1</v>
      </c>
      <c r="CJ18">
        <v>1</v>
      </c>
      <c r="CK18">
        <v>21</v>
      </c>
      <c r="CL18" t="s">
        <v>86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"009944270488"</f>
        <v>009944270488</v>
      </c>
      <c r="F19" s="3">
        <v>45631</v>
      </c>
      <c r="G19">
        <v>202509</v>
      </c>
      <c r="H19" t="s">
        <v>79</v>
      </c>
      <c r="I19" t="s">
        <v>80</v>
      </c>
      <c r="J19" t="s">
        <v>81</v>
      </c>
      <c r="K19" t="s">
        <v>78</v>
      </c>
      <c r="L19" t="s">
        <v>111</v>
      </c>
      <c r="M19" t="s">
        <v>112</v>
      </c>
      <c r="N19" t="s">
        <v>94</v>
      </c>
      <c r="O19" t="s">
        <v>119</v>
      </c>
      <c r="P19" t="str">
        <f>"11116561PC 402190             "</f>
        <v xml:space="preserve">11116561PC 402190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5.57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42.29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1.8</v>
      </c>
      <c r="BK19">
        <v>2</v>
      </c>
      <c r="BL19">
        <v>141.84</v>
      </c>
      <c r="BM19">
        <v>21.28</v>
      </c>
      <c r="BN19">
        <v>163.12</v>
      </c>
      <c r="BO19">
        <v>163.12</v>
      </c>
      <c r="BQ19" t="s">
        <v>185</v>
      </c>
      <c r="BR19" t="s">
        <v>186</v>
      </c>
      <c r="BS19" s="3">
        <v>45635</v>
      </c>
      <c r="BT19" s="4">
        <v>0.67152777777777772</v>
      </c>
      <c r="BU19" t="s">
        <v>187</v>
      </c>
      <c r="BV19" t="s">
        <v>86</v>
      </c>
      <c r="BW19" t="s">
        <v>98</v>
      </c>
      <c r="BX19" t="s">
        <v>99</v>
      </c>
      <c r="BY19">
        <v>8789.0400000000009</v>
      </c>
      <c r="BZ19" t="s">
        <v>122</v>
      </c>
      <c r="CA19" t="s">
        <v>188</v>
      </c>
      <c r="CC19" t="s">
        <v>112</v>
      </c>
      <c r="CD19">
        <v>3610</v>
      </c>
      <c r="CE19" t="s">
        <v>100</v>
      </c>
      <c r="CF19" s="3">
        <v>45637</v>
      </c>
      <c r="CI19">
        <v>1</v>
      </c>
      <c r="CJ19">
        <v>2</v>
      </c>
      <c r="CK19">
        <v>41</v>
      </c>
      <c r="CL19" t="s">
        <v>86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"009943430791"</f>
        <v>009943430791</v>
      </c>
      <c r="F20" s="3">
        <v>45631</v>
      </c>
      <c r="G20">
        <v>202509</v>
      </c>
      <c r="H20" t="s">
        <v>79</v>
      </c>
      <c r="I20" t="s">
        <v>80</v>
      </c>
      <c r="J20" t="s">
        <v>81</v>
      </c>
      <c r="K20" t="s">
        <v>78</v>
      </c>
      <c r="L20" t="s">
        <v>111</v>
      </c>
      <c r="M20" t="s">
        <v>112</v>
      </c>
      <c r="N20" t="s">
        <v>189</v>
      </c>
      <c r="O20" t="s">
        <v>82</v>
      </c>
      <c r="P20" t="str">
        <f>"11116561PC 402190             "</f>
        <v xml:space="preserve">11116561PC 402190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5.87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21.87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0.2</v>
      </c>
      <c r="BK20">
        <v>1</v>
      </c>
      <c r="BL20">
        <v>76.34</v>
      </c>
      <c r="BM20">
        <v>11.45</v>
      </c>
      <c r="BN20">
        <v>87.79</v>
      </c>
      <c r="BO20">
        <v>87.79</v>
      </c>
      <c r="BP20" t="s">
        <v>182</v>
      </c>
      <c r="BQ20" t="s">
        <v>190</v>
      </c>
      <c r="BR20" t="s">
        <v>191</v>
      </c>
      <c r="BS20" s="3">
        <v>45632</v>
      </c>
      <c r="BT20" s="4">
        <v>0.61319444444444449</v>
      </c>
      <c r="BU20" t="s">
        <v>192</v>
      </c>
      <c r="BV20" t="s">
        <v>86</v>
      </c>
      <c r="BW20" t="s">
        <v>136</v>
      </c>
      <c r="BX20" t="s">
        <v>137</v>
      </c>
      <c r="BY20">
        <v>1200</v>
      </c>
      <c r="BZ20" t="s">
        <v>89</v>
      </c>
      <c r="CA20" t="s">
        <v>193</v>
      </c>
      <c r="CC20" t="s">
        <v>112</v>
      </c>
      <c r="CD20">
        <v>3600</v>
      </c>
      <c r="CE20" t="s">
        <v>100</v>
      </c>
      <c r="CF20" s="3">
        <v>45636</v>
      </c>
      <c r="CI20">
        <v>1</v>
      </c>
      <c r="CJ20">
        <v>1</v>
      </c>
      <c r="CK20">
        <v>21</v>
      </c>
      <c r="CL20" t="s">
        <v>86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"009943991702"</f>
        <v>009943991702</v>
      </c>
      <c r="F21" s="3">
        <v>45631</v>
      </c>
      <c r="G21">
        <v>202509</v>
      </c>
      <c r="H21" t="s">
        <v>174</v>
      </c>
      <c r="I21" t="s">
        <v>175</v>
      </c>
      <c r="J21" t="s">
        <v>194</v>
      </c>
      <c r="K21" t="s">
        <v>78</v>
      </c>
      <c r="L21" t="s">
        <v>195</v>
      </c>
      <c r="M21" t="s">
        <v>196</v>
      </c>
      <c r="N21" t="s">
        <v>197</v>
      </c>
      <c r="O21" t="s">
        <v>119</v>
      </c>
      <c r="P21" t="str">
        <f>"NA                            "</f>
        <v xml:space="preserve">NA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5.57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42.29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0.9</v>
      </c>
      <c r="BJ21">
        <v>2.1</v>
      </c>
      <c r="BK21">
        <v>3</v>
      </c>
      <c r="BL21">
        <v>141.84</v>
      </c>
      <c r="BM21">
        <v>21.28</v>
      </c>
      <c r="BN21">
        <v>163.12</v>
      </c>
      <c r="BO21">
        <v>163.12</v>
      </c>
      <c r="BQ21" t="s">
        <v>198</v>
      </c>
      <c r="BR21" t="s">
        <v>199</v>
      </c>
      <c r="BS21" s="3">
        <v>45635</v>
      </c>
      <c r="BT21" s="4">
        <v>0.38055555555555554</v>
      </c>
      <c r="BU21" t="s">
        <v>200</v>
      </c>
      <c r="BV21" t="s">
        <v>110</v>
      </c>
      <c r="BY21">
        <v>10511.55</v>
      </c>
      <c r="BZ21" t="s">
        <v>122</v>
      </c>
      <c r="CC21" t="s">
        <v>196</v>
      </c>
      <c r="CD21">
        <v>6000</v>
      </c>
      <c r="CE21" t="s">
        <v>100</v>
      </c>
      <c r="CF21" s="3">
        <v>45635</v>
      </c>
      <c r="CI21">
        <v>3</v>
      </c>
      <c r="CJ21">
        <v>2</v>
      </c>
      <c r="CK21">
        <v>41</v>
      </c>
      <c r="CL21" t="s">
        <v>86</v>
      </c>
    </row>
    <row r="22" spans="1:90" x14ac:dyDescent="0.3">
      <c r="A22" t="s">
        <v>72</v>
      </c>
      <c r="B22" t="s">
        <v>73</v>
      </c>
      <c r="C22" t="s">
        <v>74</v>
      </c>
      <c r="E22" t="str">
        <f>"080011384911"</f>
        <v>080011384911</v>
      </c>
      <c r="F22" s="3">
        <v>45632</v>
      </c>
      <c r="G22">
        <v>202509</v>
      </c>
      <c r="H22" t="s">
        <v>92</v>
      </c>
      <c r="I22" t="s">
        <v>93</v>
      </c>
      <c r="J22" t="s">
        <v>201</v>
      </c>
      <c r="K22" t="s">
        <v>78</v>
      </c>
      <c r="L22" t="s">
        <v>116</v>
      </c>
      <c r="M22" t="s">
        <v>117</v>
      </c>
      <c r="N22" t="s">
        <v>130</v>
      </c>
      <c r="O22" t="s">
        <v>82</v>
      </c>
      <c r="P22" t="str">
        <f>"402190 11503500BS             "</f>
        <v xml:space="preserve">402190 11503500BS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5.87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38.26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2</v>
      </c>
      <c r="BJ22">
        <v>3.2</v>
      </c>
      <c r="BK22">
        <v>3.5</v>
      </c>
      <c r="BL22">
        <v>129.15</v>
      </c>
      <c r="BM22">
        <v>19.37</v>
      </c>
      <c r="BN22">
        <v>148.52000000000001</v>
      </c>
      <c r="BO22">
        <v>148.52000000000001</v>
      </c>
      <c r="BP22" t="s">
        <v>132</v>
      </c>
      <c r="BQ22" t="s">
        <v>134</v>
      </c>
      <c r="BR22" t="s">
        <v>202</v>
      </c>
      <c r="BS22" s="3">
        <v>45636</v>
      </c>
      <c r="BT22" s="4">
        <v>0.32430555555555557</v>
      </c>
      <c r="BU22" t="s">
        <v>203</v>
      </c>
      <c r="BV22" t="s">
        <v>110</v>
      </c>
      <c r="BY22">
        <v>16000</v>
      </c>
      <c r="BZ22" t="s">
        <v>89</v>
      </c>
      <c r="CA22" t="s">
        <v>204</v>
      </c>
      <c r="CC22" t="s">
        <v>117</v>
      </c>
      <c r="CD22">
        <v>7530</v>
      </c>
      <c r="CE22" t="s">
        <v>100</v>
      </c>
      <c r="CF22" s="3">
        <v>45638</v>
      </c>
      <c r="CI22">
        <v>2</v>
      </c>
      <c r="CJ22">
        <v>2</v>
      </c>
      <c r="CK22">
        <v>21</v>
      </c>
      <c r="CL22" t="s">
        <v>86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"009942850880"</f>
        <v>009942850880</v>
      </c>
      <c r="F23" s="3">
        <v>45632</v>
      </c>
      <c r="G23">
        <v>202509</v>
      </c>
      <c r="H23" t="s">
        <v>205</v>
      </c>
      <c r="I23" t="s">
        <v>206</v>
      </c>
      <c r="J23" t="s">
        <v>207</v>
      </c>
      <c r="K23" t="s">
        <v>78</v>
      </c>
      <c r="L23" t="s">
        <v>195</v>
      </c>
      <c r="M23" t="s">
        <v>196</v>
      </c>
      <c r="N23" t="s">
        <v>207</v>
      </c>
      <c r="O23" t="s">
        <v>82</v>
      </c>
      <c r="P23" t="str">
        <f>"                              "</f>
        <v xml:space="preserve">  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5.87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21.87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</v>
      </c>
      <c r="BJ23">
        <v>0.2</v>
      </c>
      <c r="BK23">
        <v>1</v>
      </c>
      <c r="BL23">
        <v>76.34</v>
      </c>
      <c r="BM23">
        <v>11.45</v>
      </c>
      <c r="BN23">
        <v>87.79</v>
      </c>
      <c r="BO23">
        <v>87.79</v>
      </c>
      <c r="BQ23" t="s">
        <v>208</v>
      </c>
      <c r="BR23" t="s">
        <v>209</v>
      </c>
      <c r="BS23" s="3">
        <v>45635</v>
      </c>
      <c r="BT23" s="4">
        <v>0.38055555555555554</v>
      </c>
      <c r="BU23" t="s">
        <v>200</v>
      </c>
      <c r="BV23" t="s">
        <v>110</v>
      </c>
      <c r="BY23">
        <v>1200</v>
      </c>
      <c r="BZ23" t="s">
        <v>89</v>
      </c>
      <c r="CC23" t="s">
        <v>196</v>
      </c>
      <c r="CD23">
        <v>6045</v>
      </c>
      <c r="CE23" t="s">
        <v>100</v>
      </c>
      <c r="CF23" s="3">
        <v>45635</v>
      </c>
      <c r="CI23">
        <v>1</v>
      </c>
      <c r="CJ23">
        <v>1</v>
      </c>
      <c r="CK23">
        <v>21</v>
      </c>
      <c r="CL23" t="s">
        <v>86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"009944036192"</f>
        <v>009944036192</v>
      </c>
      <c r="F24" s="3">
        <v>45632</v>
      </c>
      <c r="G24">
        <v>202509</v>
      </c>
      <c r="H24" t="s">
        <v>195</v>
      </c>
      <c r="I24" t="s">
        <v>196</v>
      </c>
      <c r="J24" t="s">
        <v>197</v>
      </c>
      <c r="K24" t="s">
        <v>78</v>
      </c>
      <c r="L24" t="s">
        <v>139</v>
      </c>
      <c r="M24" t="s">
        <v>140</v>
      </c>
      <c r="N24" t="s">
        <v>210</v>
      </c>
      <c r="O24" t="s">
        <v>82</v>
      </c>
      <c r="P24" t="str">
        <f>"11912270 FM                   "</f>
        <v xml:space="preserve">11912270 FM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5.87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21.87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0.2</v>
      </c>
      <c r="BK24">
        <v>1</v>
      </c>
      <c r="BL24">
        <v>76.34</v>
      </c>
      <c r="BM24">
        <v>11.45</v>
      </c>
      <c r="BN24">
        <v>87.79</v>
      </c>
      <c r="BO24">
        <v>87.79</v>
      </c>
      <c r="BQ24" t="s">
        <v>211</v>
      </c>
      <c r="BR24" t="s">
        <v>212</v>
      </c>
      <c r="BS24" s="3">
        <v>45635</v>
      </c>
      <c r="BT24" s="4">
        <v>0.49166666666666664</v>
      </c>
      <c r="BU24" t="s">
        <v>213</v>
      </c>
      <c r="BV24" t="s">
        <v>86</v>
      </c>
      <c r="BY24">
        <v>1200</v>
      </c>
      <c r="BZ24" t="s">
        <v>89</v>
      </c>
      <c r="CA24" t="s">
        <v>214</v>
      </c>
      <c r="CC24" t="s">
        <v>140</v>
      </c>
      <c r="CD24">
        <v>1600</v>
      </c>
      <c r="CE24" t="s">
        <v>100</v>
      </c>
      <c r="CF24" s="3">
        <v>45636</v>
      </c>
      <c r="CI24">
        <v>1</v>
      </c>
      <c r="CJ24">
        <v>1</v>
      </c>
      <c r="CK24">
        <v>21</v>
      </c>
      <c r="CL24" t="s">
        <v>86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"009944639729"</f>
        <v>009944639729</v>
      </c>
      <c r="F25" s="3">
        <v>45632</v>
      </c>
      <c r="G25">
        <v>202509</v>
      </c>
      <c r="H25" t="s">
        <v>92</v>
      </c>
      <c r="I25" t="s">
        <v>93</v>
      </c>
      <c r="J25" t="s">
        <v>124</v>
      </c>
      <c r="K25" t="s">
        <v>78</v>
      </c>
      <c r="L25" t="s">
        <v>116</v>
      </c>
      <c r="M25" t="s">
        <v>117</v>
      </c>
      <c r="N25" t="s">
        <v>215</v>
      </c>
      <c r="O25" t="s">
        <v>216</v>
      </c>
      <c r="P25" t="str">
        <f>"NOMVULA                       "</f>
        <v xml:space="preserve">NOMVULA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5.87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153.77000000000001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</v>
      </c>
      <c r="BJ25">
        <v>7.2</v>
      </c>
      <c r="BK25">
        <v>7.5</v>
      </c>
      <c r="BL25">
        <v>501.35</v>
      </c>
      <c r="BM25">
        <v>75.2</v>
      </c>
      <c r="BN25">
        <v>576.54999999999995</v>
      </c>
      <c r="BO25">
        <v>576.54999999999995</v>
      </c>
      <c r="BQ25" t="s">
        <v>217</v>
      </c>
      <c r="BR25" t="s">
        <v>218</v>
      </c>
      <c r="BS25" s="3">
        <v>45636</v>
      </c>
      <c r="BT25" s="4">
        <v>0.41666666666666669</v>
      </c>
      <c r="BU25" t="s">
        <v>219</v>
      </c>
      <c r="BV25" t="s">
        <v>110</v>
      </c>
      <c r="BY25">
        <v>36000</v>
      </c>
      <c r="BZ25" t="s">
        <v>122</v>
      </c>
      <c r="CC25" t="s">
        <v>117</v>
      </c>
      <c r="CD25">
        <v>7708</v>
      </c>
      <c r="CE25" t="s">
        <v>100</v>
      </c>
      <c r="CF25" s="3">
        <v>45637</v>
      </c>
      <c r="CI25">
        <v>2</v>
      </c>
      <c r="CJ25">
        <v>2</v>
      </c>
      <c r="CK25">
        <v>31</v>
      </c>
      <c r="CL25" t="s">
        <v>86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"009943090718"</f>
        <v>009943090718</v>
      </c>
      <c r="F26" s="3">
        <v>45632</v>
      </c>
      <c r="G26">
        <v>202509</v>
      </c>
      <c r="H26" t="s">
        <v>79</v>
      </c>
      <c r="I26" t="s">
        <v>80</v>
      </c>
      <c r="J26" t="s">
        <v>81</v>
      </c>
      <c r="K26" t="s">
        <v>78</v>
      </c>
      <c r="L26" t="s">
        <v>116</v>
      </c>
      <c r="M26" t="s">
        <v>117</v>
      </c>
      <c r="N26" t="s">
        <v>220</v>
      </c>
      <c r="O26" t="s">
        <v>119</v>
      </c>
      <c r="P26" t="str">
        <f>"11005500BT 402190             "</f>
        <v xml:space="preserve">11005500BT 402190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5.57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174.99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9</v>
      </c>
      <c r="BI26">
        <v>17.8</v>
      </c>
      <c r="BJ26">
        <v>91</v>
      </c>
      <c r="BK26">
        <v>91</v>
      </c>
      <c r="BL26">
        <v>569.41999999999996</v>
      </c>
      <c r="BM26">
        <v>85.41</v>
      </c>
      <c r="BN26">
        <v>654.83000000000004</v>
      </c>
      <c r="BO26">
        <v>654.83000000000004</v>
      </c>
      <c r="BQ26" t="s">
        <v>221</v>
      </c>
      <c r="BR26" t="s">
        <v>222</v>
      </c>
      <c r="BS26" s="3">
        <v>45635</v>
      </c>
      <c r="BT26" s="4">
        <v>0.47708333333333336</v>
      </c>
      <c r="BU26" t="s">
        <v>223</v>
      </c>
      <c r="BV26" t="s">
        <v>110</v>
      </c>
      <c r="BY26">
        <v>455169.99</v>
      </c>
      <c r="BZ26" t="s">
        <v>122</v>
      </c>
      <c r="CA26" t="s">
        <v>123</v>
      </c>
      <c r="CC26" t="s">
        <v>117</v>
      </c>
      <c r="CD26">
        <v>8000</v>
      </c>
      <c r="CE26" t="s">
        <v>100</v>
      </c>
      <c r="CF26" s="3">
        <v>45636</v>
      </c>
      <c r="CI26">
        <v>3</v>
      </c>
      <c r="CJ26">
        <v>1</v>
      </c>
      <c r="CK26">
        <v>41</v>
      </c>
      <c r="CL26" t="s">
        <v>86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"009943425449"</f>
        <v>009943425449</v>
      </c>
      <c r="F27" s="3">
        <v>45632</v>
      </c>
      <c r="G27">
        <v>202509</v>
      </c>
      <c r="H27" t="s">
        <v>79</v>
      </c>
      <c r="I27" t="s">
        <v>80</v>
      </c>
      <c r="J27" t="s">
        <v>81</v>
      </c>
      <c r="K27" t="s">
        <v>78</v>
      </c>
      <c r="L27" t="s">
        <v>116</v>
      </c>
      <c r="M27" t="s">
        <v>117</v>
      </c>
      <c r="N27" t="s">
        <v>224</v>
      </c>
      <c r="O27" t="s">
        <v>119</v>
      </c>
      <c r="P27" t="str">
        <f>"16122660D1 402190             "</f>
        <v xml:space="preserve">16122660D1 402190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5.57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42.29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1.4</v>
      </c>
      <c r="BJ27">
        <v>7.5</v>
      </c>
      <c r="BK27">
        <v>8</v>
      </c>
      <c r="BL27">
        <v>141.84</v>
      </c>
      <c r="BM27">
        <v>21.28</v>
      </c>
      <c r="BN27">
        <v>163.12</v>
      </c>
      <c r="BO27">
        <v>163.12</v>
      </c>
      <c r="BQ27" t="s">
        <v>225</v>
      </c>
      <c r="BR27" t="s">
        <v>226</v>
      </c>
      <c r="BS27" s="3">
        <v>45636</v>
      </c>
      <c r="BT27" s="4">
        <v>0.35069444444444442</v>
      </c>
      <c r="BU27" t="s">
        <v>227</v>
      </c>
      <c r="BV27" t="s">
        <v>110</v>
      </c>
      <c r="BY27">
        <v>37567.879999999997</v>
      </c>
      <c r="BZ27" t="s">
        <v>122</v>
      </c>
      <c r="CA27" t="s">
        <v>204</v>
      </c>
      <c r="CC27" t="s">
        <v>117</v>
      </c>
      <c r="CD27">
        <v>7560</v>
      </c>
      <c r="CE27" t="s">
        <v>100</v>
      </c>
      <c r="CF27" s="3">
        <v>45638</v>
      </c>
      <c r="CI27">
        <v>3</v>
      </c>
      <c r="CJ27">
        <v>2</v>
      </c>
      <c r="CK27">
        <v>41</v>
      </c>
      <c r="CL27" t="s">
        <v>86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"009943425094"</f>
        <v>009943425094</v>
      </c>
      <c r="F28" s="3">
        <v>45632</v>
      </c>
      <c r="G28">
        <v>202509</v>
      </c>
      <c r="H28" t="s">
        <v>79</v>
      </c>
      <c r="I28" t="s">
        <v>80</v>
      </c>
      <c r="J28" t="s">
        <v>81</v>
      </c>
      <c r="K28" t="s">
        <v>78</v>
      </c>
      <c r="L28" t="s">
        <v>92</v>
      </c>
      <c r="M28" t="s">
        <v>93</v>
      </c>
      <c r="N28" t="s">
        <v>94</v>
      </c>
      <c r="O28" t="s">
        <v>119</v>
      </c>
      <c r="P28" t="str">
        <f>"1152350FS 432090              "</f>
        <v xml:space="preserve">1152350FS 432090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5.57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42.29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1.1000000000000001</v>
      </c>
      <c r="BJ28">
        <v>3.3</v>
      </c>
      <c r="BK28">
        <v>4</v>
      </c>
      <c r="BL28">
        <v>141.84</v>
      </c>
      <c r="BM28">
        <v>21.28</v>
      </c>
      <c r="BN28">
        <v>163.12</v>
      </c>
      <c r="BO28">
        <v>163.12</v>
      </c>
      <c r="BQ28" t="s">
        <v>228</v>
      </c>
      <c r="BR28" t="s">
        <v>229</v>
      </c>
      <c r="BS28" s="3">
        <v>45643</v>
      </c>
      <c r="BT28" s="4">
        <v>0.42499999999999999</v>
      </c>
      <c r="BU28" t="s">
        <v>230</v>
      </c>
      <c r="BV28" t="s">
        <v>86</v>
      </c>
      <c r="BW28" t="s">
        <v>98</v>
      </c>
      <c r="BX28" t="s">
        <v>231</v>
      </c>
      <c r="BY28">
        <v>16563.96</v>
      </c>
      <c r="BZ28" t="s">
        <v>122</v>
      </c>
      <c r="CA28" t="s">
        <v>232</v>
      </c>
      <c r="CC28" t="s">
        <v>93</v>
      </c>
      <c r="CD28">
        <v>4051</v>
      </c>
      <c r="CE28" t="s">
        <v>100</v>
      </c>
      <c r="CF28" s="3">
        <v>45644</v>
      </c>
      <c r="CI28">
        <v>1</v>
      </c>
      <c r="CJ28">
        <v>7</v>
      </c>
      <c r="CK28">
        <v>41</v>
      </c>
      <c r="CL28" t="s">
        <v>86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"009944270480"</f>
        <v>009944270480</v>
      </c>
      <c r="F29" s="3">
        <v>45632</v>
      </c>
      <c r="G29">
        <v>202509</v>
      </c>
      <c r="H29" t="s">
        <v>79</v>
      </c>
      <c r="I29" t="s">
        <v>80</v>
      </c>
      <c r="J29" t="s">
        <v>81</v>
      </c>
      <c r="K29" t="s">
        <v>78</v>
      </c>
      <c r="L29" t="s">
        <v>111</v>
      </c>
      <c r="M29" t="s">
        <v>112</v>
      </c>
      <c r="N29" t="s">
        <v>94</v>
      </c>
      <c r="O29" t="s">
        <v>119</v>
      </c>
      <c r="P29" t="str">
        <f>"11504300BS 432090             "</f>
        <v xml:space="preserve">11504300BS 432090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5.57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42.29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11.1</v>
      </c>
      <c r="BJ29">
        <v>5.7</v>
      </c>
      <c r="BK29">
        <v>12</v>
      </c>
      <c r="BL29">
        <v>141.84</v>
      </c>
      <c r="BM29">
        <v>21.28</v>
      </c>
      <c r="BN29">
        <v>163.12</v>
      </c>
      <c r="BO29">
        <v>163.12</v>
      </c>
      <c r="BQ29" t="s">
        <v>233</v>
      </c>
      <c r="BR29" t="s">
        <v>234</v>
      </c>
      <c r="BS29" s="3">
        <v>45635</v>
      </c>
      <c r="BT29" s="4">
        <v>0.68680555555555556</v>
      </c>
      <c r="BU29" t="s">
        <v>235</v>
      </c>
      <c r="BV29" t="s">
        <v>110</v>
      </c>
      <c r="BY29">
        <v>28298.16</v>
      </c>
      <c r="BZ29" t="s">
        <v>122</v>
      </c>
      <c r="CA29" t="s">
        <v>236</v>
      </c>
      <c r="CC29" t="s">
        <v>112</v>
      </c>
      <c r="CD29">
        <v>3610</v>
      </c>
      <c r="CE29" t="s">
        <v>100</v>
      </c>
      <c r="CF29" s="3">
        <v>45636</v>
      </c>
      <c r="CI29">
        <v>1</v>
      </c>
      <c r="CJ29">
        <v>1</v>
      </c>
      <c r="CK29">
        <v>41</v>
      </c>
      <c r="CL29" t="s">
        <v>86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"009944505467"</f>
        <v>009944505467</v>
      </c>
      <c r="F30" s="3">
        <v>45632</v>
      </c>
      <c r="G30">
        <v>202509</v>
      </c>
      <c r="H30" t="s">
        <v>79</v>
      </c>
      <c r="I30" t="s">
        <v>80</v>
      </c>
      <c r="J30" t="s">
        <v>81</v>
      </c>
      <c r="K30" t="s">
        <v>78</v>
      </c>
      <c r="L30" t="s">
        <v>116</v>
      </c>
      <c r="M30" t="s">
        <v>117</v>
      </c>
      <c r="N30" t="s">
        <v>152</v>
      </c>
      <c r="O30" t="s">
        <v>119</v>
      </c>
      <c r="P30" t="str">
        <f>"11504300BS 432090             "</f>
        <v xml:space="preserve">11504300BS 432090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5.57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42.29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0.2</v>
      </c>
      <c r="BJ30">
        <v>1.6</v>
      </c>
      <c r="BK30">
        <v>2</v>
      </c>
      <c r="BL30">
        <v>141.84</v>
      </c>
      <c r="BM30">
        <v>21.28</v>
      </c>
      <c r="BN30">
        <v>163.12</v>
      </c>
      <c r="BO30">
        <v>163.12</v>
      </c>
      <c r="BQ30" t="s">
        <v>237</v>
      </c>
      <c r="BR30" t="s">
        <v>238</v>
      </c>
      <c r="BS30" s="3">
        <v>45636</v>
      </c>
      <c r="BT30" s="4">
        <v>0.53680555555555554</v>
      </c>
      <c r="BU30" t="s">
        <v>239</v>
      </c>
      <c r="BV30" t="s">
        <v>110</v>
      </c>
      <c r="BY30">
        <v>7860.96</v>
      </c>
      <c r="BZ30" t="s">
        <v>122</v>
      </c>
      <c r="CA30" t="s">
        <v>240</v>
      </c>
      <c r="CC30" t="s">
        <v>117</v>
      </c>
      <c r="CD30">
        <v>7460</v>
      </c>
      <c r="CE30" t="s">
        <v>100</v>
      </c>
      <c r="CF30" s="3">
        <v>45638</v>
      </c>
      <c r="CI30">
        <v>3</v>
      </c>
      <c r="CJ30">
        <v>2</v>
      </c>
      <c r="CK30">
        <v>41</v>
      </c>
      <c r="CL30" t="s">
        <v>86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"009943430578"</f>
        <v>009943430578</v>
      </c>
      <c r="F31" s="3">
        <v>45632</v>
      </c>
      <c r="G31">
        <v>202509</v>
      </c>
      <c r="H31" t="s">
        <v>79</v>
      </c>
      <c r="I31" t="s">
        <v>80</v>
      </c>
      <c r="J31" t="s">
        <v>81</v>
      </c>
      <c r="K31" t="s">
        <v>78</v>
      </c>
      <c r="L31" t="s">
        <v>195</v>
      </c>
      <c r="M31" t="s">
        <v>196</v>
      </c>
      <c r="N31" t="s">
        <v>241</v>
      </c>
      <c r="O31" t="s">
        <v>119</v>
      </c>
      <c r="P31" t="str">
        <f>"11504300BS 432090             "</f>
        <v xml:space="preserve">11504300BS 432090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5.57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42.29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0.2</v>
      </c>
      <c r="BJ31">
        <v>2.4</v>
      </c>
      <c r="BK31">
        <v>3</v>
      </c>
      <c r="BL31">
        <v>141.84</v>
      </c>
      <c r="BM31">
        <v>21.28</v>
      </c>
      <c r="BN31">
        <v>163.12</v>
      </c>
      <c r="BO31">
        <v>163.12</v>
      </c>
      <c r="BQ31" t="s">
        <v>242</v>
      </c>
      <c r="BR31" t="s">
        <v>243</v>
      </c>
      <c r="BS31" s="3">
        <v>45635</v>
      </c>
      <c r="BT31" s="4">
        <v>0.38055555555555554</v>
      </c>
      <c r="BU31" t="s">
        <v>200</v>
      </c>
      <c r="BV31" t="s">
        <v>110</v>
      </c>
      <c r="BY31">
        <v>12209.81</v>
      </c>
      <c r="BZ31" t="s">
        <v>122</v>
      </c>
      <c r="CC31" t="s">
        <v>196</v>
      </c>
      <c r="CD31">
        <v>6045</v>
      </c>
      <c r="CE31" t="s">
        <v>100</v>
      </c>
      <c r="CF31" s="3">
        <v>45635</v>
      </c>
      <c r="CI31">
        <v>3</v>
      </c>
      <c r="CJ31">
        <v>1</v>
      </c>
      <c r="CK31">
        <v>41</v>
      </c>
      <c r="CL31" t="s">
        <v>86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"009944682800"</f>
        <v>009944682800</v>
      </c>
      <c r="F32" s="3">
        <v>45632</v>
      </c>
      <c r="G32">
        <v>202509</v>
      </c>
      <c r="H32" t="s">
        <v>79</v>
      </c>
      <c r="I32" t="s">
        <v>80</v>
      </c>
      <c r="J32" t="s">
        <v>81</v>
      </c>
      <c r="K32" t="s">
        <v>78</v>
      </c>
      <c r="L32" t="s">
        <v>111</v>
      </c>
      <c r="M32" t="s">
        <v>112</v>
      </c>
      <c r="N32" t="s">
        <v>94</v>
      </c>
      <c r="O32" t="s">
        <v>119</v>
      </c>
      <c r="P32" t="str">
        <f>"11504300BS 432090             "</f>
        <v xml:space="preserve">11504300BS 432090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5.57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42.29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1.2</v>
      </c>
      <c r="BJ32">
        <v>3.5</v>
      </c>
      <c r="BK32">
        <v>4</v>
      </c>
      <c r="BL32">
        <v>141.84</v>
      </c>
      <c r="BM32">
        <v>21.28</v>
      </c>
      <c r="BN32">
        <v>163.12</v>
      </c>
      <c r="BO32">
        <v>163.12</v>
      </c>
      <c r="BQ32" t="s">
        <v>244</v>
      </c>
      <c r="BR32" t="s">
        <v>229</v>
      </c>
      <c r="BS32" s="3">
        <v>45635</v>
      </c>
      <c r="BT32" s="4">
        <v>0.68680555555555556</v>
      </c>
      <c r="BU32" t="s">
        <v>235</v>
      </c>
      <c r="BV32" t="s">
        <v>110</v>
      </c>
      <c r="BY32">
        <v>17313.72</v>
      </c>
      <c r="BZ32" t="s">
        <v>122</v>
      </c>
      <c r="CA32" t="s">
        <v>236</v>
      </c>
      <c r="CC32" t="s">
        <v>112</v>
      </c>
      <c r="CD32">
        <v>3610</v>
      </c>
      <c r="CE32" t="s">
        <v>100</v>
      </c>
      <c r="CF32" s="3">
        <v>45636</v>
      </c>
      <c r="CI32">
        <v>1</v>
      </c>
      <c r="CJ32">
        <v>1</v>
      </c>
      <c r="CK32">
        <v>41</v>
      </c>
      <c r="CL32" t="s">
        <v>86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"009944276820"</f>
        <v>009944276820</v>
      </c>
      <c r="F33" s="3">
        <v>45632</v>
      </c>
      <c r="G33">
        <v>202509</v>
      </c>
      <c r="H33" t="s">
        <v>79</v>
      </c>
      <c r="I33" t="s">
        <v>80</v>
      </c>
      <c r="J33" t="s">
        <v>81</v>
      </c>
      <c r="K33" t="s">
        <v>78</v>
      </c>
      <c r="L33" t="s">
        <v>92</v>
      </c>
      <c r="M33" t="s">
        <v>93</v>
      </c>
      <c r="N33" t="s">
        <v>94</v>
      </c>
      <c r="O33" t="s">
        <v>82</v>
      </c>
      <c r="P33" t="str">
        <f>"11116561PC 402190             "</f>
        <v xml:space="preserve">11116561PC 402190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5.87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21.87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0.2</v>
      </c>
      <c r="BK33">
        <v>1</v>
      </c>
      <c r="BL33">
        <v>76.34</v>
      </c>
      <c r="BM33">
        <v>11.45</v>
      </c>
      <c r="BN33">
        <v>87.79</v>
      </c>
      <c r="BO33">
        <v>87.79</v>
      </c>
      <c r="BQ33" t="s">
        <v>95</v>
      </c>
      <c r="BR33" t="s">
        <v>96</v>
      </c>
      <c r="BS33" t="s">
        <v>132</v>
      </c>
      <c r="BY33">
        <v>1200</v>
      </c>
      <c r="BZ33" t="s">
        <v>89</v>
      </c>
      <c r="CC33" t="s">
        <v>93</v>
      </c>
      <c r="CD33">
        <v>4000</v>
      </c>
      <c r="CE33" t="s">
        <v>100</v>
      </c>
      <c r="CF33" s="3">
        <v>45636</v>
      </c>
      <c r="CI33">
        <v>1</v>
      </c>
      <c r="CJ33" t="s">
        <v>132</v>
      </c>
      <c r="CK33">
        <v>21</v>
      </c>
      <c r="CL33" t="s">
        <v>86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"009944276821"</f>
        <v>009944276821</v>
      </c>
      <c r="F34" s="3">
        <v>45632</v>
      </c>
      <c r="G34">
        <v>202509</v>
      </c>
      <c r="H34" t="s">
        <v>79</v>
      </c>
      <c r="I34" t="s">
        <v>80</v>
      </c>
      <c r="J34" t="s">
        <v>81</v>
      </c>
      <c r="K34" t="s">
        <v>78</v>
      </c>
      <c r="L34" t="s">
        <v>92</v>
      </c>
      <c r="M34" t="s">
        <v>93</v>
      </c>
      <c r="N34" t="s">
        <v>94</v>
      </c>
      <c r="O34" t="s">
        <v>119</v>
      </c>
      <c r="P34" t="str">
        <f>"1150430035 432040             "</f>
        <v xml:space="preserve">1150430035 432040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5.57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42.29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14.7</v>
      </c>
      <c r="BJ34">
        <v>7.7</v>
      </c>
      <c r="BK34">
        <v>15</v>
      </c>
      <c r="BL34">
        <v>141.84</v>
      </c>
      <c r="BM34">
        <v>21.28</v>
      </c>
      <c r="BN34">
        <v>163.12</v>
      </c>
      <c r="BO34">
        <v>163.12</v>
      </c>
      <c r="BQ34" t="s">
        <v>245</v>
      </c>
      <c r="BR34" t="s">
        <v>246</v>
      </c>
      <c r="BS34" s="3">
        <v>45635</v>
      </c>
      <c r="BT34" s="4">
        <v>0.67152777777777772</v>
      </c>
      <c r="BU34" t="s">
        <v>247</v>
      </c>
      <c r="BV34" t="s">
        <v>110</v>
      </c>
      <c r="BY34">
        <v>38710.620000000003</v>
      </c>
      <c r="BZ34" t="s">
        <v>122</v>
      </c>
      <c r="CA34" t="s">
        <v>248</v>
      </c>
      <c r="CC34" t="s">
        <v>93</v>
      </c>
      <c r="CD34">
        <v>4000</v>
      </c>
      <c r="CE34" t="s">
        <v>100</v>
      </c>
      <c r="CF34" s="3">
        <v>45636</v>
      </c>
      <c r="CI34">
        <v>1</v>
      </c>
      <c r="CJ34">
        <v>1</v>
      </c>
      <c r="CK34">
        <v>41</v>
      </c>
      <c r="CL34" t="s">
        <v>86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"009943054903"</f>
        <v>009943054903</v>
      </c>
      <c r="F35" s="3">
        <v>45632</v>
      </c>
      <c r="G35">
        <v>202509</v>
      </c>
      <c r="H35" t="s">
        <v>79</v>
      </c>
      <c r="I35" t="s">
        <v>80</v>
      </c>
      <c r="J35" t="s">
        <v>81</v>
      </c>
      <c r="K35" t="s">
        <v>78</v>
      </c>
      <c r="L35" t="s">
        <v>249</v>
      </c>
      <c r="M35" t="s">
        <v>250</v>
      </c>
      <c r="N35" t="s">
        <v>251</v>
      </c>
      <c r="O35" t="s">
        <v>82</v>
      </c>
      <c r="P35" t="str">
        <f>"11116561PC 402190             "</f>
        <v xml:space="preserve">11116561PC 402190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5.87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21.87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0.2</v>
      </c>
      <c r="BK35">
        <v>1</v>
      </c>
      <c r="BL35">
        <v>76.34</v>
      </c>
      <c r="BM35">
        <v>11.45</v>
      </c>
      <c r="BN35">
        <v>87.79</v>
      </c>
      <c r="BO35">
        <v>87.79</v>
      </c>
      <c r="BQ35" t="s">
        <v>252</v>
      </c>
      <c r="BR35" t="s">
        <v>253</v>
      </c>
      <c r="BS35" s="3">
        <v>45635</v>
      </c>
      <c r="BT35" s="4">
        <v>0.46250000000000002</v>
      </c>
      <c r="BU35" t="s">
        <v>254</v>
      </c>
      <c r="BV35" t="s">
        <v>110</v>
      </c>
      <c r="BY35">
        <v>1200</v>
      </c>
      <c r="BZ35" t="s">
        <v>89</v>
      </c>
      <c r="CA35" t="s">
        <v>255</v>
      </c>
      <c r="CC35" t="s">
        <v>250</v>
      </c>
      <c r="CD35">
        <v>4300</v>
      </c>
      <c r="CE35" t="s">
        <v>100</v>
      </c>
      <c r="CF35" s="3">
        <v>45636</v>
      </c>
      <c r="CI35">
        <v>1</v>
      </c>
      <c r="CJ35">
        <v>1</v>
      </c>
      <c r="CK35">
        <v>21</v>
      </c>
      <c r="CL35" t="s">
        <v>86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"009944036128"</f>
        <v>009944036128</v>
      </c>
      <c r="F36" s="3">
        <v>45632</v>
      </c>
      <c r="G36">
        <v>202509</v>
      </c>
      <c r="H36" t="s">
        <v>256</v>
      </c>
      <c r="I36" t="s">
        <v>257</v>
      </c>
      <c r="J36" t="s">
        <v>197</v>
      </c>
      <c r="K36" t="s">
        <v>78</v>
      </c>
      <c r="L36" t="s">
        <v>195</v>
      </c>
      <c r="M36" t="s">
        <v>196</v>
      </c>
      <c r="N36" t="s">
        <v>197</v>
      </c>
      <c r="O36" t="s">
        <v>82</v>
      </c>
      <c r="P36" t="str">
        <f>"11912270 FM                   "</f>
        <v xml:space="preserve">11912270 FM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5.87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27.33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2.1</v>
      </c>
      <c r="BK36">
        <v>2.5</v>
      </c>
      <c r="BL36">
        <v>93.94</v>
      </c>
      <c r="BM36">
        <v>14.09</v>
      </c>
      <c r="BN36">
        <v>108.03</v>
      </c>
      <c r="BO36">
        <v>108.03</v>
      </c>
      <c r="BQ36" t="s">
        <v>198</v>
      </c>
      <c r="BR36" t="s">
        <v>258</v>
      </c>
      <c r="BS36" s="3">
        <v>45635</v>
      </c>
      <c r="BT36" s="4">
        <v>0.37847222222222221</v>
      </c>
      <c r="BU36" t="s">
        <v>200</v>
      </c>
      <c r="BV36" t="s">
        <v>110</v>
      </c>
      <c r="BY36">
        <v>10434</v>
      </c>
      <c r="BZ36" t="s">
        <v>89</v>
      </c>
      <c r="CC36" t="s">
        <v>196</v>
      </c>
      <c r="CD36">
        <v>6045</v>
      </c>
      <c r="CE36" t="s">
        <v>100</v>
      </c>
      <c r="CF36" s="3">
        <v>45635</v>
      </c>
      <c r="CI36">
        <v>1</v>
      </c>
      <c r="CJ36">
        <v>1</v>
      </c>
      <c r="CK36">
        <v>21</v>
      </c>
      <c r="CL36" t="s">
        <v>86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"009943425450"</f>
        <v>009943425450</v>
      </c>
      <c r="F37" s="3">
        <v>45631</v>
      </c>
      <c r="G37">
        <v>202509</v>
      </c>
      <c r="H37" t="s">
        <v>79</v>
      </c>
      <c r="I37" t="s">
        <v>80</v>
      </c>
      <c r="J37" t="s">
        <v>81</v>
      </c>
      <c r="K37" t="s">
        <v>78</v>
      </c>
      <c r="L37" t="s">
        <v>92</v>
      </c>
      <c r="M37" t="s">
        <v>93</v>
      </c>
      <c r="N37" t="s">
        <v>259</v>
      </c>
      <c r="O37" t="s">
        <v>82</v>
      </c>
      <c r="P37" t="str">
        <f>"11116561PC 402190             "</f>
        <v xml:space="preserve">11116561PC 402190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5.87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109.28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10</v>
      </c>
      <c r="BJ37">
        <v>0.8</v>
      </c>
      <c r="BK37">
        <v>10</v>
      </c>
      <c r="BL37">
        <v>357.99</v>
      </c>
      <c r="BM37">
        <v>53.7</v>
      </c>
      <c r="BN37">
        <v>411.69</v>
      </c>
      <c r="BO37">
        <v>411.69</v>
      </c>
      <c r="BP37" t="s">
        <v>182</v>
      </c>
      <c r="BQ37" t="s">
        <v>260</v>
      </c>
      <c r="BR37" t="s">
        <v>261</v>
      </c>
      <c r="BS37" s="3">
        <v>45635</v>
      </c>
      <c r="BT37" s="4">
        <v>0.6430555555555556</v>
      </c>
      <c r="BU37" t="s">
        <v>262</v>
      </c>
      <c r="BV37" t="s">
        <v>86</v>
      </c>
      <c r="BW37" t="s">
        <v>98</v>
      </c>
      <c r="BX37" t="s">
        <v>163</v>
      </c>
      <c r="BY37">
        <v>4000</v>
      </c>
      <c r="BZ37" t="s">
        <v>89</v>
      </c>
      <c r="CA37" t="s">
        <v>164</v>
      </c>
      <c r="CC37" t="s">
        <v>93</v>
      </c>
      <c r="CD37">
        <v>4052</v>
      </c>
      <c r="CE37" t="s">
        <v>100</v>
      </c>
      <c r="CF37" s="3">
        <v>45636</v>
      </c>
      <c r="CI37">
        <v>1</v>
      </c>
      <c r="CJ37">
        <v>2</v>
      </c>
      <c r="CK37">
        <v>21</v>
      </c>
      <c r="CL37" t="s">
        <v>86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"009944270481"</f>
        <v>009944270481</v>
      </c>
      <c r="F38" s="3">
        <v>45635</v>
      </c>
      <c r="G38">
        <v>202509</v>
      </c>
      <c r="H38" t="s">
        <v>79</v>
      </c>
      <c r="I38" t="s">
        <v>80</v>
      </c>
      <c r="J38" t="s">
        <v>81</v>
      </c>
      <c r="K38" t="s">
        <v>78</v>
      </c>
      <c r="L38" t="s">
        <v>111</v>
      </c>
      <c r="M38" t="s">
        <v>112</v>
      </c>
      <c r="N38" t="s">
        <v>263</v>
      </c>
      <c r="O38" t="s">
        <v>82</v>
      </c>
      <c r="P38" t="str">
        <f>"11116561PC 40290              "</f>
        <v xml:space="preserve">11116561PC 40290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5.87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21.87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0.2</v>
      </c>
      <c r="BK38">
        <v>1</v>
      </c>
      <c r="BL38">
        <v>76.34</v>
      </c>
      <c r="BM38">
        <v>11.45</v>
      </c>
      <c r="BN38">
        <v>87.79</v>
      </c>
      <c r="BO38">
        <v>87.79</v>
      </c>
      <c r="BP38" t="s">
        <v>264</v>
      </c>
      <c r="BQ38" t="s">
        <v>265</v>
      </c>
      <c r="BR38" t="s">
        <v>266</v>
      </c>
      <c r="BS38" s="3">
        <v>45637</v>
      </c>
      <c r="BT38" s="4">
        <v>0.58333333333333337</v>
      </c>
      <c r="BU38" t="s">
        <v>187</v>
      </c>
      <c r="BV38" t="s">
        <v>86</v>
      </c>
      <c r="BW38" t="s">
        <v>98</v>
      </c>
      <c r="BX38" t="s">
        <v>163</v>
      </c>
      <c r="BY38">
        <v>1200</v>
      </c>
      <c r="BZ38" t="s">
        <v>89</v>
      </c>
      <c r="CA38" t="s">
        <v>188</v>
      </c>
      <c r="CC38" t="s">
        <v>112</v>
      </c>
      <c r="CD38">
        <v>3610</v>
      </c>
      <c r="CE38" t="s">
        <v>100</v>
      </c>
      <c r="CI38">
        <v>1</v>
      </c>
      <c r="CJ38">
        <v>2</v>
      </c>
      <c r="CK38">
        <v>21</v>
      </c>
      <c r="CL38" t="s">
        <v>86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"009943054902"</f>
        <v>009943054902</v>
      </c>
      <c r="F39" s="3">
        <v>45635</v>
      </c>
      <c r="G39">
        <v>202509</v>
      </c>
      <c r="H39" t="s">
        <v>79</v>
      </c>
      <c r="I39" t="s">
        <v>80</v>
      </c>
      <c r="J39" t="s">
        <v>81</v>
      </c>
      <c r="K39" t="s">
        <v>78</v>
      </c>
      <c r="L39" t="s">
        <v>249</v>
      </c>
      <c r="M39" t="s">
        <v>250</v>
      </c>
      <c r="N39" t="s">
        <v>267</v>
      </c>
      <c r="O39" t="s">
        <v>82</v>
      </c>
      <c r="P39" t="str">
        <f>"11116561PC 402190             "</f>
        <v xml:space="preserve">11116561PC 402190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5.87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21.87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</v>
      </c>
      <c r="BJ39">
        <v>0.2</v>
      </c>
      <c r="BK39">
        <v>1</v>
      </c>
      <c r="BL39">
        <v>76.34</v>
      </c>
      <c r="BM39">
        <v>11.45</v>
      </c>
      <c r="BN39">
        <v>87.79</v>
      </c>
      <c r="BO39">
        <v>87.79</v>
      </c>
      <c r="BP39" t="s">
        <v>264</v>
      </c>
      <c r="BQ39" t="s">
        <v>268</v>
      </c>
      <c r="BR39" t="s">
        <v>253</v>
      </c>
      <c r="BS39" s="3">
        <v>45637</v>
      </c>
      <c r="BT39" s="4">
        <v>0.4513888888888889</v>
      </c>
      <c r="BU39" t="s">
        <v>269</v>
      </c>
      <c r="BV39" t="s">
        <v>86</v>
      </c>
      <c r="BW39" t="s">
        <v>98</v>
      </c>
      <c r="BX39" t="s">
        <v>99</v>
      </c>
      <c r="BY39">
        <v>1200</v>
      </c>
      <c r="BZ39" t="s">
        <v>89</v>
      </c>
      <c r="CA39" t="s">
        <v>270</v>
      </c>
      <c r="CC39" t="s">
        <v>250</v>
      </c>
      <c r="CD39">
        <v>4302</v>
      </c>
      <c r="CE39" t="s">
        <v>100</v>
      </c>
      <c r="CF39" s="3">
        <v>45638</v>
      </c>
      <c r="CI39">
        <v>1</v>
      </c>
      <c r="CJ39">
        <v>2</v>
      </c>
      <c r="CK39">
        <v>21</v>
      </c>
      <c r="CL39" t="s">
        <v>86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"009944225123"</f>
        <v>009944225123</v>
      </c>
      <c r="F40" s="3">
        <v>45636</v>
      </c>
      <c r="G40">
        <v>202509</v>
      </c>
      <c r="H40" t="s">
        <v>116</v>
      </c>
      <c r="I40" t="s">
        <v>117</v>
      </c>
      <c r="J40" t="s">
        <v>271</v>
      </c>
      <c r="K40" t="s">
        <v>78</v>
      </c>
      <c r="L40" t="s">
        <v>249</v>
      </c>
      <c r="M40" t="s">
        <v>250</v>
      </c>
      <c r="N40" t="s">
        <v>271</v>
      </c>
      <c r="O40" t="s">
        <v>119</v>
      </c>
      <c r="P40" t="str">
        <f>"DURBAN                        "</f>
        <v xml:space="preserve">DURBAN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5.57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42.29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3</v>
      </c>
      <c r="BJ40">
        <v>7</v>
      </c>
      <c r="BK40">
        <v>7</v>
      </c>
      <c r="BL40">
        <v>141.84</v>
      </c>
      <c r="BM40">
        <v>21.28</v>
      </c>
      <c r="BN40">
        <v>163.12</v>
      </c>
      <c r="BO40">
        <v>163.12</v>
      </c>
      <c r="BQ40" t="s">
        <v>272</v>
      </c>
      <c r="BR40" t="s">
        <v>273</v>
      </c>
      <c r="BS40" s="3">
        <v>45639</v>
      </c>
      <c r="BT40" s="4">
        <v>0.62013888888888891</v>
      </c>
      <c r="BU40" t="s">
        <v>274</v>
      </c>
      <c r="BV40" t="s">
        <v>110</v>
      </c>
      <c r="BY40">
        <v>35245.08</v>
      </c>
      <c r="BZ40" t="s">
        <v>122</v>
      </c>
      <c r="CA40" t="s">
        <v>270</v>
      </c>
      <c r="CC40" t="s">
        <v>250</v>
      </c>
      <c r="CD40">
        <v>4302</v>
      </c>
      <c r="CE40" t="s">
        <v>100</v>
      </c>
      <c r="CF40" s="3">
        <v>45640</v>
      </c>
      <c r="CI40">
        <v>3</v>
      </c>
      <c r="CJ40">
        <v>3</v>
      </c>
      <c r="CK40">
        <v>41</v>
      </c>
      <c r="CL40" t="s">
        <v>86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"009944225122"</f>
        <v>009944225122</v>
      </c>
      <c r="F41" s="3">
        <v>45636</v>
      </c>
      <c r="G41">
        <v>202509</v>
      </c>
      <c r="H41" t="s">
        <v>116</v>
      </c>
      <c r="I41" t="s">
        <v>117</v>
      </c>
      <c r="J41" t="s">
        <v>271</v>
      </c>
      <c r="K41" t="s">
        <v>78</v>
      </c>
      <c r="L41" t="s">
        <v>275</v>
      </c>
      <c r="M41" t="s">
        <v>276</v>
      </c>
      <c r="N41" t="s">
        <v>277</v>
      </c>
      <c r="O41" t="s">
        <v>119</v>
      </c>
      <c r="P41" t="str">
        <f>"JHB                           "</f>
        <v xml:space="preserve">JHB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5.57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42.29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6.6</v>
      </c>
      <c r="BJ41">
        <v>4</v>
      </c>
      <c r="BK41">
        <v>7</v>
      </c>
      <c r="BL41">
        <v>141.84</v>
      </c>
      <c r="BM41">
        <v>21.28</v>
      </c>
      <c r="BN41">
        <v>163.12</v>
      </c>
      <c r="BO41">
        <v>163.12</v>
      </c>
      <c r="BQ41" t="s">
        <v>278</v>
      </c>
      <c r="BR41" t="s">
        <v>273</v>
      </c>
      <c r="BS41" s="3">
        <v>45638</v>
      </c>
      <c r="BT41" s="4">
        <v>0.58333333333333337</v>
      </c>
      <c r="BU41" t="s">
        <v>279</v>
      </c>
      <c r="BV41" t="s">
        <v>110</v>
      </c>
      <c r="BY41">
        <v>19925.78</v>
      </c>
      <c r="BZ41" t="s">
        <v>122</v>
      </c>
      <c r="CA41" t="s">
        <v>280</v>
      </c>
      <c r="CC41" t="s">
        <v>276</v>
      </c>
      <c r="CD41">
        <v>1683</v>
      </c>
      <c r="CE41" t="s">
        <v>100</v>
      </c>
      <c r="CF41" s="3">
        <v>45639</v>
      </c>
      <c r="CI41">
        <v>3</v>
      </c>
      <c r="CJ41">
        <v>2</v>
      </c>
      <c r="CK41">
        <v>41</v>
      </c>
      <c r="CL41" t="s">
        <v>86</v>
      </c>
    </row>
    <row r="42" spans="1:90" x14ac:dyDescent="0.3">
      <c r="A42" t="s">
        <v>72</v>
      </c>
      <c r="B42" t="s">
        <v>73</v>
      </c>
      <c r="C42" t="s">
        <v>74</v>
      </c>
      <c r="E42" t="str">
        <f>"080011379833"</f>
        <v>080011379833</v>
      </c>
      <c r="F42" s="3">
        <v>45636</v>
      </c>
      <c r="G42">
        <v>202509</v>
      </c>
      <c r="H42" t="s">
        <v>79</v>
      </c>
      <c r="I42" t="s">
        <v>80</v>
      </c>
      <c r="J42" t="s">
        <v>281</v>
      </c>
      <c r="K42" t="s">
        <v>78</v>
      </c>
      <c r="L42" t="s">
        <v>116</v>
      </c>
      <c r="M42" t="s">
        <v>117</v>
      </c>
      <c r="N42" t="s">
        <v>282</v>
      </c>
      <c r="O42" t="s">
        <v>119</v>
      </c>
      <c r="P42" t="str">
        <f>"11922270FM 460040             "</f>
        <v xml:space="preserve">11922270FM 460040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5.57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42.29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3</v>
      </c>
      <c r="BJ42">
        <v>1.2</v>
      </c>
      <c r="BK42">
        <v>3</v>
      </c>
      <c r="BL42">
        <v>141.84</v>
      </c>
      <c r="BM42">
        <v>21.28</v>
      </c>
      <c r="BN42">
        <v>163.12</v>
      </c>
      <c r="BO42">
        <v>163.12</v>
      </c>
      <c r="BP42" t="s">
        <v>283</v>
      </c>
      <c r="BQ42" t="s">
        <v>153</v>
      </c>
      <c r="BR42" t="s">
        <v>284</v>
      </c>
      <c r="BS42" s="3">
        <v>45639</v>
      </c>
      <c r="BT42" s="4">
        <v>0.53333333333333333</v>
      </c>
      <c r="BU42" t="s">
        <v>285</v>
      </c>
      <c r="BV42" t="s">
        <v>110</v>
      </c>
      <c r="BY42">
        <v>6000</v>
      </c>
      <c r="BZ42" t="s">
        <v>122</v>
      </c>
      <c r="CA42" t="s">
        <v>240</v>
      </c>
      <c r="CC42" t="s">
        <v>117</v>
      </c>
      <c r="CD42">
        <v>7480</v>
      </c>
      <c r="CE42" t="s">
        <v>286</v>
      </c>
      <c r="CF42" s="3">
        <v>45643</v>
      </c>
      <c r="CI42">
        <v>3</v>
      </c>
      <c r="CJ42">
        <v>3</v>
      </c>
      <c r="CK42">
        <v>41</v>
      </c>
      <c r="CL42" t="s">
        <v>86</v>
      </c>
    </row>
    <row r="43" spans="1:90" x14ac:dyDescent="0.3">
      <c r="A43" t="s">
        <v>72</v>
      </c>
      <c r="B43" t="s">
        <v>73</v>
      </c>
      <c r="C43" t="s">
        <v>74</v>
      </c>
      <c r="E43" t="str">
        <f>"080011388212"</f>
        <v>080011388212</v>
      </c>
      <c r="F43" s="3">
        <v>45636</v>
      </c>
      <c r="G43">
        <v>202509</v>
      </c>
      <c r="H43" t="s">
        <v>116</v>
      </c>
      <c r="I43" t="s">
        <v>117</v>
      </c>
      <c r="J43" t="s">
        <v>287</v>
      </c>
      <c r="K43" t="s">
        <v>78</v>
      </c>
      <c r="L43" t="s">
        <v>256</v>
      </c>
      <c r="M43" t="s">
        <v>257</v>
      </c>
      <c r="N43" t="s">
        <v>288</v>
      </c>
      <c r="O43" t="s">
        <v>82</v>
      </c>
      <c r="P43" t="str">
        <f>"Telephone                     "</f>
        <v xml:space="preserve">Telephone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5.87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21.87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0.9</v>
      </c>
      <c r="BJ43">
        <v>1.5</v>
      </c>
      <c r="BK43">
        <v>1.5</v>
      </c>
      <c r="BL43">
        <v>76.34</v>
      </c>
      <c r="BM43">
        <v>11.45</v>
      </c>
      <c r="BN43">
        <v>87.79</v>
      </c>
      <c r="BO43">
        <v>87.79</v>
      </c>
      <c r="BP43" t="s">
        <v>132</v>
      </c>
      <c r="BQ43" t="s">
        <v>289</v>
      </c>
      <c r="BR43" t="s">
        <v>289</v>
      </c>
      <c r="BS43" s="3">
        <v>45639</v>
      </c>
      <c r="BT43" s="4">
        <v>0.60347222222222219</v>
      </c>
      <c r="BU43" t="s">
        <v>290</v>
      </c>
      <c r="BV43" t="s">
        <v>86</v>
      </c>
      <c r="BY43">
        <v>7524</v>
      </c>
      <c r="BZ43" t="s">
        <v>89</v>
      </c>
      <c r="CC43" t="s">
        <v>257</v>
      </c>
      <c r="CD43">
        <v>5200</v>
      </c>
      <c r="CE43" t="s">
        <v>181</v>
      </c>
      <c r="CF43" s="3">
        <v>45639</v>
      </c>
      <c r="CI43">
        <v>1</v>
      </c>
      <c r="CJ43">
        <v>3</v>
      </c>
      <c r="CK43">
        <v>21</v>
      </c>
      <c r="CL43" t="s">
        <v>86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"009943425448"</f>
        <v>009943425448</v>
      </c>
      <c r="F44" s="3">
        <v>45636</v>
      </c>
      <c r="G44">
        <v>202509</v>
      </c>
      <c r="H44" t="s">
        <v>79</v>
      </c>
      <c r="I44" t="s">
        <v>80</v>
      </c>
      <c r="J44" t="s">
        <v>81</v>
      </c>
      <c r="K44" t="s">
        <v>78</v>
      </c>
      <c r="L44" t="s">
        <v>116</v>
      </c>
      <c r="M44" t="s">
        <v>117</v>
      </c>
      <c r="N44" t="s">
        <v>291</v>
      </c>
      <c r="O44" t="s">
        <v>82</v>
      </c>
      <c r="P44" t="str">
        <f>"11022706DI 460040             "</f>
        <v xml:space="preserve">11022706DI 460040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5.87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76.5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2.6</v>
      </c>
      <c r="BJ44">
        <v>6.6</v>
      </c>
      <c r="BK44">
        <v>7</v>
      </c>
      <c r="BL44">
        <v>252.37</v>
      </c>
      <c r="BM44">
        <v>37.86</v>
      </c>
      <c r="BN44">
        <v>290.23</v>
      </c>
      <c r="BO44">
        <v>290.23</v>
      </c>
      <c r="BQ44" t="s">
        <v>292</v>
      </c>
      <c r="BR44" t="s">
        <v>293</v>
      </c>
      <c r="BS44" s="3">
        <v>45637</v>
      </c>
      <c r="BT44" s="4">
        <v>0.625</v>
      </c>
      <c r="BU44" t="s">
        <v>294</v>
      </c>
      <c r="BV44" t="s">
        <v>86</v>
      </c>
      <c r="BW44" t="s">
        <v>156</v>
      </c>
      <c r="BX44" t="s">
        <v>157</v>
      </c>
      <c r="BY44">
        <v>33147.68</v>
      </c>
      <c r="BZ44" t="s">
        <v>89</v>
      </c>
      <c r="CA44" t="s">
        <v>295</v>
      </c>
      <c r="CC44" t="s">
        <v>117</v>
      </c>
      <c r="CD44">
        <v>7806</v>
      </c>
      <c r="CE44" t="s">
        <v>100</v>
      </c>
      <c r="CF44" s="3">
        <v>45638</v>
      </c>
      <c r="CI44">
        <v>1</v>
      </c>
      <c r="CJ44">
        <v>1</v>
      </c>
      <c r="CK44">
        <v>21</v>
      </c>
      <c r="CL44" t="s">
        <v>86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"009944682942"</f>
        <v>009944682942</v>
      </c>
      <c r="F45" s="3">
        <v>45636</v>
      </c>
      <c r="G45">
        <v>202509</v>
      </c>
      <c r="H45" t="s">
        <v>79</v>
      </c>
      <c r="I45" t="s">
        <v>80</v>
      </c>
      <c r="J45" t="s">
        <v>296</v>
      </c>
      <c r="K45" t="s">
        <v>78</v>
      </c>
      <c r="L45" t="s">
        <v>111</v>
      </c>
      <c r="M45" t="s">
        <v>112</v>
      </c>
      <c r="N45" t="s">
        <v>94</v>
      </c>
      <c r="O45" t="s">
        <v>119</v>
      </c>
      <c r="P45" t="str">
        <f>"11005000BT 402190             "</f>
        <v xml:space="preserve">11005000BT 402190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5.57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42.29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5</v>
      </c>
      <c r="BJ45">
        <v>0.5</v>
      </c>
      <c r="BK45">
        <v>5</v>
      </c>
      <c r="BL45">
        <v>141.84</v>
      </c>
      <c r="BM45">
        <v>21.28</v>
      </c>
      <c r="BN45">
        <v>163.12</v>
      </c>
      <c r="BO45">
        <v>163.12</v>
      </c>
      <c r="BQ45" t="s">
        <v>297</v>
      </c>
      <c r="BR45" t="s">
        <v>298</v>
      </c>
      <c r="BS45" s="3">
        <v>45637</v>
      </c>
      <c r="BT45" s="4">
        <v>0.81666666666666665</v>
      </c>
      <c r="BU45" t="s">
        <v>299</v>
      </c>
      <c r="BV45" t="s">
        <v>110</v>
      </c>
      <c r="BY45">
        <v>2400</v>
      </c>
      <c r="BZ45" t="s">
        <v>122</v>
      </c>
      <c r="CA45" t="s">
        <v>300</v>
      </c>
      <c r="CC45" t="s">
        <v>112</v>
      </c>
      <c r="CD45">
        <v>3610</v>
      </c>
      <c r="CE45" t="s">
        <v>100</v>
      </c>
      <c r="CF45" s="3">
        <v>45638</v>
      </c>
      <c r="CI45">
        <v>1</v>
      </c>
      <c r="CJ45">
        <v>1</v>
      </c>
      <c r="CK45">
        <v>41</v>
      </c>
      <c r="CL45" t="s">
        <v>86</v>
      </c>
    </row>
    <row r="46" spans="1:90" x14ac:dyDescent="0.3">
      <c r="A46" t="s">
        <v>72</v>
      </c>
      <c r="B46" t="s">
        <v>73</v>
      </c>
      <c r="C46" t="s">
        <v>74</v>
      </c>
      <c r="E46" t="str">
        <f>"080011391023"</f>
        <v>080011391023</v>
      </c>
      <c r="F46" s="3">
        <v>45637</v>
      </c>
      <c r="G46">
        <v>202509</v>
      </c>
      <c r="H46" t="s">
        <v>92</v>
      </c>
      <c r="I46" t="s">
        <v>93</v>
      </c>
      <c r="J46" t="s">
        <v>301</v>
      </c>
      <c r="K46" t="s">
        <v>78</v>
      </c>
      <c r="L46" t="s">
        <v>111</v>
      </c>
      <c r="M46" t="s">
        <v>112</v>
      </c>
      <c r="N46" t="s">
        <v>81</v>
      </c>
      <c r="O46" t="s">
        <v>82</v>
      </c>
      <c r="P46" t="str">
        <f>"402190 11503500BS             "</f>
        <v xml:space="preserve">402190 11503500BS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5.87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17.079999999999998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3</v>
      </c>
      <c r="BJ46">
        <v>7.2</v>
      </c>
      <c r="BK46">
        <v>8</v>
      </c>
      <c r="BL46">
        <v>60.91</v>
      </c>
      <c r="BM46">
        <v>9.14</v>
      </c>
      <c r="BN46">
        <v>70.05</v>
      </c>
      <c r="BO46">
        <v>70.05</v>
      </c>
      <c r="BP46" t="s">
        <v>132</v>
      </c>
      <c r="BQ46" t="s">
        <v>302</v>
      </c>
      <c r="BR46" t="s">
        <v>303</v>
      </c>
      <c r="BS46" s="3">
        <v>45638</v>
      </c>
      <c r="BT46" s="4">
        <v>0.6020833333333333</v>
      </c>
      <c r="BU46" t="s">
        <v>304</v>
      </c>
      <c r="BV46" t="s">
        <v>86</v>
      </c>
      <c r="BW46" t="s">
        <v>136</v>
      </c>
      <c r="BX46" t="s">
        <v>137</v>
      </c>
      <c r="BY46">
        <v>36000</v>
      </c>
      <c r="BZ46" t="s">
        <v>89</v>
      </c>
      <c r="CA46" t="s">
        <v>188</v>
      </c>
      <c r="CC46" t="s">
        <v>112</v>
      </c>
      <c r="CD46">
        <v>3610</v>
      </c>
      <c r="CE46" t="s">
        <v>181</v>
      </c>
      <c r="CF46" s="3">
        <v>45639</v>
      </c>
      <c r="CI46">
        <v>1</v>
      </c>
      <c r="CJ46">
        <v>1</v>
      </c>
      <c r="CK46">
        <v>22</v>
      </c>
      <c r="CL46" t="s">
        <v>86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"009943430577"</f>
        <v>009943430577</v>
      </c>
      <c r="F47" s="3">
        <v>45637</v>
      </c>
      <c r="G47">
        <v>202509</v>
      </c>
      <c r="H47" t="s">
        <v>79</v>
      </c>
      <c r="I47" t="s">
        <v>80</v>
      </c>
      <c r="J47" t="s">
        <v>81</v>
      </c>
      <c r="K47" t="s">
        <v>78</v>
      </c>
      <c r="L47" t="s">
        <v>195</v>
      </c>
      <c r="M47" t="s">
        <v>196</v>
      </c>
      <c r="N47" t="s">
        <v>241</v>
      </c>
      <c r="O47" t="s">
        <v>82</v>
      </c>
      <c r="P47" t="str">
        <f>"11912270FM 460040             "</f>
        <v xml:space="preserve">11912270FM 460040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5.87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43.72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4</v>
      </c>
      <c r="BJ47">
        <v>3.2</v>
      </c>
      <c r="BK47">
        <v>4</v>
      </c>
      <c r="BL47">
        <v>146.75</v>
      </c>
      <c r="BM47">
        <v>22.01</v>
      </c>
      <c r="BN47">
        <v>168.76</v>
      </c>
      <c r="BO47">
        <v>168.76</v>
      </c>
      <c r="BQ47" t="s">
        <v>305</v>
      </c>
      <c r="BR47" t="s">
        <v>306</v>
      </c>
      <c r="BS47" s="3">
        <v>45638</v>
      </c>
      <c r="BT47" s="4">
        <v>0.43194444444444446</v>
      </c>
      <c r="BU47" t="s">
        <v>307</v>
      </c>
      <c r="BV47" t="s">
        <v>110</v>
      </c>
      <c r="BY47">
        <v>15750</v>
      </c>
      <c r="BZ47" t="s">
        <v>89</v>
      </c>
      <c r="CA47" t="s">
        <v>308</v>
      </c>
      <c r="CC47" t="s">
        <v>196</v>
      </c>
      <c r="CD47">
        <v>6045</v>
      </c>
      <c r="CE47" t="s">
        <v>100</v>
      </c>
      <c r="CF47" s="3">
        <v>45638</v>
      </c>
      <c r="CI47">
        <v>1</v>
      </c>
      <c r="CJ47">
        <v>1</v>
      </c>
      <c r="CK47">
        <v>21</v>
      </c>
      <c r="CL47" t="s">
        <v>86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"009943425095"</f>
        <v>009943425095</v>
      </c>
      <c r="F48" s="3">
        <v>45637</v>
      </c>
      <c r="G48">
        <v>202509</v>
      </c>
      <c r="H48" t="s">
        <v>79</v>
      </c>
      <c r="I48" t="s">
        <v>80</v>
      </c>
      <c r="J48" t="s">
        <v>81</v>
      </c>
      <c r="K48" t="s">
        <v>78</v>
      </c>
      <c r="L48" t="s">
        <v>92</v>
      </c>
      <c r="M48" t="s">
        <v>93</v>
      </c>
      <c r="N48" t="s">
        <v>94</v>
      </c>
      <c r="O48" t="s">
        <v>82</v>
      </c>
      <c r="P48" t="str">
        <f>"11942270FM 460040             "</f>
        <v xml:space="preserve">11942270FM 460040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5.87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54.65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4.0999999999999996</v>
      </c>
      <c r="BJ48">
        <v>4.5999999999999996</v>
      </c>
      <c r="BK48">
        <v>5</v>
      </c>
      <c r="BL48">
        <v>181.96</v>
      </c>
      <c r="BM48">
        <v>27.29</v>
      </c>
      <c r="BN48">
        <v>209.25</v>
      </c>
      <c r="BO48">
        <v>209.25</v>
      </c>
      <c r="BQ48" t="s">
        <v>309</v>
      </c>
      <c r="BR48" t="s">
        <v>310</v>
      </c>
      <c r="BS48" s="3">
        <v>45639</v>
      </c>
      <c r="BT48" s="4">
        <v>0.48541666666666666</v>
      </c>
      <c r="BU48" t="s">
        <v>311</v>
      </c>
      <c r="BV48" t="s">
        <v>86</v>
      </c>
      <c r="BW48" t="s">
        <v>98</v>
      </c>
      <c r="BX48" t="s">
        <v>99</v>
      </c>
      <c r="BY48">
        <v>22869.119999999999</v>
      </c>
      <c r="BZ48" t="s">
        <v>89</v>
      </c>
      <c r="CA48" t="s">
        <v>232</v>
      </c>
      <c r="CC48" t="s">
        <v>93</v>
      </c>
      <c r="CD48">
        <v>4071</v>
      </c>
      <c r="CE48" t="s">
        <v>100</v>
      </c>
      <c r="CF48" s="3">
        <v>45640</v>
      </c>
      <c r="CI48">
        <v>1</v>
      </c>
      <c r="CJ48">
        <v>2</v>
      </c>
      <c r="CK48">
        <v>21</v>
      </c>
      <c r="CL48" t="s">
        <v>86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"009944505468"</f>
        <v>009944505468</v>
      </c>
      <c r="F49" s="3">
        <v>45637</v>
      </c>
      <c r="G49">
        <v>202509</v>
      </c>
      <c r="H49" t="s">
        <v>79</v>
      </c>
      <c r="I49" t="s">
        <v>80</v>
      </c>
      <c r="J49" t="s">
        <v>81</v>
      </c>
      <c r="K49" t="s">
        <v>78</v>
      </c>
      <c r="L49" t="s">
        <v>116</v>
      </c>
      <c r="M49" t="s">
        <v>117</v>
      </c>
      <c r="N49" t="s">
        <v>312</v>
      </c>
      <c r="O49" t="s">
        <v>82</v>
      </c>
      <c r="P49" t="str">
        <f>"11004520FN 460040             "</f>
        <v xml:space="preserve">11004520FN 460040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5.87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21.87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0.2</v>
      </c>
      <c r="BK49">
        <v>1</v>
      </c>
      <c r="BL49">
        <v>76.34</v>
      </c>
      <c r="BM49">
        <v>11.45</v>
      </c>
      <c r="BN49">
        <v>87.79</v>
      </c>
      <c r="BO49">
        <v>87.79</v>
      </c>
      <c r="BQ49" t="s">
        <v>313</v>
      </c>
      <c r="BR49" t="s">
        <v>314</v>
      </c>
      <c r="BS49" s="3">
        <v>45638</v>
      </c>
      <c r="BT49" s="4">
        <v>0.56319444444444444</v>
      </c>
      <c r="BU49" t="s">
        <v>315</v>
      </c>
      <c r="BV49" t="s">
        <v>86</v>
      </c>
      <c r="BW49" t="s">
        <v>156</v>
      </c>
      <c r="BX49" t="s">
        <v>316</v>
      </c>
      <c r="BY49">
        <v>1200</v>
      </c>
      <c r="BZ49" t="s">
        <v>89</v>
      </c>
      <c r="CA49" t="s">
        <v>240</v>
      </c>
      <c r="CC49" t="s">
        <v>117</v>
      </c>
      <c r="CD49">
        <v>8001</v>
      </c>
      <c r="CE49" t="s">
        <v>100</v>
      </c>
      <c r="CF49" s="3">
        <v>45639</v>
      </c>
      <c r="CI49">
        <v>1</v>
      </c>
      <c r="CJ49">
        <v>1</v>
      </c>
      <c r="CK49">
        <v>21</v>
      </c>
      <c r="CL49" t="s">
        <v>86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"009944639731"</f>
        <v>009944639731</v>
      </c>
      <c r="F50" s="3">
        <v>45637</v>
      </c>
      <c r="G50">
        <v>202509</v>
      </c>
      <c r="H50" t="s">
        <v>92</v>
      </c>
      <c r="I50" t="s">
        <v>93</v>
      </c>
      <c r="J50" t="s">
        <v>124</v>
      </c>
      <c r="K50" t="s">
        <v>78</v>
      </c>
      <c r="L50" t="s">
        <v>317</v>
      </c>
      <c r="M50" t="s">
        <v>318</v>
      </c>
      <c r="N50" t="s">
        <v>319</v>
      </c>
      <c r="O50" t="s">
        <v>216</v>
      </c>
      <c r="P50" t="str">
        <f>"1111 6561 PC                  "</f>
        <v xml:space="preserve">1111 6561 PC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5.87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51.26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0.5</v>
      </c>
      <c r="BJ50">
        <v>2.1</v>
      </c>
      <c r="BK50">
        <v>2.5</v>
      </c>
      <c r="BL50">
        <v>171.04</v>
      </c>
      <c r="BM50">
        <v>25.66</v>
      </c>
      <c r="BN50">
        <v>196.7</v>
      </c>
      <c r="BO50">
        <v>196.7</v>
      </c>
      <c r="BQ50" t="s">
        <v>159</v>
      </c>
      <c r="BR50" t="s">
        <v>320</v>
      </c>
      <c r="BS50" s="3">
        <v>45638</v>
      </c>
      <c r="BT50" s="4">
        <v>0.49375000000000002</v>
      </c>
      <c r="BU50" t="s">
        <v>321</v>
      </c>
      <c r="BV50" t="s">
        <v>110</v>
      </c>
      <c r="BY50">
        <v>10512</v>
      </c>
      <c r="BZ50" t="s">
        <v>122</v>
      </c>
      <c r="CA50" t="s">
        <v>322</v>
      </c>
      <c r="CC50" t="s">
        <v>318</v>
      </c>
      <c r="CD50">
        <v>2146</v>
      </c>
      <c r="CE50" t="s">
        <v>100</v>
      </c>
      <c r="CF50" s="3">
        <v>45638</v>
      </c>
      <c r="CI50">
        <v>1</v>
      </c>
      <c r="CJ50">
        <v>1</v>
      </c>
      <c r="CK50">
        <v>31</v>
      </c>
      <c r="CL50" t="s">
        <v>86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"009943604875"</f>
        <v>009943604875</v>
      </c>
      <c r="F51" s="3">
        <v>45638</v>
      </c>
      <c r="G51">
        <v>202509</v>
      </c>
      <c r="H51" t="s">
        <v>116</v>
      </c>
      <c r="I51" t="s">
        <v>117</v>
      </c>
      <c r="J51" t="s">
        <v>197</v>
      </c>
      <c r="K51" t="s">
        <v>78</v>
      </c>
      <c r="L51" t="s">
        <v>174</v>
      </c>
      <c r="M51" t="s">
        <v>175</v>
      </c>
      <c r="N51" t="s">
        <v>323</v>
      </c>
      <c r="O51" t="s">
        <v>119</v>
      </c>
      <c r="P51" t="str">
        <f>"11942270FM                    "</f>
        <v xml:space="preserve">11942270FM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5.57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42.29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1.4</v>
      </c>
      <c r="BJ51">
        <v>3.1</v>
      </c>
      <c r="BK51">
        <v>4</v>
      </c>
      <c r="BL51">
        <v>141.84</v>
      </c>
      <c r="BM51">
        <v>21.28</v>
      </c>
      <c r="BN51">
        <v>163.12</v>
      </c>
      <c r="BO51">
        <v>163.12</v>
      </c>
      <c r="BQ51" t="s">
        <v>324</v>
      </c>
      <c r="BR51" t="s">
        <v>325</v>
      </c>
      <c r="BS51" s="3">
        <v>45643</v>
      </c>
      <c r="BT51" s="4">
        <v>0.43888888888888888</v>
      </c>
      <c r="BU51" t="s">
        <v>326</v>
      </c>
      <c r="BV51" t="s">
        <v>110</v>
      </c>
      <c r="BY51">
        <v>15515.42</v>
      </c>
      <c r="BZ51" t="s">
        <v>122</v>
      </c>
      <c r="CA51" t="s">
        <v>327</v>
      </c>
      <c r="CC51" t="s">
        <v>175</v>
      </c>
      <c r="CD51" s="5" t="s">
        <v>328</v>
      </c>
      <c r="CE51" t="s">
        <v>100</v>
      </c>
      <c r="CF51" s="3">
        <v>45644</v>
      </c>
      <c r="CI51">
        <v>3</v>
      </c>
      <c r="CJ51">
        <v>3</v>
      </c>
      <c r="CK51">
        <v>41</v>
      </c>
      <c r="CL51" t="s">
        <v>86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"009944276819"</f>
        <v>009944276819</v>
      </c>
      <c r="F52" s="3">
        <v>45638</v>
      </c>
      <c r="G52">
        <v>202509</v>
      </c>
      <c r="H52" t="s">
        <v>79</v>
      </c>
      <c r="I52" t="s">
        <v>80</v>
      </c>
      <c r="J52" t="s">
        <v>81</v>
      </c>
      <c r="K52" t="s">
        <v>78</v>
      </c>
      <c r="L52" t="s">
        <v>92</v>
      </c>
      <c r="M52" t="s">
        <v>93</v>
      </c>
      <c r="N52" t="s">
        <v>94</v>
      </c>
      <c r="O52" t="s">
        <v>82</v>
      </c>
      <c r="P52" t="str">
        <f>"11116561PC 402190             "</f>
        <v xml:space="preserve">11116561PC 402190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5.87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32.799999999999997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3</v>
      </c>
      <c r="BJ52">
        <v>0.5</v>
      </c>
      <c r="BK52">
        <v>3</v>
      </c>
      <c r="BL52">
        <v>111.55</v>
      </c>
      <c r="BM52">
        <v>16.73</v>
      </c>
      <c r="BN52">
        <v>128.28</v>
      </c>
      <c r="BO52">
        <v>128.28</v>
      </c>
      <c r="BQ52" t="s">
        <v>95</v>
      </c>
      <c r="BR52" t="s">
        <v>253</v>
      </c>
      <c r="BS52" s="3">
        <v>45639</v>
      </c>
      <c r="BT52" s="4">
        <v>0.42499999999999999</v>
      </c>
      <c r="BU52" t="s">
        <v>329</v>
      </c>
      <c r="BV52" t="s">
        <v>110</v>
      </c>
      <c r="BY52">
        <v>2400</v>
      </c>
      <c r="BZ52" t="s">
        <v>89</v>
      </c>
      <c r="CA52" t="s">
        <v>248</v>
      </c>
      <c r="CC52" t="s">
        <v>93</v>
      </c>
      <c r="CD52">
        <v>4001</v>
      </c>
      <c r="CE52" t="s">
        <v>100</v>
      </c>
      <c r="CF52" s="3">
        <v>45643</v>
      </c>
      <c r="CI52">
        <v>1</v>
      </c>
      <c r="CJ52">
        <v>1</v>
      </c>
      <c r="CK52">
        <v>21</v>
      </c>
      <c r="CL52" t="s">
        <v>86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"009943425096"</f>
        <v>009943425096</v>
      </c>
      <c r="F53" s="3">
        <v>45638</v>
      </c>
      <c r="G53">
        <v>202509</v>
      </c>
      <c r="H53" t="s">
        <v>79</v>
      </c>
      <c r="I53" t="s">
        <v>80</v>
      </c>
      <c r="J53" t="s">
        <v>81</v>
      </c>
      <c r="K53" t="s">
        <v>78</v>
      </c>
      <c r="L53" t="s">
        <v>92</v>
      </c>
      <c r="M53" t="s">
        <v>93</v>
      </c>
      <c r="N53" t="s">
        <v>94</v>
      </c>
      <c r="O53" t="s">
        <v>119</v>
      </c>
      <c r="P53" t="str">
        <f>"16102660DI 460040             "</f>
        <v xml:space="preserve">16102660DI 460040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5.57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42.29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5</v>
      </c>
      <c r="BJ53">
        <v>2.4</v>
      </c>
      <c r="BK53">
        <v>5</v>
      </c>
      <c r="BL53">
        <v>141.84</v>
      </c>
      <c r="BM53">
        <v>21.28</v>
      </c>
      <c r="BN53">
        <v>163.12</v>
      </c>
      <c r="BO53">
        <v>163.12</v>
      </c>
      <c r="BQ53" t="s">
        <v>330</v>
      </c>
      <c r="BR53" t="s">
        <v>331</v>
      </c>
      <c r="BS53" s="3">
        <v>45639</v>
      </c>
      <c r="BT53" s="4">
        <v>0.4861111111111111</v>
      </c>
      <c r="BU53" t="s">
        <v>332</v>
      </c>
      <c r="BV53" t="s">
        <v>110</v>
      </c>
      <c r="BY53">
        <v>12000</v>
      </c>
      <c r="BZ53" t="s">
        <v>122</v>
      </c>
      <c r="CA53" t="s">
        <v>232</v>
      </c>
      <c r="CC53" t="s">
        <v>93</v>
      </c>
      <c r="CD53">
        <v>4051</v>
      </c>
      <c r="CE53" t="s">
        <v>100</v>
      </c>
      <c r="CF53" s="3">
        <v>45640</v>
      </c>
      <c r="CI53">
        <v>1</v>
      </c>
      <c r="CJ53">
        <v>1</v>
      </c>
      <c r="CK53">
        <v>41</v>
      </c>
      <c r="CL53" t="s">
        <v>86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"009943430792"</f>
        <v>009943430792</v>
      </c>
      <c r="F54" s="3">
        <v>45638</v>
      </c>
      <c r="G54">
        <v>202509</v>
      </c>
      <c r="H54" t="s">
        <v>79</v>
      </c>
      <c r="I54" t="s">
        <v>80</v>
      </c>
      <c r="J54" t="s">
        <v>81</v>
      </c>
      <c r="K54" t="s">
        <v>78</v>
      </c>
      <c r="L54" t="s">
        <v>92</v>
      </c>
      <c r="M54" t="s">
        <v>93</v>
      </c>
      <c r="N54" t="s">
        <v>113</v>
      </c>
      <c r="O54" t="s">
        <v>82</v>
      </c>
      <c r="P54" t="str">
        <f>"11116561PC 402190             "</f>
        <v xml:space="preserve">11116561PC 402190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5.87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32.799999999999997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3</v>
      </c>
      <c r="BJ54">
        <v>0.5</v>
      </c>
      <c r="BK54">
        <v>3</v>
      </c>
      <c r="BL54">
        <v>111.55</v>
      </c>
      <c r="BM54">
        <v>16.73</v>
      </c>
      <c r="BN54">
        <v>128.28</v>
      </c>
      <c r="BO54">
        <v>128.28</v>
      </c>
      <c r="BQ54" t="s">
        <v>114</v>
      </c>
      <c r="BR54" t="s">
        <v>333</v>
      </c>
      <c r="BS54" s="3">
        <v>45639</v>
      </c>
      <c r="BT54" s="4">
        <v>0.64513888888888893</v>
      </c>
      <c r="BU54" t="s">
        <v>334</v>
      </c>
      <c r="BV54" t="s">
        <v>86</v>
      </c>
      <c r="BW54" t="s">
        <v>136</v>
      </c>
      <c r="BX54" t="s">
        <v>335</v>
      </c>
      <c r="BY54">
        <v>2400</v>
      </c>
      <c r="BZ54" t="s">
        <v>89</v>
      </c>
      <c r="CA54" t="s">
        <v>188</v>
      </c>
      <c r="CC54" t="s">
        <v>93</v>
      </c>
      <c r="CD54">
        <v>4000</v>
      </c>
      <c r="CE54" t="s">
        <v>100</v>
      </c>
      <c r="CF54" s="3">
        <v>45641</v>
      </c>
      <c r="CI54">
        <v>1</v>
      </c>
      <c r="CJ54">
        <v>1</v>
      </c>
      <c r="CK54">
        <v>21</v>
      </c>
      <c r="CL54" t="s">
        <v>86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"009944123592"</f>
        <v>009944123592</v>
      </c>
      <c r="F55" s="3">
        <v>45638</v>
      </c>
      <c r="G55">
        <v>202509</v>
      </c>
      <c r="H55" t="s">
        <v>101</v>
      </c>
      <c r="I55" t="s">
        <v>102</v>
      </c>
      <c r="J55" t="s">
        <v>336</v>
      </c>
      <c r="K55" t="s">
        <v>78</v>
      </c>
      <c r="L55" t="s">
        <v>174</v>
      </c>
      <c r="M55" t="s">
        <v>175</v>
      </c>
      <c r="N55" t="s">
        <v>197</v>
      </c>
      <c r="O55" t="s">
        <v>119</v>
      </c>
      <c r="P55" t="str">
        <f>"                              "</f>
        <v xml:space="preserve">  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5.57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42.29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3</v>
      </c>
      <c r="BJ55">
        <v>6.4</v>
      </c>
      <c r="BK55">
        <v>7</v>
      </c>
      <c r="BL55">
        <v>141.84</v>
      </c>
      <c r="BM55">
        <v>21.28</v>
      </c>
      <c r="BN55">
        <v>163.12</v>
      </c>
      <c r="BO55">
        <v>163.12</v>
      </c>
      <c r="BQ55" t="s">
        <v>199</v>
      </c>
      <c r="BR55" t="s">
        <v>337</v>
      </c>
      <c r="BS55" s="3">
        <v>45639</v>
      </c>
      <c r="BT55" s="4">
        <v>0.47499999999999998</v>
      </c>
      <c r="BU55" t="s">
        <v>338</v>
      </c>
      <c r="BV55" t="s">
        <v>110</v>
      </c>
      <c r="BY55">
        <v>31920</v>
      </c>
      <c r="BZ55" t="s">
        <v>122</v>
      </c>
      <c r="CA55" t="s">
        <v>339</v>
      </c>
      <c r="CC55" t="s">
        <v>175</v>
      </c>
      <c r="CD55" s="5" t="s">
        <v>328</v>
      </c>
      <c r="CE55" t="s">
        <v>100</v>
      </c>
      <c r="CF55" s="3">
        <v>45639</v>
      </c>
      <c r="CI55">
        <v>1</v>
      </c>
      <c r="CJ55">
        <v>1</v>
      </c>
      <c r="CK55">
        <v>41</v>
      </c>
      <c r="CL55" t="s">
        <v>86</v>
      </c>
    </row>
    <row r="56" spans="1:90" x14ac:dyDescent="0.3">
      <c r="A56" t="s">
        <v>72</v>
      </c>
      <c r="B56" t="s">
        <v>73</v>
      </c>
      <c r="C56" t="s">
        <v>74</v>
      </c>
      <c r="E56" t="str">
        <f>"080011392484"</f>
        <v>080011392484</v>
      </c>
      <c r="F56" s="3">
        <v>45639</v>
      </c>
      <c r="G56">
        <v>202509</v>
      </c>
      <c r="H56" t="s">
        <v>79</v>
      </c>
      <c r="I56" t="s">
        <v>80</v>
      </c>
      <c r="J56" t="s">
        <v>340</v>
      </c>
      <c r="K56" t="s">
        <v>78</v>
      </c>
      <c r="L56" t="s">
        <v>341</v>
      </c>
      <c r="M56" t="s">
        <v>342</v>
      </c>
      <c r="N56" t="s">
        <v>343</v>
      </c>
      <c r="O56" t="s">
        <v>119</v>
      </c>
      <c r="P56" t="str">
        <f>"INV8867                       "</f>
        <v xml:space="preserve">INV8867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5.57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66.739999999999995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2</v>
      </c>
      <c r="BI56">
        <v>21.7</v>
      </c>
      <c r="BJ56">
        <v>28.4</v>
      </c>
      <c r="BK56">
        <v>29</v>
      </c>
      <c r="BL56">
        <v>220.61</v>
      </c>
      <c r="BM56">
        <v>33.090000000000003</v>
      </c>
      <c r="BN56">
        <v>253.7</v>
      </c>
      <c r="BO56">
        <v>253.7</v>
      </c>
      <c r="BP56" t="s">
        <v>132</v>
      </c>
      <c r="BQ56" t="s">
        <v>344</v>
      </c>
      <c r="BR56" t="s">
        <v>345</v>
      </c>
      <c r="BS56" s="3">
        <v>45645</v>
      </c>
      <c r="BT56" s="4">
        <v>0.57986111111111116</v>
      </c>
      <c r="BU56" t="s">
        <v>346</v>
      </c>
      <c r="BV56" t="s">
        <v>86</v>
      </c>
      <c r="BY56">
        <v>141804.99</v>
      </c>
      <c r="BZ56" t="s">
        <v>122</v>
      </c>
      <c r="CA56" t="s">
        <v>347</v>
      </c>
      <c r="CC56" t="s">
        <v>342</v>
      </c>
      <c r="CD56">
        <v>3201</v>
      </c>
      <c r="CE56" t="s">
        <v>181</v>
      </c>
      <c r="CF56" s="3">
        <v>45646</v>
      </c>
      <c r="CI56">
        <v>2</v>
      </c>
      <c r="CJ56">
        <v>4</v>
      </c>
      <c r="CK56">
        <v>41</v>
      </c>
      <c r="CL56" t="s">
        <v>86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"009943090559"</f>
        <v>009943090559</v>
      </c>
      <c r="F57" s="3">
        <v>45639</v>
      </c>
      <c r="G57">
        <v>202509</v>
      </c>
      <c r="H57" t="s">
        <v>79</v>
      </c>
      <c r="I57" t="s">
        <v>80</v>
      </c>
      <c r="J57" t="s">
        <v>81</v>
      </c>
      <c r="K57" t="s">
        <v>78</v>
      </c>
      <c r="L57" t="s">
        <v>116</v>
      </c>
      <c r="M57" t="s">
        <v>117</v>
      </c>
      <c r="N57" t="s">
        <v>348</v>
      </c>
      <c r="O57" t="s">
        <v>82</v>
      </c>
      <c r="P57" t="str">
        <f>"11004530FN 460040             "</f>
        <v xml:space="preserve">11004530FN 460040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5.87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21.87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0.7</v>
      </c>
      <c r="BJ57">
        <v>0.9</v>
      </c>
      <c r="BK57">
        <v>1</v>
      </c>
      <c r="BL57">
        <v>76.34</v>
      </c>
      <c r="BM57">
        <v>11.45</v>
      </c>
      <c r="BN57">
        <v>87.79</v>
      </c>
      <c r="BO57">
        <v>87.79</v>
      </c>
      <c r="BQ57" t="s">
        <v>349</v>
      </c>
      <c r="BR57" t="s">
        <v>167</v>
      </c>
      <c r="BS57" s="3">
        <v>45643</v>
      </c>
      <c r="BT57" s="4">
        <v>0.39861111111111114</v>
      </c>
      <c r="BU57" t="s">
        <v>168</v>
      </c>
      <c r="BV57" t="s">
        <v>110</v>
      </c>
      <c r="BY57">
        <v>4731.24</v>
      </c>
      <c r="BZ57" t="s">
        <v>89</v>
      </c>
      <c r="CA57" t="s">
        <v>169</v>
      </c>
      <c r="CC57" t="s">
        <v>117</v>
      </c>
      <c r="CD57">
        <v>7535</v>
      </c>
      <c r="CE57" t="s">
        <v>100</v>
      </c>
      <c r="CF57" s="3">
        <v>45644</v>
      </c>
      <c r="CI57">
        <v>1</v>
      </c>
      <c r="CJ57">
        <v>2</v>
      </c>
      <c r="CK57">
        <v>21</v>
      </c>
      <c r="CL57" t="s">
        <v>86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"009943090719"</f>
        <v>009943090719</v>
      </c>
      <c r="F58" s="3">
        <v>45638</v>
      </c>
      <c r="G58">
        <v>202509</v>
      </c>
      <c r="H58" t="s">
        <v>79</v>
      </c>
      <c r="I58" t="s">
        <v>80</v>
      </c>
      <c r="J58" t="s">
        <v>81</v>
      </c>
      <c r="K58" t="s">
        <v>78</v>
      </c>
      <c r="L58" t="s">
        <v>116</v>
      </c>
      <c r="M58" t="s">
        <v>117</v>
      </c>
      <c r="N58" t="s">
        <v>220</v>
      </c>
      <c r="O58" t="s">
        <v>119</v>
      </c>
      <c r="P58" t="str">
        <f>"11005000BT 402190             "</f>
        <v xml:space="preserve">11005000BT 402190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5.57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42.29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</v>
      </c>
      <c r="BJ58">
        <v>4.8</v>
      </c>
      <c r="BK58">
        <v>5</v>
      </c>
      <c r="BL58">
        <v>141.84</v>
      </c>
      <c r="BM58">
        <v>21.28</v>
      </c>
      <c r="BN58">
        <v>163.12</v>
      </c>
      <c r="BO58">
        <v>163.12</v>
      </c>
      <c r="BQ58" t="s">
        <v>350</v>
      </c>
      <c r="BR58" t="s">
        <v>351</v>
      </c>
      <c r="BS58" s="3">
        <v>45643</v>
      </c>
      <c r="BT58" s="4">
        <v>0.56458333333333333</v>
      </c>
      <c r="BU58" t="s">
        <v>223</v>
      </c>
      <c r="BV58" t="s">
        <v>110</v>
      </c>
      <c r="BY58">
        <v>24000</v>
      </c>
      <c r="BZ58" t="s">
        <v>122</v>
      </c>
      <c r="CA58" t="s">
        <v>123</v>
      </c>
      <c r="CC58" t="s">
        <v>117</v>
      </c>
      <c r="CD58">
        <v>8002</v>
      </c>
      <c r="CE58" t="s">
        <v>100</v>
      </c>
      <c r="CF58" s="3">
        <v>45645</v>
      </c>
      <c r="CI58">
        <v>3</v>
      </c>
      <c r="CJ58">
        <v>3</v>
      </c>
      <c r="CK58">
        <v>41</v>
      </c>
      <c r="CL58" t="s">
        <v>86</v>
      </c>
    </row>
    <row r="59" spans="1:90" x14ac:dyDescent="0.3">
      <c r="A59" t="s">
        <v>72</v>
      </c>
      <c r="B59" t="s">
        <v>73</v>
      </c>
      <c r="C59" t="s">
        <v>74</v>
      </c>
      <c r="E59" t="str">
        <f>"080011391011"</f>
        <v>080011391011</v>
      </c>
      <c r="F59" s="3">
        <v>45638</v>
      </c>
      <c r="G59">
        <v>202509</v>
      </c>
      <c r="H59" t="s">
        <v>92</v>
      </c>
      <c r="I59" t="s">
        <v>93</v>
      </c>
      <c r="J59" t="s">
        <v>352</v>
      </c>
      <c r="K59" t="s">
        <v>78</v>
      </c>
      <c r="L59" t="s">
        <v>353</v>
      </c>
      <c r="M59" t="s">
        <v>354</v>
      </c>
      <c r="N59" t="s">
        <v>355</v>
      </c>
      <c r="O59" t="s">
        <v>82</v>
      </c>
      <c r="P59" t="str">
        <f>"402190 11506560IB             "</f>
        <v xml:space="preserve">402190 11506560IB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5.87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21.87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</v>
      </c>
      <c r="BJ59">
        <v>1.2</v>
      </c>
      <c r="BK59">
        <v>1.5</v>
      </c>
      <c r="BL59">
        <v>76.34</v>
      </c>
      <c r="BM59">
        <v>11.45</v>
      </c>
      <c r="BN59">
        <v>87.79</v>
      </c>
      <c r="BO59">
        <v>87.79</v>
      </c>
      <c r="BP59" t="s">
        <v>132</v>
      </c>
      <c r="BQ59" t="s">
        <v>356</v>
      </c>
      <c r="BR59" t="s">
        <v>357</v>
      </c>
      <c r="BS59" s="3">
        <v>45644</v>
      </c>
      <c r="BT59" s="4">
        <v>0.41180555555555554</v>
      </c>
      <c r="BU59" t="s">
        <v>358</v>
      </c>
      <c r="BV59" t="s">
        <v>86</v>
      </c>
      <c r="BW59" t="s">
        <v>87</v>
      </c>
      <c r="BX59" t="s">
        <v>359</v>
      </c>
      <c r="BY59">
        <v>6000</v>
      </c>
      <c r="BZ59" t="s">
        <v>89</v>
      </c>
      <c r="CA59" t="s">
        <v>360</v>
      </c>
      <c r="CC59" t="s">
        <v>354</v>
      </c>
      <c r="CD59">
        <v>2194</v>
      </c>
      <c r="CE59" t="s">
        <v>100</v>
      </c>
      <c r="CF59" s="3">
        <v>45644</v>
      </c>
      <c r="CI59">
        <v>1</v>
      </c>
      <c r="CJ59">
        <v>4</v>
      </c>
      <c r="CK59">
        <v>21</v>
      </c>
      <c r="CL59" t="s">
        <v>86</v>
      </c>
    </row>
    <row r="60" spans="1:90" x14ac:dyDescent="0.3">
      <c r="A60" t="s">
        <v>72</v>
      </c>
      <c r="B60" t="s">
        <v>73</v>
      </c>
      <c r="C60" t="s">
        <v>74</v>
      </c>
      <c r="E60" t="str">
        <f>"080011394254"</f>
        <v>080011394254</v>
      </c>
      <c r="F60" s="3">
        <v>45643</v>
      </c>
      <c r="G60">
        <v>202509</v>
      </c>
      <c r="H60" t="s">
        <v>116</v>
      </c>
      <c r="I60" t="s">
        <v>117</v>
      </c>
      <c r="J60" t="s">
        <v>361</v>
      </c>
      <c r="K60" t="s">
        <v>78</v>
      </c>
      <c r="L60" t="s">
        <v>111</v>
      </c>
      <c r="M60" t="s">
        <v>112</v>
      </c>
      <c r="N60" t="s">
        <v>362</v>
      </c>
      <c r="O60" t="s">
        <v>119</v>
      </c>
      <c r="P60" t="str">
        <f>"-                             "</f>
        <v xml:space="preserve">- 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5.57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42.29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4.0999999999999996</v>
      </c>
      <c r="BJ60">
        <v>8.4</v>
      </c>
      <c r="BK60">
        <v>9</v>
      </c>
      <c r="BL60">
        <v>141.84</v>
      </c>
      <c r="BM60">
        <v>21.28</v>
      </c>
      <c r="BN60">
        <v>163.12</v>
      </c>
      <c r="BO60">
        <v>163.12</v>
      </c>
      <c r="BP60" t="s">
        <v>363</v>
      </c>
      <c r="BQ60" t="s">
        <v>364</v>
      </c>
      <c r="BR60" t="s">
        <v>365</v>
      </c>
      <c r="BS60" s="3">
        <v>45646</v>
      </c>
      <c r="BT60" s="4">
        <v>0.48958333333333331</v>
      </c>
      <c r="BU60" t="s">
        <v>366</v>
      </c>
      <c r="BV60" t="s">
        <v>110</v>
      </c>
      <c r="BY60">
        <v>41961.599999999999</v>
      </c>
      <c r="BZ60" t="s">
        <v>122</v>
      </c>
      <c r="CA60" t="s">
        <v>188</v>
      </c>
      <c r="CC60" t="s">
        <v>112</v>
      </c>
      <c r="CD60">
        <v>3610</v>
      </c>
      <c r="CE60" t="s">
        <v>181</v>
      </c>
      <c r="CF60" s="3">
        <v>45648</v>
      </c>
      <c r="CI60">
        <v>3</v>
      </c>
      <c r="CJ60">
        <v>3</v>
      </c>
      <c r="CK60">
        <v>41</v>
      </c>
      <c r="CL60" t="s">
        <v>86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"009944036191"</f>
        <v>009944036191</v>
      </c>
      <c r="F61" s="3">
        <v>45644</v>
      </c>
      <c r="G61">
        <v>202509</v>
      </c>
      <c r="H61" t="s">
        <v>195</v>
      </c>
      <c r="I61" t="s">
        <v>196</v>
      </c>
      <c r="J61" t="s">
        <v>197</v>
      </c>
      <c r="K61" t="s">
        <v>78</v>
      </c>
      <c r="L61" t="s">
        <v>92</v>
      </c>
      <c r="M61" t="s">
        <v>93</v>
      </c>
      <c r="N61" t="s">
        <v>197</v>
      </c>
      <c r="O61" t="s">
        <v>82</v>
      </c>
      <c r="P61" t="str">
        <f>"11912270 FM                   "</f>
        <v xml:space="preserve">11912270 FM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5.87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65.569999999999993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6</v>
      </c>
      <c r="BJ61">
        <v>3.1</v>
      </c>
      <c r="BK61">
        <v>6</v>
      </c>
      <c r="BL61">
        <v>217.16</v>
      </c>
      <c r="BM61">
        <v>32.57</v>
      </c>
      <c r="BN61">
        <v>249.73</v>
      </c>
      <c r="BO61">
        <v>249.73</v>
      </c>
      <c r="BQ61" t="s">
        <v>367</v>
      </c>
      <c r="BR61" t="s">
        <v>212</v>
      </c>
      <c r="BS61" s="3">
        <v>45646</v>
      </c>
      <c r="BT61" s="4">
        <v>0.48472222222222222</v>
      </c>
      <c r="BU61" t="s">
        <v>368</v>
      </c>
      <c r="BV61" t="s">
        <v>86</v>
      </c>
      <c r="BW61" t="s">
        <v>98</v>
      </c>
      <c r="BX61" t="s">
        <v>163</v>
      </c>
      <c r="BY61">
        <v>15500</v>
      </c>
      <c r="BZ61" t="s">
        <v>89</v>
      </c>
      <c r="CA61" t="s">
        <v>232</v>
      </c>
      <c r="CC61" t="s">
        <v>93</v>
      </c>
      <c r="CD61">
        <v>4051</v>
      </c>
      <c r="CE61" t="s">
        <v>100</v>
      </c>
      <c r="CF61" s="3">
        <v>45649</v>
      </c>
      <c r="CI61">
        <v>2</v>
      </c>
      <c r="CJ61">
        <v>2</v>
      </c>
      <c r="CK61">
        <v>21</v>
      </c>
      <c r="CL61" t="s">
        <v>86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"009944036183"</f>
        <v>009944036183</v>
      </c>
      <c r="F62" s="3">
        <v>45644</v>
      </c>
      <c r="G62">
        <v>202509</v>
      </c>
      <c r="H62" t="s">
        <v>195</v>
      </c>
      <c r="I62" t="s">
        <v>196</v>
      </c>
      <c r="J62" t="s">
        <v>197</v>
      </c>
      <c r="K62" t="s">
        <v>78</v>
      </c>
      <c r="L62" t="s">
        <v>205</v>
      </c>
      <c r="M62" t="s">
        <v>206</v>
      </c>
      <c r="N62" t="s">
        <v>197</v>
      </c>
      <c r="O62" t="s">
        <v>82</v>
      </c>
      <c r="P62" t="str">
        <f>"11912270 FM                   "</f>
        <v xml:space="preserve">11912270 FM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5.87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21.87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0.2</v>
      </c>
      <c r="BK62">
        <v>1</v>
      </c>
      <c r="BL62">
        <v>76.34</v>
      </c>
      <c r="BM62">
        <v>11.45</v>
      </c>
      <c r="BN62">
        <v>87.79</v>
      </c>
      <c r="BO62">
        <v>87.79</v>
      </c>
      <c r="BQ62" t="s">
        <v>209</v>
      </c>
      <c r="BR62" t="s">
        <v>212</v>
      </c>
      <c r="BS62" s="3">
        <v>45646</v>
      </c>
      <c r="BT62" s="4">
        <v>0.55486111111111114</v>
      </c>
      <c r="BU62" t="s">
        <v>369</v>
      </c>
      <c r="BV62" t="s">
        <v>86</v>
      </c>
      <c r="BW62" t="s">
        <v>87</v>
      </c>
      <c r="BX62" t="s">
        <v>370</v>
      </c>
      <c r="BY62">
        <v>1200</v>
      </c>
      <c r="BZ62" t="s">
        <v>89</v>
      </c>
      <c r="CC62" t="s">
        <v>206</v>
      </c>
      <c r="CD62">
        <v>6530</v>
      </c>
      <c r="CE62" t="s">
        <v>100</v>
      </c>
      <c r="CF62" s="3">
        <v>45650</v>
      </c>
      <c r="CI62">
        <v>1</v>
      </c>
      <c r="CJ62">
        <v>2</v>
      </c>
      <c r="CK62">
        <v>21</v>
      </c>
      <c r="CL62" t="s">
        <v>86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"009944225159"</f>
        <v>009944225159</v>
      </c>
      <c r="F63" s="3">
        <v>45644</v>
      </c>
      <c r="G63">
        <v>202509</v>
      </c>
      <c r="H63" t="s">
        <v>116</v>
      </c>
      <c r="I63" t="s">
        <v>117</v>
      </c>
      <c r="J63" t="s">
        <v>271</v>
      </c>
      <c r="K63" t="s">
        <v>78</v>
      </c>
      <c r="L63" t="s">
        <v>371</v>
      </c>
      <c r="M63" t="s">
        <v>372</v>
      </c>
      <c r="N63" t="s">
        <v>373</v>
      </c>
      <c r="O63" t="s">
        <v>119</v>
      </c>
      <c r="P63" t="str">
        <f>"MT CPT                        "</f>
        <v xml:space="preserve">MT CPT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5.57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46.71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3.1</v>
      </c>
      <c r="BJ63">
        <v>4.8</v>
      </c>
      <c r="BK63">
        <v>5</v>
      </c>
      <c r="BL63">
        <v>156.07</v>
      </c>
      <c r="BM63">
        <v>23.41</v>
      </c>
      <c r="BN63">
        <v>179.48</v>
      </c>
      <c r="BO63">
        <v>179.48</v>
      </c>
      <c r="BQ63" t="s">
        <v>374</v>
      </c>
      <c r="BR63" t="s">
        <v>273</v>
      </c>
      <c r="BS63" t="s">
        <v>132</v>
      </c>
      <c r="BY63">
        <v>23990.9</v>
      </c>
      <c r="BZ63" t="s">
        <v>122</v>
      </c>
      <c r="CC63" t="s">
        <v>372</v>
      </c>
      <c r="CD63">
        <v>6720</v>
      </c>
      <c r="CE63" t="s">
        <v>100</v>
      </c>
      <c r="CI63">
        <v>2</v>
      </c>
      <c r="CJ63" t="s">
        <v>132</v>
      </c>
      <c r="CK63">
        <v>44</v>
      </c>
      <c r="CL63" t="s">
        <v>86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"009944036184"</f>
        <v>009944036184</v>
      </c>
      <c r="F64" s="3">
        <v>45645</v>
      </c>
      <c r="G64">
        <v>202509</v>
      </c>
      <c r="H64" t="s">
        <v>195</v>
      </c>
      <c r="I64" t="s">
        <v>196</v>
      </c>
      <c r="J64" t="s">
        <v>197</v>
      </c>
      <c r="K64" t="s">
        <v>78</v>
      </c>
      <c r="L64" t="s">
        <v>116</v>
      </c>
      <c r="M64" t="s">
        <v>117</v>
      </c>
      <c r="N64" t="s">
        <v>197</v>
      </c>
      <c r="O64" t="s">
        <v>82</v>
      </c>
      <c r="P64" t="str">
        <f>"11922270 FM                   "</f>
        <v xml:space="preserve">11922270 FM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5.87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218.54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2</v>
      </c>
      <c r="BI64">
        <v>20</v>
      </c>
      <c r="BJ64">
        <v>7.1</v>
      </c>
      <c r="BK64">
        <v>20</v>
      </c>
      <c r="BL64">
        <v>710.05</v>
      </c>
      <c r="BM64">
        <v>106.51</v>
      </c>
      <c r="BN64">
        <v>816.56</v>
      </c>
      <c r="BO64">
        <v>816.56</v>
      </c>
      <c r="BQ64" t="s">
        <v>153</v>
      </c>
      <c r="BR64" t="s">
        <v>212</v>
      </c>
      <c r="BS64" t="s">
        <v>132</v>
      </c>
      <c r="BY64">
        <v>17825</v>
      </c>
      <c r="BZ64" t="s">
        <v>89</v>
      </c>
      <c r="CC64" t="s">
        <v>117</v>
      </c>
      <c r="CD64">
        <v>7475</v>
      </c>
      <c r="CE64" t="s">
        <v>100</v>
      </c>
      <c r="CI64">
        <v>2</v>
      </c>
      <c r="CJ64" t="s">
        <v>132</v>
      </c>
      <c r="CK64">
        <v>21</v>
      </c>
      <c r="CL64" t="s">
        <v>86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"009944639810"</f>
        <v>009944639810</v>
      </c>
      <c r="F65" s="3">
        <v>45645</v>
      </c>
      <c r="G65">
        <v>202509</v>
      </c>
      <c r="H65" t="s">
        <v>92</v>
      </c>
      <c r="I65" t="s">
        <v>93</v>
      </c>
      <c r="J65" t="s">
        <v>124</v>
      </c>
      <c r="K65" t="s">
        <v>78</v>
      </c>
      <c r="L65" t="s">
        <v>79</v>
      </c>
      <c r="M65" t="s">
        <v>80</v>
      </c>
      <c r="N65" t="s">
        <v>375</v>
      </c>
      <c r="O65" t="s">
        <v>216</v>
      </c>
      <c r="P65" t="str">
        <f>"                              "</f>
        <v xml:space="preserve">  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5.87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41.01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0.5</v>
      </c>
      <c r="BK65">
        <v>1</v>
      </c>
      <c r="BL65">
        <v>138.01</v>
      </c>
      <c r="BM65">
        <v>20.7</v>
      </c>
      <c r="BN65">
        <v>158.71</v>
      </c>
      <c r="BO65">
        <v>158.71</v>
      </c>
      <c r="BQ65" t="s">
        <v>376</v>
      </c>
      <c r="BR65" t="s">
        <v>377</v>
      </c>
      <c r="BS65" s="3">
        <v>45646</v>
      </c>
      <c r="BT65" s="4">
        <v>0.38611111111111113</v>
      </c>
      <c r="BU65" t="s">
        <v>378</v>
      </c>
      <c r="BV65" t="s">
        <v>110</v>
      </c>
      <c r="BY65">
        <v>2400</v>
      </c>
      <c r="BZ65" t="s">
        <v>122</v>
      </c>
      <c r="CA65" t="s">
        <v>90</v>
      </c>
      <c r="CC65" t="s">
        <v>80</v>
      </c>
      <c r="CD65">
        <v>2074</v>
      </c>
      <c r="CE65" t="s">
        <v>100</v>
      </c>
      <c r="CF65" s="3">
        <v>45646</v>
      </c>
      <c r="CI65">
        <v>1</v>
      </c>
      <c r="CJ65">
        <v>1</v>
      </c>
      <c r="CK65">
        <v>31</v>
      </c>
      <c r="CL65" t="s">
        <v>86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"009943425097"</f>
        <v>009943425097</v>
      </c>
      <c r="F66" s="3">
        <v>45646</v>
      </c>
      <c r="G66">
        <v>202509</v>
      </c>
      <c r="H66" t="s">
        <v>79</v>
      </c>
      <c r="I66" t="s">
        <v>80</v>
      </c>
      <c r="J66" t="s">
        <v>81</v>
      </c>
      <c r="K66" t="s">
        <v>78</v>
      </c>
      <c r="L66" t="s">
        <v>92</v>
      </c>
      <c r="M66" t="s">
        <v>93</v>
      </c>
      <c r="N66" t="s">
        <v>94</v>
      </c>
      <c r="O66" t="s">
        <v>82</v>
      </c>
      <c r="P66" t="str">
        <f>"11942270FM 460040             "</f>
        <v xml:space="preserve">11942270FM 460040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5.87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21.87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0.2</v>
      </c>
      <c r="BK66">
        <v>1</v>
      </c>
      <c r="BL66">
        <v>76.34</v>
      </c>
      <c r="BM66">
        <v>11.45</v>
      </c>
      <c r="BN66">
        <v>87.79</v>
      </c>
      <c r="BO66">
        <v>87.79</v>
      </c>
      <c r="BQ66" t="s">
        <v>379</v>
      </c>
      <c r="BR66" t="s">
        <v>380</v>
      </c>
      <c r="BS66" s="3">
        <v>45649</v>
      </c>
      <c r="BT66" s="4">
        <v>0.45</v>
      </c>
      <c r="BU66" t="s">
        <v>381</v>
      </c>
      <c r="BV66" t="s">
        <v>86</v>
      </c>
      <c r="BW66" t="s">
        <v>87</v>
      </c>
      <c r="BX66" t="s">
        <v>335</v>
      </c>
      <c r="BY66">
        <v>1200</v>
      </c>
      <c r="BZ66" t="s">
        <v>89</v>
      </c>
      <c r="CA66" t="s">
        <v>232</v>
      </c>
      <c r="CC66" t="s">
        <v>93</v>
      </c>
      <c r="CD66">
        <v>4051</v>
      </c>
      <c r="CE66" t="s">
        <v>100</v>
      </c>
      <c r="CF66" s="3">
        <v>45650</v>
      </c>
      <c r="CI66">
        <v>1</v>
      </c>
      <c r="CJ66">
        <v>1</v>
      </c>
      <c r="CK66">
        <v>21</v>
      </c>
      <c r="CL66" t="s">
        <v>86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"009943425447"</f>
        <v>009943425447</v>
      </c>
      <c r="F67" s="3">
        <v>45646</v>
      </c>
      <c r="G67">
        <v>202509</v>
      </c>
      <c r="H67" t="s">
        <v>79</v>
      </c>
      <c r="I67" t="s">
        <v>80</v>
      </c>
      <c r="J67" t="s">
        <v>81</v>
      </c>
      <c r="K67" t="s">
        <v>78</v>
      </c>
      <c r="L67" t="s">
        <v>116</v>
      </c>
      <c r="M67" t="s">
        <v>117</v>
      </c>
      <c r="N67" t="s">
        <v>382</v>
      </c>
      <c r="O67" t="s">
        <v>82</v>
      </c>
      <c r="P67" t="str">
        <f>"110029991F 460040             "</f>
        <v xml:space="preserve">110029991F 460040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5.87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81.96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6</v>
      </c>
      <c r="BJ67">
        <v>7.2</v>
      </c>
      <c r="BK67">
        <v>7.5</v>
      </c>
      <c r="BL67">
        <v>269.97000000000003</v>
      </c>
      <c r="BM67">
        <v>40.5</v>
      </c>
      <c r="BN67">
        <v>310.47000000000003</v>
      </c>
      <c r="BO67">
        <v>310.47000000000003</v>
      </c>
      <c r="BQ67" t="s">
        <v>383</v>
      </c>
      <c r="BR67" t="s">
        <v>384</v>
      </c>
      <c r="BS67" s="3">
        <v>45649</v>
      </c>
      <c r="BT67" s="4">
        <v>0.56111111111111112</v>
      </c>
      <c r="BU67" t="s">
        <v>385</v>
      </c>
      <c r="BV67" t="s">
        <v>86</v>
      </c>
      <c r="BW67" t="s">
        <v>87</v>
      </c>
      <c r="BX67" t="s">
        <v>386</v>
      </c>
      <c r="BY67">
        <v>36000</v>
      </c>
      <c r="BZ67" t="s">
        <v>89</v>
      </c>
      <c r="CA67" t="s">
        <v>387</v>
      </c>
      <c r="CC67" t="s">
        <v>117</v>
      </c>
      <c r="CD67">
        <v>7708</v>
      </c>
      <c r="CE67" t="s">
        <v>100</v>
      </c>
      <c r="CF67" s="3">
        <v>45654</v>
      </c>
      <c r="CI67">
        <v>1</v>
      </c>
      <c r="CJ67">
        <v>1</v>
      </c>
      <c r="CK67">
        <v>21</v>
      </c>
      <c r="CL67" t="s">
        <v>86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"009944225186"</f>
        <v>009944225186</v>
      </c>
      <c r="F68" s="3">
        <v>45649</v>
      </c>
      <c r="G68">
        <v>202509</v>
      </c>
      <c r="H68" t="s">
        <v>116</v>
      </c>
      <c r="I68" t="s">
        <v>117</v>
      </c>
      <c r="J68" t="s">
        <v>271</v>
      </c>
      <c r="K68" t="s">
        <v>78</v>
      </c>
      <c r="L68" t="s">
        <v>195</v>
      </c>
      <c r="M68" t="s">
        <v>196</v>
      </c>
      <c r="N68" t="s">
        <v>388</v>
      </c>
      <c r="O68" t="s">
        <v>119</v>
      </c>
      <c r="P68" t="str">
        <f>"P.E                           "</f>
        <v xml:space="preserve">P.E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5.57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73.72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2</v>
      </c>
      <c r="BI68">
        <v>24.4</v>
      </c>
      <c r="BJ68">
        <v>32.299999999999997</v>
      </c>
      <c r="BK68">
        <v>33</v>
      </c>
      <c r="BL68">
        <v>243.11</v>
      </c>
      <c r="BM68">
        <v>36.47</v>
      </c>
      <c r="BN68">
        <v>279.58</v>
      </c>
      <c r="BO68">
        <v>279.58</v>
      </c>
      <c r="BQ68" t="s">
        <v>389</v>
      </c>
      <c r="BR68" t="s">
        <v>273</v>
      </c>
      <c r="BS68" t="s">
        <v>132</v>
      </c>
      <c r="BY68">
        <v>161482.32</v>
      </c>
      <c r="BZ68" t="s">
        <v>122</v>
      </c>
      <c r="CC68" t="s">
        <v>196</v>
      </c>
      <c r="CD68">
        <v>6001</v>
      </c>
      <c r="CE68" t="s">
        <v>100</v>
      </c>
      <c r="CI68">
        <v>3</v>
      </c>
      <c r="CJ68" t="s">
        <v>132</v>
      </c>
      <c r="CK68">
        <v>41</v>
      </c>
      <c r="CL68" t="s">
        <v>86</v>
      </c>
    </row>
    <row r="69" spans="1:90" x14ac:dyDescent="0.3">
      <c r="A69" t="s">
        <v>72</v>
      </c>
      <c r="B69" t="s">
        <v>73</v>
      </c>
      <c r="C69" t="s">
        <v>74</v>
      </c>
      <c r="E69" t="str">
        <f>"080011399518"</f>
        <v>080011399518</v>
      </c>
      <c r="F69" s="3">
        <v>45650</v>
      </c>
      <c r="G69">
        <v>202509</v>
      </c>
      <c r="H69" t="s">
        <v>116</v>
      </c>
      <c r="I69" t="s">
        <v>117</v>
      </c>
      <c r="J69" t="s">
        <v>287</v>
      </c>
      <c r="K69" t="s">
        <v>78</v>
      </c>
      <c r="L69" t="s">
        <v>195</v>
      </c>
      <c r="M69" t="s">
        <v>196</v>
      </c>
      <c r="N69" t="s">
        <v>390</v>
      </c>
      <c r="O69" t="s">
        <v>119</v>
      </c>
      <c r="P69" t="str">
        <f>"402190 30005000BS             "</f>
        <v xml:space="preserve">402190 30005000BS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5.57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49.28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2</v>
      </c>
      <c r="BI69">
        <v>10</v>
      </c>
      <c r="BJ69">
        <v>18.600000000000001</v>
      </c>
      <c r="BK69">
        <v>19</v>
      </c>
      <c r="BL69">
        <v>164.35</v>
      </c>
      <c r="BM69">
        <v>24.65</v>
      </c>
      <c r="BN69">
        <v>189</v>
      </c>
      <c r="BO69">
        <v>189</v>
      </c>
      <c r="BP69" t="s">
        <v>391</v>
      </c>
      <c r="BQ69" t="s">
        <v>392</v>
      </c>
      <c r="BR69" t="s">
        <v>393</v>
      </c>
      <c r="BS69" t="s">
        <v>132</v>
      </c>
      <c r="BY69">
        <v>92788.5</v>
      </c>
      <c r="BZ69" t="s">
        <v>122</v>
      </c>
      <c r="CC69" t="s">
        <v>196</v>
      </c>
      <c r="CD69">
        <v>6001</v>
      </c>
      <c r="CE69" t="s">
        <v>394</v>
      </c>
      <c r="CI69">
        <v>3</v>
      </c>
      <c r="CJ69" t="s">
        <v>132</v>
      </c>
      <c r="CK69">
        <v>41</v>
      </c>
      <c r="CL69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sdrascd7-IESANPA127013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2024-12-30T07:10:22Z</dcterms:created>
  <dcterms:modified xsi:type="dcterms:W3CDTF">2024-12-30T07:10:40Z</dcterms:modified>
</cp:coreProperties>
</file>