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D0E2FCD-1FB8-48AA-AD2E-EA3C51F9337E}" xr6:coauthVersionLast="47" xr6:coauthVersionMax="47" xr10:uidLastSave="{00000000-0000-0000-0000-000000000000}"/>
  <bookViews>
    <workbookView xWindow="28680" yWindow="-120" windowWidth="20730" windowHeight="11040" xr2:uid="{AFFEF2A6-0A10-4A3D-887F-63C820F18C95}"/>
  </bookViews>
  <sheets>
    <sheet name="sdrascd7-IESANPA13386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38" i="1" l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<sst xmlns="http://schemas.openxmlformats.org/spreadsheetml/2006/main" count="8699" uniqueCount="1293">
  <si>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</si>
  <si>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</si>
  <si>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</si>
  <si>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</si>
  <si>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</si>
  <si>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</si>
  <si>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</si>
  <si>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</si>
  <si>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</si>
  <si>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</si>
  <si>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</si>
  <si>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</si>
  <si>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</si>
  <si>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</si>
  <si>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</si>
  <si>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</si>
  <si>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</si>
  <si>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</si>
  <si>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</si>
  <si>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</si>
  <si>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</si>
  <si>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</si>
  <si>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</si>
  <si>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</si>
  <si>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</si>
  <si>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</si>
  <si>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</si>
  <si>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</si>
  <si>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</si>
  <si>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</si>
  <si>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</si>
  <si>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</si>
  <si>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</si>
  <si>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</si>
  <si>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</si>
  <si>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</si>
  <si>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</si>
  <si>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</si>
  <si>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</si>
  <si>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</si>
  <si>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</si>
  <si>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</si>
  <si>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</si>
  <si>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</si>
  <si>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</si>
  <si>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</si>
  <si>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</si>
  <si>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</si>
  <si>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</si>
  <si>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</si>
  <si>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</si>
  <si>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</si>
  <si>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</si>
  <si>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</si>
  <si>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</si>
  <si>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</si>
  <si>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</si>
  <si>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</si>
  <si>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</si>
  <si>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</si>
  <si>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</si>
  <si>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</si>
  <si>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</si>
  <si>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</si>
  <si>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</si>
  <si>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</si>
  <si>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</si>
  <si>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</si>
  <si>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</si>
  <si>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</si>
  <si>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</si>
  <si>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</si>
  <si>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</si>
  <si>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</si>
  <si>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</si>
  <si>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PRETO</t>
  </si>
  <si>
    <t>PRETORIA</t>
  </si>
  <si>
    <t xml:space="preserve">GABLER MEDICAL TECH                </t>
  </si>
  <si>
    <t xml:space="preserve">                                   </t>
  </si>
  <si>
    <t>BLOE1</t>
  </si>
  <si>
    <t>BLOEMFONTEIN</t>
  </si>
  <si>
    <t xml:space="preserve">GABLER MEDICAL                     </t>
  </si>
  <si>
    <t>ON1</t>
  </si>
  <si>
    <t>TRACEY</t>
  </si>
  <si>
    <t>MONIQUE</t>
  </si>
  <si>
    <t>COETZEE</t>
  </si>
  <si>
    <t>no</t>
  </si>
  <si>
    <t>Hold for Collection</t>
  </si>
  <si>
    <t>THE</t>
  </si>
  <si>
    <t>FUE / DOC</t>
  </si>
  <si>
    <t>PARCEL</t>
  </si>
  <si>
    <t>CAPET</t>
  </si>
  <si>
    <t>CAPE TOWN</t>
  </si>
  <si>
    <t xml:space="preserve">Gabler Medical                     </t>
  </si>
  <si>
    <t>DURBA</t>
  </si>
  <si>
    <t>DURBAN</t>
  </si>
  <si>
    <t xml:space="preserve">ST AIDANS Hospit                   </t>
  </si>
  <si>
    <t>DBC</t>
  </si>
  <si>
    <t>Karthy</t>
  </si>
  <si>
    <t>Jeffrey Jacobs</t>
  </si>
  <si>
    <t>ravi</t>
  </si>
  <si>
    <t>yes</t>
  </si>
  <si>
    <t>WORCE</t>
  </si>
  <si>
    <t>WORCESTER</t>
  </si>
  <si>
    <t xml:space="preserve">WC Health Worcester Hospit         </t>
  </si>
  <si>
    <t>STORES</t>
  </si>
  <si>
    <t>GERALDINE</t>
  </si>
  <si>
    <t>NELSP</t>
  </si>
  <si>
    <t>NELSPRUIT</t>
  </si>
  <si>
    <t xml:space="preserve">Lowveld Vetcare Animal             </t>
  </si>
  <si>
    <t>FRANSIE</t>
  </si>
  <si>
    <t>Jeanne</t>
  </si>
  <si>
    <t>POD received from cell 0726873801 M</t>
  </si>
  <si>
    <t>EMPAN</t>
  </si>
  <si>
    <t>EMPANGENI</t>
  </si>
  <si>
    <t xml:space="preserve">Empangeni Hospit                   </t>
  </si>
  <si>
    <t>MARIUS</t>
  </si>
  <si>
    <t>rosy</t>
  </si>
  <si>
    <t>POD received from cell 0762228837 M</t>
  </si>
  <si>
    <t>JOHAN</t>
  </si>
  <si>
    <t>JOHANNESBURG</t>
  </si>
  <si>
    <t xml:space="preserve">Fordsburg Clinic Ltd               </t>
  </si>
  <si>
    <t>WINNIE</t>
  </si>
  <si>
    <t xml:space="preserve">winnie                        </t>
  </si>
  <si>
    <t xml:space="preserve">POD received from cell 0715578102 M     </t>
  </si>
  <si>
    <t>TROMP</t>
  </si>
  <si>
    <t>TROMPSBURG</t>
  </si>
  <si>
    <t xml:space="preserve">Trompsburg ALBERT                  </t>
  </si>
  <si>
    <t>?</t>
  </si>
  <si>
    <t xml:space="preserve">Pelonomi Hospit                    </t>
  </si>
  <si>
    <t>PHY</t>
  </si>
  <si>
    <t>m ske</t>
  </si>
  <si>
    <t>POD received from cell 0694038131 M</t>
  </si>
  <si>
    <t>RUSTE</t>
  </si>
  <si>
    <t>RUSTENBURG</t>
  </si>
  <si>
    <t xml:space="preserve">Impala Platinum Mines              </t>
  </si>
  <si>
    <t>ANETTE</t>
  </si>
  <si>
    <t>thoriso</t>
  </si>
  <si>
    <t>POD received from cell 0815439717 M</t>
  </si>
  <si>
    <t>0300</t>
  </si>
  <si>
    <t>HOOPS</t>
  </si>
  <si>
    <t>HOOPSTAD</t>
  </si>
  <si>
    <t xml:space="preserve">Hoopstad Mohau Hospit              </t>
  </si>
  <si>
    <t xml:space="preserve">PD Kgare                      </t>
  </si>
  <si>
    <t xml:space="preserve">POD received from cell 0828188481 M     </t>
  </si>
  <si>
    <t xml:space="preserve">PRETORIA WEST HOSPITAL             </t>
  </si>
  <si>
    <t xml:space="preserve">david                         </t>
  </si>
  <si>
    <t xml:space="preserve">POD received from cell 0746740842 M     </t>
  </si>
  <si>
    <t>0001</t>
  </si>
  <si>
    <t>BETHL</t>
  </si>
  <si>
    <t>BETHLEHEM</t>
  </si>
  <si>
    <t xml:space="preserve">Lionsrock Park Npc                 </t>
  </si>
  <si>
    <t>Christine</t>
  </si>
  <si>
    <t>BRIT1</t>
  </si>
  <si>
    <t>BRITS</t>
  </si>
  <si>
    <t xml:space="preserve">Brits Medi Clinic - Pharmacy       </t>
  </si>
  <si>
    <t>JOHANNA</t>
  </si>
  <si>
    <t xml:space="preserve">Tiny                          </t>
  </si>
  <si>
    <t xml:space="preserve">POD received from cell 0723097669 M     </t>
  </si>
  <si>
    <t>0250</t>
  </si>
  <si>
    <t>BOX SUTURES-18</t>
  </si>
  <si>
    <t>VERWO</t>
  </si>
  <si>
    <t>CENTURION</t>
  </si>
  <si>
    <t>kedibone</t>
  </si>
  <si>
    <t>POD received from cell 0820533117 M</t>
  </si>
  <si>
    <t>0157</t>
  </si>
  <si>
    <t>FLYER ACCESORIES</t>
  </si>
  <si>
    <t xml:space="preserve">DR MA HENRY AND ASSOCIATED NO1     </t>
  </si>
  <si>
    <t>SR GLENDA</t>
  </si>
  <si>
    <t>Aziza</t>
  </si>
  <si>
    <t>POD received from cell 0735647467 M</t>
  </si>
  <si>
    <t>FLYER SUTURES-2</t>
  </si>
  <si>
    <t xml:space="preserve">Urology Hospit Pharma              </t>
  </si>
  <si>
    <t>Charmaine</t>
  </si>
  <si>
    <t>johannes</t>
  </si>
  <si>
    <t>POD received from cell 0647909777 M</t>
  </si>
  <si>
    <t>0002</t>
  </si>
  <si>
    <t>Box Sutures-1</t>
  </si>
  <si>
    <t xml:space="preserve">SKYNET                             </t>
  </si>
  <si>
    <t xml:space="preserve">EDEN DRIED FRUIT                   </t>
  </si>
  <si>
    <t>ROUX MARK</t>
  </si>
  <si>
    <t>YUMNA</t>
  </si>
  <si>
    <t>Redirect waybill on waybill nu</t>
  </si>
  <si>
    <t>FUE / doc</t>
  </si>
  <si>
    <t>Redirect waybill on waybill number R0099</t>
  </si>
  <si>
    <t xml:space="preserve">New Paradigm Electronics           </t>
  </si>
  <si>
    <t>LIZAMARIE</t>
  </si>
  <si>
    <t>Carli</t>
  </si>
  <si>
    <t>POD received from cell 0763629217 M</t>
  </si>
  <si>
    <t>0182</t>
  </si>
  <si>
    <t xml:space="preserve">Job Shimankana Tabane              </t>
  </si>
  <si>
    <t>TEMBELIHLE</t>
  </si>
  <si>
    <t xml:space="preserve">DR AIMEE GAVIN                     </t>
  </si>
  <si>
    <t>CHANTELLE</t>
  </si>
  <si>
    <t>Chantelle</t>
  </si>
  <si>
    <t>POD received from cell 0736327910 M</t>
  </si>
  <si>
    <t>0048</t>
  </si>
  <si>
    <t xml:space="preserve">Dr M Hannah                        </t>
  </si>
  <si>
    <t>DR HANNAH</t>
  </si>
  <si>
    <t xml:space="preserve">MARRIE                        </t>
  </si>
  <si>
    <t xml:space="preserve">                                        </t>
  </si>
  <si>
    <t>KIMBE</t>
  </si>
  <si>
    <t>KIMBERLEY</t>
  </si>
  <si>
    <t xml:space="preserve">DR JD POTGIETER                    </t>
  </si>
  <si>
    <t>NAADIRA</t>
  </si>
  <si>
    <t xml:space="preserve">Imvula Medical                     </t>
  </si>
  <si>
    <t>LYDIA</t>
  </si>
  <si>
    <t xml:space="preserve">maphosa                       </t>
  </si>
  <si>
    <t xml:space="preserve">POD received from cell 0792349111 M     </t>
  </si>
  <si>
    <t xml:space="preserve">MILLNERS DENTAL SUPPLIERS          </t>
  </si>
  <si>
    <t>RASHIED</t>
  </si>
  <si>
    <t>lieu</t>
  </si>
  <si>
    <t>POD received from cell 0815610913 M</t>
  </si>
  <si>
    <t>ON2</t>
  </si>
  <si>
    <t>SEEMA</t>
  </si>
  <si>
    <t>MMABA</t>
  </si>
  <si>
    <t>MMABATHO</t>
  </si>
  <si>
    <t xml:space="preserve">MMABATHO MEDICAL STORES            </t>
  </si>
  <si>
    <t xml:space="preserve">VUYOKAZI                      </t>
  </si>
  <si>
    <t xml:space="preserve">Mahatma Gandi Memorial Hospita     </t>
  </si>
  <si>
    <t>MILY</t>
  </si>
  <si>
    <t>lindewe</t>
  </si>
  <si>
    <t>POD received from cell 0744435413 M</t>
  </si>
  <si>
    <t xml:space="preserve">Life Peglerae Hospit               </t>
  </si>
  <si>
    <t>Sonique</t>
  </si>
  <si>
    <t xml:space="preserve">johanna                       </t>
  </si>
  <si>
    <t xml:space="preserve">POD received from cell 0781730799 M     </t>
  </si>
  <si>
    <t>FLYER SUTURES-5</t>
  </si>
  <si>
    <t xml:space="preserve">VICTORIA PRIVATE Hospit            </t>
  </si>
  <si>
    <t>SELENA</t>
  </si>
  <si>
    <t>thakgalo</t>
  </si>
  <si>
    <t>HND / FUE / DOC</t>
  </si>
  <si>
    <t>POD received from cell 0730208133 M</t>
  </si>
  <si>
    <t>BOX SUTURES-8</t>
  </si>
  <si>
    <t xml:space="preserve">Disa Med Constantia Pharmacy       </t>
  </si>
  <si>
    <t>MARTIN</t>
  </si>
  <si>
    <t xml:space="preserve">Martin                        </t>
  </si>
  <si>
    <t xml:space="preserve">POD received from cell 0832159657 M     </t>
  </si>
  <si>
    <t>MIDRA</t>
  </si>
  <si>
    <t>MIDRAND</t>
  </si>
  <si>
    <t xml:space="preserve">ASPIRATA  PORTION 5  GAZELLE C     </t>
  </si>
  <si>
    <t>J PILLAY</t>
  </si>
  <si>
    <t xml:space="preserve">delight                       </t>
  </si>
  <si>
    <t xml:space="preserve">POD received from cell 0833616148 M     </t>
  </si>
  <si>
    <t>SUTURE SAMPLES</t>
  </si>
  <si>
    <t xml:space="preserve">Life Fourways Hospital             </t>
  </si>
  <si>
    <t>CHIDO</t>
  </si>
  <si>
    <t>Thulani</t>
  </si>
  <si>
    <t>POD received from cell 0733622001 M</t>
  </si>
  <si>
    <t>FLYER SUTURES-4</t>
  </si>
  <si>
    <t>TONGA</t>
  </si>
  <si>
    <t>TONGAAT</t>
  </si>
  <si>
    <t xml:space="preserve">Victoria Hospit Pharma             </t>
  </si>
  <si>
    <t>SUJAYA</t>
  </si>
  <si>
    <t>nicoleen</t>
  </si>
  <si>
    <t>POD received from cell 0847863055 M</t>
  </si>
  <si>
    <t>FLYER SUTURES-6</t>
  </si>
  <si>
    <t>FOCHV</t>
  </si>
  <si>
    <t>FOCHVILLE</t>
  </si>
  <si>
    <t xml:space="preserve">Leslie Williams Private Hospit     </t>
  </si>
  <si>
    <t>JOHANNAH</t>
  </si>
  <si>
    <t>Judel</t>
  </si>
  <si>
    <t>POD received from cell 0713186291 M</t>
  </si>
  <si>
    <t xml:space="preserve">EMBRYO PLUS                        </t>
  </si>
  <si>
    <t>TANJA</t>
  </si>
  <si>
    <t xml:space="preserve">Nicole                        </t>
  </si>
  <si>
    <t xml:space="preserve">Andrew                        </t>
  </si>
  <si>
    <t>FLYER SUTURES-1</t>
  </si>
  <si>
    <t>EAST</t>
  </si>
  <si>
    <t>EAST LONDON</t>
  </si>
  <si>
    <t xml:space="preserve">LIFE BEACON BAY PHARMACY           </t>
  </si>
  <si>
    <t>JENNY</t>
  </si>
  <si>
    <t>LIFE BEACON BAY PHARMACY</t>
  </si>
  <si>
    <t>POD received from cell 0839616986 M</t>
  </si>
  <si>
    <t>FLYER SUTURSES-1</t>
  </si>
  <si>
    <t>KRUGE</t>
  </si>
  <si>
    <t>KRUGERSDORP</t>
  </si>
  <si>
    <t xml:space="preserve">Netcare Krugersdorp Pharma         </t>
  </si>
  <si>
    <t>solly</t>
  </si>
  <si>
    <t>Driver late</t>
  </si>
  <si>
    <t>let</t>
  </si>
  <si>
    <t>POD received from cell 0714507636 M</t>
  </si>
  <si>
    <t>PIET2</t>
  </si>
  <si>
    <t>PIETERSBURG</t>
  </si>
  <si>
    <t xml:space="preserve">Mediclinic Limpopo                 </t>
  </si>
  <si>
    <t>VINOLIAH</t>
  </si>
  <si>
    <t xml:space="preserve">Thompson                      </t>
  </si>
  <si>
    <t xml:space="preserve">POD received from cell 0681132319 M     </t>
  </si>
  <si>
    <t>0699</t>
  </si>
  <si>
    <t>UPING</t>
  </si>
  <si>
    <t>UPINGTON</t>
  </si>
  <si>
    <t xml:space="preserve">Upington Mediclinic                </t>
  </si>
  <si>
    <t>FERICKA</t>
  </si>
  <si>
    <t xml:space="preserve">VICTORIA                      </t>
  </si>
  <si>
    <t xml:space="preserve">POD received from cell 0603550745 M     </t>
  </si>
  <si>
    <t>WELKO</t>
  </si>
  <si>
    <t>WELKOM</t>
  </si>
  <si>
    <t xml:space="preserve">Meulen Pharmacy                    </t>
  </si>
  <si>
    <t>NEIL 0579165327</t>
  </si>
  <si>
    <t>MPHO</t>
  </si>
  <si>
    <t>BOX SUTURE-43 BOX SUTURES-100</t>
  </si>
  <si>
    <t>TRICH</t>
  </si>
  <si>
    <t>TRICHARDT</t>
  </si>
  <si>
    <t xml:space="preserve">Mediclinic Highveld                </t>
  </si>
  <si>
    <t>MARIETJIE</t>
  </si>
  <si>
    <t>m gouws</t>
  </si>
  <si>
    <t>POD received from cell 0721374919 M</t>
  </si>
  <si>
    <t>VANDE</t>
  </si>
  <si>
    <t>VANDERBIJLPARK</t>
  </si>
  <si>
    <t xml:space="preserve">EMFULENI MEDI CLINIC PHARMACY      </t>
  </si>
  <si>
    <t>BESSIE</t>
  </si>
  <si>
    <t>SANDRA</t>
  </si>
  <si>
    <t>TES</t>
  </si>
  <si>
    <t>POD received from cell 0684814688 M</t>
  </si>
  <si>
    <t>PORT3</t>
  </si>
  <si>
    <t>PORT ELIZABETH</t>
  </si>
  <si>
    <t xml:space="preserve">NETCARE GREENACRES                 </t>
  </si>
  <si>
    <t>MELISSA</t>
  </si>
  <si>
    <t>Tegan</t>
  </si>
  <si>
    <t>POD received from cell 0659756866 M</t>
  </si>
  <si>
    <t>PREETHUM</t>
  </si>
  <si>
    <t xml:space="preserve">Questmed Clinix Lesedi             </t>
  </si>
  <si>
    <t>LEE</t>
  </si>
  <si>
    <t>Tumelo</t>
  </si>
  <si>
    <t>POD received from cell 0715201240 M</t>
  </si>
  <si>
    <t xml:space="preserve">Bergbos Dierekliniek               </t>
  </si>
  <si>
    <t>Hettie</t>
  </si>
  <si>
    <t>POD received from cell 0781730799 M</t>
  </si>
  <si>
    <t>PAARL</t>
  </si>
  <si>
    <t xml:space="preserve">Vetscape                           </t>
  </si>
  <si>
    <t>NINA</t>
  </si>
  <si>
    <t>Estie de Wet</t>
  </si>
  <si>
    <t>POD received from cell 0737385729 M</t>
  </si>
  <si>
    <t>STILF</t>
  </si>
  <si>
    <t>STILFONTEIN</t>
  </si>
  <si>
    <t xml:space="preserve">Klerksdorp Dierekliniek            </t>
  </si>
  <si>
    <t>ELLA</t>
  </si>
  <si>
    <t xml:space="preserve">Cindy                         </t>
  </si>
  <si>
    <t xml:space="preserve">POD received from cell 0833646148 M     </t>
  </si>
  <si>
    <t>VRYBU</t>
  </si>
  <si>
    <t>VRYBURG</t>
  </si>
  <si>
    <t xml:space="preserve">Joe Morolong Memorial Hospi        </t>
  </si>
  <si>
    <t>Mariheta</t>
  </si>
  <si>
    <t>jenny</t>
  </si>
  <si>
    <t>Company Closed</t>
  </si>
  <si>
    <t>SYSTEM</t>
  </si>
  <si>
    <t>Susan</t>
  </si>
  <si>
    <t xml:space="preserve">alice                         </t>
  </si>
  <si>
    <t xml:space="preserve">POD received from cell 0769790129 M     </t>
  </si>
  <si>
    <t>PIET1</t>
  </si>
  <si>
    <t>PIETERMARITZBURG</t>
  </si>
  <si>
    <t xml:space="preserve">ROYAL REHABILITATION HOSPITAL      </t>
  </si>
  <si>
    <t>A Reddy</t>
  </si>
  <si>
    <t>POD received from cell 0782274968 M</t>
  </si>
  <si>
    <t>MIKHAIL</t>
  </si>
  <si>
    <t>KEDIBONE</t>
  </si>
  <si>
    <t>Ruben</t>
  </si>
  <si>
    <t>POD received from cell 0710339047 M</t>
  </si>
  <si>
    <t xml:space="preserve">Medicentre Pharmacy City Hospi     </t>
  </si>
  <si>
    <t>Phy</t>
  </si>
  <si>
    <t>alex</t>
  </si>
  <si>
    <t>Late Linehaul Delayed Beyond Skynet Control</t>
  </si>
  <si>
    <t>lev</t>
  </si>
  <si>
    <t>POD received from cell 0682690407 M</t>
  </si>
  <si>
    <t>FLYER SUTURES-1 FLYER SUTURES-1</t>
  </si>
  <si>
    <t xml:space="preserve">AHMED Al-Kadi Private Hospital     </t>
  </si>
  <si>
    <t>CASSIM</t>
  </si>
  <si>
    <t>brenda</t>
  </si>
  <si>
    <t>POD received from cell 0782094127 M</t>
  </si>
  <si>
    <t>Martin</t>
  </si>
  <si>
    <t>POD received from cell 0832159657 M</t>
  </si>
  <si>
    <t>FLYER SUTURES-2 FLYER SUTURES-2</t>
  </si>
  <si>
    <t>J.Pillay</t>
  </si>
  <si>
    <t>rolivhuwa</t>
  </si>
  <si>
    <t>POD received from cell 0833616148 M</t>
  </si>
  <si>
    <t>Suture- Samples- Suture- Samples-</t>
  </si>
  <si>
    <t>Tiny</t>
  </si>
  <si>
    <t>POD received from cell 0723097669 M</t>
  </si>
  <si>
    <t>Thompson</t>
  </si>
  <si>
    <t>POD received from cell 0681132319 M</t>
  </si>
  <si>
    <t>FLYER SUTURES-6 FLYER SUTURES-6</t>
  </si>
  <si>
    <t>STEL2</t>
  </si>
  <si>
    <t>STELLENBOSCH</t>
  </si>
  <si>
    <t xml:space="preserve">Mediclinic Stellenbosch Pharma     </t>
  </si>
  <si>
    <t>ASHLEY</t>
  </si>
  <si>
    <t xml:space="preserve">Don rito                      </t>
  </si>
  <si>
    <t xml:space="preserve">POD received from cell 0660718258 M     </t>
  </si>
  <si>
    <t>FLYER SUTURES-5 FLYER SUTURES-5</t>
  </si>
  <si>
    <t>NEIL</t>
  </si>
  <si>
    <t>SAM</t>
  </si>
  <si>
    <t>BOX SUTURES-1 BOX SUTURES-1</t>
  </si>
  <si>
    <t xml:space="preserve">SKYNET PORT ELIZABETH              </t>
  </si>
  <si>
    <t>Andrew</t>
  </si>
  <si>
    <t>andre</t>
  </si>
  <si>
    <t>Suture Samples Suture Samples</t>
  </si>
  <si>
    <t>M SKEA</t>
  </si>
  <si>
    <t xml:space="preserve">monique                       </t>
  </si>
  <si>
    <t xml:space="preserve">POD received from cell 0820533117 M     </t>
  </si>
  <si>
    <t xml:space="preserve">Life St Georges Hospit             </t>
  </si>
  <si>
    <t>LOLETTA</t>
  </si>
  <si>
    <t>DINO</t>
  </si>
  <si>
    <t>POD received from cell 0814739791 M</t>
  </si>
  <si>
    <t>FLYER SUTURES-4 FLYER SUTURES-4</t>
  </si>
  <si>
    <t xml:space="preserve">Blue Hills Veterinary Hospit       </t>
  </si>
  <si>
    <t>KIRSTIN</t>
  </si>
  <si>
    <t xml:space="preserve">Chatsmed Hospit                    </t>
  </si>
  <si>
    <t>JASON</t>
  </si>
  <si>
    <t xml:space="preserve">Lyns Vet Supplies                  </t>
  </si>
  <si>
    <t>LYN</t>
  </si>
  <si>
    <t>BOX SUTURES-32</t>
  </si>
  <si>
    <t xml:space="preserve">SKYNET PORT ELIZABETH DEPOT        </t>
  </si>
  <si>
    <t>ANDREW</t>
  </si>
  <si>
    <t xml:space="preserve">Netcare Montana Hospit             </t>
  </si>
  <si>
    <t>MAIN PHY</t>
  </si>
  <si>
    <t xml:space="preserve">Netcare Garden City Clinic         </t>
  </si>
  <si>
    <t xml:space="preserve">lizzy                         </t>
  </si>
  <si>
    <t xml:space="preserve">POD received from cell 0826614802 M     </t>
  </si>
  <si>
    <t xml:space="preserve">Rustenburg Medicare                </t>
  </si>
  <si>
    <t>ADAM</t>
  </si>
  <si>
    <t xml:space="preserve">RH MATJHABENG Hospit               </t>
  </si>
  <si>
    <t>Marlize</t>
  </si>
  <si>
    <t>Flyer Sutures-1</t>
  </si>
  <si>
    <t xml:space="preserve">Surgical Systems                   </t>
  </si>
  <si>
    <t>ABBY</t>
  </si>
  <si>
    <t xml:space="preserve">Clint                         </t>
  </si>
  <si>
    <t xml:space="preserve">POD received from cell 0769509438 M     </t>
  </si>
  <si>
    <t>BOX SUTURES-13</t>
  </si>
  <si>
    <t xml:space="preserve">Valley Farm Animal Hospit          </t>
  </si>
  <si>
    <t>0043</t>
  </si>
  <si>
    <t>MIDD2</t>
  </si>
  <si>
    <t>MIDDELBURG (Mpumalanga)</t>
  </si>
  <si>
    <t xml:space="preserve">Dept of Health Mpumalanga          </t>
  </si>
  <si>
    <t>PINET</t>
  </si>
  <si>
    <t>PINETOWN</t>
  </si>
  <si>
    <t xml:space="preserve">Med Pak cc TA                      </t>
  </si>
  <si>
    <t>KYLE</t>
  </si>
  <si>
    <t xml:space="preserve">DEPARTMENT OF HEALTH               </t>
  </si>
  <si>
    <t xml:space="preserve">Hoogland Medi Clinic Pharmacy      </t>
  </si>
  <si>
    <t>WILMA</t>
  </si>
  <si>
    <t>BOX SUTURES-12</t>
  </si>
  <si>
    <t>RONELLE</t>
  </si>
  <si>
    <t xml:space="preserve">Main Phy                           </t>
  </si>
  <si>
    <t>Main Phy</t>
  </si>
  <si>
    <t>Monique</t>
  </si>
  <si>
    <t xml:space="preserve">Mamabolo                      </t>
  </si>
  <si>
    <t>DOC / DOC / DOC / FUE / INS</t>
  </si>
  <si>
    <t xml:space="preserve">POD received from cell 0795513816 M     </t>
  </si>
  <si>
    <t>Flyer</t>
  </si>
  <si>
    <t xml:space="preserve">Mediclinic Sandton Pharmacy        </t>
  </si>
  <si>
    <t>COMFORT</t>
  </si>
  <si>
    <t>charity</t>
  </si>
  <si>
    <t>POD received from cell 0724942857 M</t>
  </si>
  <si>
    <t>FLYER SUTURE-1</t>
  </si>
  <si>
    <t>TZANE</t>
  </si>
  <si>
    <t>TZANEEN</t>
  </si>
  <si>
    <t xml:space="preserve">Mankweng Hospit                    </t>
  </si>
  <si>
    <t>John</t>
  </si>
  <si>
    <t>linkie</t>
  </si>
  <si>
    <t>POD received from cell 0766706547 M</t>
  </si>
  <si>
    <t>0727</t>
  </si>
  <si>
    <t>BURGE</t>
  </si>
  <si>
    <t>BURGERSDORP</t>
  </si>
  <si>
    <t xml:space="preserve">Burgersdorp Prov Hospit            </t>
  </si>
  <si>
    <t xml:space="preserve">Imvula Healthcare Logistics        </t>
  </si>
  <si>
    <t>SUSAN</t>
  </si>
  <si>
    <t xml:space="preserve">EVI DENTAL                         </t>
  </si>
  <si>
    <t>0299</t>
  </si>
  <si>
    <t xml:space="preserve">Medicross Kalahari Day             </t>
  </si>
  <si>
    <t>MAREE</t>
  </si>
  <si>
    <t>CHARMAINE</t>
  </si>
  <si>
    <t>evans</t>
  </si>
  <si>
    <t>BOX SUTURES-1</t>
  </si>
  <si>
    <t>POD received from cell 0785331999 M</t>
  </si>
  <si>
    <t>VEREE</t>
  </si>
  <si>
    <t>VEREENIGING</t>
  </si>
  <si>
    <t xml:space="preserve">Naledi Nkayezi - Sebokeng Clin     </t>
  </si>
  <si>
    <t>MR MODISE</t>
  </si>
  <si>
    <t>GERMI</t>
  </si>
  <si>
    <t>GERMISTON</t>
  </si>
  <si>
    <t xml:space="preserve">Life Roseacres Hospital            </t>
  </si>
  <si>
    <t>Michelle</t>
  </si>
  <si>
    <t>george</t>
  </si>
  <si>
    <t>BOKSB</t>
  </si>
  <si>
    <t>BOKSBURG</t>
  </si>
  <si>
    <t xml:space="preserve">Clinix Botshelong - Empilweni      </t>
  </si>
  <si>
    <t>MDUDUZI</t>
  </si>
  <si>
    <t>pule</t>
  </si>
  <si>
    <t>POD received from cell 0834967086 M</t>
  </si>
  <si>
    <t xml:space="preserve">Advanced Durbanville               </t>
  </si>
  <si>
    <t>ANKIA</t>
  </si>
  <si>
    <t xml:space="preserve">David                         </t>
  </si>
  <si>
    <t xml:space="preserve">POD received from cell 0738726261 M     </t>
  </si>
  <si>
    <t xml:space="preserve">ayanda                        </t>
  </si>
  <si>
    <t xml:space="preserve">POD received from cell 0834967086 M     </t>
  </si>
  <si>
    <t>FLYER SUTURES-3</t>
  </si>
  <si>
    <t xml:space="preserve">Wilmed Park Private Hopital        </t>
  </si>
  <si>
    <t xml:space="preserve">Danile                        </t>
  </si>
  <si>
    <t xml:space="preserve">Netcare Blaauwberg Hospit          </t>
  </si>
  <si>
    <t>bazel</t>
  </si>
  <si>
    <t>POD received from cell 0693852220 M</t>
  </si>
  <si>
    <t>SONIQUE</t>
  </si>
  <si>
    <t xml:space="preserve">chane                         </t>
  </si>
  <si>
    <t>BOX SUTURES-14</t>
  </si>
  <si>
    <t>suzan</t>
  </si>
  <si>
    <t xml:space="preserve">Life Eugene Marais Hospit          </t>
  </si>
  <si>
    <t>FERNANDO</t>
  </si>
  <si>
    <t>Ishmael</t>
  </si>
  <si>
    <t>POD received from cell 0726813383 M</t>
  </si>
  <si>
    <t xml:space="preserve">DR H L ELS AND ASSOCIATES          </t>
  </si>
  <si>
    <t>PHARMACY</t>
  </si>
  <si>
    <t xml:space="preserve">Rusanne                       </t>
  </si>
  <si>
    <t xml:space="preserve">POD received from cell 0794763095 M     </t>
  </si>
  <si>
    <t>0081</t>
  </si>
  <si>
    <t>rani</t>
  </si>
  <si>
    <t>Late linehaul</t>
  </si>
  <si>
    <t>POD received from cell 0747980518 M</t>
  </si>
  <si>
    <t xml:space="preserve">Multicare Medical                  </t>
  </si>
  <si>
    <t>Tabitha</t>
  </si>
  <si>
    <t>POD received from cell 0736073100 M</t>
  </si>
  <si>
    <t xml:space="preserve">Life Brenthurst Hospital Phy       </t>
  </si>
  <si>
    <t>SOLOMON</t>
  </si>
  <si>
    <t>Vivian</t>
  </si>
  <si>
    <t>POD received from cell 0822621815 M</t>
  </si>
  <si>
    <t xml:space="preserve">Milnerton Medi Clinic Pharma       </t>
  </si>
  <si>
    <t>SARAH</t>
  </si>
  <si>
    <t xml:space="preserve">sonyeho                       </t>
  </si>
  <si>
    <t xml:space="preserve">POD received from cell 0738058187 M     </t>
  </si>
  <si>
    <t xml:space="preserve">GABLER                             </t>
  </si>
  <si>
    <t>LEVENE</t>
  </si>
  <si>
    <t>MARLIZE</t>
  </si>
  <si>
    <t>girly</t>
  </si>
  <si>
    <t xml:space="preserve">CLINIX BOTSHELONG-EMPILWENI        </t>
  </si>
  <si>
    <t>JEFFREY JACOBS</t>
  </si>
  <si>
    <t>nceba</t>
  </si>
  <si>
    <t>CATHERINE VAN DER BERG</t>
  </si>
  <si>
    <t>Reuben</t>
  </si>
  <si>
    <t>Lydia</t>
  </si>
  <si>
    <t>Alice</t>
  </si>
  <si>
    <t>POD received from cell 0661149964 M</t>
  </si>
  <si>
    <t xml:space="preserve">Ramsem EdmsBpk                     </t>
  </si>
  <si>
    <t>MANDY</t>
  </si>
  <si>
    <t>A BOTHA</t>
  </si>
  <si>
    <t>POD received from cell 0719145518 M</t>
  </si>
  <si>
    <t>AMANZ</t>
  </si>
  <si>
    <t>AMANZIMTOTI</t>
  </si>
  <si>
    <t xml:space="preserve">Kingsway Hospit                    </t>
  </si>
  <si>
    <t>GARY</t>
  </si>
  <si>
    <t>lynch lioy</t>
  </si>
  <si>
    <t>POD received from cell 0671711975 M</t>
  </si>
  <si>
    <t xml:space="preserve">Phekolong Hospit                   </t>
  </si>
  <si>
    <t>A SCHNEIDER</t>
  </si>
  <si>
    <t>ILLEG</t>
  </si>
  <si>
    <t>lamlani</t>
  </si>
  <si>
    <t>POD received from cell 0780771530 M</t>
  </si>
  <si>
    <t>REITZ</t>
  </si>
  <si>
    <t xml:space="preserve">Reitz Hospit                       </t>
  </si>
  <si>
    <t xml:space="preserve">SANMARI                       </t>
  </si>
  <si>
    <t xml:space="preserve">POD received from cell 0725293907 M     </t>
  </si>
  <si>
    <t xml:space="preserve">VINDMED MEDICAL SUPPLIES           </t>
  </si>
  <si>
    <t>ADRI</t>
  </si>
  <si>
    <t xml:space="preserve">Abey                          </t>
  </si>
  <si>
    <t xml:space="preserve">POD received from cell 0736327910 M     </t>
  </si>
  <si>
    <t>Zama</t>
  </si>
  <si>
    <t xml:space="preserve">Disa Med Stellenbosch              </t>
  </si>
  <si>
    <t>JUANEL</t>
  </si>
  <si>
    <t>Terence</t>
  </si>
  <si>
    <t>POD received from cell 0660718258 M</t>
  </si>
  <si>
    <t xml:space="preserve">ALLISON                       </t>
  </si>
  <si>
    <t xml:space="preserve">POD received from cell 0684814688 M     </t>
  </si>
  <si>
    <t xml:space="preserve">Citivet Bothasig                   </t>
  </si>
  <si>
    <t>DEE</t>
  </si>
  <si>
    <t>davis</t>
  </si>
  <si>
    <t>Osia</t>
  </si>
  <si>
    <t>david</t>
  </si>
  <si>
    <t>BOX SUTURES-8 BOX SUTURES-8</t>
  </si>
  <si>
    <t>MILKHAIL</t>
  </si>
  <si>
    <t>VRYHE</t>
  </si>
  <si>
    <t>VRYHEID</t>
  </si>
  <si>
    <t xml:space="preserve">Abaqulusi Private Hospit           </t>
  </si>
  <si>
    <t xml:space="preserve">SITHOLE PHINDISWA             </t>
  </si>
  <si>
    <t xml:space="preserve">POD received from cell 0785988150 M     </t>
  </si>
  <si>
    <t>BOX SUTURES-11 BOX SUTURES-11</t>
  </si>
  <si>
    <t xml:space="preserve">INTERCARE IRENE                    </t>
  </si>
  <si>
    <t>PIETER</t>
  </si>
  <si>
    <t>mose</t>
  </si>
  <si>
    <t>POD received from cell 0609529172 M</t>
  </si>
  <si>
    <t>BOX SUTURES-9 BOX SUTURES-9</t>
  </si>
  <si>
    <t>Patricia</t>
  </si>
  <si>
    <t>FLYER SUTURES-3 FLYER SUTURES-3</t>
  </si>
  <si>
    <t>GEORG</t>
  </si>
  <si>
    <t>GEORGE</t>
  </si>
  <si>
    <t xml:space="preserve">MEDICLINIC GENEVA                  </t>
  </si>
  <si>
    <t>LIEZEL</t>
  </si>
  <si>
    <t>Jianado</t>
  </si>
  <si>
    <t>POD received from cell 0849215600 M</t>
  </si>
  <si>
    <t xml:space="preserve">LA WESTHUIZEN                 </t>
  </si>
  <si>
    <t xml:space="preserve">POD received from cell 0815610913 M     </t>
  </si>
  <si>
    <t xml:space="preserve">RH Matjhabeng Private Hospital     </t>
  </si>
  <si>
    <t>JEFFREY</t>
  </si>
  <si>
    <t>Marilize</t>
  </si>
  <si>
    <t xml:space="preserve">Reuben                        </t>
  </si>
  <si>
    <t>Missed cutoff</t>
  </si>
  <si>
    <t>jam</t>
  </si>
  <si>
    <t xml:space="preserve">POD received from cell 0710339047 M     </t>
  </si>
  <si>
    <t xml:space="preserve">Geraldine                     </t>
  </si>
  <si>
    <t xml:space="preserve">POD received from cell 0788312180 M     </t>
  </si>
  <si>
    <t>BENON</t>
  </si>
  <si>
    <t>BENONI</t>
  </si>
  <si>
    <t xml:space="preserve">MODDERBEE CORRECTIONAL SERVICE     </t>
  </si>
  <si>
    <t>MARRISHA</t>
  </si>
  <si>
    <t>mashele</t>
  </si>
  <si>
    <t>POD received from cell 0726925382 M</t>
  </si>
  <si>
    <t>SPRI3</t>
  </si>
  <si>
    <t>SPRINGS</t>
  </si>
  <si>
    <t xml:space="preserve">SPRING PARKLAND HOSPITAL PHARM     </t>
  </si>
  <si>
    <t>ANITA</t>
  </si>
  <si>
    <t>samuel</t>
  </si>
  <si>
    <t>POD received from cell 0715155602 M</t>
  </si>
  <si>
    <t>Flyer Sutures-4</t>
  </si>
  <si>
    <t>MICHELLE</t>
  </si>
  <si>
    <t>PATRICIA</t>
  </si>
  <si>
    <t>LEVEN</t>
  </si>
  <si>
    <t xml:space="preserve">thabiso                       </t>
  </si>
  <si>
    <t>BOX SUTURES-7</t>
  </si>
  <si>
    <t xml:space="preserve">Alice                         </t>
  </si>
  <si>
    <t xml:space="preserve">POD received from cell 0661149964 M     </t>
  </si>
  <si>
    <t xml:space="preserve">Chartwell Equine Clinic            </t>
  </si>
  <si>
    <t xml:space="preserve">Olivia                        </t>
  </si>
  <si>
    <t xml:space="preserve">POD received from cell 0692133137 M     </t>
  </si>
  <si>
    <t>S Jacobs</t>
  </si>
  <si>
    <t xml:space="preserve">BLUE CROSS VET HOSPITAL            </t>
  </si>
  <si>
    <t>PHILIPA</t>
  </si>
  <si>
    <t>VANESSA</t>
  </si>
  <si>
    <t>POD received from cell 0607649891 M</t>
  </si>
  <si>
    <t xml:space="preserve">Linmed Hospit                      </t>
  </si>
  <si>
    <t>CINDY</t>
  </si>
  <si>
    <t>Sindisiwe</t>
  </si>
  <si>
    <t>POD received from cell 0682118246 M</t>
  </si>
  <si>
    <t>PORT1</t>
  </si>
  <si>
    <t>PORT ALFRED</t>
  </si>
  <si>
    <t xml:space="preserve">SUNDAYS HOSPITAL                   </t>
  </si>
  <si>
    <t>MR WHITEHEAD</t>
  </si>
  <si>
    <t xml:space="preserve">KRIGE                         </t>
  </si>
  <si>
    <t>DENNI</t>
  </si>
  <si>
    <t>DENNILTON</t>
  </si>
  <si>
    <t xml:space="preserve">Philadelphia Hospit                </t>
  </si>
  <si>
    <t xml:space="preserve">dikgole st                    </t>
  </si>
  <si>
    <t xml:space="preserve">POD received from cell 0767404352 M     </t>
  </si>
  <si>
    <t xml:space="preserve">Durbanville Vet                    </t>
  </si>
  <si>
    <t>SR JANET</t>
  </si>
  <si>
    <t>Belinda</t>
  </si>
  <si>
    <t>POD received from cell 0738726261 M</t>
  </si>
  <si>
    <t xml:space="preserve">Bryanston Avian Exotic             </t>
  </si>
  <si>
    <t>DAELENE</t>
  </si>
  <si>
    <t>nazreen</t>
  </si>
  <si>
    <t>POD received from cell 0729564722 M</t>
  </si>
  <si>
    <t xml:space="preserve">Tzaneen Animal Clinic              </t>
  </si>
  <si>
    <t>DR PIETER</t>
  </si>
  <si>
    <t xml:space="preserve">Jana VAN NIEKERK              </t>
  </si>
  <si>
    <t xml:space="preserve">POD received from cell 0766992819 M     </t>
  </si>
  <si>
    <t>0850</t>
  </si>
  <si>
    <t>bafana</t>
  </si>
  <si>
    <t>mmd</t>
  </si>
  <si>
    <t xml:space="preserve">Mediclinic Gariep                  </t>
  </si>
  <si>
    <t>BIA</t>
  </si>
  <si>
    <t>ettiene</t>
  </si>
  <si>
    <t>POD received from cell 0680354524 M</t>
  </si>
  <si>
    <t xml:space="preserve">SANDTON DAY HOSPITAL PTY LTD       </t>
  </si>
  <si>
    <t>Thuli</t>
  </si>
  <si>
    <t>POD received from cell 0797074161 M</t>
  </si>
  <si>
    <t>SANELE</t>
  </si>
  <si>
    <t>POD received from cell 0784953533 M</t>
  </si>
  <si>
    <t xml:space="preserve">ADVANCED HARBOUR BAY               </t>
  </si>
  <si>
    <t>CLAUDE</t>
  </si>
  <si>
    <t>cecilia</t>
  </si>
  <si>
    <t xml:space="preserve">Life Carstenhof Hoispital          </t>
  </si>
  <si>
    <t>ROSCHELLE</t>
  </si>
  <si>
    <t>itumeleng</t>
  </si>
  <si>
    <t>POD received from cell 0677382036 M</t>
  </si>
  <si>
    <t>C  Faenkel</t>
  </si>
  <si>
    <t xml:space="preserve">Morningside Medi Clinic Pharma     </t>
  </si>
  <si>
    <t>CONRAD</t>
  </si>
  <si>
    <t xml:space="preserve">MathildAh                     </t>
  </si>
  <si>
    <t>tes</t>
  </si>
  <si>
    <t xml:space="preserve">POD received from cell 0797074161 M     </t>
  </si>
  <si>
    <t>clint</t>
  </si>
  <si>
    <t>POD received from cell 0769509438 M</t>
  </si>
  <si>
    <t xml:space="preserve">Disa Med Durbanville Pharmacy      </t>
  </si>
  <si>
    <t>JOSEPH</t>
  </si>
  <si>
    <t>Dawn</t>
  </si>
  <si>
    <t>PHUTH</t>
  </si>
  <si>
    <t>PHUTHADITJHABA</t>
  </si>
  <si>
    <t xml:space="preserve">MANAPO Hospit                      </t>
  </si>
  <si>
    <t>MR MARIUS</t>
  </si>
  <si>
    <t>MANAPO Hospit</t>
  </si>
  <si>
    <t>POD received from cell 07219142667 M</t>
  </si>
  <si>
    <t xml:space="preserve">WOLFAARDT   WOLFAARDT              </t>
  </si>
  <si>
    <t>BIANCA</t>
  </si>
  <si>
    <t>bianca</t>
  </si>
  <si>
    <t xml:space="preserve">DR JEL BLAKE                       </t>
  </si>
  <si>
    <t>monya Marx</t>
  </si>
  <si>
    <t>POD received from cell 0780245853 M</t>
  </si>
  <si>
    <t xml:space="preserve">KIMBERLEY Hospit                   </t>
  </si>
  <si>
    <t>J MOGOROSI</t>
  </si>
  <si>
    <t>Johannes</t>
  </si>
  <si>
    <t>POD received from cell 0792593806 M</t>
  </si>
  <si>
    <t>RANDB</t>
  </si>
  <si>
    <t>RANDBURG</t>
  </si>
  <si>
    <t xml:space="preserve">UMFAZI UNITED PTY LTD              </t>
  </si>
  <si>
    <t>LILLIAN</t>
  </si>
  <si>
    <t>Gilliano</t>
  </si>
  <si>
    <t>POD received from cell 0720457394 M</t>
  </si>
  <si>
    <t>UITEN</t>
  </si>
  <si>
    <t>UITENHAGE</t>
  </si>
  <si>
    <t xml:space="preserve">UITENHAGE                          </t>
  </si>
  <si>
    <t>RONEL</t>
  </si>
  <si>
    <t xml:space="preserve">AJ deyzel                     </t>
  </si>
  <si>
    <t xml:space="preserve">POD received from cell 0835898375 M     </t>
  </si>
  <si>
    <t xml:space="preserve">Mid - Medic Pharmacy               </t>
  </si>
  <si>
    <t xml:space="preserve">Henry                         </t>
  </si>
  <si>
    <t>coc</t>
  </si>
  <si>
    <t xml:space="preserve">parcels came in today                   </t>
  </si>
  <si>
    <t xml:space="preserve">Don-Rito                      </t>
  </si>
  <si>
    <t xml:space="preserve">JUANITA                       </t>
  </si>
  <si>
    <t xml:space="preserve">girly                         </t>
  </si>
  <si>
    <t xml:space="preserve">thabang                       </t>
  </si>
  <si>
    <t xml:space="preserve">POD received from cell 0721374919 M     </t>
  </si>
  <si>
    <t xml:space="preserve">Zuid Afrikaanse Hospit             </t>
  </si>
  <si>
    <t>NEL MARE</t>
  </si>
  <si>
    <t xml:space="preserve">tumiso                        </t>
  </si>
  <si>
    <t xml:space="preserve">POD received from cell 0780245853 M     </t>
  </si>
  <si>
    <t>WILMA  JANA</t>
  </si>
  <si>
    <t>VINCENT</t>
  </si>
  <si>
    <t>BOX SUTURES-22</t>
  </si>
  <si>
    <t>allison</t>
  </si>
  <si>
    <t>cch</t>
  </si>
  <si>
    <t>KEMPT</t>
  </si>
  <si>
    <t>KEMPTON PARK</t>
  </si>
  <si>
    <t xml:space="preserve">Arwyp Medical Cntr                 </t>
  </si>
  <si>
    <t>COLLEEN</t>
  </si>
  <si>
    <t xml:space="preserve">Itumeleng                     </t>
  </si>
  <si>
    <t xml:space="preserve">POD received from cell 0763140324 M     </t>
  </si>
  <si>
    <t xml:space="preserve">1 FLOOR JOHANNESBURG SURGICAL      </t>
  </si>
  <si>
    <t>FRANCESCA</t>
  </si>
  <si>
    <t>Paballo</t>
  </si>
  <si>
    <t>POD received from cell 0736404152 M</t>
  </si>
  <si>
    <t xml:space="preserve">Dr Hans Van Heerden                </t>
  </si>
  <si>
    <t>NADIA</t>
  </si>
  <si>
    <t>Flyer Sutures-6</t>
  </si>
  <si>
    <t xml:space="preserve">PROF H.L GLUCKMAN                  </t>
  </si>
  <si>
    <t>VICKI</t>
  </si>
  <si>
    <t xml:space="preserve">PROF H L GLUCKMAN             </t>
  </si>
  <si>
    <t xml:space="preserve">POD received from cell 0740571348 M     </t>
  </si>
  <si>
    <t>SALDA</t>
  </si>
  <si>
    <t>SALDANHA</t>
  </si>
  <si>
    <t xml:space="preserve">Life West Coast Private Hospit     </t>
  </si>
  <si>
    <t>ELNETTE</t>
  </si>
  <si>
    <t xml:space="preserve">SIMEA                         </t>
  </si>
  <si>
    <t xml:space="preserve">clint                         </t>
  </si>
  <si>
    <t>EDDIE</t>
  </si>
  <si>
    <t xml:space="preserve">Manique                       </t>
  </si>
  <si>
    <t>DOCUMENTS</t>
  </si>
  <si>
    <t xml:space="preserve">PHARMACY DEPOT BLOEMFONTEIN        </t>
  </si>
  <si>
    <t>Stores</t>
  </si>
  <si>
    <t>kadimo</t>
  </si>
  <si>
    <t>POD received from cell 0711306497 M</t>
  </si>
  <si>
    <t xml:space="preserve">Botshilu Private Hospit            </t>
  </si>
  <si>
    <t>COLLEN</t>
  </si>
  <si>
    <t xml:space="preserve">Thabo                         </t>
  </si>
  <si>
    <t xml:space="preserve">POD received from cell 0724112650 M     </t>
  </si>
  <si>
    <t>0152</t>
  </si>
  <si>
    <t xml:space="preserve">CURE DAY HOSPITAL EAST LONDON      </t>
  </si>
  <si>
    <t xml:space="preserve">CURE DAY HOSPITAL EAST LONDON </t>
  </si>
  <si>
    <t xml:space="preserve">POD received from cell 0839616986 M     </t>
  </si>
  <si>
    <t xml:space="preserve">Cure Day Clinic Midstream          </t>
  </si>
  <si>
    <t>JERELDA</t>
  </si>
  <si>
    <t xml:space="preserve">jurelda                       </t>
  </si>
  <si>
    <t>RICUS</t>
  </si>
  <si>
    <t>monique</t>
  </si>
  <si>
    <t xml:space="preserve">Netcare Polokwane Pharmacy         </t>
  </si>
  <si>
    <t>0700</t>
  </si>
  <si>
    <t xml:space="preserve">hana                          </t>
  </si>
  <si>
    <t>sonyeho</t>
  </si>
  <si>
    <t>POD received from cell 0738058187 M</t>
  </si>
  <si>
    <t>BOX SUTURES-6</t>
  </si>
  <si>
    <t xml:space="preserve">ALLISA                        </t>
  </si>
  <si>
    <t>POD received from cell 0684424450 M</t>
  </si>
  <si>
    <t>NEWCA</t>
  </si>
  <si>
    <t>NEWCASTLE</t>
  </si>
  <si>
    <t xml:space="preserve">Newcastle Regional Hospit          </t>
  </si>
  <si>
    <t>NOMTHANDAZO</t>
  </si>
  <si>
    <t>nokuthula</t>
  </si>
  <si>
    <t>POD received from cell 0732236476 M</t>
  </si>
  <si>
    <t xml:space="preserve">Helen Joseph Hospit                </t>
  </si>
  <si>
    <t>Nokwanda</t>
  </si>
  <si>
    <t>POD received from cell 0645252574 M</t>
  </si>
  <si>
    <t>POTGI</t>
  </si>
  <si>
    <t>POTGIETERSRUS</t>
  </si>
  <si>
    <t xml:space="preserve">Mokopane Hospit                    </t>
  </si>
  <si>
    <t>mabilo kp</t>
  </si>
  <si>
    <t>POD received from cell 0815633627 M</t>
  </si>
  <si>
    <t>0601</t>
  </si>
  <si>
    <t>Francesca</t>
  </si>
  <si>
    <t>Consignee not available)</t>
  </si>
  <si>
    <t>Roman</t>
  </si>
  <si>
    <t xml:space="preserve">Gammer International               </t>
  </si>
  <si>
    <t xml:space="preserve">JEFFREY                            </t>
  </si>
  <si>
    <t>Dhivesh</t>
  </si>
  <si>
    <t>Marius</t>
  </si>
  <si>
    <t>Elaine</t>
  </si>
  <si>
    <t>POD received from cell 0761178159 M</t>
  </si>
  <si>
    <t>Wendy</t>
  </si>
  <si>
    <t>POD received from cell 0727733260 M</t>
  </si>
  <si>
    <t xml:space="preserve">Victor                        </t>
  </si>
  <si>
    <t xml:space="preserve">POD received from cell 0763629217 M     </t>
  </si>
  <si>
    <t xml:space="preserve">Netcare Pinehaven Hospit           </t>
  </si>
  <si>
    <t>THEATRE</t>
  </si>
  <si>
    <t>BONGANI</t>
  </si>
  <si>
    <t xml:space="preserve">valence                       </t>
  </si>
  <si>
    <t>thuli</t>
  </si>
  <si>
    <t>FLER SUTURES-1</t>
  </si>
  <si>
    <t xml:space="preserve">DR C VAN STRATEN- COD ACCOUNT      </t>
  </si>
  <si>
    <t>MARISSA</t>
  </si>
  <si>
    <t xml:space="preserve">Marissa                       </t>
  </si>
  <si>
    <t xml:space="preserve">POD received from cell 0677089088 M     </t>
  </si>
  <si>
    <t>BOX SUTURES-20</t>
  </si>
  <si>
    <t xml:space="preserve">OPTISMILE INCORPORATE -PIA         </t>
  </si>
  <si>
    <t>Tsidie</t>
  </si>
  <si>
    <t xml:space="preserve">Moses Kotane Hospit                </t>
  </si>
  <si>
    <t>LEBOGANG</t>
  </si>
  <si>
    <t>SIGNED</t>
  </si>
  <si>
    <t>0316</t>
  </si>
  <si>
    <t>ESTCO</t>
  </si>
  <si>
    <t>ESTCOURT</t>
  </si>
  <si>
    <t xml:space="preserve">Estcourt Dist Hospit               </t>
  </si>
  <si>
    <t>RANOOSH</t>
  </si>
  <si>
    <t>k ragole</t>
  </si>
  <si>
    <t>POD received from cell 0716405211 M</t>
  </si>
  <si>
    <t xml:space="preserve">CardioMed                          </t>
  </si>
  <si>
    <t>CHANELL</t>
  </si>
  <si>
    <t>Chanell</t>
  </si>
  <si>
    <t>POD received from cell 0765529777 M</t>
  </si>
  <si>
    <t xml:space="preserve">Life Midmed Hospit                 </t>
  </si>
  <si>
    <t>HANNES</t>
  </si>
  <si>
    <t>William</t>
  </si>
  <si>
    <t>POD received from cell 0722601650 M</t>
  </si>
  <si>
    <t>MARGA</t>
  </si>
  <si>
    <t>MARGATE</t>
  </si>
  <si>
    <t xml:space="preserve">NETCARE MARGATE                    </t>
  </si>
  <si>
    <t>MAIN THEATRE</t>
  </si>
  <si>
    <t>JABULANI</t>
  </si>
  <si>
    <t>Coetzee</t>
  </si>
  <si>
    <t>POD received from cell 0684954327 M</t>
  </si>
  <si>
    <t xml:space="preserve">RH MATJHABENG PVT HOSPITAL PHY     </t>
  </si>
  <si>
    <t xml:space="preserve">themba                        </t>
  </si>
  <si>
    <t xml:space="preserve">Cape Gate Hospit Pharma            </t>
  </si>
  <si>
    <t>taariq</t>
  </si>
  <si>
    <t>POD received from cell 0603225639 M</t>
  </si>
  <si>
    <t>ALFRED</t>
  </si>
  <si>
    <t>RRM</t>
  </si>
  <si>
    <t>BOX SUTURES-21</t>
  </si>
  <si>
    <t>tiaan</t>
  </si>
  <si>
    <t>POD received from cell 0843113787 M</t>
  </si>
  <si>
    <t>Amelia</t>
  </si>
  <si>
    <t>HERMA</t>
  </si>
  <si>
    <t>HERMANUS</t>
  </si>
  <si>
    <t xml:space="preserve">Disa Med Pharmacy Hermanus         </t>
  </si>
  <si>
    <t>NITA</t>
  </si>
  <si>
    <t xml:space="preserve">illeg                         </t>
  </si>
  <si>
    <t xml:space="preserve">POD received from cell 0737748150 M     </t>
  </si>
  <si>
    <t xml:space="preserve">MMED Distribution                  </t>
  </si>
  <si>
    <t>Redirect waybill on waybill number RGAB2</t>
  </si>
  <si>
    <t>BOX SUTURES-11</t>
  </si>
  <si>
    <t xml:space="preserve">LENMED HOSPITAL                    </t>
  </si>
  <si>
    <t>BONKE</t>
  </si>
  <si>
    <t>TRACY</t>
  </si>
  <si>
    <t>bonke</t>
  </si>
  <si>
    <t>POD received from cell 0713327898 M</t>
  </si>
  <si>
    <t xml:space="preserve">DR FRANS VAN WIJK                  </t>
  </si>
  <si>
    <t>SR MARZELLE</t>
  </si>
  <si>
    <t>Linda</t>
  </si>
  <si>
    <t>POD received from cell 0746740842 M</t>
  </si>
  <si>
    <t>0028</t>
  </si>
  <si>
    <t xml:space="preserve">LONEHILL VET                       </t>
  </si>
  <si>
    <t>SR VANESSA</t>
  </si>
  <si>
    <t>Lesa</t>
  </si>
  <si>
    <t>POD received from cell 0631352676 M</t>
  </si>
  <si>
    <t xml:space="preserve">Chem-Med                           </t>
  </si>
  <si>
    <t xml:space="preserve">mandy                         </t>
  </si>
  <si>
    <t xml:space="preserve">POD received from cell 0671711975 M     </t>
  </si>
  <si>
    <t>Kedibone</t>
  </si>
  <si>
    <t xml:space="preserve">Patricia                      </t>
  </si>
  <si>
    <t>FAUR1</t>
  </si>
  <si>
    <t>FAURE</t>
  </si>
  <si>
    <t xml:space="preserve">WC HEALTH Eerste River             </t>
  </si>
  <si>
    <t>Stores-</t>
  </si>
  <si>
    <t xml:space="preserve">lindiwe                       </t>
  </si>
  <si>
    <t>Abey</t>
  </si>
  <si>
    <t xml:space="preserve">Medicare Hospital Equipment        </t>
  </si>
  <si>
    <t>JEAN</t>
  </si>
  <si>
    <t>Tobias</t>
  </si>
  <si>
    <t>POD received from cell 0719533928 M</t>
  </si>
  <si>
    <t xml:space="preserve">HARRY GWALA REGIONAL HOSPITAL      </t>
  </si>
  <si>
    <t>BUSI</t>
  </si>
  <si>
    <t>phemelo</t>
  </si>
  <si>
    <t xml:space="preserve">TOKAI FAIRCAPE HEALTH              </t>
  </si>
  <si>
    <t>TASNEEM</t>
  </si>
  <si>
    <t>tasneem</t>
  </si>
  <si>
    <t>POD received from cell 0727759089 M</t>
  </si>
  <si>
    <t>Mongezi</t>
  </si>
  <si>
    <t xml:space="preserve">Cerdak                             </t>
  </si>
  <si>
    <t>JEANIE</t>
  </si>
  <si>
    <t>Ayanda</t>
  </si>
  <si>
    <t>POD received from cell 0762222571 M</t>
  </si>
  <si>
    <t xml:space="preserve">Old Chapel Vet Clinic              </t>
  </si>
  <si>
    <t>AMTHONY</t>
  </si>
  <si>
    <t xml:space="preserve">A Danny                       </t>
  </si>
  <si>
    <t xml:space="preserve">POD received from cell 0726813383 M     </t>
  </si>
  <si>
    <t>STANG</t>
  </si>
  <si>
    <t>STANGER</t>
  </si>
  <si>
    <t xml:space="preserve">Kwadukuza Private Hospit           </t>
  </si>
  <si>
    <t>tersha</t>
  </si>
  <si>
    <t>POD received from cell 0760995128 M</t>
  </si>
  <si>
    <t xml:space="preserve">mawaddah                      </t>
  </si>
  <si>
    <t xml:space="preserve">Life Wilgers Hospital              </t>
  </si>
  <si>
    <t>Solomon</t>
  </si>
  <si>
    <t>POD received from cell 0645503437 M</t>
  </si>
  <si>
    <t xml:space="preserve">CURE DAY HOSPITAL                  </t>
  </si>
  <si>
    <t>vicky</t>
  </si>
  <si>
    <t>POD received from cell 0614088119 M</t>
  </si>
  <si>
    <t>Alan</t>
  </si>
  <si>
    <t xml:space="preserve">POD received from cell 0647909777 M     </t>
  </si>
  <si>
    <t>LISAMARIE</t>
  </si>
  <si>
    <t>Maureen</t>
  </si>
  <si>
    <t xml:space="preserve">FS Health Universitas Hospit       </t>
  </si>
  <si>
    <t>Noso</t>
  </si>
  <si>
    <t>Qabathe</t>
  </si>
  <si>
    <t>POD received from cell 0635201130 M</t>
  </si>
  <si>
    <t xml:space="preserve">Dr George Mukhari Hospit           </t>
  </si>
  <si>
    <t>TRANSIT UNIT</t>
  </si>
  <si>
    <t>Funiwe</t>
  </si>
  <si>
    <t>POD received from cell 0724573138 M</t>
  </si>
  <si>
    <t>PORT5</t>
  </si>
  <si>
    <t>PORT ST.JOHNS</t>
  </si>
  <si>
    <t xml:space="preserve">ZITHULELE HOSPITAL                 </t>
  </si>
  <si>
    <t>ROBYN</t>
  </si>
  <si>
    <t>N Gobingca</t>
  </si>
  <si>
    <t>matsatsi</t>
  </si>
  <si>
    <t>MOSSE</t>
  </si>
  <si>
    <t>MOSSEL BAY</t>
  </si>
  <si>
    <t xml:space="preserve">LIFE BAYVIEW Hospit                </t>
  </si>
  <si>
    <t>TANIA</t>
  </si>
  <si>
    <t xml:space="preserve">NICO                          </t>
  </si>
  <si>
    <t>segametsi</t>
  </si>
  <si>
    <t>Mathildah</t>
  </si>
  <si>
    <t>FKLYER SUTURES-1</t>
  </si>
  <si>
    <t xml:space="preserve">Pietermaritzburg Medi Clinic       </t>
  </si>
  <si>
    <t>Denzil</t>
  </si>
  <si>
    <t>Flyer Sutures-5</t>
  </si>
  <si>
    <t>FLYR SUTURES-2</t>
  </si>
  <si>
    <t>ENGCO</t>
  </si>
  <si>
    <t>ENGCOBO</t>
  </si>
  <si>
    <t xml:space="preserve">ALL SAINTS HOSPITAL                </t>
  </si>
  <si>
    <t>sikhona</t>
  </si>
  <si>
    <t xml:space="preserve">Umlamli DH                         </t>
  </si>
  <si>
    <t>NOMBULELO</t>
  </si>
  <si>
    <t xml:space="preserve">Prince Mshiyeni Memorial           </t>
  </si>
  <si>
    <t>senzo L gumede</t>
  </si>
  <si>
    <t>POD received from cell 0781987330 M</t>
  </si>
  <si>
    <t xml:space="preserve">grabel medical                     </t>
  </si>
  <si>
    <t xml:space="preserve">grabel med                         </t>
  </si>
  <si>
    <t>monique diedericks</t>
  </si>
  <si>
    <t>tracey coetzee</t>
  </si>
  <si>
    <t>0046</t>
  </si>
  <si>
    <t xml:space="preserve">Greys Hospit                       </t>
  </si>
  <si>
    <t>S JCKSON</t>
  </si>
  <si>
    <t xml:space="preserve">helgiwe                       </t>
  </si>
  <si>
    <t xml:space="preserve">POD received from cell 0784468189 M     </t>
  </si>
  <si>
    <t xml:space="preserve">Netcare Hospits                    </t>
  </si>
  <si>
    <t>Mrs Van Pletsen</t>
  </si>
  <si>
    <t>Louise</t>
  </si>
  <si>
    <t>KARTHY</t>
  </si>
  <si>
    <t>thabasile</t>
  </si>
  <si>
    <t xml:space="preserve">Lake Smit   Partners               </t>
  </si>
  <si>
    <t>SR SHERRY</t>
  </si>
  <si>
    <t>tashreen</t>
  </si>
  <si>
    <t>POD received from cell 0715221972 M</t>
  </si>
  <si>
    <t>RICHA</t>
  </si>
  <si>
    <t>RICHARDS BAY</t>
  </si>
  <si>
    <t xml:space="preserve">Netcare The Bay Hospit             </t>
  </si>
  <si>
    <t>THABANG</t>
  </si>
  <si>
    <t>POD received from cell 0764548498 M</t>
  </si>
  <si>
    <t xml:space="preserve">POD received from cell 0611162104 M     </t>
  </si>
  <si>
    <t xml:space="preserve">Osia                          </t>
  </si>
  <si>
    <t>POD received from cell 0652659465 M</t>
  </si>
  <si>
    <t>Brenden</t>
  </si>
  <si>
    <t>Katlego</t>
  </si>
  <si>
    <t xml:space="preserve">GERMAINE                      </t>
  </si>
  <si>
    <t xml:space="preserve">DR D M DE JONG AND ASSOCIATES      </t>
  </si>
  <si>
    <t>Olebogeng</t>
  </si>
  <si>
    <t>0183</t>
  </si>
  <si>
    <t>mpho</t>
  </si>
  <si>
    <t>HND / NDC / FUE / DOC</t>
  </si>
  <si>
    <t>POD received from cell 0716166109 M</t>
  </si>
  <si>
    <t>BOX SUTURES-46 BOX SUTURES-100</t>
  </si>
  <si>
    <t>Bia</t>
  </si>
  <si>
    <t>Eddie</t>
  </si>
  <si>
    <t>BOX SUTURES-9</t>
  </si>
  <si>
    <t xml:space="preserve">Glynwood Hospit                    </t>
  </si>
  <si>
    <t>JOAN</t>
  </si>
  <si>
    <t>bella</t>
  </si>
  <si>
    <t>POD received from cell 0729630904 M</t>
  </si>
  <si>
    <t>BOX SUTURES-10</t>
  </si>
  <si>
    <t>preethum</t>
  </si>
  <si>
    <t>glh</t>
  </si>
  <si>
    <t>t coetzee</t>
  </si>
  <si>
    <t>the</t>
  </si>
  <si>
    <t>CATHRINE</t>
  </si>
  <si>
    <t>Split shipment</t>
  </si>
  <si>
    <t xml:space="preserve">Pretoria East Hospit               </t>
  </si>
  <si>
    <t>GERARD</t>
  </si>
  <si>
    <t>Potego</t>
  </si>
  <si>
    <t>POD received from cell 0665269457 M</t>
  </si>
  <si>
    <t>0044</t>
  </si>
  <si>
    <t>jana</t>
  </si>
  <si>
    <t>POD received from cell 0766992819 M</t>
  </si>
  <si>
    <t xml:space="preserve">BLOEMFONTEIN NATIONAL DISTRICT     </t>
  </si>
  <si>
    <t>SUPPLY CHAIN</t>
  </si>
  <si>
    <t>K SEBOGODI</t>
  </si>
  <si>
    <t xml:space="preserve">Tshepong Regional Hospit           </t>
  </si>
  <si>
    <t xml:space="preserve">morogana                      </t>
  </si>
  <si>
    <t>non</t>
  </si>
  <si>
    <t xml:space="preserve">The Surgical Institute             </t>
  </si>
  <si>
    <t>VALENCIA</t>
  </si>
  <si>
    <t xml:space="preserve">Lize marie                    </t>
  </si>
  <si>
    <t>SOME2</t>
  </si>
  <si>
    <t>SOMERSET WEST</t>
  </si>
  <si>
    <t xml:space="preserve">Mediclinic Vergelegen Pharmacy     </t>
  </si>
  <si>
    <t>THE PHARMACIST</t>
  </si>
  <si>
    <t>Kenneth</t>
  </si>
  <si>
    <t>POD received from cell 0681920801 M</t>
  </si>
  <si>
    <t xml:space="preserve">Lyns Vet Supplies             </t>
  </si>
  <si>
    <t xml:space="preserve">POD received from cell 0727733260 M     </t>
  </si>
  <si>
    <t>madeleine</t>
  </si>
  <si>
    <t xml:space="preserve">gabler medical                     </t>
  </si>
  <si>
    <t xml:space="preserve">taylor bequest dh                  </t>
  </si>
  <si>
    <t>stores</t>
  </si>
  <si>
    <t>jeffre jacobs</t>
  </si>
  <si>
    <t>BABONGILE</t>
  </si>
  <si>
    <t>BOX SUTURES-100 BOX SUTURES-8</t>
  </si>
  <si>
    <t>twanay</t>
  </si>
  <si>
    <t>Abram</t>
  </si>
  <si>
    <t>POD received from cell 0630881624 M</t>
  </si>
  <si>
    <t xml:space="preserve">pumeza                        </t>
  </si>
  <si>
    <t xml:space="preserve">DR Malizo Mpele Hospit             </t>
  </si>
  <si>
    <t xml:space="preserve">Dazana                        </t>
  </si>
  <si>
    <t xml:space="preserve">Taylor Bequest DH                  </t>
  </si>
  <si>
    <t>R KORTJASS</t>
  </si>
  <si>
    <t>HBS</t>
  </si>
  <si>
    <t>MOUN2</t>
  </si>
  <si>
    <t>MOUNT FRERE</t>
  </si>
  <si>
    <t xml:space="preserve">Sipethu DH                         </t>
  </si>
  <si>
    <t>N JIKAZI</t>
  </si>
  <si>
    <t>LUSIK</t>
  </si>
  <si>
    <t>LUSIKISIKI</t>
  </si>
  <si>
    <t xml:space="preserve">St Elizabeth Hospit                </t>
  </si>
  <si>
    <t>PHARMACIST</t>
  </si>
  <si>
    <t>A STOKWE</t>
  </si>
  <si>
    <t>STORES-</t>
  </si>
  <si>
    <t xml:space="preserve">mpho                          </t>
  </si>
  <si>
    <t xml:space="preserve">POD received from cell 0606850072 M     </t>
  </si>
  <si>
    <t xml:space="preserve">Gunaw                         </t>
  </si>
  <si>
    <t xml:space="preserve">Dept. of Health Mpumalanga         </t>
  </si>
  <si>
    <t xml:space="preserve">JOSEPH                        </t>
  </si>
  <si>
    <t xml:space="preserve">PROGRESS MEDICAL SUPLLIES          </t>
  </si>
  <si>
    <t>SHANTAL</t>
  </si>
  <si>
    <t>Shantel</t>
  </si>
  <si>
    <t>beth</t>
  </si>
  <si>
    <t>ROODE</t>
  </si>
  <si>
    <t>ROODEPOORT</t>
  </si>
  <si>
    <t xml:space="preserve">AJ MURPHY FLOWERS PTY LTD          </t>
  </si>
  <si>
    <t>JACORI</t>
  </si>
  <si>
    <t>Jacori</t>
  </si>
  <si>
    <t>POD received from cell 0738939352 M</t>
  </si>
  <si>
    <t>GIYAN</t>
  </si>
  <si>
    <t>GIYANI</t>
  </si>
  <si>
    <t xml:space="preserve">Tshilidzini Hospital               </t>
  </si>
  <si>
    <t>MAGADANI</t>
  </si>
  <si>
    <t>muntswu h e</t>
  </si>
  <si>
    <t>POD received from cell 0761959806 M</t>
  </si>
  <si>
    <t>0945</t>
  </si>
  <si>
    <t xml:space="preserve">Shirnel Clinic cc                  </t>
  </si>
  <si>
    <t>Sr Julie</t>
  </si>
  <si>
    <t>O Toerien</t>
  </si>
  <si>
    <t>Appointment required</t>
  </si>
  <si>
    <t>imv imv</t>
  </si>
  <si>
    <t xml:space="preserve">Paarl Medi Clinic                  </t>
  </si>
  <si>
    <t>PHY MANAGER</t>
  </si>
  <si>
    <t xml:space="preserve">Calderon                      </t>
  </si>
  <si>
    <t xml:space="preserve">POD received from cell 0671392487 M     </t>
  </si>
  <si>
    <t xml:space="preserve">Mediclinic Highveld Hospit         </t>
  </si>
  <si>
    <t>thabang</t>
  </si>
  <si>
    <t xml:space="preserve">SANELE                        </t>
  </si>
  <si>
    <t xml:space="preserve">POD received from cell 0784953533 M     </t>
  </si>
  <si>
    <t>richard</t>
  </si>
  <si>
    <t>POD received from cell 0721927500 M</t>
  </si>
  <si>
    <t>BOX SUTURES-24 BOX SUTURES-24</t>
  </si>
  <si>
    <t>alan</t>
  </si>
  <si>
    <t>BOX SUTURES-17</t>
  </si>
  <si>
    <t xml:space="preserve">George Surgical Centre             </t>
  </si>
  <si>
    <t xml:space="preserve">Tanya                         </t>
  </si>
  <si>
    <t xml:space="preserve">POD received from cell 0849215600 M     </t>
  </si>
  <si>
    <t>BOX SUTURES-10 BOX SUTURES-10</t>
  </si>
  <si>
    <t>Mduduzi</t>
  </si>
  <si>
    <t xml:space="preserve">FRANCESCA                          </t>
  </si>
  <si>
    <t>086 0555998 0860555998</t>
  </si>
  <si>
    <t xml:space="preserve">Paballo                       </t>
  </si>
  <si>
    <t xml:space="preserve">POD received from cell 0736404152 M     </t>
  </si>
  <si>
    <t>MONIQUE DIEDRICKS</t>
  </si>
  <si>
    <t xml:space="preserve">MEDICAL FORUM THEARTE              </t>
  </si>
  <si>
    <t xml:space="preserve">POD received from cell 0659756866 M     </t>
  </si>
  <si>
    <t>.</t>
  </si>
  <si>
    <t>levene</t>
  </si>
  <si>
    <t xml:space="preserve">SKYNET WWE ELANDSFONTEIN           </t>
  </si>
  <si>
    <t xml:space="preserve">JHB HEALTH DISTRICT ALEXANDRA      </t>
  </si>
  <si>
    <t>MRS CHAUKE</t>
  </si>
  <si>
    <t>DIPOELO</t>
  </si>
  <si>
    <t>N chauke</t>
  </si>
  <si>
    <t>HND / FUE / doc</t>
  </si>
  <si>
    <t>POD received from cell 0713017212 M</t>
  </si>
  <si>
    <t xml:space="preserve">MILESTONE CONSTRUCTION   CIVIL     </t>
  </si>
  <si>
    <t>KWEZI</t>
  </si>
  <si>
    <t>kwezi</t>
  </si>
  <si>
    <t>POD received from cell 0747997508 M</t>
  </si>
  <si>
    <t xml:space="preserve">Ngwelezane Hospital                </t>
  </si>
  <si>
    <t>L NXUMALO</t>
  </si>
  <si>
    <t>M i zulu</t>
  </si>
  <si>
    <t>POD received from cell 0724402488 M</t>
  </si>
  <si>
    <t>UMHLA</t>
  </si>
  <si>
    <t>UMHLANGA ROCKS</t>
  </si>
  <si>
    <t xml:space="preserve">Umhlanga Hospit                    </t>
  </si>
  <si>
    <t>SURITHA</t>
  </si>
  <si>
    <t>Suritha</t>
  </si>
  <si>
    <t>POD received from cell 0634077877 M</t>
  </si>
  <si>
    <t xml:space="preserve">karabo                        </t>
  </si>
  <si>
    <t xml:space="preserve">POD received from cell 0815439717 M     </t>
  </si>
  <si>
    <t xml:space="preserve">LIFE CROMPTON PHARMACY             </t>
  </si>
  <si>
    <t>GIRLIE MOKOO</t>
  </si>
  <si>
    <t>sohil</t>
  </si>
  <si>
    <t>POD received from cell 0847533418 M</t>
  </si>
  <si>
    <t>s Jacobs</t>
  </si>
  <si>
    <t xml:space="preserve">Fernridge Veterinary Clinic        </t>
  </si>
  <si>
    <t>MARINA</t>
  </si>
  <si>
    <t>lyndie</t>
  </si>
  <si>
    <t xml:space="preserve">Noordheuwel Animal Clinic          </t>
  </si>
  <si>
    <t>JANINE</t>
  </si>
  <si>
    <t>lydia</t>
  </si>
  <si>
    <t>DELAR</t>
  </si>
  <si>
    <t>DELAREYVILLE</t>
  </si>
  <si>
    <t xml:space="preserve">DELAREYVILLE DISTRICT HOSPITAL     </t>
  </si>
  <si>
    <t xml:space="preserve">itumeleng                     </t>
  </si>
  <si>
    <t xml:space="preserve">POD received from cell 0664631318 M     </t>
  </si>
  <si>
    <t xml:space="preserve">PARKMORE VETERINARY CLINIC         </t>
  </si>
  <si>
    <t>JOYCE</t>
  </si>
  <si>
    <t>y burcell</t>
  </si>
  <si>
    <t>POD received from cell 0762423448 M</t>
  </si>
  <si>
    <t>ALLISON</t>
  </si>
  <si>
    <t xml:space="preserve">rolivhawa                     </t>
  </si>
  <si>
    <t xml:space="preserve">732 MAKOU STREET                   </t>
  </si>
  <si>
    <t>DANIELE</t>
  </si>
  <si>
    <t>0181</t>
  </si>
  <si>
    <t>SUTURE  SAMPLES</t>
  </si>
  <si>
    <t>c  fraenkel</t>
  </si>
  <si>
    <t>jude</t>
  </si>
  <si>
    <t xml:space="preserve">BUSAMED LOWVELD PRIVATE HOSPIT     </t>
  </si>
  <si>
    <t>Happy</t>
  </si>
  <si>
    <t>Themba</t>
  </si>
  <si>
    <t>POD received from cell 0820941013 M</t>
  </si>
  <si>
    <t>vinay</t>
  </si>
  <si>
    <t>PULE</t>
  </si>
  <si>
    <t>BOX SUTURES-2</t>
  </si>
  <si>
    <t>VICTORIA</t>
  </si>
  <si>
    <t>FLYER SUTRES-4</t>
  </si>
  <si>
    <t>BOX SUTURES-15</t>
  </si>
  <si>
    <t>RANDF</t>
  </si>
  <si>
    <t>RANDFONTEIN</t>
  </si>
  <si>
    <t xml:space="preserve">Lenmed - Randfontein Pharmacy      </t>
  </si>
  <si>
    <t>illeg</t>
  </si>
  <si>
    <t>POD received from cell 0606520943 M</t>
  </si>
  <si>
    <t xml:space="preserve">LIFE BEACON BAY  ELS               </t>
  </si>
  <si>
    <t>MSIZI</t>
  </si>
  <si>
    <t>THEMBA</t>
  </si>
  <si>
    <t>Petrus</t>
  </si>
  <si>
    <t>POD received from cell 0763140324 M</t>
  </si>
  <si>
    <t xml:space="preserve">LPPD WAREHOUSE                     </t>
  </si>
  <si>
    <t>N EBRAHIM</t>
  </si>
  <si>
    <t>makgato</t>
  </si>
  <si>
    <t>0701</t>
  </si>
  <si>
    <t xml:space="preserve">MEDICLINIC VEREENIGING             </t>
  </si>
  <si>
    <t>CECILE</t>
  </si>
  <si>
    <t xml:space="preserve">George                        </t>
  </si>
  <si>
    <t xml:space="preserve">POD received from cell 0825995905 M     </t>
  </si>
  <si>
    <t xml:space="preserve">Motsumi Diere Kliniek              </t>
  </si>
  <si>
    <t>ANNELIZE</t>
  </si>
  <si>
    <t>Jannette</t>
  </si>
  <si>
    <t>STAND</t>
  </si>
  <si>
    <t>STANDERTON</t>
  </si>
  <si>
    <t xml:space="preserve">STANDERTON ANIMAL HOSPITAL         </t>
  </si>
  <si>
    <t>WILNA</t>
  </si>
  <si>
    <t>lynette</t>
  </si>
  <si>
    <t>POD received from cell 0710168486 M</t>
  </si>
  <si>
    <t xml:space="preserve">EC HEALTH UITENHAGE                </t>
  </si>
  <si>
    <t>POD received from cell 0637415151 M</t>
  </si>
  <si>
    <t>NKOSINATHI</t>
  </si>
  <si>
    <t xml:space="preserve">Joseph                        </t>
  </si>
  <si>
    <t>Chain store delivery</t>
  </si>
  <si>
    <t xml:space="preserve">POD received from cell 0722601650 M     </t>
  </si>
  <si>
    <t>GRIQU</t>
  </si>
  <si>
    <t>GRIQUATOWN</t>
  </si>
  <si>
    <t xml:space="preserve">GRIEKWASTAD CHC                    </t>
  </si>
  <si>
    <t xml:space="preserve">gavin paulus                  </t>
  </si>
  <si>
    <t xml:space="preserve">POD received from cell 0680354524 M     </t>
  </si>
  <si>
    <t>Selena</t>
  </si>
  <si>
    <t>patricia</t>
  </si>
  <si>
    <t>amos</t>
  </si>
  <si>
    <t>POD received from cell 0724112650 M</t>
  </si>
  <si>
    <t xml:space="preserve">ROYAL BUFFALO SPECIALIST HOSPI     </t>
  </si>
  <si>
    <t>FRERE HOSPITAL</t>
  </si>
  <si>
    <t>POD received from cell 0719074161 M</t>
  </si>
  <si>
    <t xml:space="preserve">VETERINARY CLINIC                  </t>
  </si>
  <si>
    <t>ANNE</t>
  </si>
  <si>
    <t>chantel</t>
  </si>
  <si>
    <t xml:space="preserve">MAYO CLINIC  MAYO 2 THEATRE        </t>
  </si>
  <si>
    <t>ELOUISE</t>
  </si>
  <si>
    <t>Elouise</t>
  </si>
  <si>
    <t>POD received from cell 0717691844 M</t>
  </si>
  <si>
    <t xml:space="preserve">Netcare Pretoria East Hospital     </t>
  </si>
  <si>
    <t>Charlotte</t>
  </si>
  <si>
    <t xml:space="preserve">BUSAMED BRAM FISHER INT AIRPOR     </t>
  </si>
  <si>
    <t>COBIE</t>
  </si>
  <si>
    <t xml:space="preserve">ANDREW                        </t>
  </si>
  <si>
    <t xml:space="preserve">N Joordan                     </t>
  </si>
  <si>
    <t>BOX SUTURES-23</t>
  </si>
  <si>
    <t>Vida</t>
  </si>
  <si>
    <t>Takalani</t>
  </si>
  <si>
    <t>POD received from cell 0715578102 M</t>
  </si>
  <si>
    <t xml:space="preserve">VIDAMED DAY HOSPITAL               </t>
  </si>
  <si>
    <t>Melanie</t>
  </si>
  <si>
    <t xml:space="preserve">Brazel                        </t>
  </si>
  <si>
    <t xml:space="preserve">POD received from cell 0847800788 M     </t>
  </si>
  <si>
    <t>Pamela</t>
  </si>
  <si>
    <t>karabo</t>
  </si>
  <si>
    <t xml:space="preserve">BETHLEHEM MC Day Theatre           </t>
  </si>
  <si>
    <t>MALEEN</t>
  </si>
  <si>
    <t>RENE</t>
  </si>
  <si>
    <t>Lindo</t>
  </si>
  <si>
    <t xml:space="preserve">VINCENT                       </t>
  </si>
  <si>
    <t>BOX SUTURES-4</t>
  </si>
  <si>
    <t>Mavis</t>
  </si>
  <si>
    <t>Samples</t>
  </si>
  <si>
    <t>The Phamacist</t>
  </si>
  <si>
    <t>SR JULIE</t>
  </si>
  <si>
    <t>J toerien</t>
  </si>
  <si>
    <t>POD received from cell 0810709670 M</t>
  </si>
  <si>
    <t>COMFORT PHY</t>
  </si>
  <si>
    <t>CHARITY</t>
  </si>
  <si>
    <t xml:space="preserve">EDGE DAY HOPITAL                   </t>
  </si>
  <si>
    <t>Tyrique</t>
  </si>
  <si>
    <t xml:space="preserve">Cuyler Clinic                      </t>
  </si>
  <si>
    <t>MPUMELELO</t>
  </si>
  <si>
    <t>zomano</t>
  </si>
  <si>
    <t>portia</t>
  </si>
  <si>
    <t xml:space="preserve">Addington Hospit                   </t>
  </si>
  <si>
    <t>AVISHA</t>
  </si>
  <si>
    <t>avisha</t>
  </si>
  <si>
    <t>FLYER</t>
  </si>
  <si>
    <t>MAIN</t>
  </si>
  <si>
    <t xml:space="preserve">Benny                         </t>
  </si>
  <si>
    <t>MONIQUE D</t>
  </si>
  <si>
    <t>TRACEY COETZEE</t>
  </si>
  <si>
    <t>e wessels</t>
  </si>
  <si>
    <t>0169</t>
  </si>
  <si>
    <t xml:space="preserve">abby                          </t>
  </si>
  <si>
    <t>ELLIS</t>
  </si>
  <si>
    <t>ELLISRAS</t>
  </si>
  <si>
    <t xml:space="preserve">Mediclinic Lephalale Pharmacy      </t>
  </si>
  <si>
    <t>ELMARIE</t>
  </si>
  <si>
    <t xml:space="preserve">ria vorster                   </t>
  </si>
  <si>
    <t xml:space="preserve">POD received from cell 0711677096 M     </t>
  </si>
  <si>
    <t>0555</t>
  </si>
  <si>
    <t xml:space="preserve">Wendy                         </t>
  </si>
  <si>
    <t>Sarah</t>
  </si>
  <si>
    <t>siphiwo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</si>
</sst>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81758-32F2-487F-9587-8BFE09D6CB78}">
  <dimension ref="A1:CN438"/>
  <sheetViews>
    <sheetView tabSelected="1" topLeftCell="A428" workbookViewId="0">
      <selection activeCell="A439" sqref="A439:XFD803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"009943325954"</f>
        <v>009943325954</v>
      </c>
      <c r="F2" s="3">
        <v>45223</v>
      </c>
      <c r="G2">
        <v>202407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32.54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78.69</v>
      </c>
      <c r="BM2">
        <v>11.8</v>
      </c>
      <c r="BN2">
        <v>90.49</v>
      </c>
      <c r="BO2">
        <v>90.49</v>
      </c>
      <c r="BQ2" t="s">
        <v>83</v>
      </c>
      <c r="BR2" t="s">
        <v>84</v>
      </c>
      <c r="BS2" s="3">
        <v>45224</v>
      </c>
      <c r="BT2" s="4">
        <v>0.4513888888888889</v>
      </c>
      <c r="BU2" t="s">
        <v>85</v>
      </c>
      <c r="BV2" t="s">
        <v>86</v>
      </c>
      <c r="BW2" t="s">
        <v>87</v>
      </c>
      <c r="BX2" t="s">
        <v>88</v>
      </c>
      <c r="BY2">
        <v>1200</v>
      </c>
      <c r="BZ2" t="s">
        <v>89</v>
      </c>
      <c r="CC2" t="s">
        <v>80</v>
      </c>
      <c r="CD2">
        <v>9300</v>
      </c>
      <c r="CE2" t="s">
        <v>90</v>
      </c>
      <c r="CF2" s="3">
        <v>45225</v>
      </c>
      <c r="CI2">
        <v>1</v>
      </c>
      <c r="CJ2">
        <v>1</v>
      </c>
      <c r="CK2">
        <v>21</v>
      </c>
      <c r="CL2" t="s">
        <v>86</v>
      </c>
    </row>
    <row r="3" spans="1:92" x14ac:dyDescent="0.3">
      <c r="A3" t="s">
        <v>72</v>
      </c>
      <c r="B3" t="s">
        <v>73</v>
      </c>
      <c r="C3" t="s">
        <v>74</v>
      </c>
      <c r="E3" t="str">
        <f>"GAB2017377"</f>
        <v>GAB2017377</v>
      </c>
      <c r="F3" s="3">
        <v>45223</v>
      </c>
      <c r="G3">
        <v>202407</v>
      </c>
      <c r="H3" t="s">
        <v>91</v>
      </c>
      <c r="I3" t="s">
        <v>92</v>
      </c>
      <c r="J3" t="s">
        <v>93</v>
      </c>
      <c r="K3" t="s">
        <v>78</v>
      </c>
      <c r="L3" t="s">
        <v>94</v>
      </c>
      <c r="M3" t="s">
        <v>95</v>
      </c>
      <c r="N3" t="s">
        <v>96</v>
      </c>
      <c r="O3" t="s">
        <v>97</v>
      </c>
      <c r="P3" t="str">
        <f>"SUT-018147 018148             "</f>
        <v xml:space="preserve">SUT-018147 018148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62.92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2.7</v>
      </c>
      <c r="BK3">
        <v>3</v>
      </c>
      <c r="BL3">
        <v>157.74</v>
      </c>
      <c r="BM3">
        <v>23.66</v>
      </c>
      <c r="BN3">
        <v>181.4</v>
      </c>
      <c r="BO3">
        <v>181.4</v>
      </c>
      <c r="BQ3" t="s">
        <v>98</v>
      </c>
      <c r="BR3" t="s">
        <v>99</v>
      </c>
      <c r="BS3" s="3">
        <v>45225</v>
      </c>
      <c r="BT3" s="4">
        <v>0.625</v>
      </c>
      <c r="BU3" t="s">
        <v>100</v>
      </c>
      <c r="BV3" t="s">
        <v>101</v>
      </c>
      <c r="BY3">
        <v>13392</v>
      </c>
      <c r="CC3" t="s">
        <v>95</v>
      </c>
      <c r="CD3">
        <v>4001</v>
      </c>
      <c r="CE3" t="s">
        <v>90</v>
      </c>
      <c r="CF3" s="3">
        <v>45226</v>
      </c>
      <c r="CI3">
        <v>3</v>
      </c>
      <c r="CJ3">
        <v>2</v>
      </c>
      <c r="CK3">
        <v>41</v>
      </c>
      <c r="CL3" t="s">
        <v>86</v>
      </c>
    </row>
    <row r="4" spans="1:92" x14ac:dyDescent="0.3">
      <c r="A4" t="s">
        <v>72</v>
      </c>
      <c r="B4" t="s">
        <v>73</v>
      </c>
      <c r="C4" t="s">
        <v>74</v>
      </c>
      <c r="E4" t="str">
        <f>"GAB2017378"</f>
        <v>GAB2017378</v>
      </c>
      <c r="F4" s="3">
        <v>45223</v>
      </c>
      <c r="G4">
        <v>202407</v>
      </c>
      <c r="H4" t="s">
        <v>91</v>
      </c>
      <c r="I4" t="s">
        <v>92</v>
      </c>
      <c r="J4" t="s">
        <v>93</v>
      </c>
      <c r="K4" t="s">
        <v>78</v>
      </c>
      <c r="L4" t="s">
        <v>102</v>
      </c>
      <c r="M4" t="s">
        <v>103</v>
      </c>
      <c r="N4" t="s">
        <v>104</v>
      </c>
      <c r="O4" t="s">
        <v>97</v>
      </c>
      <c r="P4" t="str">
        <f>"SUT-018550                    "</f>
        <v xml:space="preserve">SUT-018550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69.489999999999995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2.4</v>
      </c>
      <c r="BK4">
        <v>3</v>
      </c>
      <c r="BL4">
        <v>173.63</v>
      </c>
      <c r="BM4">
        <v>26.04</v>
      </c>
      <c r="BN4">
        <v>199.67</v>
      </c>
      <c r="BO4">
        <v>199.67</v>
      </c>
      <c r="BQ4" t="s">
        <v>105</v>
      </c>
      <c r="BR4" t="s">
        <v>99</v>
      </c>
      <c r="BS4" s="3">
        <v>45225</v>
      </c>
      <c r="BT4" s="4">
        <v>0.41666666666666669</v>
      </c>
      <c r="BU4" t="s">
        <v>106</v>
      </c>
      <c r="BV4" t="s">
        <v>101</v>
      </c>
      <c r="BY4">
        <v>12000</v>
      </c>
      <c r="CC4" t="s">
        <v>103</v>
      </c>
      <c r="CD4">
        <v>6850</v>
      </c>
      <c r="CE4" t="s">
        <v>90</v>
      </c>
      <c r="CF4" s="3">
        <v>45226</v>
      </c>
      <c r="CI4">
        <v>0</v>
      </c>
      <c r="CJ4">
        <v>0</v>
      </c>
      <c r="CK4">
        <v>44</v>
      </c>
      <c r="CL4" t="s">
        <v>86</v>
      </c>
    </row>
    <row r="5" spans="1:92" x14ac:dyDescent="0.3">
      <c r="A5" t="s">
        <v>72</v>
      </c>
      <c r="B5" t="s">
        <v>73</v>
      </c>
      <c r="C5" t="s">
        <v>74</v>
      </c>
      <c r="E5" t="str">
        <f>"GAB2017379"</f>
        <v>GAB2017379</v>
      </c>
      <c r="F5" s="3">
        <v>45223</v>
      </c>
      <c r="G5">
        <v>202407</v>
      </c>
      <c r="H5" t="s">
        <v>91</v>
      </c>
      <c r="I5" t="s">
        <v>92</v>
      </c>
      <c r="J5" t="s">
        <v>93</v>
      </c>
      <c r="K5" t="s">
        <v>78</v>
      </c>
      <c r="L5" t="s">
        <v>107</v>
      </c>
      <c r="M5" t="s">
        <v>108</v>
      </c>
      <c r="N5" t="s">
        <v>109</v>
      </c>
      <c r="O5" t="s">
        <v>97</v>
      </c>
      <c r="P5" t="str">
        <f>"SUT-CT083480                  "</f>
        <v xml:space="preserve">SUT-CT083480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62.92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2.4</v>
      </c>
      <c r="BK5">
        <v>3</v>
      </c>
      <c r="BL5">
        <v>157.74</v>
      </c>
      <c r="BM5">
        <v>23.66</v>
      </c>
      <c r="BN5">
        <v>181.4</v>
      </c>
      <c r="BO5">
        <v>181.4</v>
      </c>
      <c r="BQ5" t="s">
        <v>110</v>
      </c>
      <c r="BR5" t="s">
        <v>99</v>
      </c>
      <c r="BS5" s="3">
        <v>45226</v>
      </c>
      <c r="BT5" s="4">
        <v>0.60486111111111118</v>
      </c>
      <c r="BU5" t="s">
        <v>111</v>
      </c>
      <c r="BV5" t="s">
        <v>101</v>
      </c>
      <c r="BY5">
        <v>12000</v>
      </c>
      <c r="CA5" t="s">
        <v>112</v>
      </c>
      <c r="CC5" t="s">
        <v>108</v>
      </c>
      <c r="CD5">
        <v>1200</v>
      </c>
      <c r="CE5" t="s">
        <v>90</v>
      </c>
      <c r="CF5" s="3">
        <v>45226</v>
      </c>
      <c r="CI5">
        <v>3</v>
      </c>
      <c r="CJ5">
        <v>3</v>
      </c>
      <c r="CK5">
        <v>41</v>
      </c>
      <c r="CL5" t="s">
        <v>86</v>
      </c>
    </row>
    <row r="6" spans="1:92" x14ac:dyDescent="0.3">
      <c r="A6" t="s">
        <v>72</v>
      </c>
      <c r="B6" t="s">
        <v>73</v>
      </c>
      <c r="C6" t="s">
        <v>74</v>
      </c>
      <c r="E6" t="str">
        <f>"GAB2017392"</f>
        <v>GAB2017392</v>
      </c>
      <c r="F6" s="3">
        <v>45223</v>
      </c>
      <c r="G6">
        <v>202407</v>
      </c>
      <c r="H6" t="s">
        <v>91</v>
      </c>
      <c r="I6" t="s">
        <v>92</v>
      </c>
      <c r="J6" t="s">
        <v>93</v>
      </c>
      <c r="K6" t="s">
        <v>78</v>
      </c>
      <c r="L6" t="s">
        <v>113</v>
      </c>
      <c r="M6" t="s">
        <v>114</v>
      </c>
      <c r="N6" t="s">
        <v>115</v>
      </c>
      <c r="O6" t="s">
        <v>97</v>
      </c>
      <c r="P6" t="str">
        <f>"MED-CT083198                  "</f>
        <v xml:space="preserve">MED-CT083198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88.75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2.7</v>
      </c>
      <c r="BK6">
        <v>3</v>
      </c>
      <c r="BL6">
        <v>220.2</v>
      </c>
      <c r="BM6">
        <v>33.03</v>
      </c>
      <c r="BN6">
        <v>253.23</v>
      </c>
      <c r="BO6">
        <v>253.23</v>
      </c>
      <c r="BQ6" t="s">
        <v>116</v>
      </c>
      <c r="BR6" t="s">
        <v>99</v>
      </c>
      <c r="BS6" s="3">
        <v>45226</v>
      </c>
      <c r="BT6" s="4">
        <v>0.4694444444444445</v>
      </c>
      <c r="BU6" t="s">
        <v>117</v>
      </c>
      <c r="BV6" t="s">
        <v>101</v>
      </c>
      <c r="BY6">
        <v>13392</v>
      </c>
      <c r="CA6" t="s">
        <v>118</v>
      </c>
      <c r="CC6" t="s">
        <v>114</v>
      </c>
      <c r="CD6">
        <v>3880</v>
      </c>
      <c r="CE6" t="s">
        <v>90</v>
      </c>
      <c r="CF6" s="3">
        <v>45226</v>
      </c>
      <c r="CI6">
        <v>5</v>
      </c>
      <c r="CJ6">
        <v>3</v>
      </c>
      <c r="CK6">
        <v>43</v>
      </c>
      <c r="CL6" t="s">
        <v>86</v>
      </c>
    </row>
    <row r="7" spans="1:92" x14ac:dyDescent="0.3">
      <c r="A7" t="s">
        <v>72</v>
      </c>
      <c r="B7" t="s">
        <v>73</v>
      </c>
      <c r="C7" t="s">
        <v>74</v>
      </c>
      <c r="E7" t="str">
        <f>"GAB2017393"</f>
        <v>GAB2017393</v>
      </c>
      <c r="F7" s="3">
        <v>45223</v>
      </c>
      <c r="G7">
        <v>202407</v>
      </c>
      <c r="H7" t="s">
        <v>91</v>
      </c>
      <c r="I7" t="s">
        <v>92</v>
      </c>
      <c r="J7" t="s">
        <v>93</v>
      </c>
      <c r="K7" t="s">
        <v>78</v>
      </c>
      <c r="L7" t="s">
        <v>119</v>
      </c>
      <c r="M7" t="s">
        <v>120</v>
      </c>
      <c r="N7" t="s">
        <v>121</v>
      </c>
      <c r="O7" t="s">
        <v>97</v>
      </c>
      <c r="P7" t="str">
        <f>"MED-CT083492                  "</f>
        <v xml:space="preserve">MED-CT083492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91.46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10</v>
      </c>
      <c r="BJ7">
        <v>25.8</v>
      </c>
      <c r="BK7">
        <v>26</v>
      </c>
      <c r="BL7">
        <v>226.76</v>
      </c>
      <c r="BM7">
        <v>34.01</v>
      </c>
      <c r="BN7">
        <v>260.77</v>
      </c>
      <c r="BO7">
        <v>260.77</v>
      </c>
      <c r="BQ7" t="s">
        <v>122</v>
      </c>
      <c r="BR7" t="s">
        <v>99</v>
      </c>
      <c r="BS7" s="3">
        <v>45225</v>
      </c>
      <c r="BT7" s="4">
        <v>0.38194444444444442</v>
      </c>
      <c r="BU7" t="s">
        <v>123</v>
      </c>
      <c r="BV7" t="s">
        <v>101</v>
      </c>
      <c r="BY7">
        <v>64380</v>
      </c>
      <c r="CA7" t="s">
        <v>124</v>
      </c>
      <c r="CC7" t="s">
        <v>120</v>
      </c>
      <c r="CD7">
        <v>2001</v>
      </c>
      <c r="CE7" t="s">
        <v>90</v>
      </c>
      <c r="CF7" s="3">
        <v>45225</v>
      </c>
      <c r="CI7">
        <v>2</v>
      </c>
      <c r="CJ7">
        <v>2</v>
      </c>
      <c r="CK7">
        <v>41</v>
      </c>
      <c r="CL7" t="s">
        <v>86</v>
      </c>
    </row>
    <row r="8" spans="1:92" x14ac:dyDescent="0.3">
      <c r="A8" t="s">
        <v>72</v>
      </c>
      <c r="B8" t="s">
        <v>73</v>
      </c>
      <c r="C8" t="s">
        <v>74</v>
      </c>
      <c r="E8" t="str">
        <f>"GAB2017394"</f>
        <v>GAB2017394</v>
      </c>
      <c r="F8" s="3">
        <v>45223</v>
      </c>
      <c r="G8">
        <v>202407</v>
      </c>
      <c r="H8" t="s">
        <v>91</v>
      </c>
      <c r="I8" t="s">
        <v>92</v>
      </c>
      <c r="J8" t="s">
        <v>93</v>
      </c>
      <c r="K8" t="s">
        <v>78</v>
      </c>
      <c r="L8" t="s">
        <v>125</v>
      </c>
      <c r="M8" t="s">
        <v>126</v>
      </c>
      <c r="N8" t="s">
        <v>127</v>
      </c>
      <c r="O8" t="s">
        <v>97</v>
      </c>
      <c r="P8" t="str">
        <f>"SUT-CT083504 503 505          "</f>
        <v xml:space="preserve">SUT-CT083504 503 505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88.75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3</v>
      </c>
      <c r="BJ8">
        <v>6.1</v>
      </c>
      <c r="BK8">
        <v>7</v>
      </c>
      <c r="BL8">
        <v>220.2</v>
      </c>
      <c r="BM8">
        <v>33.03</v>
      </c>
      <c r="BN8">
        <v>253.23</v>
      </c>
      <c r="BO8">
        <v>253.23</v>
      </c>
      <c r="BQ8" t="s">
        <v>105</v>
      </c>
      <c r="BR8" t="s">
        <v>99</v>
      </c>
      <c r="BS8" t="s">
        <v>128</v>
      </c>
      <c r="BY8">
        <v>30720</v>
      </c>
      <c r="CC8" t="s">
        <v>126</v>
      </c>
      <c r="CD8">
        <v>9913</v>
      </c>
      <c r="CE8" t="s">
        <v>90</v>
      </c>
      <c r="CI8">
        <v>5</v>
      </c>
      <c r="CJ8" t="s">
        <v>128</v>
      </c>
      <c r="CK8">
        <v>43</v>
      </c>
      <c r="CL8" t="s">
        <v>86</v>
      </c>
    </row>
    <row r="9" spans="1:92" x14ac:dyDescent="0.3">
      <c r="A9" t="s">
        <v>72</v>
      </c>
      <c r="B9" t="s">
        <v>73</v>
      </c>
      <c r="C9" t="s">
        <v>74</v>
      </c>
      <c r="E9" t="str">
        <f>"GAB2017395"</f>
        <v>GAB2017395</v>
      </c>
      <c r="F9" s="3">
        <v>45223</v>
      </c>
      <c r="G9">
        <v>202407</v>
      </c>
      <c r="H9" t="s">
        <v>91</v>
      </c>
      <c r="I9" t="s">
        <v>92</v>
      </c>
      <c r="J9" t="s">
        <v>93</v>
      </c>
      <c r="K9" t="s">
        <v>78</v>
      </c>
      <c r="L9" t="s">
        <v>79</v>
      </c>
      <c r="M9" t="s">
        <v>80</v>
      </c>
      <c r="N9" t="s">
        <v>129</v>
      </c>
      <c r="O9" t="s">
        <v>97</v>
      </c>
      <c r="P9" t="str">
        <f>"SUT-CT083495 494 493 496      "</f>
        <v xml:space="preserve">SUT-CT083495 494 493 496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114.81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2</v>
      </c>
      <c r="BI9">
        <v>20</v>
      </c>
      <c r="BJ9">
        <v>34.200000000000003</v>
      </c>
      <c r="BK9">
        <v>35</v>
      </c>
      <c r="BL9">
        <v>283.23</v>
      </c>
      <c r="BM9">
        <v>42.48</v>
      </c>
      <c r="BN9">
        <v>325.70999999999998</v>
      </c>
      <c r="BO9">
        <v>325.70999999999998</v>
      </c>
      <c r="BQ9" t="s">
        <v>130</v>
      </c>
      <c r="BR9" t="s">
        <v>99</v>
      </c>
      <c r="BS9" s="3">
        <v>45225</v>
      </c>
      <c r="BT9" s="4">
        <v>0.63888888888888895</v>
      </c>
      <c r="BU9" t="s">
        <v>131</v>
      </c>
      <c r="BV9" t="s">
        <v>101</v>
      </c>
      <c r="BY9">
        <v>171057</v>
      </c>
      <c r="CA9" t="s">
        <v>132</v>
      </c>
      <c r="CC9" t="s">
        <v>80</v>
      </c>
      <c r="CD9">
        <v>9301</v>
      </c>
      <c r="CE9" t="s">
        <v>90</v>
      </c>
      <c r="CF9" s="3">
        <v>45226</v>
      </c>
      <c r="CI9">
        <v>4</v>
      </c>
      <c r="CJ9">
        <v>2</v>
      </c>
      <c r="CK9">
        <v>41</v>
      </c>
      <c r="CL9" t="s">
        <v>86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"GAB2017397"</f>
        <v>GAB2017397</v>
      </c>
      <c r="F10" s="3">
        <v>45223</v>
      </c>
      <c r="G10">
        <v>202407</v>
      </c>
      <c r="H10" t="s">
        <v>91</v>
      </c>
      <c r="I10" t="s">
        <v>92</v>
      </c>
      <c r="J10" t="s">
        <v>93</v>
      </c>
      <c r="K10" t="s">
        <v>78</v>
      </c>
      <c r="L10" t="s">
        <v>133</v>
      </c>
      <c r="M10" t="s">
        <v>134</v>
      </c>
      <c r="N10" t="s">
        <v>135</v>
      </c>
      <c r="O10" t="s">
        <v>97</v>
      </c>
      <c r="P10" t="str">
        <f>"MED-CT083490                  "</f>
        <v xml:space="preserve">MED-CT083490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138.61000000000001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10</v>
      </c>
      <c r="BJ10">
        <v>25.8</v>
      </c>
      <c r="BK10">
        <v>26</v>
      </c>
      <c r="BL10">
        <v>340.79</v>
      </c>
      <c r="BM10">
        <v>51.12</v>
      </c>
      <c r="BN10">
        <v>391.91</v>
      </c>
      <c r="BO10">
        <v>391.91</v>
      </c>
      <c r="BQ10" t="s">
        <v>136</v>
      </c>
      <c r="BR10" t="s">
        <v>99</v>
      </c>
      <c r="BS10" s="3">
        <v>45226</v>
      </c>
      <c r="BT10" s="4">
        <v>0.46458333333333335</v>
      </c>
      <c r="BU10" t="s">
        <v>137</v>
      </c>
      <c r="BV10" t="s">
        <v>101</v>
      </c>
      <c r="BY10">
        <v>64380</v>
      </c>
      <c r="CA10" t="s">
        <v>138</v>
      </c>
      <c r="CC10" t="s">
        <v>134</v>
      </c>
      <c r="CD10" s="5" t="s">
        <v>139</v>
      </c>
      <c r="CE10" t="s">
        <v>90</v>
      </c>
      <c r="CF10" s="3">
        <v>45226</v>
      </c>
      <c r="CI10">
        <v>3</v>
      </c>
      <c r="CJ10">
        <v>3</v>
      </c>
      <c r="CK10">
        <v>43</v>
      </c>
      <c r="CL10" t="s">
        <v>86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"GAB2017399"</f>
        <v>GAB2017399</v>
      </c>
      <c r="F11" s="3">
        <v>45223</v>
      </c>
      <c r="G11">
        <v>202407</v>
      </c>
      <c r="H11" t="s">
        <v>91</v>
      </c>
      <c r="I11" t="s">
        <v>92</v>
      </c>
      <c r="J11" t="s">
        <v>93</v>
      </c>
      <c r="K11" t="s">
        <v>78</v>
      </c>
      <c r="L11" t="s">
        <v>140</v>
      </c>
      <c r="M11" t="s">
        <v>141</v>
      </c>
      <c r="N11" t="s">
        <v>142</v>
      </c>
      <c r="O11" t="s">
        <v>97</v>
      </c>
      <c r="P11" t="str">
        <f>"SUT-CT083502 500              "</f>
        <v xml:space="preserve">SUT-CT083502 500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88.75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4</v>
      </c>
      <c r="BJ11">
        <v>11.7</v>
      </c>
      <c r="BK11">
        <v>12</v>
      </c>
      <c r="BL11">
        <v>220.2</v>
      </c>
      <c r="BM11">
        <v>33.03</v>
      </c>
      <c r="BN11">
        <v>253.23</v>
      </c>
      <c r="BO11">
        <v>253.23</v>
      </c>
      <c r="BQ11" t="s">
        <v>105</v>
      </c>
      <c r="BR11" t="s">
        <v>99</v>
      </c>
      <c r="BS11" s="3">
        <v>45226</v>
      </c>
      <c r="BT11" s="4">
        <v>0.48541666666666666</v>
      </c>
      <c r="BU11" t="s">
        <v>143</v>
      </c>
      <c r="BV11" t="s">
        <v>101</v>
      </c>
      <c r="BY11">
        <v>58311</v>
      </c>
      <c r="CA11" t="s">
        <v>144</v>
      </c>
      <c r="CC11" t="s">
        <v>141</v>
      </c>
      <c r="CD11">
        <v>9479</v>
      </c>
      <c r="CE11" t="s">
        <v>90</v>
      </c>
      <c r="CF11" s="3">
        <v>45226</v>
      </c>
      <c r="CI11">
        <v>4</v>
      </c>
      <c r="CJ11">
        <v>3</v>
      </c>
      <c r="CK11">
        <v>43</v>
      </c>
      <c r="CL11" t="s">
        <v>86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"GAB2017400"</f>
        <v>GAB2017400</v>
      </c>
      <c r="F12" s="3">
        <v>45223</v>
      </c>
      <c r="G12">
        <v>202407</v>
      </c>
      <c r="H12" t="s">
        <v>91</v>
      </c>
      <c r="I12" t="s">
        <v>92</v>
      </c>
      <c r="J12" t="s">
        <v>93</v>
      </c>
      <c r="K12" t="s">
        <v>78</v>
      </c>
      <c r="L12" t="s">
        <v>75</v>
      </c>
      <c r="M12" t="s">
        <v>76</v>
      </c>
      <c r="N12" t="s">
        <v>145</v>
      </c>
      <c r="O12" t="s">
        <v>97</v>
      </c>
      <c r="P12" t="str">
        <f>"SUT-018570                    "</f>
        <v xml:space="preserve">SUT-018570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62.92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3</v>
      </c>
      <c r="BJ12">
        <v>6.1</v>
      </c>
      <c r="BK12">
        <v>7</v>
      </c>
      <c r="BL12">
        <v>157.74</v>
      </c>
      <c r="BM12">
        <v>23.66</v>
      </c>
      <c r="BN12">
        <v>181.4</v>
      </c>
      <c r="BO12">
        <v>181.4</v>
      </c>
      <c r="BQ12" t="s">
        <v>105</v>
      </c>
      <c r="BR12" t="s">
        <v>99</v>
      </c>
      <c r="BS12" s="3">
        <v>45226</v>
      </c>
      <c r="BT12" s="4">
        <v>0.48541666666666666</v>
      </c>
      <c r="BU12" t="s">
        <v>146</v>
      </c>
      <c r="BV12" t="s">
        <v>101</v>
      </c>
      <c r="BY12">
        <v>30720</v>
      </c>
      <c r="CA12" t="s">
        <v>147</v>
      </c>
      <c r="CC12" t="s">
        <v>76</v>
      </c>
      <c r="CD12" s="5" t="s">
        <v>148</v>
      </c>
      <c r="CE12" t="s">
        <v>90</v>
      </c>
      <c r="CF12" s="3">
        <v>45226</v>
      </c>
      <c r="CI12">
        <v>3</v>
      </c>
      <c r="CJ12">
        <v>3</v>
      </c>
      <c r="CK12">
        <v>41</v>
      </c>
      <c r="CL12" t="s">
        <v>86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"GAB2017376"</f>
        <v>GAB2017376</v>
      </c>
      <c r="F13" s="3">
        <v>45223</v>
      </c>
      <c r="G13">
        <v>202407</v>
      </c>
      <c r="H13" t="s">
        <v>91</v>
      </c>
      <c r="I13" t="s">
        <v>92</v>
      </c>
      <c r="J13" t="s">
        <v>93</v>
      </c>
      <c r="K13" t="s">
        <v>78</v>
      </c>
      <c r="L13" t="s">
        <v>149</v>
      </c>
      <c r="M13" t="s">
        <v>150</v>
      </c>
      <c r="N13" t="s">
        <v>151</v>
      </c>
      <c r="O13" t="s">
        <v>97</v>
      </c>
      <c r="P13" t="str">
        <f>"SUT-CT083472                  "</f>
        <v xml:space="preserve">SUT-CT083472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88.75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1.7</v>
      </c>
      <c r="BK13">
        <v>2</v>
      </c>
      <c r="BL13">
        <v>220.2</v>
      </c>
      <c r="BM13">
        <v>33.03</v>
      </c>
      <c r="BN13">
        <v>253.23</v>
      </c>
      <c r="BO13">
        <v>253.23</v>
      </c>
      <c r="BQ13" t="s">
        <v>152</v>
      </c>
      <c r="BR13" t="s">
        <v>99</v>
      </c>
      <c r="BS13" t="s">
        <v>128</v>
      </c>
      <c r="BY13">
        <v>8448</v>
      </c>
      <c r="CC13" t="s">
        <v>150</v>
      </c>
      <c r="CD13">
        <v>9700</v>
      </c>
      <c r="CE13" t="s">
        <v>90</v>
      </c>
      <c r="CI13">
        <v>4</v>
      </c>
      <c r="CJ13" t="s">
        <v>128</v>
      </c>
      <c r="CK13">
        <v>43</v>
      </c>
      <c r="CL13" t="s">
        <v>86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"GAB2017412"</f>
        <v>GAB2017412</v>
      </c>
      <c r="F14" s="3">
        <v>45225</v>
      </c>
      <c r="G14">
        <v>202407</v>
      </c>
      <c r="H14" t="s">
        <v>91</v>
      </c>
      <c r="I14" t="s">
        <v>92</v>
      </c>
      <c r="J14" t="s">
        <v>93</v>
      </c>
      <c r="K14" t="s">
        <v>78</v>
      </c>
      <c r="L14" t="s">
        <v>153</v>
      </c>
      <c r="M14" t="s">
        <v>154</v>
      </c>
      <c r="N14" t="s">
        <v>155</v>
      </c>
      <c r="O14" t="s">
        <v>82</v>
      </c>
      <c r="P14" t="str">
        <f>"SUT-CT083551                  "</f>
        <v xml:space="preserve">SUT-CT083551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77.28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1.3</v>
      </c>
      <c r="BJ14">
        <v>2.5</v>
      </c>
      <c r="BK14">
        <v>2.5</v>
      </c>
      <c r="BL14">
        <v>186.89</v>
      </c>
      <c r="BM14">
        <v>28.03</v>
      </c>
      <c r="BN14">
        <v>214.92</v>
      </c>
      <c r="BO14">
        <v>214.92</v>
      </c>
      <c r="BQ14" t="s">
        <v>156</v>
      </c>
      <c r="BR14" t="s">
        <v>99</v>
      </c>
      <c r="BS14" s="3">
        <v>45226</v>
      </c>
      <c r="BT14" s="4">
        <v>0.44930555555555557</v>
      </c>
      <c r="BU14" t="s">
        <v>157</v>
      </c>
      <c r="BV14" t="s">
        <v>101</v>
      </c>
      <c r="BY14">
        <v>12620.1</v>
      </c>
      <c r="CA14" t="s">
        <v>158</v>
      </c>
      <c r="CC14" t="s">
        <v>154</v>
      </c>
      <c r="CD14" s="5" t="s">
        <v>159</v>
      </c>
      <c r="CE14" t="s">
        <v>160</v>
      </c>
      <c r="CF14" s="3">
        <v>45226</v>
      </c>
      <c r="CI14">
        <v>2</v>
      </c>
      <c r="CJ14">
        <v>1</v>
      </c>
      <c r="CK14">
        <v>23</v>
      </c>
      <c r="CL14" t="s">
        <v>86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"GAB2017413"</f>
        <v>GAB2017413</v>
      </c>
      <c r="F15" s="3">
        <v>45225</v>
      </c>
      <c r="G15">
        <v>202407</v>
      </c>
      <c r="H15" t="s">
        <v>91</v>
      </c>
      <c r="I15" t="s">
        <v>92</v>
      </c>
      <c r="J15" t="s">
        <v>93</v>
      </c>
      <c r="K15" t="s">
        <v>78</v>
      </c>
      <c r="L15" t="s">
        <v>161</v>
      </c>
      <c r="M15" t="s">
        <v>162</v>
      </c>
      <c r="N15" t="s">
        <v>81</v>
      </c>
      <c r="O15" t="s">
        <v>82</v>
      </c>
      <c r="P15" t="str">
        <f>"ATT: MONIQUE REF KIM          "</f>
        <v xml:space="preserve">ATT: MONIQUE REF KIM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48.79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2.8</v>
      </c>
      <c r="BJ15">
        <v>2.6</v>
      </c>
      <c r="BK15">
        <v>3</v>
      </c>
      <c r="BL15">
        <v>118</v>
      </c>
      <c r="BM15">
        <v>17.7</v>
      </c>
      <c r="BN15">
        <v>135.69999999999999</v>
      </c>
      <c r="BO15">
        <v>135.69999999999999</v>
      </c>
      <c r="BQ15" t="s">
        <v>84</v>
      </c>
      <c r="BR15" t="s">
        <v>99</v>
      </c>
      <c r="BS15" s="3">
        <v>45226</v>
      </c>
      <c r="BT15" s="4">
        <v>0.375</v>
      </c>
      <c r="BU15" t="s">
        <v>163</v>
      </c>
      <c r="BV15" t="s">
        <v>101</v>
      </c>
      <c r="BY15">
        <v>12985.92</v>
      </c>
      <c r="CA15" t="s">
        <v>164</v>
      </c>
      <c r="CC15" t="s">
        <v>162</v>
      </c>
      <c r="CD15" s="5" t="s">
        <v>165</v>
      </c>
      <c r="CE15" t="s">
        <v>166</v>
      </c>
      <c r="CF15" s="3">
        <v>45226</v>
      </c>
      <c r="CI15">
        <v>1</v>
      </c>
      <c r="CJ15">
        <v>1</v>
      </c>
      <c r="CK15">
        <v>21</v>
      </c>
      <c r="CL15" t="s">
        <v>86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"GAB2017416"</f>
        <v>GAB2017416</v>
      </c>
      <c r="F16" s="3">
        <v>45225</v>
      </c>
      <c r="G16">
        <v>202407</v>
      </c>
      <c r="H16" t="s">
        <v>91</v>
      </c>
      <c r="I16" t="s">
        <v>92</v>
      </c>
      <c r="J16" t="s">
        <v>93</v>
      </c>
      <c r="K16" t="s">
        <v>78</v>
      </c>
      <c r="L16" t="s">
        <v>91</v>
      </c>
      <c r="M16" t="s">
        <v>92</v>
      </c>
      <c r="N16" t="s">
        <v>167</v>
      </c>
      <c r="O16" t="s">
        <v>82</v>
      </c>
      <c r="P16" t="str">
        <f>"SUT-CT083549                  "</f>
        <v xml:space="preserve">SUT-CT083549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25.42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0.3</v>
      </c>
      <c r="BJ16">
        <v>2.4</v>
      </c>
      <c r="BK16">
        <v>3</v>
      </c>
      <c r="BL16">
        <v>61.47</v>
      </c>
      <c r="BM16">
        <v>9.2200000000000006</v>
      </c>
      <c r="BN16">
        <v>70.69</v>
      </c>
      <c r="BO16">
        <v>70.69</v>
      </c>
      <c r="BQ16" t="s">
        <v>168</v>
      </c>
      <c r="BR16" t="s">
        <v>99</v>
      </c>
      <c r="BS16" s="3">
        <v>45226</v>
      </c>
      <c r="BT16" s="4">
        <v>0.41736111111111113</v>
      </c>
      <c r="BU16" t="s">
        <v>169</v>
      </c>
      <c r="BV16" t="s">
        <v>101</v>
      </c>
      <c r="BY16">
        <v>11819.52</v>
      </c>
      <c r="CA16" t="s">
        <v>170</v>
      </c>
      <c r="CC16" t="s">
        <v>92</v>
      </c>
      <c r="CD16">
        <v>7975</v>
      </c>
      <c r="CE16" t="s">
        <v>171</v>
      </c>
      <c r="CF16" s="3">
        <v>45229</v>
      </c>
      <c r="CI16">
        <v>1</v>
      </c>
      <c r="CJ16">
        <v>1</v>
      </c>
      <c r="CK16">
        <v>22</v>
      </c>
      <c r="CL16" t="s">
        <v>86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"GAB2017417"</f>
        <v>GAB2017417</v>
      </c>
      <c r="F17" s="3">
        <v>45225</v>
      </c>
      <c r="G17">
        <v>202407</v>
      </c>
      <c r="H17" t="s">
        <v>91</v>
      </c>
      <c r="I17" t="s">
        <v>92</v>
      </c>
      <c r="J17" t="s">
        <v>93</v>
      </c>
      <c r="K17" t="s">
        <v>78</v>
      </c>
      <c r="L17" t="s">
        <v>75</v>
      </c>
      <c r="M17" t="s">
        <v>76</v>
      </c>
      <c r="N17" t="s">
        <v>172</v>
      </c>
      <c r="O17" t="s">
        <v>82</v>
      </c>
      <c r="P17" t="str">
        <f>"sut-018592                    "</f>
        <v xml:space="preserve">sut-018592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32.54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0.3</v>
      </c>
      <c r="BJ17">
        <v>1.7</v>
      </c>
      <c r="BK17">
        <v>2</v>
      </c>
      <c r="BL17">
        <v>78.69</v>
      </c>
      <c r="BM17">
        <v>11.8</v>
      </c>
      <c r="BN17">
        <v>90.49</v>
      </c>
      <c r="BO17">
        <v>90.49</v>
      </c>
      <c r="BQ17" t="s">
        <v>173</v>
      </c>
      <c r="BR17" t="s">
        <v>99</v>
      </c>
      <c r="BS17" s="3">
        <v>45226</v>
      </c>
      <c r="BT17" s="4">
        <v>0.32708333333333334</v>
      </c>
      <c r="BU17" t="s">
        <v>174</v>
      </c>
      <c r="BV17" t="s">
        <v>101</v>
      </c>
      <c r="BY17">
        <v>8672.4</v>
      </c>
      <c r="CA17" t="s">
        <v>175</v>
      </c>
      <c r="CC17" t="s">
        <v>76</v>
      </c>
      <c r="CD17" s="5" t="s">
        <v>176</v>
      </c>
      <c r="CE17" t="s">
        <v>177</v>
      </c>
      <c r="CF17" s="3">
        <v>45226</v>
      </c>
      <c r="CI17">
        <v>1</v>
      </c>
      <c r="CJ17">
        <v>1</v>
      </c>
      <c r="CK17">
        <v>21</v>
      </c>
      <c r="CL17" t="s">
        <v>86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"009944041502"</f>
        <v>009944041502</v>
      </c>
      <c r="F18" s="3">
        <v>45225</v>
      </c>
      <c r="G18">
        <v>202407</v>
      </c>
      <c r="H18" t="s">
        <v>91</v>
      </c>
      <c r="I18" t="s">
        <v>92</v>
      </c>
      <c r="J18" t="s">
        <v>178</v>
      </c>
      <c r="K18" t="s">
        <v>78</v>
      </c>
      <c r="L18" t="s">
        <v>91</v>
      </c>
      <c r="M18" t="s">
        <v>92</v>
      </c>
      <c r="N18" t="s">
        <v>179</v>
      </c>
      <c r="O18" t="s">
        <v>97</v>
      </c>
      <c r="P18" t="str">
        <f>"POUCHES                       "</f>
        <v xml:space="preserve">POUCHES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48.55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4.5999999999999996</v>
      </c>
      <c r="BJ18">
        <v>1.9</v>
      </c>
      <c r="BK18">
        <v>5</v>
      </c>
      <c r="BL18">
        <v>122.99</v>
      </c>
      <c r="BM18">
        <v>18.45</v>
      </c>
      <c r="BN18">
        <v>141.44</v>
      </c>
      <c r="BO18">
        <v>141.44</v>
      </c>
      <c r="BQ18" t="s">
        <v>180</v>
      </c>
      <c r="BR18" t="s">
        <v>181</v>
      </c>
      <c r="BS18" s="3">
        <v>45229</v>
      </c>
      <c r="BT18" s="4">
        <v>0.35416666666666669</v>
      </c>
      <c r="BU18" t="s">
        <v>182</v>
      </c>
      <c r="BV18" t="s">
        <v>86</v>
      </c>
      <c r="BY18">
        <v>9561.6</v>
      </c>
      <c r="BZ18" t="s">
        <v>183</v>
      </c>
      <c r="CA18" t="s">
        <v>184</v>
      </c>
      <c r="CC18" t="s">
        <v>92</v>
      </c>
      <c r="CD18">
        <v>7460</v>
      </c>
      <c r="CE18" t="s">
        <v>90</v>
      </c>
      <c r="CI18">
        <v>1</v>
      </c>
      <c r="CJ18">
        <v>2</v>
      </c>
      <c r="CK18">
        <v>42</v>
      </c>
      <c r="CL18" t="s">
        <v>86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"GAB2017411"</f>
        <v>GAB2017411</v>
      </c>
      <c r="F19" s="3">
        <v>45225</v>
      </c>
      <c r="G19">
        <v>202407</v>
      </c>
      <c r="H19" t="s">
        <v>91</v>
      </c>
      <c r="I19" t="s">
        <v>92</v>
      </c>
      <c r="J19" t="s">
        <v>93</v>
      </c>
      <c r="K19" t="s">
        <v>78</v>
      </c>
      <c r="L19" t="s">
        <v>75</v>
      </c>
      <c r="M19" t="s">
        <v>76</v>
      </c>
      <c r="N19" t="s">
        <v>185</v>
      </c>
      <c r="O19" t="s">
        <v>97</v>
      </c>
      <c r="P19" t="str">
        <f>"MED-CT083515                  "</f>
        <v xml:space="preserve">MED-CT083515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62.92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1.6</v>
      </c>
      <c r="BJ19">
        <v>1.9</v>
      </c>
      <c r="BK19">
        <v>2</v>
      </c>
      <c r="BL19">
        <v>157.74</v>
      </c>
      <c r="BM19">
        <v>23.66</v>
      </c>
      <c r="BN19">
        <v>181.4</v>
      </c>
      <c r="BO19">
        <v>181.4</v>
      </c>
      <c r="BQ19" t="s">
        <v>186</v>
      </c>
      <c r="BR19" t="s">
        <v>99</v>
      </c>
      <c r="BS19" s="3">
        <v>45229</v>
      </c>
      <c r="BT19" s="4">
        <v>0.51666666666666672</v>
      </c>
      <c r="BU19" t="s">
        <v>187</v>
      </c>
      <c r="BV19" t="s">
        <v>101</v>
      </c>
      <c r="BY19">
        <v>9742.43</v>
      </c>
      <c r="CA19" t="s">
        <v>188</v>
      </c>
      <c r="CC19" t="s">
        <v>76</v>
      </c>
      <c r="CD19" s="5" t="s">
        <v>189</v>
      </c>
      <c r="CE19" t="s">
        <v>90</v>
      </c>
      <c r="CF19" s="3">
        <v>45229</v>
      </c>
      <c r="CI19">
        <v>3</v>
      </c>
      <c r="CJ19">
        <v>2</v>
      </c>
      <c r="CK19">
        <v>41</v>
      </c>
      <c r="CL19" t="s">
        <v>86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"GAB2017414"</f>
        <v>GAB2017414</v>
      </c>
      <c r="F20" s="3">
        <v>45225</v>
      </c>
      <c r="G20">
        <v>202407</v>
      </c>
      <c r="H20" t="s">
        <v>91</v>
      </c>
      <c r="I20" t="s">
        <v>92</v>
      </c>
      <c r="J20" t="s">
        <v>93</v>
      </c>
      <c r="K20" t="s">
        <v>78</v>
      </c>
      <c r="L20" t="s">
        <v>133</v>
      </c>
      <c r="M20" t="s">
        <v>134</v>
      </c>
      <c r="N20" t="s">
        <v>190</v>
      </c>
      <c r="O20" t="s">
        <v>97</v>
      </c>
      <c r="P20" t="str">
        <f>"SUT-018611                    "</f>
        <v xml:space="preserve">SUT-018611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88.75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2</v>
      </c>
      <c r="BI20">
        <v>7.1</v>
      </c>
      <c r="BJ20">
        <v>15</v>
      </c>
      <c r="BK20">
        <v>15</v>
      </c>
      <c r="BL20">
        <v>220.2</v>
      </c>
      <c r="BM20">
        <v>33.03</v>
      </c>
      <c r="BN20">
        <v>253.23</v>
      </c>
      <c r="BO20">
        <v>253.23</v>
      </c>
      <c r="BQ20" t="s">
        <v>191</v>
      </c>
      <c r="BR20" t="s">
        <v>99</v>
      </c>
      <c r="BS20" t="s">
        <v>128</v>
      </c>
      <c r="BY20">
        <v>74849.09</v>
      </c>
      <c r="CC20" t="s">
        <v>134</v>
      </c>
      <c r="CD20" s="5" t="s">
        <v>139</v>
      </c>
      <c r="CE20" t="s">
        <v>90</v>
      </c>
      <c r="CI20">
        <v>3</v>
      </c>
      <c r="CJ20" t="s">
        <v>128</v>
      </c>
      <c r="CK20">
        <v>43</v>
      </c>
      <c r="CL20" t="s">
        <v>86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"GAB2017419"</f>
        <v>GAB2017419</v>
      </c>
      <c r="F21" s="3">
        <v>45225</v>
      </c>
      <c r="G21">
        <v>202407</v>
      </c>
      <c r="H21" t="s">
        <v>91</v>
      </c>
      <c r="I21" t="s">
        <v>92</v>
      </c>
      <c r="J21" t="s">
        <v>93</v>
      </c>
      <c r="K21" t="s">
        <v>78</v>
      </c>
      <c r="L21" t="s">
        <v>75</v>
      </c>
      <c r="M21" t="s">
        <v>76</v>
      </c>
      <c r="N21" t="s">
        <v>192</v>
      </c>
      <c r="O21" t="s">
        <v>97</v>
      </c>
      <c r="P21" t="str">
        <f>"SUT-CT083556                  "</f>
        <v xml:space="preserve">SUT-CT083556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62.92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0.5</v>
      </c>
      <c r="BJ21">
        <v>2.2000000000000002</v>
      </c>
      <c r="BK21">
        <v>3</v>
      </c>
      <c r="BL21">
        <v>157.74</v>
      </c>
      <c r="BM21">
        <v>23.66</v>
      </c>
      <c r="BN21">
        <v>181.4</v>
      </c>
      <c r="BO21">
        <v>181.4</v>
      </c>
      <c r="BQ21" t="s">
        <v>193</v>
      </c>
      <c r="BR21" t="s">
        <v>99</v>
      </c>
      <c r="BS21" s="3">
        <v>45229</v>
      </c>
      <c r="BT21" s="4">
        <v>0.4069444444444445</v>
      </c>
      <c r="BU21" t="s">
        <v>194</v>
      </c>
      <c r="BV21" t="s">
        <v>101</v>
      </c>
      <c r="BY21">
        <v>11248.72</v>
      </c>
      <c r="CA21" t="s">
        <v>195</v>
      </c>
      <c r="CC21" t="s">
        <v>76</v>
      </c>
      <c r="CD21" s="5" t="s">
        <v>196</v>
      </c>
      <c r="CE21" t="s">
        <v>90</v>
      </c>
      <c r="CF21" s="3">
        <v>45229</v>
      </c>
      <c r="CI21">
        <v>3</v>
      </c>
      <c r="CJ21">
        <v>2</v>
      </c>
      <c r="CK21">
        <v>41</v>
      </c>
      <c r="CL21" t="s">
        <v>86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"GAB2017420"</f>
        <v>GAB2017420</v>
      </c>
      <c r="F22" s="3">
        <v>45225</v>
      </c>
      <c r="G22">
        <v>202407</v>
      </c>
      <c r="H22" t="s">
        <v>91</v>
      </c>
      <c r="I22" t="s">
        <v>92</v>
      </c>
      <c r="J22" t="s">
        <v>93</v>
      </c>
      <c r="K22" t="s">
        <v>78</v>
      </c>
      <c r="L22" t="s">
        <v>75</v>
      </c>
      <c r="M22" t="s">
        <v>76</v>
      </c>
      <c r="N22" t="s">
        <v>197</v>
      </c>
      <c r="O22" t="s">
        <v>97</v>
      </c>
      <c r="P22" t="str">
        <f>"SUT-CT083546                  "</f>
        <v xml:space="preserve">SUT-CT083546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62.92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0.2</v>
      </c>
      <c r="BJ22">
        <v>2.9</v>
      </c>
      <c r="BK22">
        <v>3</v>
      </c>
      <c r="BL22">
        <v>157.74</v>
      </c>
      <c r="BM22">
        <v>23.66</v>
      </c>
      <c r="BN22">
        <v>181.4</v>
      </c>
      <c r="BO22">
        <v>181.4</v>
      </c>
      <c r="BQ22" t="s">
        <v>198</v>
      </c>
      <c r="BR22" t="s">
        <v>99</v>
      </c>
      <c r="BS22" s="3">
        <v>45229</v>
      </c>
      <c r="BT22" s="4">
        <v>0.6333333333333333</v>
      </c>
      <c r="BU22" t="s">
        <v>199</v>
      </c>
      <c r="BV22" t="s">
        <v>101</v>
      </c>
      <c r="BY22">
        <v>14315.2</v>
      </c>
      <c r="CA22" t="s">
        <v>200</v>
      </c>
      <c r="CC22" t="s">
        <v>76</v>
      </c>
      <c r="CD22" s="5" t="s">
        <v>176</v>
      </c>
      <c r="CE22" t="s">
        <v>90</v>
      </c>
      <c r="CF22" s="3">
        <v>45229</v>
      </c>
      <c r="CI22">
        <v>3</v>
      </c>
      <c r="CJ22">
        <v>2</v>
      </c>
      <c r="CK22">
        <v>41</v>
      </c>
      <c r="CL22" t="s">
        <v>86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"GAB2017422"</f>
        <v>GAB2017422</v>
      </c>
      <c r="F23" s="3">
        <v>45225</v>
      </c>
      <c r="G23">
        <v>202407</v>
      </c>
      <c r="H23" t="s">
        <v>91</v>
      </c>
      <c r="I23" t="s">
        <v>92</v>
      </c>
      <c r="J23" t="s">
        <v>93</v>
      </c>
      <c r="K23" t="s">
        <v>78</v>
      </c>
      <c r="L23" t="s">
        <v>201</v>
      </c>
      <c r="M23" t="s">
        <v>202</v>
      </c>
      <c r="N23" t="s">
        <v>203</v>
      </c>
      <c r="O23" t="s">
        <v>97</v>
      </c>
      <c r="P23" t="str">
        <f>"SUT-CT083557                  "</f>
        <v xml:space="preserve">SUT-CT083557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62.92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0.3</v>
      </c>
      <c r="BJ23">
        <v>2</v>
      </c>
      <c r="BK23">
        <v>2</v>
      </c>
      <c r="BL23">
        <v>157.74</v>
      </c>
      <c r="BM23">
        <v>23.66</v>
      </c>
      <c r="BN23">
        <v>181.4</v>
      </c>
      <c r="BO23">
        <v>181.4</v>
      </c>
      <c r="BQ23" t="s">
        <v>204</v>
      </c>
      <c r="BR23" t="s">
        <v>99</v>
      </c>
      <c r="BS23" t="s">
        <v>128</v>
      </c>
      <c r="BY23">
        <v>10183.25</v>
      </c>
      <c r="CC23" t="s">
        <v>202</v>
      </c>
      <c r="CD23">
        <v>8301</v>
      </c>
      <c r="CE23" t="s">
        <v>90</v>
      </c>
      <c r="CI23">
        <v>4</v>
      </c>
      <c r="CJ23" t="s">
        <v>128</v>
      </c>
      <c r="CK23">
        <v>41</v>
      </c>
      <c r="CL23" t="s">
        <v>86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"GAB2017424"</f>
        <v>GAB2017424</v>
      </c>
      <c r="F24" s="3">
        <v>45225</v>
      </c>
      <c r="G24">
        <v>202407</v>
      </c>
      <c r="H24" t="s">
        <v>91</v>
      </c>
      <c r="I24" t="s">
        <v>92</v>
      </c>
      <c r="J24" t="s">
        <v>93</v>
      </c>
      <c r="K24" t="s">
        <v>78</v>
      </c>
      <c r="L24" t="s">
        <v>161</v>
      </c>
      <c r="M24" t="s">
        <v>162</v>
      </c>
      <c r="N24" t="s">
        <v>205</v>
      </c>
      <c r="O24" t="s">
        <v>97</v>
      </c>
      <c r="P24" t="str">
        <f>"SUT-CT083550                  "</f>
        <v xml:space="preserve">SUT-CT083550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109.62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12</v>
      </c>
      <c r="BJ24">
        <v>32.700000000000003</v>
      </c>
      <c r="BK24">
        <v>33</v>
      </c>
      <c r="BL24">
        <v>270.68</v>
      </c>
      <c r="BM24">
        <v>40.6</v>
      </c>
      <c r="BN24">
        <v>311.27999999999997</v>
      </c>
      <c r="BO24">
        <v>311.27999999999997</v>
      </c>
      <c r="BQ24" t="s">
        <v>206</v>
      </c>
      <c r="BR24" t="s">
        <v>99</v>
      </c>
      <c r="BS24" s="3">
        <v>45229</v>
      </c>
      <c r="BT24" s="4">
        <v>0.42777777777777781</v>
      </c>
      <c r="BU24" t="s">
        <v>207</v>
      </c>
      <c r="BV24" t="s">
        <v>101</v>
      </c>
      <c r="BY24">
        <v>163566.85</v>
      </c>
      <c r="CA24" t="s">
        <v>208</v>
      </c>
      <c r="CC24" t="s">
        <v>162</v>
      </c>
      <c r="CD24" s="5" t="s">
        <v>165</v>
      </c>
      <c r="CE24" t="s">
        <v>90</v>
      </c>
      <c r="CF24" s="3">
        <v>45229</v>
      </c>
      <c r="CI24">
        <v>3</v>
      </c>
      <c r="CJ24">
        <v>2</v>
      </c>
      <c r="CK24">
        <v>41</v>
      </c>
      <c r="CL24" t="s">
        <v>86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"GAB2017430"</f>
        <v>GAB2017430</v>
      </c>
      <c r="F25" s="3">
        <v>45225</v>
      </c>
      <c r="G25">
        <v>202407</v>
      </c>
      <c r="H25" t="s">
        <v>91</v>
      </c>
      <c r="I25" t="s">
        <v>92</v>
      </c>
      <c r="J25" t="s">
        <v>93</v>
      </c>
      <c r="K25" t="s">
        <v>78</v>
      </c>
      <c r="L25" t="s">
        <v>91</v>
      </c>
      <c r="M25" t="s">
        <v>92</v>
      </c>
      <c r="N25" t="s">
        <v>209</v>
      </c>
      <c r="O25" t="s">
        <v>97</v>
      </c>
      <c r="P25" t="str">
        <f>"SUT-CT083565                  "</f>
        <v xml:space="preserve">SUT-CT083565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55.64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2</v>
      </c>
      <c r="BI25">
        <v>7.7</v>
      </c>
      <c r="BJ25">
        <v>19.2</v>
      </c>
      <c r="BK25">
        <v>20</v>
      </c>
      <c r="BL25">
        <v>140.13</v>
      </c>
      <c r="BM25">
        <v>21.02</v>
      </c>
      <c r="BN25">
        <v>161.15</v>
      </c>
      <c r="BO25">
        <v>161.15</v>
      </c>
      <c r="BQ25" t="s">
        <v>210</v>
      </c>
      <c r="BR25" t="s">
        <v>99</v>
      </c>
      <c r="BS25" s="3">
        <v>45226</v>
      </c>
      <c r="BT25" s="4">
        <v>0.43333333333333335</v>
      </c>
      <c r="BU25" t="s">
        <v>211</v>
      </c>
      <c r="BV25" t="s">
        <v>101</v>
      </c>
      <c r="BY25">
        <v>96048</v>
      </c>
      <c r="CA25" t="s">
        <v>212</v>
      </c>
      <c r="CC25" t="s">
        <v>92</v>
      </c>
      <c r="CD25">
        <v>7550</v>
      </c>
      <c r="CE25" t="s">
        <v>90</v>
      </c>
      <c r="CF25" s="3">
        <v>45229</v>
      </c>
      <c r="CI25">
        <v>1</v>
      </c>
      <c r="CJ25">
        <v>1</v>
      </c>
      <c r="CK25">
        <v>42</v>
      </c>
      <c r="CL25" t="s">
        <v>86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"009943000840"</f>
        <v>009943000840</v>
      </c>
      <c r="F26" s="3">
        <v>45224</v>
      </c>
      <c r="G26">
        <v>202407</v>
      </c>
      <c r="H26" t="s">
        <v>94</v>
      </c>
      <c r="I26" t="s">
        <v>95</v>
      </c>
      <c r="J26" t="s">
        <v>81</v>
      </c>
      <c r="K26" t="s">
        <v>78</v>
      </c>
      <c r="L26" t="s">
        <v>161</v>
      </c>
      <c r="M26" t="s">
        <v>162</v>
      </c>
      <c r="N26" t="s">
        <v>81</v>
      </c>
      <c r="O26" t="s">
        <v>213</v>
      </c>
      <c r="P26" t="str">
        <f>"SEEMA                         "</f>
        <v xml:space="preserve">SEEMA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61.01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1</v>
      </c>
      <c r="BK26">
        <v>1</v>
      </c>
      <c r="BL26">
        <v>147.55000000000001</v>
      </c>
      <c r="BM26">
        <v>22.13</v>
      </c>
      <c r="BN26">
        <v>169.68</v>
      </c>
      <c r="BO26">
        <v>169.68</v>
      </c>
      <c r="BQ26" t="s">
        <v>84</v>
      </c>
      <c r="BR26" t="s">
        <v>214</v>
      </c>
      <c r="BS26" s="3">
        <v>45225</v>
      </c>
      <c r="BT26" s="4">
        <v>0.42777777777777781</v>
      </c>
      <c r="BU26" t="s">
        <v>163</v>
      </c>
      <c r="BV26" t="s">
        <v>101</v>
      </c>
      <c r="BY26">
        <v>4950</v>
      </c>
      <c r="BZ26" t="s">
        <v>183</v>
      </c>
      <c r="CA26" t="s">
        <v>164</v>
      </c>
      <c r="CC26" t="s">
        <v>162</v>
      </c>
      <c r="CD26" s="5" t="s">
        <v>165</v>
      </c>
      <c r="CE26" t="s">
        <v>90</v>
      </c>
      <c r="CF26" s="3">
        <v>45225</v>
      </c>
      <c r="CI26">
        <v>1</v>
      </c>
      <c r="CJ26">
        <v>1</v>
      </c>
      <c r="CK26">
        <v>31</v>
      </c>
      <c r="CL26" t="s">
        <v>86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"GAB2017402"</f>
        <v>GAB2017402</v>
      </c>
      <c r="F27" s="3">
        <v>45224</v>
      </c>
      <c r="G27">
        <v>202407</v>
      </c>
      <c r="H27" t="s">
        <v>91</v>
      </c>
      <c r="I27" t="s">
        <v>92</v>
      </c>
      <c r="J27" t="s">
        <v>93</v>
      </c>
      <c r="K27" t="s">
        <v>78</v>
      </c>
      <c r="L27" t="s">
        <v>215</v>
      </c>
      <c r="M27" t="s">
        <v>216</v>
      </c>
      <c r="N27" t="s">
        <v>217</v>
      </c>
      <c r="O27" t="s">
        <v>97</v>
      </c>
      <c r="P27" t="str">
        <f>"SUT-01858                     "</f>
        <v xml:space="preserve">SUT-01858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88.75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2</v>
      </c>
      <c r="BI27">
        <v>6.3</v>
      </c>
      <c r="BJ27">
        <v>14.7</v>
      </c>
      <c r="BK27">
        <v>15</v>
      </c>
      <c r="BL27">
        <v>220.2</v>
      </c>
      <c r="BM27">
        <v>33.03</v>
      </c>
      <c r="BN27">
        <v>253.23</v>
      </c>
      <c r="BO27">
        <v>253.23</v>
      </c>
      <c r="BQ27" t="s">
        <v>105</v>
      </c>
      <c r="BR27" t="s">
        <v>99</v>
      </c>
      <c r="BS27" s="3">
        <v>45226</v>
      </c>
      <c r="BT27" s="4">
        <v>0.52986111111111112</v>
      </c>
      <c r="BU27" t="s">
        <v>218</v>
      </c>
      <c r="BV27" t="s">
        <v>101</v>
      </c>
      <c r="BY27">
        <v>73331.97</v>
      </c>
      <c r="CA27" t="s">
        <v>200</v>
      </c>
      <c r="CC27" t="s">
        <v>216</v>
      </c>
      <c r="CD27">
        <v>2745</v>
      </c>
      <c r="CE27" t="s">
        <v>90</v>
      </c>
      <c r="CF27" s="3">
        <v>45226</v>
      </c>
      <c r="CI27">
        <v>3</v>
      </c>
      <c r="CJ27">
        <v>2</v>
      </c>
      <c r="CK27">
        <v>43</v>
      </c>
      <c r="CL27" t="s">
        <v>86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"GAB2017410"</f>
        <v>GAB2017410</v>
      </c>
      <c r="F28" s="3">
        <v>45224</v>
      </c>
      <c r="G28">
        <v>202407</v>
      </c>
      <c r="H28" t="s">
        <v>91</v>
      </c>
      <c r="I28" t="s">
        <v>92</v>
      </c>
      <c r="J28" t="s">
        <v>93</v>
      </c>
      <c r="K28" t="s">
        <v>78</v>
      </c>
      <c r="L28" t="s">
        <v>94</v>
      </c>
      <c r="M28" t="s">
        <v>95</v>
      </c>
      <c r="N28" t="s">
        <v>219</v>
      </c>
      <c r="O28" t="s">
        <v>97</v>
      </c>
      <c r="P28" t="str">
        <f>"MED-00258                     "</f>
        <v xml:space="preserve">MED-00258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62.92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0.5</v>
      </c>
      <c r="BJ28">
        <v>2.1</v>
      </c>
      <c r="BK28">
        <v>3</v>
      </c>
      <c r="BL28">
        <v>157.74</v>
      </c>
      <c r="BM28">
        <v>23.66</v>
      </c>
      <c r="BN28">
        <v>181.4</v>
      </c>
      <c r="BO28">
        <v>181.4</v>
      </c>
      <c r="BQ28" t="s">
        <v>220</v>
      </c>
      <c r="BR28" t="s">
        <v>99</v>
      </c>
      <c r="BS28" s="3">
        <v>45226</v>
      </c>
      <c r="BT28" s="4">
        <v>0.51111111111111118</v>
      </c>
      <c r="BU28" t="s">
        <v>221</v>
      </c>
      <c r="BV28" t="s">
        <v>101</v>
      </c>
      <c r="BY28">
        <v>10442.700000000001</v>
      </c>
      <c r="CA28" t="s">
        <v>222</v>
      </c>
      <c r="CC28" t="s">
        <v>95</v>
      </c>
      <c r="CD28">
        <v>4068</v>
      </c>
      <c r="CE28" t="s">
        <v>90</v>
      </c>
      <c r="CF28" s="3">
        <v>45229</v>
      </c>
      <c r="CI28">
        <v>3</v>
      </c>
      <c r="CJ28">
        <v>2</v>
      </c>
      <c r="CK28">
        <v>41</v>
      </c>
      <c r="CL28" t="s">
        <v>86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"GAB2017401"</f>
        <v>GAB2017401</v>
      </c>
      <c r="F29" s="3">
        <v>45224</v>
      </c>
      <c r="G29">
        <v>202407</v>
      </c>
      <c r="H29" t="s">
        <v>91</v>
      </c>
      <c r="I29" t="s">
        <v>92</v>
      </c>
      <c r="J29" t="s">
        <v>93</v>
      </c>
      <c r="K29" t="s">
        <v>78</v>
      </c>
      <c r="L29" t="s">
        <v>133</v>
      </c>
      <c r="M29" t="s">
        <v>134</v>
      </c>
      <c r="N29" t="s">
        <v>223</v>
      </c>
      <c r="O29" t="s">
        <v>82</v>
      </c>
      <c r="P29" t="str">
        <f>"SUT-018429                    "</f>
        <v xml:space="preserve">SUT-018429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77.28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0.4</v>
      </c>
      <c r="BJ29">
        <v>2.4</v>
      </c>
      <c r="BK29">
        <v>2.5</v>
      </c>
      <c r="BL29">
        <v>186.89</v>
      </c>
      <c r="BM29">
        <v>28.03</v>
      </c>
      <c r="BN29">
        <v>214.92</v>
      </c>
      <c r="BO29">
        <v>214.92</v>
      </c>
      <c r="BQ29" t="s">
        <v>224</v>
      </c>
      <c r="BR29" t="s">
        <v>99</v>
      </c>
      <c r="BS29" s="3">
        <v>45225</v>
      </c>
      <c r="BT29" s="4">
        <v>0.35416666666666669</v>
      </c>
      <c r="BU29" t="s">
        <v>225</v>
      </c>
      <c r="BV29" t="s">
        <v>101</v>
      </c>
      <c r="BY29">
        <v>11979.9</v>
      </c>
      <c r="BZ29" t="s">
        <v>89</v>
      </c>
      <c r="CA29" t="s">
        <v>226</v>
      </c>
      <c r="CC29" t="s">
        <v>134</v>
      </c>
      <c r="CD29" s="5" t="s">
        <v>139</v>
      </c>
      <c r="CE29" t="s">
        <v>227</v>
      </c>
      <c r="CF29" s="3">
        <v>45225</v>
      </c>
      <c r="CI29">
        <v>2</v>
      </c>
      <c r="CJ29">
        <v>1</v>
      </c>
      <c r="CK29">
        <v>23</v>
      </c>
      <c r="CL29" t="s">
        <v>86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"GAB2017403"</f>
        <v>GAB2017403</v>
      </c>
      <c r="F30" s="3">
        <v>45224</v>
      </c>
      <c r="G30">
        <v>202407</v>
      </c>
      <c r="H30" t="s">
        <v>91</v>
      </c>
      <c r="I30" t="s">
        <v>92</v>
      </c>
      <c r="J30" t="s">
        <v>93</v>
      </c>
      <c r="K30" t="s">
        <v>78</v>
      </c>
      <c r="L30" t="s">
        <v>215</v>
      </c>
      <c r="M30" t="s">
        <v>216</v>
      </c>
      <c r="N30" t="s">
        <v>228</v>
      </c>
      <c r="O30" t="s">
        <v>82</v>
      </c>
      <c r="P30" t="str">
        <f>"SUT-CT083523                  "</f>
        <v xml:space="preserve">SUT-CT083523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63.04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15.9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0.6</v>
      </c>
      <c r="BJ30">
        <v>1.7</v>
      </c>
      <c r="BK30">
        <v>2</v>
      </c>
      <c r="BL30">
        <v>168.36</v>
      </c>
      <c r="BM30">
        <v>25.25</v>
      </c>
      <c r="BN30">
        <v>193.61</v>
      </c>
      <c r="BO30">
        <v>193.61</v>
      </c>
      <c r="BQ30" t="s">
        <v>229</v>
      </c>
      <c r="BR30" t="s">
        <v>99</v>
      </c>
      <c r="BS30" s="3">
        <v>45225</v>
      </c>
      <c r="BT30" s="4">
        <v>0.40416666666666662</v>
      </c>
      <c r="BU30" t="s">
        <v>230</v>
      </c>
      <c r="BV30" t="s">
        <v>101</v>
      </c>
      <c r="BY30">
        <v>8646</v>
      </c>
      <c r="BZ30" t="s">
        <v>231</v>
      </c>
      <c r="CA30" t="s">
        <v>232</v>
      </c>
      <c r="CC30" t="s">
        <v>216</v>
      </c>
      <c r="CD30">
        <v>2745</v>
      </c>
      <c r="CE30" t="s">
        <v>233</v>
      </c>
      <c r="CF30" s="3">
        <v>45225</v>
      </c>
      <c r="CI30">
        <v>2</v>
      </c>
      <c r="CJ30">
        <v>1</v>
      </c>
      <c r="CK30">
        <v>23</v>
      </c>
      <c r="CL30" t="s">
        <v>86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"GAB2017404"</f>
        <v>GAB2017404</v>
      </c>
      <c r="F31" s="3">
        <v>45224</v>
      </c>
      <c r="G31">
        <v>202407</v>
      </c>
      <c r="H31" t="s">
        <v>91</v>
      </c>
      <c r="I31" t="s">
        <v>92</v>
      </c>
      <c r="J31" t="s">
        <v>93</v>
      </c>
      <c r="K31" t="s">
        <v>78</v>
      </c>
      <c r="L31" t="s">
        <v>91</v>
      </c>
      <c r="M31" t="s">
        <v>92</v>
      </c>
      <c r="N31" t="s">
        <v>234</v>
      </c>
      <c r="O31" t="s">
        <v>82</v>
      </c>
      <c r="P31" t="str">
        <f>"SUT-CT083522                  "</f>
        <v xml:space="preserve">SUT-CT083522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25.42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2.4</v>
      </c>
      <c r="BK31">
        <v>3</v>
      </c>
      <c r="BL31">
        <v>61.47</v>
      </c>
      <c r="BM31">
        <v>9.2200000000000006</v>
      </c>
      <c r="BN31">
        <v>70.69</v>
      </c>
      <c r="BO31">
        <v>70.69</v>
      </c>
      <c r="BQ31" t="s">
        <v>235</v>
      </c>
      <c r="BR31" t="s">
        <v>99</v>
      </c>
      <c r="BS31" s="3">
        <v>45225</v>
      </c>
      <c r="BT31" s="4">
        <v>0.3743055555555555</v>
      </c>
      <c r="BU31" t="s">
        <v>236</v>
      </c>
      <c r="BV31" t="s">
        <v>101</v>
      </c>
      <c r="BY31">
        <v>11804.7</v>
      </c>
      <c r="BZ31" t="s">
        <v>89</v>
      </c>
      <c r="CA31" t="s">
        <v>237</v>
      </c>
      <c r="CC31" t="s">
        <v>92</v>
      </c>
      <c r="CD31">
        <v>7800</v>
      </c>
      <c r="CE31" t="s">
        <v>171</v>
      </c>
      <c r="CF31" s="3">
        <v>45226</v>
      </c>
      <c r="CI31">
        <v>1</v>
      </c>
      <c r="CJ31">
        <v>1</v>
      </c>
      <c r="CK31">
        <v>22</v>
      </c>
      <c r="CL31" t="s">
        <v>86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"GAB2017405"</f>
        <v>GAB2017405</v>
      </c>
      <c r="F32" s="3">
        <v>45224</v>
      </c>
      <c r="G32">
        <v>202407</v>
      </c>
      <c r="H32" t="s">
        <v>91</v>
      </c>
      <c r="I32" t="s">
        <v>92</v>
      </c>
      <c r="J32" t="s">
        <v>93</v>
      </c>
      <c r="K32" t="s">
        <v>78</v>
      </c>
      <c r="L32" t="s">
        <v>238</v>
      </c>
      <c r="M32" t="s">
        <v>239</v>
      </c>
      <c r="N32" t="s">
        <v>240</v>
      </c>
      <c r="O32" t="s">
        <v>82</v>
      </c>
      <c r="P32" t="str">
        <f>"ATT:J.PILLAY                  "</f>
        <v xml:space="preserve">ATT:J.PILLAY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40.659999999999997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2.4</v>
      </c>
      <c r="BK32">
        <v>2.5</v>
      </c>
      <c r="BL32">
        <v>98.34</v>
      </c>
      <c r="BM32">
        <v>14.75</v>
      </c>
      <c r="BN32">
        <v>113.09</v>
      </c>
      <c r="BO32">
        <v>113.09</v>
      </c>
      <c r="BQ32" t="s">
        <v>241</v>
      </c>
      <c r="BR32" t="s">
        <v>99</v>
      </c>
      <c r="BS32" s="3">
        <v>45225</v>
      </c>
      <c r="BT32" s="4">
        <v>0.42430555555555555</v>
      </c>
      <c r="BU32" t="s">
        <v>242</v>
      </c>
      <c r="BV32" t="s">
        <v>101</v>
      </c>
      <c r="BY32">
        <v>11838.96</v>
      </c>
      <c r="BZ32" t="s">
        <v>89</v>
      </c>
      <c r="CA32" t="s">
        <v>243</v>
      </c>
      <c r="CC32" t="s">
        <v>239</v>
      </c>
      <c r="CD32">
        <v>1682</v>
      </c>
      <c r="CE32" t="s">
        <v>244</v>
      </c>
      <c r="CF32" s="3">
        <v>45226</v>
      </c>
      <c r="CI32">
        <v>1</v>
      </c>
      <c r="CJ32">
        <v>1</v>
      </c>
      <c r="CK32">
        <v>21</v>
      </c>
      <c r="CL32" t="s">
        <v>86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"GAB2017407"</f>
        <v>GAB2017407</v>
      </c>
      <c r="F33" s="3">
        <v>45224</v>
      </c>
      <c r="G33">
        <v>202407</v>
      </c>
      <c r="H33" t="s">
        <v>91</v>
      </c>
      <c r="I33" t="s">
        <v>92</v>
      </c>
      <c r="J33" t="s">
        <v>93</v>
      </c>
      <c r="K33" t="s">
        <v>78</v>
      </c>
      <c r="L33" t="s">
        <v>119</v>
      </c>
      <c r="M33" t="s">
        <v>120</v>
      </c>
      <c r="N33" t="s">
        <v>245</v>
      </c>
      <c r="O33" t="s">
        <v>82</v>
      </c>
      <c r="P33" t="str">
        <f>"SUT-018602                    "</f>
        <v xml:space="preserve">SUT-018602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40.659999999999997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0.4</v>
      </c>
      <c r="BJ33">
        <v>2.4</v>
      </c>
      <c r="BK33">
        <v>2.5</v>
      </c>
      <c r="BL33">
        <v>98.34</v>
      </c>
      <c r="BM33">
        <v>14.75</v>
      </c>
      <c r="BN33">
        <v>113.09</v>
      </c>
      <c r="BO33">
        <v>113.09</v>
      </c>
      <c r="BQ33" t="s">
        <v>246</v>
      </c>
      <c r="BR33" t="s">
        <v>99</v>
      </c>
      <c r="BS33" s="3">
        <v>45225</v>
      </c>
      <c r="BT33" s="4">
        <v>0.42777777777777781</v>
      </c>
      <c r="BU33" t="s">
        <v>247</v>
      </c>
      <c r="BV33" t="s">
        <v>101</v>
      </c>
      <c r="BY33">
        <v>11967.86</v>
      </c>
      <c r="BZ33" t="s">
        <v>89</v>
      </c>
      <c r="CA33" t="s">
        <v>248</v>
      </c>
      <c r="CC33" t="s">
        <v>120</v>
      </c>
      <c r="CD33">
        <v>2191</v>
      </c>
      <c r="CE33" t="s">
        <v>249</v>
      </c>
      <c r="CF33" s="3">
        <v>45225</v>
      </c>
      <c r="CI33">
        <v>1</v>
      </c>
      <c r="CJ33">
        <v>1</v>
      </c>
      <c r="CK33">
        <v>21</v>
      </c>
      <c r="CL33" t="s">
        <v>86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"GAB2017408"</f>
        <v>GAB2017408</v>
      </c>
      <c r="F34" s="3">
        <v>45224</v>
      </c>
      <c r="G34">
        <v>202407</v>
      </c>
      <c r="H34" t="s">
        <v>91</v>
      </c>
      <c r="I34" t="s">
        <v>92</v>
      </c>
      <c r="J34" t="s">
        <v>93</v>
      </c>
      <c r="K34" t="s">
        <v>78</v>
      </c>
      <c r="L34" t="s">
        <v>250</v>
      </c>
      <c r="M34" t="s">
        <v>251</v>
      </c>
      <c r="N34" t="s">
        <v>252</v>
      </c>
      <c r="O34" t="s">
        <v>82</v>
      </c>
      <c r="P34" t="str">
        <f>"SUT-CT083526                  "</f>
        <v xml:space="preserve">SUT-CT083526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77.28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0.6</v>
      </c>
      <c r="BJ34">
        <v>2.5</v>
      </c>
      <c r="BK34">
        <v>2.5</v>
      </c>
      <c r="BL34">
        <v>186.89</v>
      </c>
      <c r="BM34">
        <v>28.03</v>
      </c>
      <c r="BN34">
        <v>214.92</v>
      </c>
      <c r="BO34">
        <v>214.92</v>
      </c>
      <c r="BQ34" t="s">
        <v>253</v>
      </c>
      <c r="BR34" t="s">
        <v>99</v>
      </c>
      <c r="BS34" s="3">
        <v>45226</v>
      </c>
      <c r="BT34" s="4">
        <v>0.42708333333333331</v>
      </c>
      <c r="BU34" t="s">
        <v>254</v>
      </c>
      <c r="BV34" t="s">
        <v>101</v>
      </c>
      <c r="BY34">
        <v>12506.4</v>
      </c>
      <c r="BZ34" t="s">
        <v>89</v>
      </c>
      <c r="CA34" t="s">
        <v>255</v>
      </c>
      <c r="CC34" t="s">
        <v>251</v>
      </c>
      <c r="CD34">
        <v>4400</v>
      </c>
      <c r="CE34" t="s">
        <v>256</v>
      </c>
      <c r="CF34" s="3">
        <v>45229</v>
      </c>
      <c r="CI34">
        <v>2</v>
      </c>
      <c r="CJ34">
        <v>2</v>
      </c>
      <c r="CK34">
        <v>23</v>
      </c>
      <c r="CL34" t="s">
        <v>86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"GAB2017409"</f>
        <v>GAB2017409</v>
      </c>
      <c r="F35" s="3">
        <v>45224</v>
      </c>
      <c r="G35">
        <v>202407</v>
      </c>
      <c r="H35" t="s">
        <v>91</v>
      </c>
      <c r="I35" t="s">
        <v>92</v>
      </c>
      <c r="J35" t="s">
        <v>93</v>
      </c>
      <c r="K35" t="s">
        <v>78</v>
      </c>
      <c r="L35" t="s">
        <v>257</v>
      </c>
      <c r="M35" t="s">
        <v>258</v>
      </c>
      <c r="N35" t="s">
        <v>259</v>
      </c>
      <c r="O35" t="s">
        <v>82</v>
      </c>
      <c r="P35" t="str">
        <f>"SUT-CT083541                  "</f>
        <v xml:space="preserve">SUT-CT083541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77.28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0.4</v>
      </c>
      <c r="BJ35">
        <v>2.5</v>
      </c>
      <c r="BK35">
        <v>2.5</v>
      </c>
      <c r="BL35">
        <v>186.89</v>
      </c>
      <c r="BM35">
        <v>28.03</v>
      </c>
      <c r="BN35">
        <v>214.92</v>
      </c>
      <c r="BO35">
        <v>214.92</v>
      </c>
      <c r="BQ35" t="s">
        <v>260</v>
      </c>
      <c r="BR35" t="s">
        <v>99</v>
      </c>
      <c r="BS35" s="3">
        <v>45225</v>
      </c>
      <c r="BT35" s="4">
        <v>0.42499999999999999</v>
      </c>
      <c r="BU35" t="s">
        <v>261</v>
      </c>
      <c r="BV35" t="s">
        <v>101</v>
      </c>
      <c r="BY35">
        <v>12325</v>
      </c>
      <c r="BZ35" t="s">
        <v>89</v>
      </c>
      <c r="CA35" t="s">
        <v>262</v>
      </c>
      <c r="CC35" t="s">
        <v>258</v>
      </c>
      <c r="CD35">
        <v>2515</v>
      </c>
      <c r="CE35" t="s">
        <v>249</v>
      </c>
      <c r="CF35" s="3">
        <v>45225</v>
      </c>
      <c r="CI35">
        <v>1</v>
      </c>
      <c r="CJ35">
        <v>1</v>
      </c>
      <c r="CK35">
        <v>23</v>
      </c>
      <c r="CL35" t="s">
        <v>86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"GAB2017406"</f>
        <v>GAB2017406</v>
      </c>
      <c r="F36" s="3">
        <v>45224</v>
      </c>
      <c r="G36">
        <v>202407</v>
      </c>
      <c r="H36" t="s">
        <v>91</v>
      </c>
      <c r="I36" t="s">
        <v>92</v>
      </c>
      <c r="J36" t="s">
        <v>93</v>
      </c>
      <c r="K36" t="s">
        <v>78</v>
      </c>
      <c r="L36" t="s">
        <v>153</v>
      </c>
      <c r="M36" t="s">
        <v>154</v>
      </c>
      <c r="N36" t="s">
        <v>263</v>
      </c>
      <c r="O36" t="s">
        <v>97</v>
      </c>
      <c r="P36" t="str">
        <f>"SUT-CT083517                  "</f>
        <v xml:space="preserve">SUT-CT083517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88.75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2.5</v>
      </c>
      <c r="BJ36">
        <v>5.8</v>
      </c>
      <c r="BK36">
        <v>6</v>
      </c>
      <c r="BL36">
        <v>220.2</v>
      </c>
      <c r="BM36">
        <v>33.03</v>
      </c>
      <c r="BN36">
        <v>253.23</v>
      </c>
      <c r="BO36">
        <v>253.23</v>
      </c>
      <c r="BQ36" t="s">
        <v>264</v>
      </c>
      <c r="BR36" t="s">
        <v>99</v>
      </c>
      <c r="BS36" s="3">
        <v>45226</v>
      </c>
      <c r="BT36" s="4">
        <v>0.61944444444444446</v>
      </c>
      <c r="BU36" t="s">
        <v>265</v>
      </c>
      <c r="BV36" t="s">
        <v>101</v>
      </c>
      <c r="BY36">
        <v>29011.97</v>
      </c>
      <c r="CA36" t="s">
        <v>158</v>
      </c>
      <c r="CC36" t="s">
        <v>154</v>
      </c>
      <c r="CD36" s="5" t="s">
        <v>159</v>
      </c>
      <c r="CE36" t="s">
        <v>90</v>
      </c>
      <c r="CF36" s="3">
        <v>45226</v>
      </c>
      <c r="CI36">
        <v>3</v>
      </c>
      <c r="CJ36">
        <v>2</v>
      </c>
      <c r="CK36">
        <v>43</v>
      </c>
      <c r="CL36" t="s">
        <v>86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"GAB2017380"</f>
        <v>GAB2017380</v>
      </c>
      <c r="F37" s="3">
        <v>45223</v>
      </c>
      <c r="G37">
        <v>202407</v>
      </c>
      <c r="H37" t="s">
        <v>91</v>
      </c>
      <c r="I37" t="s">
        <v>92</v>
      </c>
      <c r="J37" t="s">
        <v>93</v>
      </c>
      <c r="K37" t="s">
        <v>78</v>
      </c>
      <c r="L37" t="s">
        <v>91</v>
      </c>
      <c r="M37" t="s">
        <v>92</v>
      </c>
      <c r="N37" t="s">
        <v>234</v>
      </c>
      <c r="O37" t="s">
        <v>82</v>
      </c>
      <c r="P37" t="str">
        <f>"SUT-CT083482                  "</f>
        <v xml:space="preserve">SUT-CT083482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25.42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2.4</v>
      </c>
      <c r="BK37">
        <v>3</v>
      </c>
      <c r="BL37">
        <v>61.47</v>
      </c>
      <c r="BM37">
        <v>9.2200000000000006</v>
      </c>
      <c r="BN37">
        <v>70.69</v>
      </c>
      <c r="BO37">
        <v>70.69</v>
      </c>
      <c r="BQ37" t="s">
        <v>235</v>
      </c>
      <c r="BR37" t="s">
        <v>99</v>
      </c>
      <c r="BS37" s="3">
        <v>45224</v>
      </c>
      <c r="BT37" s="4">
        <v>0.3833333333333333</v>
      </c>
      <c r="BU37" t="s">
        <v>266</v>
      </c>
      <c r="BV37" t="s">
        <v>101</v>
      </c>
      <c r="BY37">
        <v>12000</v>
      </c>
      <c r="CA37" t="s">
        <v>237</v>
      </c>
      <c r="CC37" t="s">
        <v>92</v>
      </c>
      <c r="CD37">
        <v>7800</v>
      </c>
      <c r="CE37" t="s">
        <v>267</v>
      </c>
      <c r="CF37" s="3">
        <v>45225</v>
      </c>
      <c r="CI37">
        <v>1</v>
      </c>
      <c r="CJ37">
        <v>1</v>
      </c>
      <c r="CK37">
        <v>22</v>
      </c>
      <c r="CL37" t="s">
        <v>86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"GAB2017381"</f>
        <v>GAB2017381</v>
      </c>
      <c r="F38" s="3">
        <v>45223</v>
      </c>
      <c r="G38">
        <v>202407</v>
      </c>
      <c r="H38" t="s">
        <v>91</v>
      </c>
      <c r="I38" t="s">
        <v>92</v>
      </c>
      <c r="J38" t="s">
        <v>93</v>
      </c>
      <c r="K38" t="s">
        <v>78</v>
      </c>
      <c r="L38" t="s">
        <v>268</v>
      </c>
      <c r="M38" t="s">
        <v>269</v>
      </c>
      <c r="N38" t="s">
        <v>270</v>
      </c>
      <c r="O38" t="s">
        <v>82</v>
      </c>
      <c r="P38" t="str">
        <f>"SUT-018536                    "</f>
        <v xml:space="preserve">SUT-018536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40.659999999999997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2.4</v>
      </c>
      <c r="BK38">
        <v>2.5</v>
      </c>
      <c r="BL38">
        <v>98.34</v>
      </c>
      <c r="BM38">
        <v>14.75</v>
      </c>
      <c r="BN38">
        <v>113.09</v>
      </c>
      <c r="BO38">
        <v>113.09</v>
      </c>
      <c r="BQ38" t="s">
        <v>271</v>
      </c>
      <c r="BR38" t="s">
        <v>99</v>
      </c>
      <c r="BS38" s="3">
        <v>45224</v>
      </c>
      <c r="BT38" s="4">
        <v>0.43194444444444446</v>
      </c>
      <c r="BU38" t="s">
        <v>272</v>
      </c>
      <c r="BV38" t="s">
        <v>101</v>
      </c>
      <c r="BY38">
        <v>12000</v>
      </c>
      <c r="CA38" t="s">
        <v>273</v>
      </c>
      <c r="CC38" t="s">
        <v>269</v>
      </c>
      <c r="CD38">
        <v>5200</v>
      </c>
      <c r="CE38" t="s">
        <v>274</v>
      </c>
      <c r="CF38" s="3">
        <v>45225</v>
      </c>
      <c r="CI38">
        <v>1</v>
      </c>
      <c r="CJ38">
        <v>1</v>
      </c>
      <c r="CK38">
        <v>21</v>
      </c>
      <c r="CL38" t="s">
        <v>86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"GAB2017382"</f>
        <v>GAB2017382</v>
      </c>
      <c r="F39" s="3">
        <v>45223</v>
      </c>
      <c r="G39">
        <v>202407</v>
      </c>
      <c r="H39" t="s">
        <v>91</v>
      </c>
      <c r="I39" t="s">
        <v>92</v>
      </c>
      <c r="J39" t="s">
        <v>93</v>
      </c>
      <c r="K39" t="s">
        <v>78</v>
      </c>
      <c r="L39" t="s">
        <v>275</v>
      </c>
      <c r="M39" t="s">
        <v>276</v>
      </c>
      <c r="N39" t="s">
        <v>277</v>
      </c>
      <c r="O39" t="s">
        <v>82</v>
      </c>
      <c r="P39" t="str">
        <f>"SUT-018553                    "</f>
        <v xml:space="preserve">SUT-018553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77.28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2.4</v>
      </c>
      <c r="BK39">
        <v>2.5</v>
      </c>
      <c r="BL39">
        <v>186.89</v>
      </c>
      <c r="BM39">
        <v>28.03</v>
      </c>
      <c r="BN39">
        <v>214.92</v>
      </c>
      <c r="BO39">
        <v>214.92</v>
      </c>
      <c r="BQ39" t="s">
        <v>130</v>
      </c>
      <c r="BR39" t="s">
        <v>99</v>
      </c>
      <c r="BS39" s="3">
        <v>45224</v>
      </c>
      <c r="BT39" s="4">
        <v>0.55833333333333335</v>
      </c>
      <c r="BU39" t="s">
        <v>278</v>
      </c>
      <c r="BV39" t="s">
        <v>86</v>
      </c>
      <c r="BW39" t="s">
        <v>279</v>
      </c>
      <c r="BX39" t="s">
        <v>280</v>
      </c>
      <c r="BY39">
        <v>12000</v>
      </c>
      <c r="CA39" t="s">
        <v>281</v>
      </c>
      <c r="CC39" t="s">
        <v>276</v>
      </c>
      <c r="CD39">
        <v>1739</v>
      </c>
      <c r="CE39" t="s">
        <v>171</v>
      </c>
      <c r="CF39" s="3">
        <v>45225</v>
      </c>
      <c r="CI39">
        <v>1</v>
      </c>
      <c r="CJ39">
        <v>1</v>
      </c>
      <c r="CK39">
        <v>23</v>
      </c>
      <c r="CL39" t="s">
        <v>86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"GAB2017383"</f>
        <v>GAB2017383</v>
      </c>
      <c r="F40" s="3">
        <v>45223</v>
      </c>
      <c r="G40">
        <v>202407</v>
      </c>
      <c r="H40" t="s">
        <v>91</v>
      </c>
      <c r="I40" t="s">
        <v>92</v>
      </c>
      <c r="J40" t="s">
        <v>93</v>
      </c>
      <c r="K40" t="s">
        <v>78</v>
      </c>
      <c r="L40" t="s">
        <v>282</v>
      </c>
      <c r="M40" t="s">
        <v>283</v>
      </c>
      <c r="N40" t="s">
        <v>284</v>
      </c>
      <c r="O40" t="s">
        <v>82</v>
      </c>
      <c r="P40" t="str">
        <f>"SUT-CT083485                  "</f>
        <v xml:space="preserve">SUT-CT083485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40.659999999999997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2.4</v>
      </c>
      <c r="BK40">
        <v>2.5</v>
      </c>
      <c r="BL40">
        <v>98.34</v>
      </c>
      <c r="BM40">
        <v>14.75</v>
      </c>
      <c r="BN40">
        <v>113.09</v>
      </c>
      <c r="BO40">
        <v>113.09</v>
      </c>
      <c r="BQ40" t="s">
        <v>285</v>
      </c>
      <c r="BR40" t="s">
        <v>99</v>
      </c>
      <c r="BS40" s="3">
        <v>45224</v>
      </c>
      <c r="BT40" s="4">
        <v>0.42638888888888887</v>
      </c>
      <c r="BU40" t="s">
        <v>286</v>
      </c>
      <c r="BV40" t="s">
        <v>101</v>
      </c>
      <c r="BY40">
        <v>12000</v>
      </c>
      <c r="CA40" t="s">
        <v>287</v>
      </c>
      <c r="CC40" t="s">
        <v>283</v>
      </c>
      <c r="CD40" s="5" t="s">
        <v>288</v>
      </c>
      <c r="CE40" t="s">
        <v>267</v>
      </c>
      <c r="CF40" s="3">
        <v>45224</v>
      </c>
      <c r="CI40">
        <v>2</v>
      </c>
      <c r="CJ40">
        <v>1</v>
      </c>
      <c r="CK40">
        <v>21</v>
      </c>
      <c r="CL40" t="s">
        <v>86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"GAB2017384"</f>
        <v>GAB2017384</v>
      </c>
      <c r="F41" s="3">
        <v>45223</v>
      </c>
      <c r="G41">
        <v>202407</v>
      </c>
      <c r="H41" t="s">
        <v>91</v>
      </c>
      <c r="I41" t="s">
        <v>92</v>
      </c>
      <c r="J41" t="s">
        <v>93</v>
      </c>
      <c r="K41" t="s">
        <v>78</v>
      </c>
      <c r="L41" t="s">
        <v>289</v>
      </c>
      <c r="M41" t="s">
        <v>290</v>
      </c>
      <c r="N41" t="s">
        <v>291</v>
      </c>
      <c r="O41" t="s">
        <v>82</v>
      </c>
      <c r="P41" t="str">
        <f>"SUT-CT083479                  "</f>
        <v xml:space="preserve">SUT-CT083479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119.98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3.8</v>
      </c>
      <c r="BK41">
        <v>4</v>
      </c>
      <c r="BL41">
        <v>290.16000000000003</v>
      </c>
      <c r="BM41">
        <v>43.52</v>
      </c>
      <c r="BN41">
        <v>333.68</v>
      </c>
      <c r="BO41">
        <v>333.68</v>
      </c>
      <c r="BQ41" t="s">
        <v>292</v>
      </c>
      <c r="BR41" t="s">
        <v>99</v>
      </c>
      <c r="BS41" s="3">
        <v>45226</v>
      </c>
      <c r="BT41" s="4">
        <v>0.4465277777777778</v>
      </c>
      <c r="BU41" t="s">
        <v>293</v>
      </c>
      <c r="BV41" t="s">
        <v>101</v>
      </c>
      <c r="BY41">
        <v>19200</v>
      </c>
      <c r="CA41" t="s">
        <v>294</v>
      </c>
      <c r="CC41" t="s">
        <v>290</v>
      </c>
      <c r="CD41">
        <v>8800</v>
      </c>
      <c r="CE41" t="s">
        <v>249</v>
      </c>
      <c r="CI41">
        <v>3</v>
      </c>
      <c r="CJ41">
        <v>3</v>
      </c>
      <c r="CK41">
        <v>23</v>
      </c>
      <c r="CL41" t="s">
        <v>86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"GAB2017385"</f>
        <v>GAB2017385</v>
      </c>
      <c r="F42" s="3">
        <v>45223</v>
      </c>
      <c r="G42">
        <v>202407</v>
      </c>
      <c r="H42" t="s">
        <v>91</v>
      </c>
      <c r="I42" t="s">
        <v>92</v>
      </c>
      <c r="J42" t="s">
        <v>93</v>
      </c>
      <c r="K42" t="s">
        <v>78</v>
      </c>
      <c r="L42" t="s">
        <v>295</v>
      </c>
      <c r="M42" t="s">
        <v>296</v>
      </c>
      <c r="N42" t="s">
        <v>297</v>
      </c>
      <c r="O42" t="s">
        <v>82</v>
      </c>
      <c r="P42" t="str">
        <f>"SUT-CT083481                  "</f>
        <v xml:space="preserve">SUT-CT083481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518.53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10</v>
      </c>
      <c r="BJ42">
        <v>17.8</v>
      </c>
      <c r="BK42">
        <v>18</v>
      </c>
      <c r="BL42">
        <v>1254.03</v>
      </c>
      <c r="BM42">
        <v>188.1</v>
      </c>
      <c r="BN42">
        <v>1442.13</v>
      </c>
      <c r="BO42">
        <v>1442.13</v>
      </c>
      <c r="BQ42" t="s">
        <v>298</v>
      </c>
      <c r="BR42" t="s">
        <v>99</v>
      </c>
      <c r="BS42" s="3">
        <v>45224</v>
      </c>
      <c r="BT42" s="4">
        <v>0.40416666666666662</v>
      </c>
      <c r="BU42" t="s">
        <v>299</v>
      </c>
      <c r="BV42" t="s">
        <v>101</v>
      </c>
      <c r="BY42">
        <v>89031</v>
      </c>
      <c r="CC42" t="s">
        <v>296</v>
      </c>
      <c r="CD42">
        <v>9459</v>
      </c>
      <c r="CE42" t="s">
        <v>300</v>
      </c>
      <c r="CF42" s="3">
        <v>45224</v>
      </c>
      <c r="CI42">
        <v>2</v>
      </c>
      <c r="CJ42">
        <v>1</v>
      </c>
      <c r="CK42">
        <v>23</v>
      </c>
      <c r="CL42" t="s">
        <v>86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"GAB2017386"</f>
        <v>GAB2017386</v>
      </c>
      <c r="F43" s="3">
        <v>45223</v>
      </c>
      <c r="G43">
        <v>202407</v>
      </c>
      <c r="H43" t="s">
        <v>91</v>
      </c>
      <c r="I43" t="s">
        <v>92</v>
      </c>
      <c r="J43" t="s">
        <v>93</v>
      </c>
      <c r="K43" t="s">
        <v>78</v>
      </c>
      <c r="L43" t="s">
        <v>301</v>
      </c>
      <c r="M43" t="s">
        <v>302</v>
      </c>
      <c r="N43" t="s">
        <v>303</v>
      </c>
      <c r="O43" t="s">
        <v>82</v>
      </c>
      <c r="P43" t="str">
        <f>"SUT-CT083342                  "</f>
        <v xml:space="preserve">SUT-CT083342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77.28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2.4</v>
      </c>
      <c r="BK43">
        <v>2.5</v>
      </c>
      <c r="BL43">
        <v>186.89</v>
      </c>
      <c r="BM43">
        <v>28.03</v>
      </c>
      <c r="BN43">
        <v>214.92</v>
      </c>
      <c r="BO43">
        <v>214.92</v>
      </c>
      <c r="BQ43" t="s">
        <v>304</v>
      </c>
      <c r="BR43" t="s">
        <v>99</v>
      </c>
      <c r="BS43" s="3">
        <v>45224</v>
      </c>
      <c r="BT43" s="4">
        <v>0.37847222222222227</v>
      </c>
      <c r="BU43" t="s">
        <v>305</v>
      </c>
      <c r="BV43" t="s">
        <v>101</v>
      </c>
      <c r="BY43">
        <v>12000</v>
      </c>
      <c r="CA43" t="s">
        <v>306</v>
      </c>
      <c r="CC43" t="s">
        <v>302</v>
      </c>
      <c r="CD43">
        <v>2300</v>
      </c>
      <c r="CE43" t="s">
        <v>267</v>
      </c>
      <c r="CF43" s="3">
        <v>45224</v>
      </c>
      <c r="CI43">
        <v>1</v>
      </c>
      <c r="CJ43">
        <v>1</v>
      </c>
      <c r="CK43">
        <v>23</v>
      </c>
      <c r="CL43" t="s">
        <v>86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"GAB2017387"</f>
        <v>GAB2017387</v>
      </c>
      <c r="F44" s="3">
        <v>45223</v>
      </c>
      <c r="G44">
        <v>202407</v>
      </c>
      <c r="H44" t="s">
        <v>91</v>
      </c>
      <c r="I44" t="s">
        <v>92</v>
      </c>
      <c r="J44" t="s">
        <v>93</v>
      </c>
      <c r="K44" t="s">
        <v>78</v>
      </c>
      <c r="L44" t="s">
        <v>307</v>
      </c>
      <c r="M44" t="s">
        <v>308</v>
      </c>
      <c r="N44" t="s">
        <v>309</v>
      </c>
      <c r="O44" t="s">
        <v>82</v>
      </c>
      <c r="P44" t="str">
        <f>"SUT-CT083413                  "</f>
        <v xml:space="preserve">SUT-CT083413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77.28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2.4</v>
      </c>
      <c r="BK44">
        <v>2.5</v>
      </c>
      <c r="BL44">
        <v>186.89</v>
      </c>
      <c r="BM44">
        <v>28.03</v>
      </c>
      <c r="BN44">
        <v>214.92</v>
      </c>
      <c r="BO44">
        <v>214.92</v>
      </c>
      <c r="BQ44" t="s">
        <v>310</v>
      </c>
      <c r="BR44" t="s">
        <v>99</v>
      </c>
      <c r="BS44" s="3">
        <v>45224</v>
      </c>
      <c r="BT44" s="4">
        <v>0.47361111111111115</v>
      </c>
      <c r="BU44" t="s">
        <v>311</v>
      </c>
      <c r="BV44" t="s">
        <v>86</v>
      </c>
      <c r="BW44" t="s">
        <v>279</v>
      </c>
      <c r="BX44" t="s">
        <v>312</v>
      </c>
      <c r="BY44">
        <v>12000</v>
      </c>
      <c r="CA44" t="s">
        <v>313</v>
      </c>
      <c r="CC44" t="s">
        <v>308</v>
      </c>
      <c r="CD44">
        <v>1900</v>
      </c>
      <c r="CE44" t="s">
        <v>267</v>
      </c>
      <c r="CF44" s="3">
        <v>45225</v>
      </c>
      <c r="CI44">
        <v>1</v>
      </c>
      <c r="CJ44">
        <v>1</v>
      </c>
      <c r="CK44">
        <v>23</v>
      </c>
      <c r="CL44" t="s">
        <v>86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"009943325955"</f>
        <v>009943325955</v>
      </c>
      <c r="F45" s="3">
        <v>45223</v>
      </c>
      <c r="G45">
        <v>202407</v>
      </c>
      <c r="H45" t="s">
        <v>75</v>
      </c>
      <c r="I45" t="s">
        <v>76</v>
      </c>
      <c r="J45" t="s">
        <v>77</v>
      </c>
      <c r="K45" t="s">
        <v>78</v>
      </c>
      <c r="L45" t="s">
        <v>314</v>
      </c>
      <c r="M45" t="s">
        <v>315</v>
      </c>
      <c r="N45" t="s">
        <v>316</v>
      </c>
      <c r="O45" t="s">
        <v>82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32.54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78.69</v>
      </c>
      <c r="BM45">
        <v>11.8</v>
      </c>
      <c r="BN45">
        <v>90.49</v>
      </c>
      <c r="BO45">
        <v>90.49</v>
      </c>
      <c r="BQ45" t="s">
        <v>317</v>
      </c>
      <c r="BR45" t="s">
        <v>84</v>
      </c>
      <c r="BS45" s="3">
        <v>45224</v>
      </c>
      <c r="BT45" s="4">
        <v>0.36874999999999997</v>
      </c>
      <c r="BU45" t="s">
        <v>318</v>
      </c>
      <c r="BV45" t="s">
        <v>101</v>
      </c>
      <c r="BY45">
        <v>900</v>
      </c>
      <c r="BZ45" t="s">
        <v>89</v>
      </c>
      <c r="CA45" t="s">
        <v>319</v>
      </c>
      <c r="CC45" t="s">
        <v>315</v>
      </c>
      <c r="CD45">
        <v>6045</v>
      </c>
      <c r="CE45" t="s">
        <v>90</v>
      </c>
      <c r="CF45" s="3">
        <v>45224</v>
      </c>
      <c r="CI45">
        <v>1</v>
      </c>
      <c r="CJ45">
        <v>1</v>
      </c>
      <c r="CK45">
        <v>21</v>
      </c>
      <c r="CL45" t="s">
        <v>86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"009943325934"</f>
        <v>009943325934</v>
      </c>
      <c r="F46" s="3">
        <v>45223</v>
      </c>
      <c r="G46">
        <v>202407</v>
      </c>
      <c r="H46" t="s">
        <v>75</v>
      </c>
      <c r="I46" t="s">
        <v>76</v>
      </c>
      <c r="J46" t="s">
        <v>77</v>
      </c>
      <c r="K46" t="s">
        <v>78</v>
      </c>
      <c r="L46" t="s">
        <v>94</v>
      </c>
      <c r="M46" t="s">
        <v>95</v>
      </c>
      <c r="N46" t="s">
        <v>81</v>
      </c>
      <c r="O46" t="s">
        <v>82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32.54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0.5</v>
      </c>
      <c r="BK46">
        <v>1</v>
      </c>
      <c r="BL46">
        <v>78.69</v>
      </c>
      <c r="BM46">
        <v>11.8</v>
      </c>
      <c r="BN46">
        <v>90.49</v>
      </c>
      <c r="BO46">
        <v>90.49</v>
      </c>
      <c r="BQ46" t="s">
        <v>320</v>
      </c>
      <c r="BR46" t="s">
        <v>84</v>
      </c>
      <c r="BS46" t="s">
        <v>128</v>
      </c>
      <c r="BY46">
        <v>2400</v>
      </c>
      <c r="BZ46" t="s">
        <v>89</v>
      </c>
      <c r="CC46" t="s">
        <v>95</v>
      </c>
      <c r="CD46">
        <v>4000</v>
      </c>
      <c r="CE46" t="s">
        <v>90</v>
      </c>
      <c r="CI46">
        <v>1</v>
      </c>
      <c r="CJ46" t="s">
        <v>128</v>
      </c>
      <c r="CK46">
        <v>21</v>
      </c>
      <c r="CL46" t="s">
        <v>86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"GAB2017388"</f>
        <v>GAB2017388</v>
      </c>
      <c r="F47" s="3">
        <v>45223</v>
      </c>
      <c r="G47">
        <v>202407</v>
      </c>
      <c r="H47" t="s">
        <v>91</v>
      </c>
      <c r="I47" t="s">
        <v>92</v>
      </c>
      <c r="J47" t="s">
        <v>93</v>
      </c>
      <c r="K47" t="s">
        <v>78</v>
      </c>
      <c r="L47" t="s">
        <v>119</v>
      </c>
      <c r="M47" t="s">
        <v>120</v>
      </c>
      <c r="N47" t="s">
        <v>321</v>
      </c>
      <c r="O47" t="s">
        <v>82</v>
      </c>
      <c r="P47" t="str">
        <f>"SUT-CT083491                  "</f>
        <v xml:space="preserve">SUT-CT083491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40.659999999999997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15.9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2.4</v>
      </c>
      <c r="BK47">
        <v>2.5</v>
      </c>
      <c r="BL47">
        <v>114.24</v>
      </c>
      <c r="BM47">
        <v>17.14</v>
      </c>
      <c r="BN47">
        <v>131.38</v>
      </c>
      <c r="BO47">
        <v>131.38</v>
      </c>
      <c r="BQ47" t="s">
        <v>322</v>
      </c>
      <c r="BR47" t="s">
        <v>99</v>
      </c>
      <c r="BS47" s="3">
        <v>45224</v>
      </c>
      <c r="BT47" s="4">
        <v>0.35625000000000001</v>
      </c>
      <c r="BU47" t="s">
        <v>323</v>
      </c>
      <c r="BV47" t="s">
        <v>101</v>
      </c>
      <c r="BY47">
        <v>12000</v>
      </c>
      <c r="BZ47" t="s">
        <v>30</v>
      </c>
      <c r="CA47" t="s">
        <v>324</v>
      </c>
      <c r="CC47" t="s">
        <v>120</v>
      </c>
      <c r="CD47">
        <v>1862</v>
      </c>
      <c r="CE47" t="s">
        <v>171</v>
      </c>
      <c r="CF47" s="3">
        <v>45225</v>
      </c>
      <c r="CI47">
        <v>1</v>
      </c>
      <c r="CJ47">
        <v>1</v>
      </c>
      <c r="CK47">
        <v>21</v>
      </c>
      <c r="CL47" t="s">
        <v>86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"GAB2017363"</f>
        <v>GAB2017363</v>
      </c>
      <c r="F48" s="3">
        <v>45222</v>
      </c>
      <c r="G48">
        <v>202407</v>
      </c>
      <c r="H48" t="s">
        <v>91</v>
      </c>
      <c r="I48" t="s">
        <v>92</v>
      </c>
      <c r="J48" t="s">
        <v>93</v>
      </c>
      <c r="K48" t="s">
        <v>78</v>
      </c>
      <c r="L48" t="s">
        <v>133</v>
      </c>
      <c r="M48" t="s">
        <v>134</v>
      </c>
      <c r="N48" t="s">
        <v>325</v>
      </c>
      <c r="O48" t="s">
        <v>97</v>
      </c>
      <c r="P48" t="str">
        <f>"SUT-CT083469                  "</f>
        <v xml:space="preserve">SUT-CT083469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88.75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3.8</v>
      </c>
      <c r="BK48">
        <v>4</v>
      </c>
      <c r="BL48">
        <v>220.2</v>
      </c>
      <c r="BM48">
        <v>33.03</v>
      </c>
      <c r="BN48">
        <v>253.23</v>
      </c>
      <c r="BO48">
        <v>253.23</v>
      </c>
      <c r="BR48" t="s">
        <v>99</v>
      </c>
      <c r="BS48" s="3">
        <v>45224</v>
      </c>
      <c r="BT48" s="4">
        <v>0.56041666666666667</v>
      </c>
      <c r="BU48" t="s">
        <v>326</v>
      </c>
      <c r="BV48" t="s">
        <v>101</v>
      </c>
      <c r="BY48">
        <v>19200</v>
      </c>
      <c r="CA48" t="s">
        <v>327</v>
      </c>
      <c r="CC48" t="s">
        <v>134</v>
      </c>
      <c r="CD48" s="5" t="s">
        <v>139</v>
      </c>
      <c r="CE48" t="s">
        <v>90</v>
      </c>
      <c r="CF48" s="3">
        <v>45224</v>
      </c>
      <c r="CI48">
        <v>3</v>
      </c>
      <c r="CJ48">
        <v>2</v>
      </c>
      <c r="CK48">
        <v>43</v>
      </c>
      <c r="CL48" t="s">
        <v>86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"GAB2017365"</f>
        <v>GAB2017365</v>
      </c>
      <c r="F49" s="3">
        <v>45222</v>
      </c>
      <c r="G49">
        <v>202407</v>
      </c>
      <c r="H49" t="s">
        <v>91</v>
      </c>
      <c r="I49" t="s">
        <v>92</v>
      </c>
      <c r="J49" t="s">
        <v>93</v>
      </c>
      <c r="K49" t="s">
        <v>78</v>
      </c>
      <c r="L49" t="s">
        <v>328</v>
      </c>
      <c r="M49" t="s">
        <v>328</v>
      </c>
      <c r="N49" t="s">
        <v>329</v>
      </c>
      <c r="O49" t="s">
        <v>97</v>
      </c>
      <c r="P49" t="str">
        <f>"SUT-CT083467                  "</f>
        <v xml:space="preserve">SUT-CT083467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69.489999999999995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3</v>
      </c>
      <c r="BJ49">
        <v>6.1</v>
      </c>
      <c r="BK49">
        <v>7</v>
      </c>
      <c r="BL49">
        <v>173.63</v>
      </c>
      <c r="BM49">
        <v>26.04</v>
      </c>
      <c r="BN49">
        <v>199.67</v>
      </c>
      <c r="BO49">
        <v>199.67</v>
      </c>
      <c r="BQ49" t="s">
        <v>330</v>
      </c>
      <c r="BR49" t="s">
        <v>99</v>
      </c>
      <c r="BS49" s="3">
        <v>45223</v>
      </c>
      <c r="BT49" s="4">
        <v>0.71458333333333324</v>
      </c>
      <c r="BU49" t="s">
        <v>331</v>
      </c>
      <c r="BV49" t="s">
        <v>101</v>
      </c>
      <c r="BY49">
        <v>30720</v>
      </c>
      <c r="CA49" t="s">
        <v>332</v>
      </c>
      <c r="CC49" t="s">
        <v>328</v>
      </c>
      <c r="CD49">
        <v>7646</v>
      </c>
      <c r="CE49" t="s">
        <v>90</v>
      </c>
      <c r="CF49" s="3">
        <v>45224</v>
      </c>
      <c r="CI49">
        <v>0</v>
      </c>
      <c r="CJ49">
        <v>0</v>
      </c>
      <c r="CK49">
        <v>44</v>
      </c>
      <c r="CL49" t="s">
        <v>86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"GAB2017367"</f>
        <v>GAB2017367</v>
      </c>
      <c r="F50" s="3">
        <v>45222</v>
      </c>
      <c r="G50">
        <v>202407</v>
      </c>
      <c r="H50" t="s">
        <v>91</v>
      </c>
      <c r="I50" t="s">
        <v>92</v>
      </c>
      <c r="J50" t="s">
        <v>93</v>
      </c>
      <c r="K50" t="s">
        <v>78</v>
      </c>
      <c r="L50" t="s">
        <v>333</v>
      </c>
      <c r="M50" t="s">
        <v>334</v>
      </c>
      <c r="N50" t="s">
        <v>335</v>
      </c>
      <c r="O50" t="s">
        <v>97</v>
      </c>
      <c r="P50" t="str">
        <f>"SUT-CT083463                  "</f>
        <v xml:space="preserve">SUT-CT083463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88.75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1.7</v>
      </c>
      <c r="BK50">
        <v>2</v>
      </c>
      <c r="BL50">
        <v>220.2</v>
      </c>
      <c r="BM50">
        <v>33.03</v>
      </c>
      <c r="BN50">
        <v>253.23</v>
      </c>
      <c r="BO50">
        <v>253.23</v>
      </c>
      <c r="BQ50" t="s">
        <v>336</v>
      </c>
      <c r="BR50" t="s">
        <v>99</v>
      </c>
      <c r="BS50" s="3">
        <v>45224</v>
      </c>
      <c r="BT50" s="4">
        <v>0.4513888888888889</v>
      </c>
      <c r="BU50" t="s">
        <v>337</v>
      </c>
      <c r="BV50" t="s">
        <v>101</v>
      </c>
      <c r="BY50">
        <v>8448</v>
      </c>
      <c r="CA50" t="s">
        <v>338</v>
      </c>
      <c r="CC50" t="s">
        <v>334</v>
      </c>
      <c r="CD50">
        <v>2571</v>
      </c>
      <c r="CE50" t="s">
        <v>90</v>
      </c>
      <c r="CF50" s="3">
        <v>45225</v>
      </c>
      <c r="CI50">
        <v>2</v>
      </c>
      <c r="CJ50">
        <v>2</v>
      </c>
      <c r="CK50">
        <v>43</v>
      </c>
      <c r="CL50" t="s">
        <v>86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"GAB2017368"</f>
        <v>GAB2017368</v>
      </c>
      <c r="F51" s="3">
        <v>45222</v>
      </c>
      <c r="G51">
        <v>202407</v>
      </c>
      <c r="H51" t="s">
        <v>91</v>
      </c>
      <c r="I51" t="s">
        <v>92</v>
      </c>
      <c r="J51" t="s">
        <v>93</v>
      </c>
      <c r="K51" t="s">
        <v>78</v>
      </c>
      <c r="L51" t="s">
        <v>339</v>
      </c>
      <c r="M51" t="s">
        <v>340</v>
      </c>
      <c r="N51" t="s">
        <v>341</v>
      </c>
      <c r="O51" t="s">
        <v>97</v>
      </c>
      <c r="P51" t="str">
        <f>"SUT-CT083457                  "</f>
        <v xml:space="preserve">SUT-CT083457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88.75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2.7</v>
      </c>
      <c r="BK51">
        <v>3</v>
      </c>
      <c r="BL51">
        <v>220.2</v>
      </c>
      <c r="BM51">
        <v>33.03</v>
      </c>
      <c r="BN51">
        <v>253.23</v>
      </c>
      <c r="BO51">
        <v>253.23</v>
      </c>
      <c r="BQ51" t="s">
        <v>342</v>
      </c>
      <c r="BR51" t="s">
        <v>99</v>
      </c>
      <c r="BS51" s="3">
        <v>45229</v>
      </c>
      <c r="BT51" s="4">
        <v>0.65763888888888888</v>
      </c>
      <c r="BU51" t="s">
        <v>343</v>
      </c>
      <c r="BV51" t="s">
        <v>86</v>
      </c>
      <c r="BW51" t="s">
        <v>344</v>
      </c>
      <c r="BX51" t="s">
        <v>345</v>
      </c>
      <c r="BY51">
        <v>13392</v>
      </c>
      <c r="CC51" t="s">
        <v>340</v>
      </c>
      <c r="CD51">
        <v>8601</v>
      </c>
      <c r="CE51" t="s">
        <v>90</v>
      </c>
      <c r="CF51" s="3">
        <v>45230</v>
      </c>
      <c r="CI51">
        <v>2</v>
      </c>
      <c r="CJ51">
        <v>5</v>
      </c>
      <c r="CK51">
        <v>43</v>
      </c>
      <c r="CL51" t="s">
        <v>86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"GAB2017372"</f>
        <v>GAB2017372</v>
      </c>
      <c r="F52" s="3">
        <v>45222</v>
      </c>
      <c r="G52">
        <v>202407</v>
      </c>
      <c r="H52" t="s">
        <v>91</v>
      </c>
      <c r="I52" t="s">
        <v>92</v>
      </c>
      <c r="J52" t="s">
        <v>93</v>
      </c>
      <c r="K52" t="s">
        <v>78</v>
      </c>
      <c r="L52" t="s">
        <v>161</v>
      </c>
      <c r="M52" t="s">
        <v>162</v>
      </c>
      <c r="N52" t="s">
        <v>205</v>
      </c>
      <c r="O52" t="s">
        <v>97</v>
      </c>
      <c r="P52" t="str">
        <f>"SUT-CT083460 458 464          "</f>
        <v xml:space="preserve">SUT-CT083460 458 464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70.7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10</v>
      </c>
      <c r="BJ52">
        <v>17.8</v>
      </c>
      <c r="BK52">
        <v>18</v>
      </c>
      <c r="BL52">
        <v>176.56</v>
      </c>
      <c r="BM52">
        <v>26.48</v>
      </c>
      <c r="BN52">
        <v>203.04</v>
      </c>
      <c r="BO52">
        <v>203.04</v>
      </c>
      <c r="BQ52" t="s">
        <v>346</v>
      </c>
      <c r="BR52" t="s">
        <v>99</v>
      </c>
      <c r="BS52" s="3">
        <v>45224</v>
      </c>
      <c r="BT52" s="4">
        <v>0.45833333333333331</v>
      </c>
      <c r="BU52" t="s">
        <v>347</v>
      </c>
      <c r="BV52" t="s">
        <v>101</v>
      </c>
      <c r="BY52">
        <v>89031</v>
      </c>
      <c r="CA52" t="s">
        <v>348</v>
      </c>
      <c r="CC52" t="s">
        <v>162</v>
      </c>
      <c r="CD52" s="5" t="s">
        <v>165</v>
      </c>
      <c r="CE52" t="s">
        <v>90</v>
      </c>
      <c r="CF52" s="3">
        <v>45224</v>
      </c>
      <c r="CI52">
        <v>3</v>
      </c>
      <c r="CJ52">
        <v>2</v>
      </c>
      <c r="CK52">
        <v>41</v>
      </c>
      <c r="CL52" t="s">
        <v>86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"GAB2017374"</f>
        <v>GAB2017374</v>
      </c>
      <c r="F53" s="3">
        <v>45222</v>
      </c>
      <c r="G53">
        <v>202407</v>
      </c>
      <c r="H53" t="s">
        <v>91</v>
      </c>
      <c r="I53" t="s">
        <v>92</v>
      </c>
      <c r="J53" t="s">
        <v>93</v>
      </c>
      <c r="K53" t="s">
        <v>78</v>
      </c>
      <c r="L53" t="s">
        <v>349</v>
      </c>
      <c r="M53" t="s">
        <v>350</v>
      </c>
      <c r="N53" t="s">
        <v>351</v>
      </c>
      <c r="O53" t="s">
        <v>97</v>
      </c>
      <c r="P53" t="str">
        <f>"MED-CT083432                  "</f>
        <v xml:space="preserve">MED-CT083432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62.92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2.4</v>
      </c>
      <c r="BK53">
        <v>3</v>
      </c>
      <c r="BL53">
        <v>157.74</v>
      </c>
      <c r="BM53">
        <v>23.66</v>
      </c>
      <c r="BN53">
        <v>181.4</v>
      </c>
      <c r="BO53">
        <v>181.4</v>
      </c>
      <c r="BR53" t="s">
        <v>99</v>
      </c>
      <c r="BS53" s="3">
        <v>45225</v>
      </c>
      <c r="BT53" s="4">
        <v>0.37638888888888888</v>
      </c>
      <c r="BU53" t="s">
        <v>352</v>
      </c>
      <c r="BV53" t="s">
        <v>101</v>
      </c>
      <c r="BY53">
        <v>12000</v>
      </c>
      <c r="CA53" t="s">
        <v>353</v>
      </c>
      <c r="CC53" t="s">
        <v>350</v>
      </c>
      <c r="CD53">
        <v>3201</v>
      </c>
      <c r="CE53" t="s">
        <v>90</v>
      </c>
      <c r="CF53" s="3">
        <v>45226</v>
      </c>
      <c r="CI53">
        <v>4</v>
      </c>
      <c r="CJ53">
        <v>3</v>
      </c>
      <c r="CK53">
        <v>41</v>
      </c>
      <c r="CL53" t="s">
        <v>86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"009943325870"</f>
        <v>009943325870</v>
      </c>
      <c r="F54" s="3">
        <v>45222</v>
      </c>
      <c r="G54">
        <v>202407</v>
      </c>
      <c r="H54" t="s">
        <v>75</v>
      </c>
      <c r="I54" t="s">
        <v>76</v>
      </c>
      <c r="J54" t="s">
        <v>77</v>
      </c>
      <c r="K54" t="s">
        <v>78</v>
      </c>
      <c r="L54" t="s">
        <v>91</v>
      </c>
      <c r="M54" t="s">
        <v>92</v>
      </c>
      <c r="N54" t="s">
        <v>81</v>
      </c>
      <c r="O54" t="s">
        <v>82</v>
      </c>
      <c r="P54" t="str">
        <f>"NA                            "</f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48.79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2.8</v>
      </c>
      <c r="BJ54">
        <v>2.8</v>
      </c>
      <c r="BK54">
        <v>3</v>
      </c>
      <c r="BL54">
        <v>118</v>
      </c>
      <c r="BM54">
        <v>17.7</v>
      </c>
      <c r="BN54">
        <v>135.69999999999999</v>
      </c>
      <c r="BO54">
        <v>135.69999999999999</v>
      </c>
      <c r="BQ54" t="s">
        <v>354</v>
      </c>
      <c r="BR54" t="s">
        <v>355</v>
      </c>
      <c r="BS54" s="3">
        <v>45223</v>
      </c>
      <c r="BT54" s="4">
        <v>0.40902777777777777</v>
      </c>
      <c r="BU54" t="s">
        <v>356</v>
      </c>
      <c r="BV54" t="s">
        <v>101</v>
      </c>
      <c r="BY54">
        <v>13783.2</v>
      </c>
      <c r="BZ54" t="s">
        <v>89</v>
      </c>
      <c r="CA54" t="s">
        <v>357</v>
      </c>
      <c r="CC54" t="s">
        <v>92</v>
      </c>
      <c r="CD54">
        <v>7460</v>
      </c>
      <c r="CE54" t="s">
        <v>90</v>
      </c>
      <c r="CF54" s="3">
        <v>45224</v>
      </c>
      <c r="CI54">
        <v>1</v>
      </c>
      <c r="CJ54">
        <v>1</v>
      </c>
      <c r="CK54">
        <v>21</v>
      </c>
      <c r="CL54" t="s">
        <v>86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"GAB2017358"</f>
        <v>GAB2017358</v>
      </c>
      <c r="F55" s="3">
        <v>45222</v>
      </c>
      <c r="G55">
        <v>202407</v>
      </c>
      <c r="H55" t="s">
        <v>91</v>
      </c>
      <c r="I55" t="s">
        <v>92</v>
      </c>
      <c r="J55" t="s">
        <v>93</v>
      </c>
      <c r="K55" t="s">
        <v>78</v>
      </c>
      <c r="L55" t="s">
        <v>94</v>
      </c>
      <c r="M55" t="s">
        <v>95</v>
      </c>
      <c r="N55" t="s">
        <v>358</v>
      </c>
      <c r="O55" t="s">
        <v>82</v>
      </c>
      <c r="P55" t="str">
        <f>"SUT-CT083454                  "</f>
        <v xml:space="preserve">SUT-CT083454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40.659999999999997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2.4</v>
      </c>
      <c r="BK55">
        <v>2.5</v>
      </c>
      <c r="BL55">
        <v>98.34</v>
      </c>
      <c r="BM55">
        <v>14.75</v>
      </c>
      <c r="BN55">
        <v>113.09</v>
      </c>
      <c r="BO55">
        <v>113.09</v>
      </c>
      <c r="BQ55" t="s">
        <v>359</v>
      </c>
      <c r="BR55" t="s">
        <v>99</v>
      </c>
      <c r="BS55" s="3">
        <v>45224</v>
      </c>
      <c r="BT55" s="4">
        <v>0.53472222222222221</v>
      </c>
      <c r="BU55" t="s">
        <v>360</v>
      </c>
      <c r="BV55" t="s">
        <v>86</v>
      </c>
      <c r="BW55" t="s">
        <v>361</v>
      </c>
      <c r="BX55" t="s">
        <v>362</v>
      </c>
      <c r="BY55">
        <v>12000</v>
      </c>
      <c r="CA55" t="s">
        <v>363</v>
      </c>
      <c r="CC55" t="s">
        <v>95</v>
      </c>
      <c r="CD55">
        <v>4001</v>
      </c>
      <c r="CE55" t="s">
        <v>364</v>
      </c>
      <c r="CF55" s="3">
        <v>45225</v>
      </c>
      <c r="CI55">
        <v>2</v>
      </c>
      <c r="CJ55">
        <v>2</v>
      </c>
      <c r="CK55">
        <v>21</v>
      </c>
      <c r="CL55" t="s">
        <v>86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"GAB2017359"</f>
        <v>GAB2017359</v>
      </c>
      <c r="F56" s="3">
        <v>45222</v>
      </c>
      <c r="G56">
        <v>202407</v>
      </c>
      <c r="H56" t="s">
        <v>91</v>
      </c>
      <c r="I56" t="s">
        <v>92</v>
      </c>
      <c r="J56" t="s">
        <v>93</v>
      </c>
      <c r="K56" t="s">
        <v>78</v>
      </c>
      <c r="L56" t="s">
        <v>94</v>
      </c>
      <c r="M56" t="s">
        <v>95</v>
      </c>
      <c r="N56" t="s">
        <v>365</v>
      </c>
      <c r="O56" t="s">
        <v>82</v>
      </c>
      <c r="P56" t="str">
        <f>"SUT-CT083453                  "</f>
        <v xml:space="preserve">SUT-CT083453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40.659999999999997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2.4</v>
      </c>
      <c r="BK56">
        <v>2.5</v>
      </c>
      <c r="BL56">
        <v>98.34</v>
      </c>
      <c r="BM56">
        <v>14.75</v>
      </c>
      <c r="BN56">
        <v>113.09</v>
      </c>
      <c r="BO56">
        <v>113.09</v>
      </c>
      <c r="BQ56" t="s">
        <v>366</v>
      </c>
      <c r="BR56" t="s">
        <v>99</v>
      </c>
      <c r="BS56" s="3">
        <v>45224</v>
      </c>
      <c r="BT56" s="4">
        <v>0.41111111111111115</v>
      </c>
      <c r="BU56" t="s">
        <v>367</v>
      </c>
      <c r="BV56" t="s">
        <v>101</v>
      </c>
      <c r="BY56">
        <v>12000</v>
      </c>
      <c r="CA56" t="s">
        <v>368</v>
      </c>
      <c r="CC56" t="s">
        <v>95</v>
      </c>
      <c r="CD56">
        <v>4001</v>
      </c>
      <c r="CE56" t="s">
        <v>364</v>
      </c>
      <c r="CF56" s="3">
        <v>45225</v>
      </c>
      <c r="CI56">
        <v>2</v>
      </c>
      <c r="CJ56">
        <v>2</v>
      </c>
      <c r="CK56">
        <v>21</v>
      </c>
      <c r="CL56" t="s">
        <v>86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"GAB2017361"</f>
        <v>GAB2017361</v>
      </c>
      <c r="F57" s="3">
        <v>45222</v>
      </c>
      <c r="G57">
        <v>202407</v>
      </c>
      <c r="H57" t="s">
        <v>91</v>
      </c>
      <c r="I57" t="s">
        <v>92</v>
      </c>
      <c r="J57" t="s">
        <v>93</v>
      </c>
      <c r="K57" t="s">
        <v>78</v>
      </c>
      <c r="L57" t="s">
        <v>91</v>
      </c>
      <c r="M57" t="s">
        <v>92</v>
      </c>
      <c r="N57" t="s">
        <v>234</v>
      </c>
      <c r="O57" t="s">
        <v>82</v>
      </c>
      <c r="P57" t="str">
        <f>"SUT-CT083456                  "</f>
        <v xml:space="preserve">SUT-CT083456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25.42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2.4</v>
      </c>
      <c r="BK57">
        <v>3</v>
      </c>
      <c r="BL57">
        <v>61.47</v>
      </c>
      <c r="BM57">
        <v>9.2200000000000006</v>
      </c>
      <c r="BN57">
        <v>70.69</v>
      </c>
      <c r="BO57">
        <v>70.69</v>
      </c>
      <c r="BQ57" t="s">
        <v>369</v>
      </c>
      <c r="BR57" t="s">
        <v>99</v>
      </c>
      <c r="BS57" s="3">
        <v>45223</v>
      </c>
      <c r="BT57" s="4">
        <v>0.39027777777777778</v>
      </c>
      <c r="BU57" t="s">
        <v>369</v>
      </c>
      <c r="BV57" t="s">
        <v>101</v>
      </c>
      <c r="BY57">
        <v>12000</v>
      </c>
      <c r="CA57" t="s">
        <v>370</v>
      </c>
      <c r="CC57" t="s">
        <v>92</v>
      </c>
      <c r="CD57">
        <v>7800</v>
      </c>
      <c r="CE57" t="s">
        <v>371</v>
      </c>
      <c r="CF57" s="3">
        <v>45224</v>
      </c>
      <c r="CI57">
        <v>1</v>
      </c>
      <c r="CJ57">
        <v>1</v>
      </c>
      <c r="CK57">
        <v>22</v>
      </c>
      <c r="CL57" t="s">
        <v>86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"GAB2017362"</f>
        <v>GAB2017362</v>
      </c>
      <c r="F58" s="3">
        <v>45222</v>
      </c>
      <c r="G58">
        <v>202407</v>
      </c>
      <c r="H58" t="s">
        <v>91</v>
      </c>
      <c r="I58" t="s">
        <v>92</v>
      </c>
      <c r="J58" t="s">
        <v>93</v>
      </c>
      <c r="K58" t="s">
        <v>78</v>
      </c>
      <c r="L58" t="s">
        <v>238</v>
      </c>
      <c r="M58" t="s">
        <v>239</v>
      </c>
      <c r="N58" t="s">
        <v>240</v>
      </c>
      <c r="O58" t="s">
        <v>82</v>
      </c>
      <c r="P58" t="str">
        <f>"ATT:J PILLAY                  "</f>
        <v xml:space="preserve">ATT:J PILLAY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40.659999999999997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2.4</v>
      </c>
      <c r="BK58">
        <v>2.5</v>
      </c>
      <c r="BL58">
        <v>98.34</v>
      </c>
      <c r="BM58">
        <v>14.75</v>
      </c>
      <c r="BN58">
        <v>113.09</v>
      </c>
      <c r="BO58">
        <v>113.09</v>
      </c>
      <c r="BQ58" t="s">
        <v>372</v>
      </c>
      <c r="BR58" t="s">
        <v>99</v>
      </c>
      <c r="BS58" s="3">
        <v>45223</v>
      </c>
      <c r="BT58" s="4">
        <v>0.4284722222222222</v>
      </c>
      <c r="BU58" t="s">
        <v>373</v>
      </c>
      <c r="BV58" t="s">
        <v>101</v>
      </c>
      <c r="BY58">
        <v>12000</v>
      </c>
      <c r="CA58" t="s">
        <v>374</v>
      </c>
      <c r="CC58" t="s">
        <v>239</v>
      </c>
      <c r="CD58">
        <v>1682</v>
      </c>
      <c r="CE58" t="s">
        <v>375</v>
      </c>
      <c r="CF58" s="3">
        <v>45223</v>
      </c>
      <c r="CI58">
        <v>1</v>
      </c>
      <c r="CJ58">
        <v>1</v>
      </c>
      <c r="CK58">
        <v>21</v>
      </c>
      <c r="CL58" t="s">
        <v>86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"GAB2017364"</f>
        <v>GAB2017364</v>
      </c>
      <c r="F59" s="3">
        <v>45222</v>
      </c>
      <c r="G59">
        <v>202407</v>
      </c>
      <c r="H59" t="s">
        <v>91</v>
      </c>
      <c r="I59" t="s">
        <v>92</v>
      </c>
      <c r="J59" t="s">
        <v>93</v>
      </c>
      <c r="K59" t="s">
        <v>78</v>
      </c>
      <c r="L59" t="s">
        <v>153</v>
      </c>
      <c r="M59" t="s">
        <v>154</v>
      </c>
      <c r="N59" t="s">
        <v>155</v>
      </c>
      <c r="O59" t="s">
        <v>82</v>
      </c>
      <c r="P59" t="str">
        <f>"SUT-CT083468                  "</f>
        <v xml:space="preserve">SUT-CT083468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77.28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2.4</v>
      </c>
      <c r="BK59">
        <v>2.5</v>
      </c>
      <c r="BL59">
        <v>186.89</v>
      </c>
      <c r="BM59">
        <v>28.03</v>
      </c>
      <c r="BN59">
        <v>214.92</v>
      </c>
      <c r="BO59">
        <v>214.92</v>
      </c>
      <c r="BQ59" t="s">
        <v>156</v>
      </c>
      <c r="BR59" t="s">
        <v>99</v>
      </c>
      <c r="BS59" s="3">
        <v>45223</v>
      </c>
      <c r="BT59" s="4">
        <v>0.46111111111111108</v>
      </c>
      <c r="BU59" t="s">
        <v>376</v>
      </c>
      <c r="BV59" t="s">
        <v>101</v>
      </c>
      <c r="BY59">
        <v>12000</v>
      </c>
      <c r="CA59" t="s">
        <v>377</v>
      </c>
      <c r="CC59" t="s">
        <v>154</v>
      </c>
      <c r="CD59" s="5" t="s">
        <v>159</v>
      </c>
      <c r="CE59" t="s">
        <v>364</v>
      </c>
      <c r="CF59" s="3">
        <v>45223</v>
      </c>
      <c r="CI59">
        <v>2</v>
      </c>
      <c r="CJ59">
        <v>1</v>
      </c>
      <c r="CK59">
        <v>23</v>
      </c>
      <c r="CL59" t="s">
        <v>86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"GAB2017366"</f>
        <v>GAB2017366</v>
      </c>
      <c r="F60" s="3">
        <v>45222</v>
      </c>
      <c r="G60">
        <v>202407</v>
      </c>
      <c r="H60" t="s">
        <v>91</v>
      </c>
      <c r="I60" t="s">
        <v>92</v>
      </c>
      <c r="J60" t="s">
        <v>93</v>
      </c>
      <c r="K60" t="s">
        <v>78</v>
      </c>
      <c r="L60" t="s">
        <v>282</v>
      </c>
      <c r="M60" t="s">
        <v>283</v>
      </c>
      <c r="N60" t="s">
        <v>284</v>
      </c>
      <c r="O60" t="s">
        <v>82</v>
      </c>
      <c r="P60" t="str">
        <f>"SUT-CT083465                  "</f>
        <v xml:space="preserve">SUT-CT083465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65.05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3.8</v>
      </c>
      <c r="BK60">
        <v>4</v>
      </c>
      <c r="BL60">
        <v>157.32</v>
      </c>
      <c r="BM60">
        <v>23.6</v>
      </c>
      <c r="BN60">
        <v>180.92</v>
      </c>
      <c r="BO60">
        <v>180.92</v>
      </c>
      <c r="BQ60" t="s">
        <v>285</v>
      </c>
      <c r="BR60" t="s">
        <v>99</v>
      </c>
      <c r="BS60" s="3">
        <v>45223</v>
      </c>
      <c r="BT60" s="4">
        <v>0.42430555555555555</v>
      </c>
      <c r="BU60" t="s">
        <v>378</v>
      </c>
      <c r="BV60" t="s">
        <v>101</v>
      </c>
      <c r="BY60">
        <v>19200</v>
      </c>
      <c r="CA60" t="s">
        <v>379</v>
      </c>
      <c r="CC60" t="s">
        <v>283</v>
      </c>
      <c r="CD60" s="5" t="s">
        <v>288</v>
      </c>
      <c r="CE60" t="s">
        <v>380</v>
      </c>
      <c r="CF60" s="3">
        <v>45224</v>
      </c>
      <c r="CI60">
        <v>2</v>
      </c>
      <c r="CJ60">
        <v>1</v>
      </c>
      <c r="CK60">
        <v>21</v>
      </c>
      <c r="CL60" t="s">
        <v>86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"GAB2017369"</f>
        <v>GAB2017369</v>
      </c>
      <c r="F61" s="3">
        <v>45222</v>
      </c>
      <c r="G61">
        <v>202407</v>
      </c>
      <c r="H61" t="s">
        <v>91</v>
      </c>
      <c r="I61" t="s">
        <v>92</v>
      </c>
      <c r="J61" t="s">
        <v>93</v>
      </c>
      <c r="K61" t="s">
        <v>78</v>
      </c>
      <c r="L61" t="s">
        <v>381</v>
      </c>
      <c r="M61" t="s">
        <v>382</v>
      </c>
      <c r="N61" t="s">
        <v>383</v>
      </c>
      <c r="O61" t="s">
        <v>82</v>
      </c>
      <c r="P61" t="str">
        <f>"SUT-CT083459                  "</f>
        <v xml:space="preserve">SUT-CT083459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25.42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3.8</v>
      </c>
      <c r="BK61">
        <v>4</v>
      </c>
      <c r="BL61">
        <v>61.47</v>
      </c>
      <c r="BM61">
        <v>9.2200000000000006</v>
      </c>
      <c r="BN61">
        <v>70.69</v>
      </c>
      <c r="BO61">
        <v>70.69</v>
      </c>
      <c r="BQ61" t="s">
        <v>384</v>
      </c>
      <c r="BR61" t="s">
        <v>99</v>
      </c>
      <c r="BS61" s="3">
        <v>45223</v>
      </c>
      <c r="BT61" s="4">
        <v>0.41319444444444442</v>
      </c>
      <c r="BU61" t="s">
        <v>385</v>
      </c>
      <c r="BV61" t="s">
        <v>101</v>
      </c>
      <c r="BY61">
        <v>19200</v>
      </c>
      <c r="CA61" t="s">
        <v>386</v>
      </c>
      <c r="CC61" t="s">
        <v>382</v>
      </c>
      <c r="CD61">
        <v>7600</v>
      </c>
      <c r="CE61" t="s">
        <v>387</v>
      </c>
      <c r="CF61" s="3">
        <v>45224</v>
      </c>
      <c r="CI61">
        <v>1</v>
      </c>
      <c r="CJ61">
        <v>1</v>
      </c>
      <c r="CK61">
        <v>22</v>
      </c>
      <c r="CL61" t="s">
        <v>86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"GAB2017370"</f>
        <v>GAB2017370</v>
      </c>
      <c r="F62" s="3">
        <v>45222</v>
      </c>
      <c r="G62">
        <v>202407</v>
      </c>
      <c r="H62" t="s">
        <v>91</v>
      </c>
      <c r="I62" t="s">
        <v>92</v>
      </c>
      <c r="J62" t="s">
        <v>93</v>
      </c>
      <c r="K62" t="s">
        <v>78</v>
      </c>
      <c r="L62" t="s">
        <v>295</v>
      </c>
      <c r="M62" t="s">
        <v>296</v>
      </c>
      <c r="N62" t="s">
        <v>297</v>
      </c>
      <c r="O62" t="s">
        <v>82</v>
      </c>
      <c r="P62" t="str">
        <f>"SUT-CT083461                  "</f>
        <v xml:space="preserve">SUT-CT083461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63.04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1.7</v>
      </c>
      <c r="BK62">
        <v>2</v>
      </c>
      <c r="BL62">
        <v>152.46</v>
      </c>
      <c r="BM62">
        <v>22.87</v>
      </c>
      <c r="BN62">
        <v>175.33</v>
      </c>
      <c r="BO62">
        <v>175.33</v>
      </c>
      <c r="BQ62" t="s">
        <v>388</v>
      </c>
      <c r="BR62" t="s">
        <v>99</v>
      </c>
      <c r="BS62" s="3">
        <v>45223</v>
      </c>
      <c r="BT62" s="4">
        <v>0.42708333333333331</v>
      </c>
      <c r="BU62" t="s">
        <v>389</v>
      </c>
      <c r="BV62" t="s">
        <v>101</v>
      </c>
      <c r="BY62">
        <v>8448</v>
      </c>
      <c r="CC62" t="s">
        <v>296</v>
      </c>
      <c r="CD62">
        <v>9459</v>
      </c>
      <c r="CE62" t="s">
        <v>390</v>
      </c>
      <c r="CF62" s="3">
        <v>45223</v>
      </c>
      <c r="CI62">
        <v>2</v>
      </c>
      <c r="CJ62">
        <v>1</v>
      </c>
      <c r="CK62">
        <v>23</v>
      </c>
      <c r="CL62" t="s">
        <v>86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"GAB2017371"</f>
        <v>GAB2017371</v>
      </c>
      <c r="F63" s="3">
        <v>45222</v>
      </c>
      <c r="G63">
        <v>202407</v>
      </c>
      <c r="H63" t="s">
        <v>91</v>
      </c>
      <c r="I63" t="s">
        <v>92</v>
      </c>
      <c r="J63" t="s">
        <v>93</v>
      </c>
      <c r="K63" t="s">
        <v>78</v>
      </c>
      <c r="L63" t="s">
        <v>314</v>
      </c>
      <c r="M63" t="s">
        <v>315</v>
      </c>
      <c r="N63" t="s">
        <v>391</v>
      </c>
      <c r="O63" t="s">
        <v>82</v>
      </c>
      <c r="P63" t="str">
        <f>"ATT:ANDREW WHYTE              "</f>
        <v xml:space="preserve">ATT:ANDREW WHYTE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40.659999999999997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2.4</v>
      </c>
      <c r="BK63">
        <v>2.5</v>
      </c>
      <c r="BL63">
        <v>98.34</v>
      </c>
      <c r="BM63">
        <v>14.75</v>
      </c>
      <c r="BN63">
        <v>113.09</v>
      </c>
      <c r="BO63">
        <v>113.09</v>
      </c>
      <c r="BQ63" t="s">
        <v>392</v>
      </c>
      <c r="BR63" t="s">
        <v>99</v>
      </c>
      <c r="BS63" s="3">
        <v>45223</v>
      </c>
      <c r="BT63" s="4">
        <v>0.41666666666666669</v>
      </c>
      <c r="BU63" t="s">
        <v>393</v>
      </c>
      <c r="BV63" t="s">
        <v>101</v>
      </c>
      <c r="BY63">
        <v>12000</v>
      </c>
      <c r="CC63" t="s">
        <v>315</v>
      </c>
      <c r="CD63">
        <v>6001</v>
      </c>
      <c r="CE63" t="s">
        <v>394</v>
      </c>
      <c r="CF63" s="3">
        <v>45229</v>
      </c>
      <c r="CI63">
        <v>2</v>
      </c>
      <c r="CJ63">
        <v>1</v>
      </c>
      <c r="CK63">
        <v>21</v>
      </c>
      <c r="CL63" t="s">
        <v>86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"GAB2017360"</f>
        <v>GAB2017360</v>
      </c>
      <c r="F64" s="3">
        <v>45222</v>
      </c>
      <c r="G64">
        <v>202407</v>
      </c>
      <c r="H64" t="s">
        <v>91</v>
      </c>
      <c r="I64" t="s">
        <v>92</v>
      </c>
      <c r="J64" t="s">
        <v>93</v>
      </c>
      <c r="K64" t="s">
        <v>78</v>
      </c>
      <c r="L64" t="s">
        <v>307</v>
      </c>
      <c r="M64" t="s">
        <v>308</v>
      </c>
      <c r="N64" t="s">
        <v>309</v>
      </c>
      <c r="O64" t="s">
        <v>97</v>
      </c>
      <c r="P64" t="str">
        <f>"SUT-CT083455                  "</f>
        <v xml:space="preserve">SUT-CT083455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88.75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3.8</v>
      </c>
      <c r="BK64">
        <v>4</v>
      </c>
      <c r="BL64">
        <v>220.2</v>
      </c>
      <c r="BM64">
        <v>33.03</v>
      </c>
      <c r="BN64">
        <v>253.23</v>
      </c>
      <c r="BO64">
        <v>253.23</v>
      </c>
      <c r="BQ64" t="s">
        <v>310</v>
      </c>
      <c r="BR64" t="s">
        <v>99</v>
      </c>
      <c r="BS64" s="3">
        <v>45224</v>
      </c>
      <c r="BT64" s="4">
        <v>0.47361111111111115</v>
      </c>
      <c r="BU64" t="s">
        <v>311</v>
      </c>
      <c r="BV64" t="s">
        <v>101</v>
      </c>
      <c r="BY64">
        <v>19200</v>
      </c>
      <c r="CA64" t="s">
        <v>313</v>
      </c>
      <c r="CC64" t="s">
        <v>308</v>
      </c>
      <c r="CD64">
        <v>1900</v>
      </c>
      <c r="CE64" t="s">
        <v>90</v>
      </c>
      <c r="CF64" s="3">
        <v>45225</v>
      </c>
      <c r="CI64">
        <v>2</v>
      </c>
      <c r="CJ64">
        <v>2</v>
      </c>
      <c r="CK64">
        <v>43</v>
      </c>
      <c r="CL64" t="s">
        <v>86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"GAB2017373"</f>
        <v>GAB2017373</v>
      </c>
      <c r="F65" s="3">
        <v>45222</v>
      </c>
      <c r="G65">
        <v>202407</v>
      </c>
      <c r="H65" t="s">
        <v>91</v>
      </c>
      <c r="I65" t="s">
        <v>92</v>
      </c>
      <c r="J65" t="s">
        <v>93</v>
      </c>
      <c r="K65" t="s">
        <v>78</v>
      </c>
      <c r="L65" t="s">
        <v>161</v>
      </c>
      <c r="M65" t="s">
        <v>162</v>
      </c>
      <c r="N65" t="s">
        <v>81</v>
      </c>
      <c r="O65" t="s">
        <v>82</v>
      </c>
      <c r="P65" t="str">
        <f>"SUT-CT083471                  "</f>
        <v xml:space="preserve">SUT-CT083471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65.05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3.8</v>
      </c>
      <c r="BK65">
        <v>4</v>
      </c>
      <c r="BL65">
        <v>157.32</v>
      </c>
      <c r="BM65">
        <v>23.6</v>
      </c>
      <c r="BN65">
        <v>180.92</v>
      </c>
      <c r="BO65">
        <v>180.92</v>
      </c>
      <c r="BQ65" t="s">
        <v>395</v>
      </c>
      <c r="BR65" t="s">
        <v>99</v>
      </c>
      <c r="BS65" s="3">
        <v>45223</v>
      </c>
      <c r="BT65" s="4">
        <v>0.39374999999999999</v>
      </c>
      <c r="BU65" t="s">
        <v>396</v>
      </c>
      <c r="BV65" t="s">
        <v>101</v>
      </c>
      <c r="BY65">
        <v>19200</v>
      </c>
      <c r="CA65" t="s">
        <v>397</v>
      </c>
      <c r="CC65" t="s">
        <v>162</v>
      </c>
      <c r="CD65" s="5" t="s">
        <v>165</v>
      </c>
      <c r="CE65" t="s">
        <v>380</v>
      </c>
      <c r="CF65" s="3">
        <v>45223</v>
      </c>
      <c r="CI65">
        <v>1</v>
      </c>
      <c r="CJ65">
        <v>1</v>
      </c>
      <c r="CK65">
        <v>21</v>
      </c>
      <c r="CL65" t="s">
        <v>86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"GAB2017375"</f>
        <v>GAB2017375</v>
      </c>
      <c r="F66" s="3">
        <v>45222</v>
      </c>
      <c r="G66">
        <v>202407</v>
      </c>
      <c r="H66" t="s">
        <v>91</v>
      </c>
      <c r="I66" t="s">
        <v>92</v>
      </c>
      <c r="J66" t="s">
        <v>93</v>
      </c>
      <c r="K66" t="s">
        <v>78</v>
      </c>
      <c r="L66" t="s">
        <v>314</v>
      </c>
      <c r="M66" t="s">
        <v>315</v>
      </c>
      <c r="N66" t="s">
        <v>398</v>
      </c>
      <c r="O66" t="s">
        <v>82</v>
      </c>
      <c r="P66" t="str">
        <f>"SUT-018525                    "</f>
        <v xml:space="preserve">SUT-018525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65.05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3.8</v>
      </c>
      <c r="BK66">
        <v>4</v>
      </c>
      <c r="BL66">
        <v>157.32</v>
      </c>
      <c r="BM66">
        <v>23.6</v>
      </c>
      <c r="BN66">
        <v>180.92</v>
      </c>
      <c r="BO66">
        <v>180.92</v>
      </c>
      <c r="BQ66" t="s">
        <v>399</v>
      </c>
      <c r="BR66" t="s">
        <v>99</v>
      </c>
      <c r="BS66" s="3">
        <v>45223</v>
      </c>
      <c r="BT66" s="4">
        <v>0.34375</v>
      </c>
      <c r="BU66" t="s">
        <v>400</v>
      </c>
      <c r="BV66" t="s">
        <v>101</v>
      </c>
      <c r="BY66">
        <v>19200</v>
      </c>
      <c r="CA66" t="s">
        <v>401</v>
      </c>
      <c r="CC66" t="s">
        <v>315</v>
      </c>
      <c r="CD66">
        <v>6001</v>
      </c>
      <c r="CE66" t="s">
        <v>402</v>
      </c>
      <c r="CF66" s="3">
        <v>45223</v>
      </c>
      <c r="CI66">
        <v>2</v>
      </c>
      <c r="CJ66">
        <v>1</v>
      </c>
      <c r="CK66">
        <v>21</v>
      </c>
      <c r="CL66" t="s">
        <v>86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"GAB2017450"</f>
        <v>GAB2017450</v>
      </c>
      <c r="F67" s="3">
        <v>45229</v>
      </c>
      <c r="G67">
        <v>202407</v>
      </c>
      <c r="H67" t="s">
        <v>91</v>
      </c>
      <c r="I67" t="s">
        <v>92</v>
      </c>
      <c r="J67" t="s">
        <v>93</v>
      </c>
      <c r="K67" t="s">
        <v>78</v>
      </c>
      <c r="L67" t="s">
        <v>238</v>
      </c>
      <c r="M67" t="s">
        <v>239</v>
      </c>
      <c r="N67" t="s">
        <v>403</v>
      </c>
      <c r="O67" t="s">
        <v>97</v>
      </c>
      <c r="P67" t="str">
        <f>"SUT-CT083616                  "</f>
        <v xml:space="preserve">SUT-CT083616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62.92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0.3</v>
      </c>
      <c r="BJ67">
        <v>2.2000000000000002</v>
      </c>
      <c r="BK67">
        <v>3</v>
      </c>
      <c r="BL67">
        <v>157.74</v>
      </c>
      <c r="BM67">
        <v>23.66</v>
      </c>
      <c r="BN67">
        <v>181.4</v>
      </c>
      <c r="BO67">
        <v>181.4</v>
      </c>
      <c r="BQ67" t="s">
        <v>404</v>
      </c>
      <c r="BR67" t="s">
        <v>99</v>
      </c>
      <c r="BS67" t="s">
        <v>128</v>
      </c>
      <c r="BY67">
        <v>11088</v>
      </c>
      <c r="CC67" t="s">
        <v>239</v>
      </c>
      <c r="CD67">
        <v>1684</v>
      </c>
      <c r="CE67" t="s">
        <v>90</v>
      </c>
      <c r="CI67">
        <v>2</v>
      </c>
      <c r="CJ67" t="s">
        <v>128</v>
      </c>
      <c r="CK67">
        <v>41</v>
      </c>
      <c r="CL67" t="s">
        <v>86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"GAB2017455"</f>
        <v>GAB2017455</v>
      </c>
      <c r="F68" s="3">
        <v>45229</v>
      </c>
      <c r="G68">
        <v>202407</v>
      </c>
      <c r="H68" t="s">
        <v>91</v>
      </c>
      <c r="I68" t="s">
        <v>92</v>
      </c>
      <c r="J68" t="s">
        <v>93</v>
      </c>
      <c r="K68" t="s">
        <v>78</v>
      </c>
      <c r="L68" t="s">
        <v>94</v>
      </c>
      <c r="M68" t="s">
        <v>95</v>
      </c>
      <c r="N68" t="s">
        <v>405</v>
      </c>
      <c r="O68" t="s">
        <v>97</v>
      </c>
      <c r="P68" t="str">
        <f>"SUT-CT083391                  "</f>
        <v xml:space="preserve">SUT-CT083391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62.92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2.9</v>
      </c>
      <c r="BJ68">
        <v>7.8</v>
      </c>
      <c r="BK68">
        <v>8</v>
      </c>
      <c r="BL68">
        <v>157.74</v>
      </c>
      <c r="BM68">
        <v>23.66</v>
      </c>
      <c r="BN68">
        <v>181.4</v>
      </c>
      <c r="BO68">
        <v>181.4</v>
      </c>
      <c r="BQ68" t="s">
        <v>406</v>
      </c>
      <c r="BR68" t="s">
        <v>99</v>
      </c>
      <c r="BS68" t="s">
        <v>128</v>
      </c>
      <c r="BY68">
        <v>38943.449999999997</v>
      </c>
      <c r="CC68" t="s">
        <v>95</v>
      </c>
      <c r="CD68">
        <v>4092</v>
      </c>
      <c r="CE68" t="s">
        <v>90</v>
      </c>
      <c r="CI68">
        <v>3</v>
      </c>
      <c r="CJ68" t="s">
        <v>128</v>
      </c>
      <c r="CK68">
        <v>41</v>
      </c>
      <c r="CL68" t="s">
        <v>86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"GAB2017448"</f>
        <v>GAB2017448</v>
      </c>
      <c r="F69" s="3">
        <v>45229</v>
      </c>
      <c r="G69">
        <v>202407</v>
      </c>
      <c r="H69" t="s">
        <v>91</v>
      </c>
      <c r="I69" t="s">
        <v>92</v>
      </c>
      <c r="J69" t="s">
        <v>93</v>
      </c>
      <c r="K69" t="s">
        <v>78</v>
      </c>
      <c r="L69" t="s">
        <v>215</v>
      </c>
      <c r="M69" t="s">
        <v>216</v>
      </c>
      <c r="N69" t="s">
        <v>228</v>
      </c>
      <c r="O69" t="s">
        <v>82</v>
      </c>
      <c r="P69" t="str">
        <f>"SUT-CT083452                  "</f>
        <v xml:space="preserve">SUT-CT083452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63.04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15.9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0.1</v>
      </c>
      <c r="BJ69">
        <v>2</v>
      </c>
      <c r="BK69">
        <v>2</v>
      </c>
      <c r="BL69">
        <v>168.36</v>
      </c>
      <c r="BM69">
        <v>25.25</v>
      </c>
      <c r="BN69">
        <v>193.61</v>
      </c>
      <c r="BO69">
        <v>193.61</v>
      </c>
      <c r="BQ69" t="s">
        <v>229</v>
      </c>
      <c r="BR69" t="s">
        <v>99</v>
      </c>
      <c r="BS69" t="s">
        <v>128</v>
      </c>
      <c r="BY69">
        <v>9799.92</v>
      </c>
      <c r="BZ69" t="s">
        <v>231</v>
      </c>
      <c r="CC69" t="s">
        <v>216</v>
      </c>
      <c r="CD69">
        <v>2745</v>
      </c>
      <c r="CE69" t="s">
        <v>267</v>
      </c>
      <c r="CI69">
        <v>2</v>
      </c>
      <c r="CJ69" t="s">
        <v>128</v>
      </c>
      <c r="CK69">
        <v>23</v>
      </c>
      <c r="CL69" t="s">
        <v>86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"GAB2017449"</f>
        <v>GAB2017449</v>
      </c>
      <c r="F70" s="3">
        <v>45229</v>
      </c>
      <c r="G70">
        <v>202407</v>
      </c>
      <c r="H70" t="s">
        <v>91</v>
      </c>
      <c r="I70" t="s">
        <v>92</v>
      </c>
      <c r="J70" t="s">
        <v>93</v>
      </c>
      <c r="K70" t="s">
        <v>78</v>
      </c>
      <c r="L70" t="s">
        <v>289</v>
      </c>
      <c r="M70" t="s">
        <v>290</v>
      </c>
      <c r="N70" t="s">
        <v>291</v>
      </c>
      <c r="O70" t="s">
        <v>82</v>
      </c>
      <c r="P70" t="str">
        <f>"SUT-CT083608                  "</f>
        <v xml:space="preserve">SUT-CT083608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77.28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0.1</v>
      </c>
      <c r="BJ70">
        <v>2.5</v>
      </c>
      <c r="BK70">
        <v>2.5</v>
      </c>
      <c r="BL70">
        <v>186.89</v>
      </c>
      <c r="BM70">
        <v>28.03</v>
      </c>
      <c r="BN70">
        <v>214.92</v>
      </c>
      <c r="BO70">
        <v>214.92</v>
      </c>
      <c r="BQ70" t="s">
        <v>292</v>
      </c>
      <c r="BR70" t="s">
        <v>99</v>
      </c>
      <c r="BS70" t="s">
        <v>128</v>
      </c>
      <c r="BY70">
        <v>12445.79</v>
      </c>
      <c r="BZ70" t="s">
        <v>89</v>
      </c>
      <c r="CC70" t="s">
        <v>290</v>
      </c>
      <c r="CD70">
        <v>8800</v>
      </c>
      <c r="CE70" t="s">
        <v>267</v>
      </c>
      <c r="CI70">
        <v>3</v>
      </c>
      <c r="CJ70" t="s">
        <v>128</v>
      </c>
      <c r="CK70">
        <v>23</v>
      </c>
      <c r="CL70" t="s">
        <v>86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"GAB2017451"</f>
        <v>GAB2017451</v>
      </c>
      <c r="F71" s="3">
        <v>45229</v>
      </c>
      <c r="G71">
        <v>202407</v>
      </c>
      <c r="H71" t="s">
        <v>91</v>
      </c>
      <c r="I71" t="s">
        <v>92</v>
      </c>
      <c r="J71" t="s">
        <v>93</v>
      </c>
      <c r="K71" t="s">
        <v>78</v>
      </c>
      <c r="L71" t="s">
        <v>119</v>
      </c>
      <c r="M71" t="s">
        <v>120</v>
      </c>
      <c r="N71" t="s">
        <v>321</v>
      </c>
      <c r="O71" t="s">
        <v>82</v>
      </c>
      <c r="P71" t="str">
        <f>"SUT-CT083614                  "</f>
        <v xml:space="preserve">SUT-CT083614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32.54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15.9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0.3</v>
      </c>
      <c r="BJ71">
        <v>2</v>
      </c>
      <c r="BK71">
        <v>2</v>
      </c>
      <c r="BL71">
        <v>94.59</v>
      </c>
      <c r="BM71">
        <v>14.19</v>
      </c>
      <c r="BN71">
        <v>108.78</v>
      </c>
      <c r="BO71">
        <v>108.78</v>
      </c>
      <c r="BQ71" t="s">
        <v>322</v>
      </c>
      <c r="BR71" t="s">
        <v>99</v>
      </c>
      <c r="BS71" t="s">
        <v>128</v>
      </c>
      <c r="BY71">
        <v>9978.44</v>
      </c>
      <c r="BZ71" t="s">
        <v>231</v>
      </c>
      <c r="CC71" t="s">
        <v>120</v>
      </c>
      <c r="CD71">
        <v>1862</v>
      </c>
      <c r="CE71" t="s">
        <v>249</v>
      </c>
      <c r="CI71">
        <v>1</v>
      </c>
      <c r="CJ71" t="s">
        <v>128</v>
      </c>
      <c r="CK71">
        <v>21</v>
      </c>
      <c r="CL71" t="s">
        <v>86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"GAB2017452"</f>
        <v>GAB2017452</v>
      </c>
      <c r="F72" s="3">
        <v>45229</v>
      </c>
      <c r="G72">
        <v>202407</v>
      </c>
      <c r="H72" t="s">
        <v>91</v>
      </c>
      <c r="I72" t="s">
        <v>92</v>
      </c>
      <c r="J72" t="s">
        <v>93</v>
      </c>
      <c r="K72" t="s">
        <v>78</v>
      </c>
      <c r="L72" t="s">
        <v>91</v>
      </c>
      <c r="M72" t="s">
        <v>92</v>
      </c>
      <c r="N72" t="s">
        <v>407</v>
      </c>
      <c r="O72" t="s">
        <v>82</v>
      </c>
      <c r="P72" t="str">
        <f>"SUT-CT083609 600              "</f>
        <v xml:space="preserve">SUT-CT083609 600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25.42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1.8</v>
      </c>
      <c r="BJ72">
        <v>6</v>
      </c>
      <c r="BK72">
        <v>6</v>
      </c>
      <c r="BL72">
        <v>61.47</v>
      </c>
      <c r="BM72">
        <v>9.2200000000000006</v>
      </c>
      <c r="BN72">
        <v>70.69</v>
      </c>
      <c r="BO72">
        <v>70.69</v>
      </c>
      <c r="BQ72" t="s">
        <v>408</v>
      </c>
      <c r="BR72" t="s">
        <v>99</v>
      </c>
      <c r="BS72" t="s">
        <v>128</v>
      </c>
      <c r="BY72">
        <v>29869.74</v>
      </c>
      <c r="BZ72" t="s">
        <v>89</v>
      </c>
      <c r="CC72" t="s">
        <v>92</v>
      </c>
      <c r="CD72">
        <v>7806</v>
      </c>
      <c r="CE72" t="s">
        <v>409</v>
      </c>
      <c r="CI72">
        <v>1</v>
      </c>
      <c r="CJ72" t="s">
        <v>128</v>
      </c>
      <c r="CK72">
        <v>22</v>
      </c>
      <c r="CL72" t="s">
        <v>86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"GAB2017454"</f>
        <v>GAB2017454</v>
      </c>
      <c r="F73" s="3">
        <v>45229</v>
      </c>
      <c r="G73">
        <v>202407</v>
      </c>
      <c r="H73" t="s">
        <v>91</v>
      </c>
      <c r="I73" t="s">
        <v>92</v>
      </c>
      <c r="J73" t="s">
        <v>93</v>
      </c>
      <c r="K73" t="s">
        <v>78</v>
      </c>
      <c r="L73" t="s">
        <v>314</v>
      </c>
      <c r="M73" t="s">
        <v>315</v>
      </c>
      <c r="N73" t="s">
        <v>410</v>
      </c>
      <c r="O73" t="s">
        <v>82</v>
      </c>
      <c r="P73" t="str">
        <f>"ATT:ANDREW WHYTE              "</f>
        <v xml:space="preserve">ATT:ANDREW WHYTE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32.54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78.69</v>
      </c>
      <c r="BM73">
        <v>11.8</v>
      </c>
      <c r="BN73">
        <v>90.49</v>
      </c>
      <c r="BO73">
        <v>90.49</v>
      </c>
      <c r="BQ73" t="s">
        <v>411</v>
      </c>
      <c r="BR73" t="s">
        <v>99</v>
      </c>
      <c r="BS73" s="3">
        <v>45230</v>
      </c>
      <c r="BT73" s="4">
        <v>0.3611111111111111</v>
      </c>
      <c r="BU73" t="s">
        <v>392</v>
      </c>
      <c r="BV73" t="s">
        <v>101</v>
      </c>
      <c r="BY73">
        <v>1200</v>
      </c>
      <c r="BZ73" t="s">
        <v>89</v>
      </c>
      <c r="CC73" t="s">
        <v>315</v>
      </c>
      <c r="CD73">
        <v>6001</v>
      </c>
      <c r="CE73" t="s">
        <v>244</v>
      </c>
      <c r="CI73">
        <v>2</v>
      </c>
      <c r="CJ73">
        <v>1</v>
      </c>
      <c r="CK73">
        <v>21</v>
      </c>
      <c r="CL73" t="s">
        <v>86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"GAB2017457"</f>
        <v>GAB2017457</v>
      </c>
      <c r="F74" s="3">
        <v>45229</v>
      </c>
      <c r="G74">
        <v>202407</v>
      </c>
      <c r="H74" t="s">
        <v>91</v>
      </c>
      <c r="I74" t="s">
        <v>92</v>
      </c>
      <c r="J74" t="s">
        <v>93</v>
      </c>
      <c r="K74" t="s">
        <v>78</v>
      </c>
      <c r="L74" t="s">
        <v>75</v>
      </c>
      <c r="M74" t="s">
        <v>76</v>
      </c>
      <c r="N74" t="s">
        <v>412</v>
      </c>
      <c r="O74" t="s">
        <v>82</v>
      </c>
      <c r="P74" t="str">
        <f>"SUT-018644                    "</f>
        <v xml:space="preserve">SUT-018644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48.79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3</v>
      </c>
      <c r="BK74">
        <v>3</v>
      </c>
      <c r="BL74">
        <v>118</v>
      </c>
      <c r="BM74">
        <v>17.7</v>
      </c>
      <c r="BN74">
        <v>135.69999999999999</v>
      </c>
      <c r="BO74">
        <v>135.69999999999999</v>
      </c>
      <c r="BQ74" t="s">
        <v>413</v>
      </c>
      <c r="BR74" t="s">
        <v>99</v>
      </c>
      <c r="BS74" t="s">
        <v>128</v>
      </c>
      <c r="BY74">
        <v>14791.92</v>
      </c>
      <c r="BZ74" t="s">
        <v>89</v>
      </c>
      <c r="CC74" t="s">
        <v>76</v>
      </c>
      <c r="CD74" s="5" t="s">
        <v>176</v>
      </c>
      <c r="CE74" t="s">
        <v>267</v>
      </c>
      <c r="CI74">
        <v>1</v>
      </c>
      <c r="CJ74" t="s">
        <v>128</v>
      </c>
      <c r="CK74">
        <v>21</v>
      </c>
      <c r="CL74" t="s">
        <v>86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"GAB2017458"</f>
        <v>GAB2017458</v>
      </c>
      <c r="F75" s="3">
        <v>45229</v>
      </c>
      <c r="G75">
        <v>202407</v>
      </c>
      <c r="H75" t="s">
        <v>91</v>
      </c>
      <c r="I75" t="s">
        <v>92</v>
      </c>
      <c r="J75" t="s">
        <v>93</v>
      </c>
      <c r="K75" t="s">
        <v>78</v>
      </c>
      <c r="L75" t="s">
        <v>119</v>
      </c>
      <c r="M75" t="s">
        <v>120</v>
      </c>
      <c r="N75" t="s">
        <v>414</v>
      </c>
      <c r="O75" t="s">
        <v>82</v>
      </c>
      <c r="P75" t="str">
        <f>"SUT-018677                    "</f>
        <v xml:space="preserve">SUT-018677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32.54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2</v>
      </c>
      <c r="BK75">
        <v>2</v>
      </c>
      <c r="BL75">
        <v>78.69</v>
      </c>
      <c r="BM75">
        <v>11.8</v>
      </c>
      <c r="BN75">
        <v>90.49</v>
      </c>
      <c r="BO75">
        <v>90.49</v>
      </c>
      <c r="BQ75" t="s">
        <v>130</v>
      </c>
      <c r="BR75" t="s">
        <v>99</v>
      </c>
      <c r="BS75" s="3">
        <v>45230</v>
      </c>
      <c r="BT75" s="4">
        <v>0.35902777777777778</v>
      </c>
      <c r="BU75" t="s">
        <v>415</v>
      </c>
      <c r="BV75" t="s">
        <v>101</v>
      </c>
      <c r="BY75">
        <v>9922.24</v>
      </c>
      <c r="BZ75" t="s">
        <v>89</v>
      </c>
      <c r="CA75" t="s">
        <v>416</v>
      </c>
      <c r="CC75" t="s">
        <v>120</v>
      </c>
      <c r="CD75">
        <v>2092</v>
      </c>
      <c r="CE75" t="s">
        <v>267</v>
      </c>
      <c r="CI75">
        <v>1</v>
      </c>
      <c r="CJ75">
        <v>1</v>
      </c>
      <c r="CK75">
        <v>21</v>
      </c>
      <c r="CL75" t="s">
        <v>86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"GAB2017459"</f>
        <v>GAB2017459</v>
      </c>
      <c r="F76" s="3">
        <v>45229</v>
      </c>
      <c r="G76">
        <v>202407</v>
      </c>
      <c r="H76" t="s">
        <v>91</v>
      </c>
      <c r="I76" t="s">
        <v>92</v>
      </c>
      <c r="J76" t="s">
        <v>93</v>
      </c>
      <c r="K76" t="s">
        <v>78</v>
      </c>
      <c r="L76" t="s">
        <v>133</v>
      </c>
      <c r="M76" t="s">
        <v>134</v>
      </c>
      <c r="N76" t="s">
        <v>417</v>
      </c>
      <c r="O76" t="s">
        <v>82</v>
      </c>
      <c r="P76" t="str">
        <f>"SUT-CT083620                  "</f>
        <v xml:space="preserve">SUT-CT083620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91.51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0.3</v>
      </c>
      <c r="BJ76">
        <v>2.6</v>
      </c>
      <c r="BK76">
        <v>3</v>
      </c>
      <c r="BL76">
        <v>221.31</v>
      </c>
      <c r="BM76">
        <v>33.200000000000003</v>
      </c>
      <c r="BN76">
        <v>254.51</v>
      </c>
      <c r="BO76">
        <v>254.51</v>
      </c>
      <c r="BQ76" t="s">
        <v>418</v>
      </c>
      <c r="BR76" t="s">
        <v>99</v>
      </c>
      <c r="BS76" t="s">
        <v>128</v>
      </c>
      <c r="BY76">
        <v>12944.4</v>
      </c>
      <c r="BZ76" t="s">
        <v>89</v>
      </c>
      <c r="CC76" t="s">
        <v>134</v>
      </c>
      <c r="CD76" s="5" t="s">
        <v>139</v>
      </c>
      <c r="CE76" t="s">
        <v>249</v>
      </c>
      <c r="CI76">
        <v>2</v>
      </c>
      <c r="CJ76" t="s">
        <v>128</v>
      </c>
      <c r="CK76">
        <v>23</v>
      </c>
      <c r="CL76" t="s">
        <v>86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"GAB2017461"</f>
        <v>GAB2017461</v>
      </c>
      <c r="F77" s="3">
        <v>45229</v>
      </c>
      <c r="G77">
        <v>202407</v>
      </c>
      <c r="H77" t="s">
        <v>91</v>
      </c>
      <c r="I77" t="s">
        <v>92</v>
      </c>
      <c r="J77" t="s">
        <v>93</v>
      </c>
      <c r="K77" t="s">
        <v>78</v>
      </c>
      <c r="L77" t="s">
        <v>295</v>
      </c>
      <c r="M77" t="s">
        <v>296</v>
      </c>
      <c r="N77" t="s">
        <v>419</v>
      </c>
      <c r="O77" t="s">
        <v>82</v>
      </c>
      <c r="P77" t="str">
        <f>"SUT-CT083621                  "</f>
        <v xml:space="preserve">SUT-CT083621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77.28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0.1</v>
      </c>
      <c r="BJ77">
        <v>2.1</v>
      </c>
      <c r="BK77">
        <v>2.5</v>
      </c>
      <c r="BL77">
        <v>186.89</v>
      </c>
      <c r="BM77">
        <v>28.03</v>
      </c>
      <c r="BN77">
        <v>214.92</v>
      </c>
      <c r="BO77">
        <v>214.92</v>
      </c>
      <c r="BQ77" t="s">
        <v>420</v>
      </c>
      <c r="BR77" t="s">
        <v>99</v>
      </c>
      <c r="BS77" t="s">
        <v>128</v>
      </c>
      <c r="BY77">
        <v>10356.74</v>
      </c>
      <c r="BZ77" t="s">
        <v>89</v>
      </c>
      <c r="CC77" t="s">
        <v>296</v>
      </c>
      <c r="CD77">
        <v>9459</v>
      </c>
      <c r="CE77" t="s">
        <v>421</v>
      </c>
      <c r="CI77">
        <v>2</v>
      </c>
      <c r="CJ77" t="s">
        <v>128</v>
      </c>
      <c r="CK77">
        <v>23</v>
      </c>
      <c r="CL77" t="s">
        <v>86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"GAB2017466"</f>
        <v>GAB2017466</v>
      </c>
      <c r="F78" s="3">
        <v>45229</v>
      </c>
      <c r="G78">
        <v>202407</v>
      </c>
      <c r="H78" t="s">
        <v>91</v>
      </c>
      <c r="I78" t="s">
        <v>92</v>
      </c>
      <c r="J78" t="s">
        <v>93</v>
      </c>
      <c r="K78" t="s">
        <v>78</v>
      </c>
      <c r="L78" t="s">
        <v>91</v>
      </c>
      <c r="M78" t="s">
        <v>92</v>
      </c>
      <c r="N78" t="s">
        <v>422</v>
      </c>
      <c r="O78" t="s">
        <v>82</v>
      </c>
      <c r="P78" t="str">
        <f>"SUT-CT083629 611 612          "</f>
        <v xml:space="preserve">SUT-CT083629 611 612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25.42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0.9</v>
      </c>
      <c r="BJ78">
        <v>2.4</v>
      </c>
      <c r="BK78">
        <v>3</v>
      </c>
      <c r="BL78">
        <v>61.47</v>
      </c>
      <c r="BM78">
        <v>9.2200000000000006</v>
      </c>
      <c r="BN78">
        <v>70.69</v>
      </c>
      <c r="BO78">
        <v>70.69</v>
      </c>
      <c r="BQ78" t="s">
        <v>423</v>
      </c>
      <c r="BR78" t="s">
        <v>99</v>
      </c>
      <c r="BS78" s="3">
        <v>45230</v>
      </c>
      <c r="BT78" s="4">
        <v>0.37291666666666662</v>
      </c>
      <c r="BU78" t="s">
        <v>424</v>
      </c>
      <c r="BV78" t="s">
        <v>101</v>
      </c>
      <c r="BY78">
        <v>11887.42</v>
      </c>
      <c r="BZ78" t="s">
        <v>89</v>
      </c>
      <c r="CA78" t="s">
        <v>425</v>
      </c>
      <c r="CC78" t="s">
        <v>92</v>
      </c>
      <c r="CD78">
        <v>7441</v>
      </c>
      <c r="CE78" t="s">
        <v>426</v>
      </c>
      <c r="CI78">
        <v>1</v>
      </c>
      <c r="CJ78">
        <v>1</v>
      </c>
      <c r="CK78">
        <v>22</v>
      </c>
      <c r="CL78" t="s">
        <v>86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"GAB2017447"</f>
        <v>GAB2017447</v>
      </c>
      <c r="F79" s="3">
        <v>45229</v>
      </c>
      <c r="G79">
        <v>202407</v>
      </c>
      <c r="H79" t="s">
        <v>91</v>
      </c>
      <c r="I79" t="s">
        <v>92</v>
      </c>
      <c r="J79" t="s">
        <v>93</v>
      </c>
      <c r="K79" t="s">
        <v>78</v>
      </c>
      <c r="L79" t="s">
        <v>75</v>
      </c>
      <c r="M79" t="s">
        <v>76</v>
      </c>
      <c r="N79" t="s">
        <v>427</v>
      </c>
      <c r="O79" t="s">
        <v>97</v>
      </c>
      <c r="P79" t="str">
        <f>"SUT-CT083603                  "</f>
        <v xml:space="preserve">SUT-CT083603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62.92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1.5</v>
      </c>
      <c r="BJ79">
        <v>6</v>
      </c>
      <c r="BK79">
        <v>6</v>
      </c>
      <c r="BL79">
        <v>157.74</v>
      </c>
      <c r="BM79">
        <v>23.66</v>
      </c>
      <c r="BN79">
        <v>181.4</v>
      </c>
      <c r="BO79">
        <v>181.4</v>
      </c>
      <c r="BQ79" t="s">
        <v>317</v>
      </c>
      <c r="BR79" t="s">
        <v>99</v>
      </c>
      <c r="BS79" t="s">
        <v>128</v>
      </c>
      <c r="BY79">
        <v>29963.67</v>
      </c>
      <c r="CC79" t="s">
        <v>76</v>
      </c>
      <c r="CD79" s="5" t="s">
        <v>428</v>
      </c>
      <c r="CE79" t="s">
        <v>90</v>
      </c>
      <c r="CI79">
        <v>3</v>
      </c>
      <c r="CJ79" t="s">
        <v>128</v>
      </c>
      <c r="CK79">
        <v>41</v>
      </c>
      <c r="CL79" t="s">
        <v>86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"GAB2017456"</f>
        <v>GAB2017456</v>
      </c>
      <c r="F80" s="3">
        <v>45229</v>
      </c>
      <c r="G80">
        <v>202407</v>
      </c>
      <c r="H80" t="s">
        <v>91</v>
      </c>
      <c r="I80" t="s">
        <v>92</v>
      </c>
      <c r="J80" t="s">
        <v>93</v>
      </c>
      <c r="K80" t="s">
        <v>78</v>
      </c>
      <c r="L80" t="s">
        <v>429</v>
      </c>
      <c r="M80" t="s">
        <v>430</v>
      </c>
      <c r="N80" t="s">
        <v>431</v>
      </c>
      <c r="O80" t="s">
        <v>97</v>
      </c>
      <c r="P80" t="str">
        <f>"SUT-018678                    "</f>
        <v xml:space="preserve">SUT-018678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220.21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3</v>
      </c>
      <c r="BI80">
        <v>17.100000000000001</v>
      </c>
      <c r="BJ80">
        <v>43.1</v>
      </c>
      <c r="BK80">
        <v>44</v>
      </c>
      <c r="BL80">
        <v>538.13</v>
      </c>
      <c r="BM80">
        <v>80.72</v>
      </c>
      <c r="BN80">
        <v>618.85</v>
      </c>
      <c r="BO80">
        <v>618.85</v>
      </c>
      <c r="BQ80" t="s">
        <v>105</v>
      </c>
      <c r="BR80" t="s">
        <v>99</v>
      </c>
      <c r="BS80" t="s">
        <v>128</v>
      </c>
      <c r="BY80">
        <v>215568.55</v>
      </c>
      <c r="CC80" t="s">
        <v>430</v>
      </c>
      <c r="CD80">
        <v>1050</v>
      </c>
      <c r="CE80" t="s">
        <v>90</v>
      </c>
      <c r="CI80">
        <v>2</v>
      </c>
      <c r="CJ80" t="s">
        <v>128</v>
      </c>
      <c r="CK80">
        <v>43</v>
      </c>
      <c r="CL80" t="s">
        <v>86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"GAB2017462"</f>
        <v>GAB2017462</v>
      </c>
      <c r="F81" s="3">
        <v>45229</v>
      </c>
      <c r="G81">
        <v>202407</v>
      </c>
      <c r="H81" t="s">
        <v>91</v>
      </c>
      <c r="I81" t="s">
        <v>92</v>
      </c>
      <c r="J81" t="s">
        <v>93</v>
      </c>
      <c r="K81" t="s">
        <v>78</v>
      </c>
      <c r="L81" t="s">
        <v>432</v>
      </c>
      <c r="M81" t="s">
        <v>433</v>
      </c>
      <c r="N81" t="s">
        <v>434</v>
      </c>
      <c r="O81" t="s">
        <v>97</v>
      </c>
      <c r="P81" t="str">
        <f>"SUT-CT083625                  "</f>
        <v xml:space="preserve">SUT-CT083625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62.92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0.6</v>
      </c>
      <c r="BJ81">
        <v>1.7</v>
      </c>
      <c r="BK81">
        <v>2</v>
      </c>
      <c r="BL81">
        <v>157.74</v>
      </c>
      <c r="BM81">
        <v>23.66</v>
      </c>
      <c r="BN81">
        <v>181.4</v>
      </c>
      <c r="BO81">
        <v>181.4</v>
      </c>
      <c r="BQ81" t="s">
        <v>435</v>
      </c>
      <c r="BR81" t="s">
        <v>99</v>
      </c>
      <c r="BS81" t="s">
        <v>128</v>
      </c>
      <c r="BY81">
        <v>8353.7900000000009</v>
      </c>
      <c r="CC81" t="s">
        <v>433</v>
      </c>
      <c r="CD81">
        <v>3610</v>
      </c>
      <c r="CE81" t="s">
        <v>90</v>
      </c>
      <c r="CI81">
        <v>3</v>
      </c>
      <c r="CJ81" t="s">
        <v>128</v>
      </c>
      <c r="CK81">
        <v>41</v>
      </c>
      <c r="CL81" t="s">
        <v>86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"GAB2017464"</f>
        <v>GAB2017464</v>
      </c>
      <c r="F82" s="3">
        <v>45229</v>
      </c>
      <c r="G82">
        <v>202407</v>
      </c>
      <c r="H82" t="s">
        <v>91</v>
      </c>
      <c r="I82" t="s">
        <v>92</v>
      </c>
      <c r="J82" t="s">
        <v>93</v>
      </c>
      <c r="K82" t="s">
        <v>78</v>
      </c>
      <c r="L82" t="s">
        <v>161</v>
      </c>
      <c r="M82" t="s">
        <v>162</v>
      </c>
      <c r="N82" t="s">
        <v>205</v>
      </c>
      <c r="O82" t="s">
        <v>97</v>
      </c>
      <c r="P82" t="str">
        <f>"SUT-CT083458  630             "</f>
        <v xml:space="preserve">SUT-CT083458  630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62.92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2.2999999999999998</v>
      </c>
      <c r="BK82">
        <v>3</v>
      </c>
      <c r="BL82">
        <v>157.74</v>
      </c>
      <c r="BM82">
        <v>23.66</v>
      </c>
      <c r="BN82">
        <v>181.4</v>
      </c>
      <c r="BO82">
        <v>181.4</v>
      </c>
      <c r="BQ82" t="s">
        <v>206</v>
      </c>
      <c r="BR82" t="s">
        <v>99</v>
      </c>
      <c r="BS82" t="s">
        <v>128</v>
      </c>
      <c r="BY82">
        <v>11690.42</v>
      </c>
      <c r="CC82" t="s">
        <v>162</v>
      </c>
      <c r="CD82" s="5" t="s">
        <v>165</v>
      </c>
      <c r="CE82" t="s">
        <v>90</v>
      </c>
      <c r="CI82">
        <v>3</v>
      </c>
      <c r="CJ82" t="s">
        <v>128</v>
      </c>
      <c r="CK82">
        <v>41</v>
      </c>
      <c r="CL82" t="s">
        <v>86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"GAB2017465"</f>
        <v>GAB2017465</v>
      </c>
      <c r="F83" s="3">
        <v>45229</v>
      </c>
      <c r="G83">
        <v>202407</v>
      </c>
      <c r="H83" t="s">
        <v>91</v>
      </c>
      <c r="I83" t="s">
        <v>92</v>
      </c>
      <c r="J83" t="s">
        <v>93</v>
      </c>
      <c r="K83" t="s">
        <v>78</v>
      </c>
      <c r="L83" t="s">
        <v>314</v>
      </c>
      <c r="M83" t="s">
        <v>315</v>
      </c>
      <c r="N83" t="s">
        <v>436</v>
      </c>
      <c r="O83" t="s">
        <v>97</v>
      </c>
      <c r="P83" t="str">
        <f>"SUT-CT083628                  "</f>
        <v xml:space="preserve">SUT-CT083628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62.92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2.4</v>
      </c>
      <c r="BK83">
        <v>3</v>
      </c>
      <c r="BL83">
        <v>157.74</v>
      </c>
      <c r="BM83">
        <v>23.66</v>
      </c>
      <c r="BN83">
        <v>181.4</v>
      </c>
      <c r="BO83">
        <v>181.4</v>
      </c>
      <c r="BQ83" t="s">
        <v>130</v>
      </c>
      <c r="BR83" t="s">
        <v>99</v>
      </c>
      <c r="BS83" t="s">
        <v>128</v>
      </c>
      <c r="BY83">
        <v>11935</v>
      </c>
      <c r="CC83" t="s">
        <v>315</v>
      </c>
      <c r="CD83">
        <v>6001</v>
      </c>
      <c r="CE83" t="s">
        <v>90</v>
      </c>
      <c r="CI83">
        <v>3</v>
      </c>
      <c r="CJ83" t="s">
        <v>128</v>
      </c>
      <c r="CK83">
        <v>41</v>
      </c>
      <c r="CL83" t="s">
        <v>86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"GAB2017444"</f>
        <v>GAB2017444</v>
      </c>
      <c r="F84" s="3">
        <v>45229</v>
      </c>
      <c r="G84">
        <v>202407</v>
      </c>
      <c r="H84" t="s">
        <v>91</v>
      </c>
      <c r="I84" t="s">
        <v>92</v>
      </c>
      <c r="J84" t="s">
        <v>93</v>
      </c>
      <c r="K84" t="s">
        <v>78</v>
      </c>
      <c r="L84" t="s">
        <v>149</v>
      </c>
      <c r="M84" t="s">
        <v>150</v>
      </c>
      <c r="N84" t="s">
        <v>437</v>
      </c>
      <c r="O84" t="s">
        <v>82</v>
      </c>
      <c r="P84" t="str">
        <f>"SUT-CT083604                  "</f>
        <v xml:space="preserve">SUT-CT083604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63.04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0.7</v>
      </c>
      <c r="BJ84">
        <v>1.7</v>
      </c>
      <c r="BK84">
        <v>2</v>
      </c>
      <c r="BL84">
        <v>152.46</v>
      </c>
      <c r="BM84">
        <v>22.87</v>
      </c>
      <c r="BN84">
        <v>175.33</v>
      </c>
      <c r="BO84">
        <v>175.33</v>
      </c>
      <c r="BQ84" t="s">
        <v>438</v>
      </c>
      <c r="BR84" t="s">
        <v>99</v>
      </c>
      <c r="BS84" t="s">
        <v>128</v>
      </c>
      <c r="BY84">
        <v>8340.09</v>
      </c>
      <c r="BZ84" t="s">
        <v>89</v>
      </c>
      <c r="CC84" t="s">
        <v>150</v>
      </c>
      <c r="CD84">
        <v>9700</v>
      </c>
      <c r="CE84" t="s">
        <v>439</v>
      </c>
      <c r="CI84">
        <v>2</v>
      </c>
      <c r="CJ84" t="s">
        <v>128</v>
      </c>
      <c r="CK84">
        <v>23</v>
      </c>
      <c r="CL84" t="s">
        <v>86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"GAB2017445"</f>
        <v>GAB2017445</v>
      </c>
      <c r="F85" s="3">
        <v>45229</v>
      </c>
      <c r="G85">
        <v>202407</v>
      </c>
      <c r="H85" t="s">
        <v>91</v>
      </c>
      <c r="I85" t="s">
        <v>92</v>
      </c>
      <c r="J85" t="s">
        <v>93</v>
      </c>
      <c r="K85" t="s">
        <v>78</v>
      </c>
      <c r="L85" t="s">
        <v>307</v>
      </c>
      <c r="M85" t="s">
        <v>308</v>
      </c>
      <c r="N85" t="s">
        <v>309</v>
      </c>
      <c r="O85" t="s">
        <v>82</v>
      </c>
      <c r="P85" t="str">
        <f>"SUT-CT083599                  "</f>
        <v xml:space="preserve">SUT-CT083599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91.51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0.3</v>
      </c>
      <c r="BJ85">
        <v>2.6</v>
      </c>
      <c r="BK85">
        <v>3</v>
      </c>
      <c r="BL85">
        <v>221.31</v>
      </c>
      <c r="BM85">
        <v>33.200000000000003</v>
      </c>
      <c r="BN85">
        <v>254.51</v>
      </c>
      <c r="BO85">
        <v>254.51</v>
      </c>
      <c r="BQ85" t="s">
        <v>310</v>
      </c>
      <c r="BR85" t="s">
        <v>99</v>
      </c>
      <c r="BS85" t="s">
        <v>128</v>
      </c>
      <c r="BY85">
        <v>12923.2</v>
      </c>
      <c r="BZ85" t="s">
        <v>89</v>
      </c>
      <c r="CC85" t="s">
        <v>308</v>
      </c>
      <c r="CD85">
        <v>1900</v>
      </c>
      <c r="CE85" t="s">
        <v>249</v>
      </c>
      <c r="CI85">
        <v>1</v>
      </c>
      <c r="CJ85" t="s">
        <v>128</v>
      </c>
      <c r="CK85">
        <v>23</v>
      </c>
      <c r="CL85" t="s">
        <v>86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"GAB2017460"</f>
        <v>GAB2017460</v>
      </c>
      <c r="F86" s="3">
        <v>45229</v>
      </c>
      <c r="G86">
        <v>202407</v>
      </c>
      <c r="H86" t="s">
        <v>91</v>
      </c>
      <c r="I86" t="s">
        <v>92</v>
      </c>
      <c r="J86" t="s">
        <v>93</v>
      </c>
      <c r="K86" t="s">
        <v>78</v>
      </c>
      <c r="L86" t="s">
        <v>161</v>
      </c>
      <c r="M86" t="s">
        <v>162</v>
      </c>
      <c r="N86" t="s">
        <v>81</v>
      </c>
      <c r="O86" t="s">
        <v>97</v>
      </c>
      <c r="P86" t="str">
        <f>"ATT:RONELLE                   "</f>
        <v xml:space="preserve">ATT:RONELLE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431.33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4</v>
      </c>
      <c r="BI86">
        <v>76.8</v>
      </c>
      <c r="BJ86">
        <v>156.30000000000001</v>
      </c>
      <c r="BK86">
        <v>157</v>
      </c>
      <c r="BL86">
        <v>1048.71</v>
      </c>
      <c r="BM86">
        <v>157.31</v>
      </c>
      <c r="BN86">
        <v>1206.02</v>
      </c>
      <c r="BO86">
        <v>1206.02</v>
      </c>
      <c r="BQ86" t="s">
        <v>440</v>
      </c>
      <c r="BR86" t="s">
        <v>99</v>
      </c>
      <c r="BS86" t="s">
        <v>128</v>
      </c>
      <c r="BY86">
        <v>781638.02</v>
      </c>
      <c r="CC86" t="s">
        <v>162</v>
      </c>
      <c r="CD86" s="5" t="s">
        <v>165</v>
      </c>
      <c r="CE86" t="s">
        <v>90</v>
      </c>
      <c r="CI86">
        <v>3</v>
      </c>
      <c r="CJ86" t="s">
        <v>128</v>
      </c>
      <c r="CK86">
        <v>41</v>
      </c>
      <c r="CL86" t="s">
        <v>86</v>
      </c>
    </row>
    <row r="87" spans="1:90" x14ac:dyDescent="0.3">
      <c r="A87" t="s">
        <v>72</v>
      </c>
      <c r="B87" t="s">
        <v>73</v>
      </c>
      <c r="C87" t="s">
        <v>74</v>
      </c>
      <c r="E87" t="str">
        <f>"080011003460"</f>
        <v>080011003460</v>
      </c>
      <c r="F87" s="3">
        <v>45225</v>
      </c>
      <c r="G87">
        <v>202407</v>
      </c>
      <c r="H87" t="s">
        <v>75</v>
      </c>
      <c r="I87" t="s">
        <v>76</v>
      </c>
      <c r="J87" t="s">
        <v>93</v>
      </c>
      <c r="K87" t="s">
        <v>78</v>
      </c>
      <c r="L87" t="s">
        <v>282</v>
      </c>
      <c r="M87" t="s">
        <v>283</v>
      </c>
      <c r="N87" t="s">
        <v>441</v>
      </c>
      <c r="O87" t="s">
        <v>82</v>
      </c>
      <c r="P87" t="str">
        <f>"Corrective action             "</f>
        <v xml:space="preserve">Corrective action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0</v>
      </c>
      <c r="BM87">
        <v>0</v>
      </c>
      <c r="BN87">
        <v>0</v>
      </c>
      <c r="BO87">
        <v>0</v>
      </c>
      <c r="BP87" t="s">
        <v>128</v>
      </c>
      <c r="BQ87" t="s">
        <v>442</v>
      </c>
      <c r="BR87" t="s">
        <v>443</v>
      </c>
      <c r="BS87" s="3">
        <v>45226</v>
      </c>
      <c r="BT87" s="4">
        <v>0.43472222222222223</v>
      </c>
      <c r="BU87" t="s">
        <v>444</v>
      </c>
      <c r="BV87" t="s">
        <v>101</v>
      </c>
      <c r="BY87">
        <v>1200</v>
      </c>
      <c r="BZ87" t="s">
        <v>445</v>
      </c>
      <c r="CA87" t="s">
        <v>446</v>
      </c>
      <c r="CC87" t="s">
        <v>283</v>
      </c>
      <c r="CD87" s="5" t="s">
        <v>288</v>
      </c>
      <c r="CE87" t="s">
        <v>447</v>
      </c>
      <c r="CF87" s="3">
        <v>45226</v>
      </c>
      <c r="CI87">
        <v>1</v>
      </c>
      <c r="CJ87">
        <v>1</v>
      </c>
      <c r="CK87">
        <v>-1</v>
      </c>
      <c r="CL87" t="s">
        <v>86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"GAB2017443"</f>
        <v>GAB2017443</v>
      </c>
      <c r="F88" s="3">
        <v>45226</v>
      </c>
      <c r="G88">
        <v>202407</v>
      </c>
      <c r="H88" t="s">
        <v>91</v>
      </c>
      <c r="I88" t="s">
        <v>92</v>
      </c>
      <c r="J88" t="s">
        <v>93</v>
      </c>
      <c r="K88" t="s">
        <v>78</v>
      </c>
      <c r="L88" t="s">
        <v>119</v>
      </c>
      <c r="M88" t="s">
        <v>120</v>
      </c>
      <c r="N88" t="s">
        <v>448</v>
      </c>
      <c r="O88" t="s">
        <v>82</v>
      </c>
      <c r="P88" t="str">
        <f>"SUT-CT083597                  "</f>
        <v xml:space="preserve">SUT-CT083597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40.659999999999997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2.1</v>
      </c>
      <c r="BK88">
        <v>2.5</v>
      </c>
      <c r="BL88">
        <v>98.34</v>
      </c>
      <c r="BM88">
        <v>14.75</v>
      </c>
      <c r="BN88">
        <v>113.09</v>
      </c>
      <c r="BO88">
        <v>113.09</v>
      </c>
      <c r="BQ88" t="s">
        <v>449</v>
      </c>
      <c r="BR88" t="s">
        <v>99</v>
      </c>
      <c r="BS88" s="3">
        <v>45229</v>
      </c>
      <c r="BT88" s="4">
        <v>0.36527777777777781</v>
      </c>
      <c r="BU88" t="s">
        <v>450</v>
      </c>
      <c r="BV88" t="s">
        <v>101</v>
      </c>
      <c r="BY88">
        <v>10360.48</v>
      </c>
      <c r="BZ88" t="s">
        <v>89</v>
      </c>
      <c r="CA88" t="s">
        <v>451</v>
      </c>
      <c r="CC88" t="s">
        <v>120</v>
      </c>
      <c r="CD88">
        <v>2021</v>
      </c>
      <c r="CE88" t="s">
        <v>452</v>
      </c>
      <c r="CF88" s="3">
        <v>45229</v>
      </c>
      <c r="CI88">
        <v>1</v>
      </c>
      <c r="CJ88">
        <v>1</v>
      </c>
      <c r="CK88">
        <v>21</v>
      </c>
      <c r="CL88" t="s">
        <v>86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"GAB2017431"</f>
        <v>GAB2017431</v>
      </c>
      <c r="F89" s="3">
        <v>45226</v>
      </c>
      <c r="G89">
        <v>202407</v>
      </c>
      <c r="H89" t="s">
        <v>91</v>
      </c>
      <c r="I89" t="s">
        <v>92</v>
      </c>
      <c r="J89" t="s">
        <v>93</v>
      </c>
      <c r="K89" t="s">
        <v>78</v>
      </c>
      <c r="L89" t="s">
        <v>453</v>
      </c>
      <c r="M89" t="s">
        <v>454</v>
      </c>
      <c r="N89" t="s">
        <v>455</v>
      </c>
      <c r="O89" t="s">
        <v>97</v>
      </c>
      <c r="P89" t="str">
        <f>"SUT-CT083570 572 574 571 573  "</f>
        <v xml:space="preserve">SUT-CT083570 572 574 571 573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165.81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2</v>
      </c>
      <c r="BI89">
        <v>13.9</v>
      </c>
      <c r="BJ89">
        <v>31.1</v>
      </c>
      <c r="BK89">
        <v>32</v>
      </c>
      <c r="BL89">
        <v>406.57</v>
      </c>
      <c r="BM89">
        <v>60.99</v>
      </c>
      <c r="BN89">
        <v>467.56</v>
      </c>
      <c r="BO89">
        <v>467.56</v>
      </c>
      <c r="BQ89" t="s">
        <v>456</v>
      </c>
      <c r="BR89" t="s">
        <v>99</v>
      </c>
      <c r="BS89" s="3">
        <v>45229</v>
      </c>
      <c r="BT89" s="4">
        <v>0.57638888888888895</v>
      </c>
      <c r="BU89" t="s">
        <v>457</v>
      </c>
      <c r="BV89" t="s">
        <v>101</v>
      </c>
      <c r="BY89">
        <v>155599.5</v>
      </c>
      <c r="CA89" t="s">
        <v>458</v>
      </c>
      <c r="CC89" t="s">
        <v>454</v>
      </c>
      <c r="CD89" s="5" t="s">
        <v>459</v>
      </c>
      <c r="CE89" t="s">
        <v>90</v>
      </c>
      <c r="CI89">
        <v>3</v>
      </c>
      <c r="CJ89">
        <v>1</v>
      </c>
      <c r="CK89">
        <v>43</v>
      </c>
      <c r="CL89" t="s">
        <v>86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"GAB2017434"</f>
        <v>GAB2017434</v>
      </c>
      <c r="F90" s="3">
        <v>45226</v>
      </c>
      <c r="G90">
        <v>202407</v>
      </c>
      <c r="H90" t="s">
        <v>91</v>
      </c>
      <c r="I90" t="s">
        <v>92</v>
      </c>
      <c r="J90" t="s">
        <v>93</v>
      </c>
      <c r="K90" t="s">
        <v>78</v>
      </c>
      <c r="L90" t="s">
        <v>460</v>
      </c>
      <c r="M90" t="s">
        <v>461</v>
      </c>
      <c r="N90" t="s">
        <v>462</v>
      </c>
      <c r="O90" t="s">
        <v>97</v>
      </c>
      <c r="P90" t="str">
        <f>"SUT-CT083587 586              "</f>
        <v xml:space="preserve">SUT-CT083587 586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88.75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2.2000000000000002</v>
      </c>
      <c r="BJ90">
        <v>5.8</v>
      </c>
      <c r="BK90">
        <v>6</v>
      </c>
      <c r="BL90">
        <v>220.2</v>
      </c>
      <c r="BM90">
        <v>33.03</v>
      </c>
      <c r="BN90">
        <v>253.23</v>
      </c>
      <c r="BO90">
        <v>253.23</v>
      </c>
      <c r="BQ90" t="s">
        <v>105</v>
      </c>
      <c r="BR90" t="s">
        <v>99</v>
      </c>
      <c r="BS90" t="s">
        <v>128</v>
      </c>
      <c r="BY90">
        <v>29121.4</v>
      </c>
      <c r="CC90" t="s">
        <v>461</v>
      </c>
      <c r="CD90">
        <v>9744</v>
      </c>
      <c r="CE90" t="s">
        <v>90</v>
      </c>
      <c r="CI90">
        <v>7</v>
      </c>
      <c r="CJ90" t="s">
        <v>128</v>
      </c>
      <c r="CK90">
        <v>43</v>
      </c>
      <c r="CL90" t="s">
        <v>86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"GAB2017438"</f>
        <v>GAB2017438</v>
      </c>
      <c r="F91" s="3">
        <v>45226</v>
      </c>
      <c r="G91">
        <v>202407</v>
      </c>
      <c r="H91" t="s">
        <v>91</v>
      </c>
      <c r="I91" t="s">
        <v>92</v>
      </c>
      <c r="J91" t="s">
        <v>93</v>
      </c>
      <c r="K91" t="s">
        <v>78</v>
      </c>
      <c r="L91" t="s">
        <v>161</v>
      </c>
      <c r="M91" t="s">
        <v>162</v>
      </c>
      <c r="N91" t="s">
        <v>463</v>
      </c>
      <c r="O91" t="s">
        <v>97</v>
      </c>
      <c r="P91" t="str">
        <f>"SUT-CT083584                  "</f>
        <v xml:space="preserve">SUT-CT083584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208.21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4</v>
      </c>
      <c r="BI91">
        <v>29.1</v>
      </c>
      <c r="BJ91">
        <v>70.400000000000006</v>
      </c>
      <c r="BK91">
        <v>71</v>
      </c>
      <c r="BL91">
        <v>509.11</v>
      </c>
      <c r="BM91">
        <v>76.37</v>
      </c>
      <c r="BN91">
        <v>585.48</v>
      </c>
      <c r="BO91">
        <v>585.48</v>
      </c>
      <c r="BQ91" t="s">
        <v>464</v>
      </c>
      <c r="BR91" t="s">
        <v>99</v>
      </c>
      <c r="BS91" s="3">
        <v>45229</v>
      </c>
      <c r="BT91" s="4">
        <v>0.42777777777777781</v>
      </c>
      <c r="BU91" t="s">
        <v>207</v>
      </c>
      <c r="BV91" t="s">
        <v>101</v>
      </c>
      <c r="BY91">
        <v>351941.37</v>
      </c>
      <c r="CA91" t="s">
        <v>208</v>
      </c>
      <c r="CC91" t="s">
        <v>162</v>
      </c>
      <c r="CD91" s="5" t="s">
        <v>165</v>
      </c>
      <c r="CE91" t="s">
        <v>90</v>
      </c>
      <c r="CF91" s="3">
        <v>45229</v>
      </c>
      <c r="CI91">
        <v>3</v>
      </c>
      <c r="CJ91">
        <v>1</v>
      </c>
      <c r="CK91">
        <v>41</v>
      </c>
      <c r="CL91" t="s">
        <v>86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"GAB2017439"</f>
        <v>GAB2017439</v>
      </c>
      <c r="F92" s="3">
        <v>45226</v>
      </c>
      <c r="G92">
        <v>202407</v>
      </c>
      <c r="H92" t="s">
        <v>91</v>
      </c>
      <c r="I92" t="s">
        <v>92</v>
      </c>
      <c r="J92" t="s">
        <v>93</v>
      </c>
      <c r="K92" t="s">
        <v>78</v>
      </c>
      <c r="L92" t="s">
        <v>133</v>
      </c>
      <c r="M92" t="s">
        <v>134</v>
      </c>
      <c r="N92" t="s">
        <v>465</v>
      </c>
      <c r="O92" t="s">
        <v>97</v>
      </c>
      <c r="P92" t="str">
        <f>"SUT-CT083589                  "</f>
        <v xml:space="preserve">SUT-CT083589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88.75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2.2999999999999998</v>
      </c>
      <c r="BK92">
        <v>3</v>
      </c>
      <c r="BL92">
        <v>220.2</v>
      </c>
      <c r="BM92">
        <v>33.03</v>
      </c>
      <c r="BN92">
        <v>253.23</v>
      </c>
      <c r="BO92">
        <v>253.23</v>
      </c>
      <c r="BR92" t="s">
        <v>99</v>
      </c>
      <c r="BS92" t="s">
        <v>128</v>
      </c>
      <c r="BY92">
        <v>11263.23</v>
      </c>
      <c r="CC92" t="s">
        <v>134</v>
      </c>
      <c r="CD92" s="5" t="s">
        <v>466</v>
      </c>
      <c r="CE92" t="s">
        <v>90</v>
      </c>
      <c r="CI92">
        <v>3</v>
      </c>
      <c r="CJ92" t="s">
        <v>128</v>
      </c>
      <c r="CK92">
        <v>43</v>
      </c>
      <c r="CL92" t="s">
        <v>86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"GAB2017440"</f>
        <v>GAB2017440</v>
      </c>
      <c r="F93" s="3">
        <v>45226</v>
      </c>
      <c r="G93">
        <v>202407</v>
      </c>
      <c r="H93" t="s">
        <v>91</v>
      </c>
      <c r="I93" t="s">
        <v>92</v>
      </c>
      <c r="J93" t="s">
        <v>93</v>
      </c>
      <c r="K93" t="s">
        <v>78</v>
      </c>
      <c r="L93" t="s">
        <v>161</v>
      </c>
      <c r="M93" t="s">
        <v>162</v>
      </c>
      <c r="N93" t="s">
        <v>205</v>
      </c>
      <c r="O93" t="s">
        <v>97</v>
      </c>
      <c r="P93" t="str">
        <f>"SUT-CT083580 579              "</f>
        <v xml:space="preserve">SUT-CT083580 579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62.92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1.6</v>
      </c>
      <c r="BJ93">
        <v>6.3</v>
      </c>
      <c r="BK93">
        <v>7</v>
      </c>
      <c r="BL93">
        <v>157.74</v>
      </c>
      <c r="BM93">
        <v>23.66</v>
      </c>
      <c r="BN93">
        <v>181.4</v>
      </c>
      <c r="BO93">
        <v>181.4</v>
      </c>
      <c r="BQ93" t="s">
        <v>206</v>
      </c>
      <c r="BR93" t="s">
        <v>99</v>
      </c>
      <c r="BS93" s="3">
        <v>45229</v>
      </c>
      <c r="BT93" s="4">
        <v>0.42777777777777781</v>
      </c>
      <c r="BU93" t="s">
        <v>207</v>
      </c>
      <c r="BV93" t="s">
        <v>101</v>
      </c>
      <c r="BY93">
        <v>31333.25</v>
      </c>
      <c r="CA93" t="s">
        <v>208</v>
      </c>
      <c r="CC93" t="s">
        <v>162</v>
      </c>
      <c r="CD93" s="5" t="s">
        <v>165</v>
      </c>
      <c r="CE93" t="s">
        <v>90</v>
      </c>
      <c r="CF93" s="3">
        <v>45229</v>
      </c>
      <c r="CI93">
        <v>3</v>
      </c>
      <c r="CJ93">
        <v>1</v>
      </c>
      <c r="CK93">
        <v>41</v>
      </c>
      <c r="CL93" t="s">
        <v>86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"GAB2017441"</f>
        <v>GAB2017441</v>
      </c>
      <c r="F94" s="3">
        <v>45226</v>
      </c>
      <c r="G94">
        <v>202407</v>
      </c>
      <c r="H94" t="s">
        <v>91</v>
      </c>
      <c r="I94" t="s">
        <v>92</v>
      </c>
      <c r="J94" t="s">
        <v>93</v>
      </c>
      <c r="K94" t="s">
        <v>78</v>
      </c>
      <c r="L94" t="s">
        <v>289</v>
      </c>
      <c r="M94" t="s">
        <v>290</v>
      </c>
      <c r="N94" t="s">
        <v>467</v>
      </c>
      <c r="O94" t="s">
        <v>97</v>
      </c>
      <c r="P94" t="str">
        <f>"MED-CT083438                  "</f>
        <v xml:space="preserve">MED-CT083438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88.75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1.1000000000000001</v>
      </c>
      <c r="BJ94">
        <v>1.8</v>
      </c>
      <c r="BK94">
        <v>2</v>
      </c>
      <c r="BL94">
        <v>220.2</v>
      </c>
      <c r="BM94">
        <v>33.03</v>
      </c>
      <c r="BN94">
        <v>253.23</v>
      </c>
      <c r="BO94">
        <v>253.23</v>
      </c>
      <c r="BQ94" t="s">
        <v>468</v>
      </c>
      <c r="BR94" t="s">
        <v>99</v>
      </c>
      <c r="BS94" t="s">
        <v>128</v>
      </c>
      <c r="BY94">
        <v>9028.7999999999993</v>
      </c>
      <c r="CC94" t="s">
        <v>290</v>
      </c>
      <c r="CD94">
        <v>8800</v>
      </c>
      <c r="CE94" t="s">
        <v>90</v>
      </c>
      <c r="CI94">
        <v>5</v>
      </c>
      <c r="CJ94" t="s">
        <v>128</v>
      </c>
      <c r="CK94">
        <v>43</v>
      </c>
      <c r="CL94" t="s">
        <v>86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"GAB2017432"</f>
        <v>GAB2017432</v>
      </c>
      <c r="F95" s="3">
        <v>45226</v>
      </c>
      <c r="G95">
        <v>202407</v>
      </c>
      <c r="H95" t="s">
        <v>91</v>
      </c>
      <c r="I95" t="s">
        <v>92</v>
      </c>
      <c r="J95" t="s">
        <v>93</v>
      </c>
      <c r="K95" t="s">
        <v>78</v>
      </c>
      <c r="L95" t="s">
        <v>257</v>
      </c>
      <c r="M95" t="s">
        <v>258</v>
      </c>
      <c r="N95" t="s">
        <v>259</v>
      </c>
      <c r="O95" t="s">
        <v>82</v>
      </c>
      <c r="P95" t="str">
        <f>"SUT-CT083577                  "</f>
        <v xml:space="preserve">SUT-CT083577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91.51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2.7</v>
      </c>
      <c r="BK95">
        <v>3</v>
      </c>
      <c r="BL95">
        <v>221.31</v>
      </c>
      <c r="BM95">
        <v>33.200000000000003</v>
      </c>
      <c r="BN95">
        <v>254.51</v>
      </c>
      <c r="BO95">
        <v>254.51</v>
      </c>
      <c r="BQ95" t="s">
        <v>260</v>
      </c>
      <c r="BR95" t="s">
        <v>99</v>
      </c>
      <c r="BS95" t="s">
        <v>128</v>
      </c>
      <c r="BY95">
        <v>13423.26</v>
      </c>
      <c r="BZ95" t="s">
        <v>89</v>
      </c>
      <c r="CC95" t="s">
        <v>258</v>
      </c>
      <c r="CD95">
        <v>2515</v>
      </c>
      <c r="CE95" t="s">
        <v>171</v>
      </c>
      <c r="CI95">
        <v>1</v>
      </c>
      <c r="CJ95" t="s">
        <v>128</v>
      </c>
      <c r="CK95">
        <v>23</v>
      </c>
      <c r="CL95" t="s">
        <v>86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"GAB2017433"</f>
        <v>GAB2017433</v>
      </c>
      <c r="F96" s="3">
        <v>45226</v>
      </c>
      <c r="G96">
        <v>202407</v>
      </c>
      <c r="H96" t="s">
        <v>91</v>
      </c>
      <c r="I96" t="s">
        <v>92</v>
      </c>
      <c r="J96" t="s">
        <v>93</v>
      </c>
      <c r="K96" t="s">
        <v>78</v>
      </c>
      <c r="L96" t="s">
        <v>75</v>
      </c>
      <c r="M96" t="s">
        <v>76</v>
      </c>
      <c r="N96" t="s">
        <v>172</v>
      </c>
      <c r="O96" t="s">
        <v>82</v>
      </c>
      <c r="P96" t="str">
        <f>"SUT-018623                    "</f>
        <v xml:space="preserve">SUT-018623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32.54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0.3</v>
      </c>
      <c r="BJ96">
        <v>1.7</v>
      </c>
      <c r="BK96">
        <v>2</v>
      </c>
      <c r="BL96">
        <v>78.69</v>
      </c>
      <c r="BM96">
        <v>11.8</v>
      </c>
      <c r="BN96">
        <v>90.49</v>
      </c>
      <c r="BO96">
        <v>90.49</v>
      </c>
      <c r="BQ96" t="s">
        <v>469</v>
      </c>
      <c r="BR96" t="s">
        <v>99</v>
      </c>
      <c r="BS96" s="3">
        <v>45229</v>
      </c>
      <c r="BT96" s="4">
        <v>0.32500000000000001</v>
      </c>
      <c r="BU96" t="s">
        <v>470</v>
      </c>
      <c r="BV96" t="s">
        <v>101</v>
      </c>
      <c r="BY96">
        <v>8278.3799999999992</v>
      </c>
      <c r="BZ96" t="s">
        <v>89</v>
      </c>
      <c r="CA96" t="s">
        <v>175</v>
      </c>
      <c r="CC96" t="s">
        <v>76</v>
      </c>
      <c r="CD96" s="5" t="s">
        <v>176</v>
      </c>
      <c r="CE96" t="s">
        <v>471</v>
      </c>
      <c r="CF96" s="3">
        <v>45229</v>
      </c>
      <c r="CI96">
        <v>1</v>
      </c>
      <c r="CJ96">
        <v>1</v>
      </c>
      <c r="CK96">
        <v>21</v>
      </c>
      <c r="CL96" t="s">
        <v>86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"GAB2017435"</f>
        <v>GAB2017435</v>
      </c>
      <c r="F97" s="3">
        <v>45226</v>
      </c>
      <c r="G97">
        <v>202407</v>
      </c>
      <c r="H97" t="s">
        <v>91</v>
      </c>
      <c r="I97" t="s">
        <v>92</v>
      </c>
      <c r="J97" t="s">
        <v>93</v>
      </c>
      <c r="K97" t="s">
        <v>78</v>
      </c>
      <c r="L97" t="s">
        <v>282</v>
      </c>
      <c r="M97" t="s">
        <v>283</v>
      </c>
      <c r="N97" t="s">
        <v>284</v>
      </c>
      <c r="O97" t="s">
        <v>82</v>
      </c>
      <c r="P97" t="str">
        <f>"SUT-CT083585                  "</f>
        <v xml:space="preserve">SUT-CT083585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48.79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0.2</v>
      </c>
      <c r="BJ97">
        <v>2.7</v>
      </c>
      <c r="BK97">
        <v>3</v>
      </c>
      <c r="BL97">
        <v>118</v>
      </c>
      <c r="BM97">
        <v>17.7</v>
      </c>
      <c r="BN97">
        <v>135.69999999999999</v>
      </c>
      <c r="BO97">
        <v>135.69999999999999</v>
      </c>
      <c r="BQ97" t="s">
        <v>285</v>
      </c>
      <c r="BR97" t="s">
        <v>99</v>
      </c>
      <c r="BS97" s="3">
        <v>45229</v>
      </c>
      <c r="BT97" s="4">
        <v>0.3833333333333333</v>
      </c>
      <c r="BU97" t="s">
        <v>378</v>
      </c>
      <c r="BV97" t="s">
        <v>101</v>
      </c>
      <c r="BY97">
        <v>13294</v>
      </c>
      <c r="BZ97" t="s">
        <v>89</v>
      </c>
      <c r="CA97" t="s">
        <v>472</v>
      </c>
      <c r="CC97" t="s">
        <v>283</v>
      </c>
      <c r="CD97" s="5" t="s">
        <v>288</v>
      </c>
      <c r="CE97" t="s">
        <v>267</v>
      </c>
      <c r="CF97" s="3">
        <v>45229</v>
      </c>
      <c r="CI97">
        <v>2</v>
      </c>
      <c r="CJ97">
        <v>1</v>
      </c>
      <c r="CK97">
        <v>21</v>
      </c>
      <c r="CL97" t="s">
        <v>86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"GAB2017436"</f>
        <v>GAB2017436</v>
      </c>
      <c r="F98" s="3">
        <v>45226</v>
      </c>
      <c r="G98">
        <v>202407</v>
      </c>
      <c r="H98" t="s">
        <v>91</v>
      </c>
      <c r="I98" t="s">
        <v>92</v>
      </c>
      <c r="J98" t="s">
        <v>93</v>
      </c>
      <c r="K98" t="s">
        <v>78</v>
      </c>
      <c r="L98" t="s">
        <v>473</v>
      </c>
      <c r="M98" t="s">
        <v>474</v>
      </c>
      <c r="N98" t="s">
        <v>475</v>
      </c>
      <c r="O98" t="s">
        <v>82</v>
      </c>
      <c r="P98" t="str">
        <f>"SUT-CT083588                  "</f>
        <v xml:space="preserve">SUT-CT083588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63.04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15.9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0.2</v>
      </c>
      <c r="BJ98">
        <v>1.9</v>
      </c>
      <c r="BK98">
        <v>2</v>
      </c>
      <c r="BL98">
        <v>168.36</v>
      </c>
      <c r="BM98">
        <v>25.25</v>
      </c>
      <c r="BN98">
        <v>193.61</v>
      </c>
      <c r="BO98">
        <v>193.61</v>
      </c>
      <c r="BQ98" t="s">
        <v>476</v>
      </c>
      <c r="BR98" t="s">
        <v>99</v>
      </c>
      <c r="BS98" t="s">
        <v>128</v>
      </c>
      <c r="BY98">
        <v>9705.9599999999991</v>
      </c>
      <c r="BZ98" t="s">
        <v>231</v>
      </c>
      <c r="CC98" t="s">
        <v>474</v>
      </c>
      <c r="CD98">
        <v>1982</v>
      </c>
      <c r="CE98" t="s">
        <v>267</v>
      </c>
      <c r="CI98">
        <v>1</v>
      </c>
      <c r="CJ98" t="s">
        <v>128</v>
      </c>
      <c r="CK98">
        <v>23</v>
      </c>
      <c r="CL98" t="s">
        <v>86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"GAB2017437"</f>
        <v>GAB2017437</v>
      </c>
      <c r="F99" s="3">
        <v>45226</v>
      </c>
      <c r="G99">
        <v>202407</v>
      </c>
      <c r="H99" t="s">
        <v>91</v>
      </c>
      <c r="I99" t="s">
        <v>92</v>
      </c>
      <c r="J99" t="s">
        <v>93</v>
      </c>
      <c r="K99" t="s">
        <v>78</v>
      </c>
      <c r="L99" t="s">
        <v>477</v>
      </c>
      <c r="M99" t="s">
        <v>478</v>
      </c>
      <c r="N99" t="s">
        <v>479</v>
      </c>
      <c r="O99" t="s">
        <v>82</v>
      </c>
      <c r="P99" t="str">
        <f>"SUT-018645                    "</f>
        <v xml:space="preserve">SUT-018645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40.659999999999997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0.4</v>
      </c>
      <c r="BJ99">
        <v>2.4</v>
      </c>
      <c r="BK99">
        <v>2.5</v>
      </c>
      <c r="BL99">
        <v>98.34</v>
      </c>
      <c r="BM99">
        <v>14.75</v>
      </c>
      <c r="BN99">
        <v>113.09</v>
      </c>
      <c r="BO99">
        <v>113.09</v>
      </c>
      <c r="BQ99" t="s">
        <v>480</v>
      </c>
      <c r="BR99" t="s">
        <v>99</v>
      </c>
      <c r="BS99" s="3">
        <v>45229</v>
      </c>
      <c r="BT99" s="4">
        <v>0.34930555555555554</v>
      </c>
      <c r="BU99" t="s">
        <v>481</v>
      </c>
      <c r="BV99" t="s">
        <v>101</v>
      </c>
      <c r="BY99">
        <v>12055.68</v>
      </c>
      <c r="BZ99" t="s">
        <v>89</v>
      </c>
      <c r="CC99" t="s">
        <v>478</v>
      </c>
      <c r="CD99">
        <v>1416</v>
      </c>
      <c r="CE99" t="s">
        <v>249</v>
      </c>
      <c r="CF99" s="3">
        <v>45229</v>
      </c>
      <c r="CI99">
        <v>1</v>
      </c>
      <c r="CJ99">
        <v>1</v>
      </c>
      <c r="CK99">
        <v>21</v>
      </c>
      <c r="CL99" t="s">
        <v>86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"GAB2017442"</f>
        <v>GAB2017442</v>
      </c>
      <c r="F100" s="3">
        <v>45226</v>
      </c>
      <c r="G100">
        <v>202407</v>
      </c>
      <c r="H100" t="s">
        <v>91</v>
      </c>
      <c r="I100" t="s">
        <v>92</v>
      </c>
      <c r="J100" t="s">
        <v>93</v>
      </c>
      <c r="K100" t="s">
        <v>78</v>
      </c>
      <c r="L100" t="s">
        <v>482</v>
      </c>
      <c r="M100" t="s">
        <v>483</v>
      </c>
      <c r="N100" t="s">
        <v>484</v>
      </c>
      <c r="O100" t="s">
        <v>82</v>
      </c>
      <c r="P100" t="str">
        <f>"SUT-CT083594                  "</f>
        <v xml:space="preserve">SUT-CT083594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32.54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15.9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1.9</v>
      </c>
      <c r="BK100">
        <v>2</v>
      </c>
      <c r="BL100">
        <v>94.59</v>
      </c>
      <c r="BM100">
        <v>14.19</v>
      </c>
      <c r="BN100">
        <v>108.78</v>
      </c>
      <c r="BO100">
        <v>108.78</v>
      </c>
      <c r="BQ100" t="s">
        <v>485</v>
      </c>
      <c r="BR100" t="s">
        <v>99</v>
      </c>
      <c r="BS100" s="3">
        <v>45229</v>
      </c>
      <c r="BT100" s="4">
        <v>0.47291666666666665</v>
      </c>
      <c r="BU100" t="s">
        <v>486</v>
      </c>
      <c r="BV100" t="s">
        <v>101</v>
      </c>
      <c r="BY100">
        <v>9734.2900000000009</v>
      </c>
      <c r="BZ100" t="s">
        <v>231</v>
      </c>
      <c r="CA100" t="s">
        <v>487</v>
      </c>
      <c r="CC100" t="s">
        <v>483</v>
      </c>
      <c r="CD100">
        <v>1475</v>
      </c>
      <c r="CE100" t="s">
        <v>267</v>
      </c>
      <c r="CF100" s="3">
        <v>45229</v>
      </c>
      <c r="CI100">
        <v>1</v>
      </c>
      <c r="CJ100">
        <v>1</v>
      </c>
      <c r="CK100">
        <v>21</v>
      </c>
      <c r="CL100" t="s">
        <v>86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"GAB2017418"</f>
        <v>GAB2017418</v>
      </c>
      <c r="F101" s="3">
        <v>45225</v>
      </c>
      <c r="G101">
        <v>202407</v>
      </c>
      <c r="H101" t="s">
        <v>91</v>
      </c>
      <c r="I101" t="s">
        <v>92</v>
      </c>
      <c r="J101" t="s">
        <v>93</v>
      </c>
      <c r="K101" t="s">
        <v>78</v>
      </c>
      <c r="L101" t="s">
        <v>91</v>
      </c>
      <c r="M101" t="s">
        <v>92</v>
      </c>
      <c r="N101" t="s">
        <v>488</v>
      </c>
      <c r="O101" t="s">
        <v>82</v>
      </c>
      <c r="P101" t="str">
        <f>"SUT-CT083559                  "</f>
        <v xml:space="preserve">SUT-CT083559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25.42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0.5</v>
      </c>
      <c r="BJ101">
        <v>2.9</v>
      </c>
      <c r="BK101">
        <v>3</v>
      </c>
      <c r="BL101">
        <v>61.47</v>
      </c>
      <c r="BM101">
        <v>9.2200000000000006</v>
      </c>
      <c r="BN101">
        <v>70.69</v>
      </c>
      <c r="BO101">
        <v>70.69</v>
      </c>
      <c r="BQ101" t="s">
        <v>489</v>
      </c>
      <c r="BR101" t="s">
        <v>99</v>
      </c>
      <c r="BS101" s="3">
        <v>45226</v>
      </c>
      <c r="BT101" s="4">
        <v>0.41597222222222219</v>
      </c>
      <c r="BU101" t="s">
        <v>490</v>
      </c>
      <c r="BV101" t="s">
        <v>101</v>
      </c>
      <c r="BY101">
        <v>14320.52</v>
      </c>
      <c r="CA101" t="s">
        <v>491</v>
      </c>
      <c r="CC101" t="s">
        <v>92</v>
      </c>
      <c r="CD101">
        <v>7550</v>
      </c>
      <c r="CE101" t="s">
        <v>171</v>
      </c>
      <c r="CF101" s="3">
        <v>45229</v>
      </c>
      <c r="CI101">
        <v>1</v>
      </c>
      <c r="CJ101">
        <v>1</v>
      </c>
      <c r="CK101">
        <v>22</v>
      </c>
      <c r="CL101" t="s">
        <v>86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"GAB2017421"</f>
        <v>GAB2017421</v>
      </c>
      <c r="F102" s="3">
        <v>45225</v>
      </c>
      <c r="G102">
        <v>202407</v>
      </c>
      <c r="H102" t="s">
        <v>91</v>
      </c>
      <c r="I102" t="s">
        <v>92</v>
      </c>
      <c r="J102" t="s">
        <v>93</v>
      </c>
      <c r="K102" t="s">
        <v>78</v>
      </c>
      <c r="L102" t="s">
        <v>482</v>
      </c>
      <c r="M102" t="s">
        <v>483</v>
      </c>
      <c r="N102" t="s">
        <v>484</v>
      </c>
      <c r="O102" t="s">
        <v>82</v>
      </c>
      <c r="P102" t="str">
        <f>"SUT-CT083558                  "</f>
        <v xml:space="preserve">SUT-CT083558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48.79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15.9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0.3</v>
      </c>
      <c r="BJ102">
        <v>2.6</v>
      </c>
      <c r="BK102">
        <v>3</v>
      </c>
      <c r="BL102">
        <v>133.9</v>
      </c>
      <c r="BM102">
        <v>20.09</v>
      </c>
      <c r="BN102">
        <v>153.99</v>
      </c>
      <c r="BO102">
        <v>153.99</v>
      </c>
      <c r="BQ102" t="s">
        <v>485</v>
      </c>
      <c r="BR102" t="s">
        <v>99</v>
      </c>
      <c r="BS102" s="3">
        <v>45226</v>
      </c>
      <c r="BT102" s="4">
        <v>0.36874999999999997</v>
      </c>
      <c r="BU102" t="s">
        <v>492</v>
      </c>
      <c r="BV102" t="s">
        <v>101</v>
      </c>
      <c r="BY102">
        <v>12797.4</v>
      </c>
      <c r="BZ102" t="s">
        <v>30</v>
      </c>
      <c r="CA102" t="s">
        <v>493</v>
      </c>
      <c r="CC102" t="s">
        <v>483</v>
      </c>
      <c r="CD102">
        <v>1475</v>
      </c>
      <c r="CE102" t="s">
        <v>494</v>
      </c>
      <c r="CF102" s="3">
        <v>45226</v>
      </c>
      <c r="CI102">
        <v>1</v>
      </c>
      <c r="CJ102">
        <v>1</v>
      </c>
      <c r="CK102">
        <v>21</v>
      </c>
      <c r="CL102" t="s">
        <v>86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"009943325935"</f>
        <v>009943325935</v>
      </c>
      <c r="F103" s="3">
        <v>45225</v>
      </c>
      <c r="G103">
        <v>202407</v>
      </c>
      <c r="H103" t="s">
        <v>75</v>
      </c>
      <c r="I103" t="s">
        <v>76</v>
      </c>
      <c r="J103" t="s">
        <v>77</v>
      </c>
      <c r="K103" t="s">
        <v>78</v>
      </c>
      <c r="L103" t="s">
        <v>94</v>
      </c>
      <c r="M103" t="s">
        <v>95</v>
      </c>
      <c r="N103" t="s">
        <v>81</v>
      </c>
      <c r="O103" t="s">
        <v>82</v>
      </c>
      <c r="P103" t="str">
        <f>"NA                            "</f>
        <v xml:space="preserve">NA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121.95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2</v>
      </c>
      <c r="BJ103">
        <v>7.2</v>
      </c>
      <c r="BK103">
        <v>7.5</v>
      </c>
      <c r="BL103">
        <v>294.93</v>
      </c>
      <c r="BM103">
        <v>44.24</v>
      </c>
      <c r="BN103">
        <v>339.17</v>
      </c>
      <c r="BO103">
        <v>339.17</v>
      </c>
      <c r="BQ103" t="s">
        <v>214</v>
      </c>
      <c r="BR103" t="s">
        <v>84</v>
      </c>
      <c r="BS103" t="s">
        <v>128</v>
      </c>
      <c r="BY103">
        <v>36000</v>
      </c>
      <c r="BZ103" t="s">
        <v>89</v>
      </c>
      <c r="CC103" t="s">
        <v>95</v>
      </c>
      <c r="CD103">
        <v>4000</v>
      </c>
      <c r="CE103" t="s">
        <v>90</v>
      </c>
      <c r="CI103">
        <v>1</v>
      </c>
      <c r="CJ103" t="s">
        <v>128</v>
      </c>
      <c r="CK103">
        <v>21</v>
      </c>
      <c r="CL103" t="s">
        <v>86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"GAB2017423"</f>
        <v>GAB2017423</v>
      </c>
      <c r="F104" s="3">
        <v>45225</v>
      </c>
      <c r="G104">
        <v>202407</v>
      </c>
      <c r="H104" t="s">
        <v>91</v>
      </c>
      <c r="I104" t="s">
        <v>92</v>
      </c>
      <c r="J104" t="s">
        <v>93</v>
      </c>
      <c r="K104" t="s">
        <v>78</v>
      </c>
      <c r="L104" t="s">
        <v>333</v>
      </c>
      <c r="M104" t="s">
        <v>334</v>
      </c>
      <c r="N104" t="s">
        <v>495</v>
      </c>
      <c r="O104" t="s">
        <v>82</v>
      </c>
      <c r="P104" t="str">
        <f>"SUT-CT083547 548              "</f>
        <v xml:space="preserve">SUT-CT083547 548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105.74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0.3</v>
      </c>
      <c r="BJ104">
        <v>3.1</v>
      </c>
      <c r="BK104">
        <v>3.5</v>
      </c>
      <c r="BL104">
        <v>255.73</v>
      </c>
      <c r="BM104">
        <v>38.36</v>
      </c>
      <c r="BN104">
        <v>294.08999999999997</v>
      </c>
      <c r="BO104">
        <v>294.08999999999997</v>
      </c>
      <c r="BR104" t="s">
        <v>99</v>
      </c>
      <c r="BS104" s="3">
        <v>45226</v>
      </c>
      <c r="BT104" s="4">
        <v>0.39097222222222222</v>
      </c>
      <c r="BU104" t="s">
        <v>496</v>
      </c>
      <c r="BV104" t="s">
        <v>101</v>
      </c>
      <c r="BY104">
        <v>15600.9</v>
      </c>
      <c r="CA104" t="s">
        <v>338</v>
      </c>
      <c r="CC104" t="s">
        <v>334</v>
      </c>
      <c r="CD104">
        <v>2571</v>
      </c>
      <c r="CE104" t="s">
        <v>267</v>
      </c>
      <c r="CF104" s="3">
        <v>45229</v>
      </c>
      <c r="CI104">
        <v>2</v>
      </c>
      <c r="CJ104">
        <v>1</v>
      </c>
      <c r="CK104">
        <v>23</v>
      </c>
      <c r="CL104" t="s">
        <v>86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"GAB2017425"</f>
        <v>GAB2017425</v>
      </c>
      <c r="F105" s="3">
        <v>45225</v>
      </c>
      <c r="G105">
        <v>202407</v>
      </c>
      <c r="H105" t="s">
        <v>91</v>
      </c>
      <c r="I105" t="s">
        <v>92</v>
      </c>
      <c r="J105" t="s">
        <v>93</v>
      </c>
      <c r="K105" t="s">
        <v>78</v>
      </c>
      <c r="L105" t="s">
        <v>91</v>
      </c>
      <c r="M105" t="s">
        <v>92</v>
      </c>
      <c r="N105" t="s">
        <v>497</v>
      </c>
      <c r="O105" t="s">
        <v>82</v>
      </c>
      <c r="P105" t="str">
        <f>"SUT-018594                    "</f>
        <v xml:space="preserve">SUT-018594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25.42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0.2</v>
      </c>
      <c r="BJ105">
        <v>2</v>
      </c>
      <c r="BK105">
        <v>2</v>
      </c>
      <c r="BL105">
        <v>61.47</v>
      </c>
      <c r="BM105">
        <v>9.2200000000000006</v>
      </c>
      <c r="BN105">
        <v>70.69</v>
      </c>
      <c r="BO105">
        <v>70.69</v>
      </c>
      <c r="BQ105" t="s">
        <v>359</v>
      </c>
      <c r="BR105" t="s">
        <v>99</v>
      </c>
      <c r="BS105" s="3">
        <v>45226</v>
      </c>
      <c r="BT105" s="4">
        <v>0.39999999999999997</v>
      </c>
      <c r="BU105" t="s">
        <v>498</v>
      </c>
      <c r="BV105" t="s">
        <v>101</v>
      </c>
      <c r="BY105">
        <v>10070</v>
      </c>
      <c r="CA105" t="s">
        <v>499</v>
      </c>
      <c r="CC105" t="s">
        <v>92</v>
      </c>
      <c r="CD105">
        <v>7441</v>
      </c>
      <c r="CE105" t="s">
        <v>421</v>
      </c>
      <c r="CF105" s="3">
        <v>45229</v>
      </c>
      <c r="CI105">
        <v>1</v>
      </c>
      <c r="CJ105">
        <v>1</v>
      </c>
      <c r="CK105">
        <v>22</v>
      </c>
      <c r="CL105" t="s">
        <v>86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"GAB2017426"</f>
        <v>GAB2017426</v>
      </c>
      <c r="F106" s="3">
        <v>45225</v>
      </c>
      <c r="G106">
        <v>202407</v>
      </c>
      <c r="H106" t="s">
        <v>91</v>
      </c>
      <c r="I106" t="s">
        <v>92</v>
      </c>
      <c r="J106" t="s">
        <v>93</v>
      </c>
      <c r="K106" t="s">
        <v>78</v>
      </c>
      <c r="L106" t="s">
        <v>133</v>
      </c>
      <c r="M106" t="s">
        <v>134</v>
      </c>
      <c r="N106" t="s">
        <v>223</v>
      </c>
      <c r="O106" t="s">
        <v>82</v>
      </c>
      <c r="P106" t="str">
        <f>"SUT-018615                    "</f>
        <v xml:space="preserve">SUT-018615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77.28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2.2999999999999998</v>
      </c>
      <c r="BK106">
        <v>2.5</v>
      </c>
      <c r="BL106">
        <v>186.89</v>
      </c>
      <c r="BM106">
        <v>28.03</v>
      </c>
      <c r="BN106">
        <v>214.92</v>
      </c>
      <c r="BO106">
        <v>214.92</v>
      </c>
      <c r="BQ106" t="s">
        <v>500</v>
      </c>
      <c r="BR106" t="s">
        <v>99</v>
      </c>
      <c r="BS106" s="3">
        <v>45226</v>
      </c>
      <c r="BT106" s="4">
        <v>0.3576388888888889</v>
      </c>
      <c r="BU106" t="s">
        <v>501</v>
      </c>
      <c r="BV106" t="s">
        <v>101</v>
      </c>
      <c r="BY106">
        <v>11498.52</v>
      </c>
      <c r="CA106" t="s">
        <v>226</v>
      </c>
      <c r="CC106" t="s">
        <v>134</v>
      </c>
      <c r="CD106" s="5" t="s">
        <v>139</v>
      </c>
      <c r="CE106" t="s">
        <v>502</v>
      </c>
      <c r="CF106" s="3">
        <v>45226</v>
      </c>
      <c r="CI106">
        <v>2</v>
      </c>
      <c r="CJ106">
        <v>1</v>
      </c>
      <c r="CK106">
        <v>23</v>
      </c>
      <c r="CL106" t="s">
        <v>86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"GAB2017427"</f>
        <v>GAB2017427</v>
      </c>
      <c r="F107" s="3">
        <v>45225</v>
      </c>
      <c r="G107">
        <v>202407</v>
      </c>
      <c r="H107" t="s">
        <v>91</v>
      </c>
      <c r="I107" t="s">
        <v>92</v>
      </c>
      <c r="J107" t="s">
        <v>93</v>
      </c>
      <c r="K107" t="s">
        <v>78</v>
      </c>
      <c r="L107" t="s">
        <v>257</v>
      </c>
      <c r="M107" t="s">
        <v>258</v>
      </c>
      <c r="N107" t="s">
        <v>259</v>
      </c>
      <c r="O107" t="s">
        <v>82</v>
      </c>
      <c r="P107" t="str">
        <f>"SUT-CT083564 561              "</f>
        <v xml:space="preserve">SUT-CT083564 561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77.28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0.5</v>
      </c>
      <c r="BJ107">
        <v>2.5</v>
      </c>
      <c r="BK107">
        <v>2.5</v>
      </c>
      <c r="BL107">
        <v>186.89</v>
      </c>
      <c r="BM107">
        <v>28.03</v>
      </c>
      <c r="BN107">
        <v>214.92</v>
      </c>
      <c r="BO107">
        <v>214.92</v>
      </c>
      <c r="BQ107" t="s">
        <v>260</v>
      </c>
      <c r="BR107" t="s">
        <v>99</v>
      </c>
      <c r="BS107" s="3">
        <v>45226</v>
      </c>
      <c r="BT107" s="4">
        <v>0.40486111111111112</v>
      </c>
      <c r="BU107" t="s">
        <v>503</v>
      </c>
      <c r="BV107" t="s">
        <v>101</v>
      </c>
      <c r="BY107">
        <v>12537.02</v>
      </c>
      <c r="CA107" t="s">
        <v>262</v>
      </c>
      <c r="CC107" t="s">
        <v>258</v>
      </c>
      <c r="CD107">
        <v>2515</v>
      </c>
      <c r="CE107" t="s">
        <v>227</v>
      </c>
      <c r="CF107" s="3">
        <v>45226</v>
      </c>
      <c r="CI107">
        <v>1</v>
      </c>
      <c r="CJ107">
        <v>1</v>
      </c>
      <c r="CK107">
        <v>23</v>
      </c>
      <c r="CL107" t="s">
        <v>86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"GAB2017428"</f>
        <v>GAB2017428</v>
      </c>
      <c r="F108" s="3">
        <v>45225</v>
      </c>
      <c r="G108">
        <v>202407</v>
      </c>
      <c r="H108" t="s">
        <v>91</v>
      </c>
      <c r="I108" t="s">
        <v>92</v>
      </c>
      <c r="J108" t="s">
        <v>93</v>
      </c>
      <c r="K108" t="s">
        <v>78</v>
      </c>
      <c r="L108" t="s">
        <v>75</v>
      </c>
      <c r="M108" t="s">
        <v>76</v>
      </c>
      <c r="N108" t="s">
        <v>504</v>
      </c>
      <c r="O108" t="s">
        <v>82</v>
      </c>
      <c r="P108" t="str">
        <f>"SUT-018627                    "</f>
        <v xml:space="preserve">SUT-018627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48.79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0.5</v>
      </c>
      <c r="BJ108">
        <v>2.7</v>
      </c>
      <c r="BK108">
        <v>3</v>
      </c>
      <c r="BL108">
        <v>118</v>
      </c>
      <c r="BM108">
        <v>17.7</v>
      </c>
      <c r="BN108">
        <v>135.69999999999999</v>
      </c>
      <c r="BO108">
        <v>135.69999999999999</v>
      </c>
      <c r="BQ108" t="s">
        <v>505</v>
      </c>
      <c r="BR108" t="s">
        <v>99</v>
      </c>
      <c r="BS108" s="3">
        <v>45226</v>
      </c>
      <c r="BT108" s="4">
        <v>0.41250000000000003</v>
      </c>
      <c r="BU108" t="s">
        <v>506</v>
      </c>
      <c r="BV108" t="s">
        <v>101</v>
      </c>
      <c r="BY108">
        <v>13637.25</v>
      </c>
      <c r="CA108" t="s">
        <v>507</v>
      </c>
      <c r="CC108" t="s">
        <v>76</v>
      </c>
      <c r="CD108" s="5" t="s">
        <v>176</v>
      </c>
      <c r="CE108" t="s">
        <v>256</v>
      </c>
      <c r="CF108" s="3">
        <v>45226</v>
      </c>
      <c r="CI108">
        <v>1</v>
      </c>
      <c r="CJ108">
        <v>1</v>
      </c>
      <c r="CK108">
        <v>21</v>
      </c>
      <c r="CL108" t="s">
        <v>86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"GAB2017429"</f>
        <v>GAB2017429</v>
      </c>
      <c r="F109" s="3">
        <v>45225</v>
      </c>
      <c r="G109">
        <v>202407</v>
      </c>
      <c r="H109" t="s">
        <v>91</v>
      </c>
      <c r="I109" t="s">
        <v>92</v>
      </c>
      <c r="J109" t="s">
        <v>93</v>
      </c>
      <c r="K109" t="s">
        <v>78</v>
      </c>
      <c r="L109" t="s">
        <v>75</v>
      </c>
      <c r="M109" t="s">
        <v>76</v>
      </c>
      <c r="N109" t="s">
        <v>508</v>
      </c>
      <c r="O109" t="s">
        <v>82</v>
      </c>
      <c r="P109" t="str">
        <f>"SUT-018628                    "</f>
        <v xml:space="preserve">SUT-018628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48.79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2.6</v>
      </c>
      <c r="BK109">
        <v>3</v>
      </c>
      <c r="BL109">
        <v>118</v>
      </c>
      <c r="BM109">
        <v>17.7</v>
      </c>
      <c r="BN109">
        <v>135.69999999999999</v>
      </c>
      <c r="BO109">
        <v>135.69999999999999</v>
      </c>
      <c r="BQ109" t="s">
        <v>509</v>
      </c>
      <c r="BR109" t="s">
        <v>99</v>
      </c>
      <c r="BS109" s="3">
        <v>45226</v>
      </c>
      <c r="BT109" s="4">
        <v>0.3444444444444445</v>
      </c>
      <c r="BU109" t="s">
        <v>510</v>
      </c>
      <c r="BV109" t="s">
        <v>101</v>
      </c>
      <c r="BY109">
        <v>12886.21</v>
      </c>
      <c r="CA109" t="s">
        <v>511</v>
      </c>
      <c r="CC109" t="s">
        <v>76</v>
      </c>
      <c r="CD109" s="5" t="s">
        <v>512</v>
      </c>
      <c r="CE109" t="s">
        <v>267</v>
      </c>
      <c r="CF109" s="3">
        <v>45226</v>
      </c>
      <c r="CI109">
        <v>1</v>
      </c>
      <c r="CJ109">
        <v>1</v>
      </c>
      <c r="CK109">
        <v>21</v>
      </c>
      <c r="CL109" t="s">
        <v>86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"GAB2017389"</f>
        <v>GAB2017389</v>
      </c>
      <c r="F110" s="3">
        <v>45223</v>
      </c>
      <c r="G110">
        <v>202407</v>
      </c>
      <c r="H110" t="s">
        <v>91</v>
      </c>
      <c r="I110" t="s">
        <v>92</v>
      </c>
      <c r="J110" t="s">
        <v>93</v>
      </c>
      <c r="K110" t="s">
        <v>78</v>
      </c>
      <c r="L110" t="s">
        <v>94</v>
      </c>
      <c r="M110" t="s">
        <v>95</v>
      </c>
      <c r="N110" t="s">
        <v>358</v>
      </c>
      <c r="O110" t="s">
        <v>82</v>
      </c>
      <c r="P110" t="str">
        <f>"SUT-CT083489                  "</f>
        <v xml:space="preserve">SUT-CT083489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40.659999999999997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2.4</v>
      </c>
      <c r="BK110">
        <v>2.5</v>
      </c>
      <c r="BL110">
        <v>98.34</v>
      </c>
      <c r="BM110">
        <v>14.75</v>
      </c>
      <c r="BN110">
        <v>113.09</v>
      </c>
      <c r="BO110">
        <v>113.09</v>
      </c>
      <c r="BQ110" t="s">
        <v>130</v>
      </c>
      <c r="BR110" t="s">
        <v>99</v>
      </c>
      <c r="BS110" s="3">
        <v>45225</v>
      </c>
      <c r="BT110" s="4">
        <v>0.49861111111111112</v>
      </c>
      <c r="BU110" t="s">
        <v>513</v>
      </c>
      <c r="BV110" t="s">
        <v>86</v>
      </c>
      <c r="BW110" t="s">
        <v>514</v>
      </c>
      <c r="BX110" t="s">
        <v>362</v>
      </c>
      <c r="BY110">
        <v>12000</v>
      </c>
      <c r="CA110" t="s">
        <v>515</v>
      </c>
      <c r="CC110" t="s">
        <v>95</v>
      </c>
      <c r="CD110">
        <v>4001</v>
      </c>
      <c r="CE110" t="s">
        <v>267</v>
      </c>
      <c r="CF110" s="3">
        <v>45226</v>
      </c>
      <c r="CI110">
        <v>2</v>
      </c>
      <c r="CJ110">
        <v>2</v>
      </c>
      <c r="CK110">
        <v>21</v>
      </c>
      <c r="CL110" t="s">
        <v>86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"GAB2017390"</f>
        <v>GAB2017390</v>
      </c>
      <c r="F111" s="3">
        <v>45223</v>
      </c>
      <c r="G111">
        <v>202407</v>
      </c>
      <c r="H111" t="s">
        <v>91</v>
      </c>
      <c r="I111" t="s">
        <v>92</v>
      </c>
      <c r="J111" t="s">
        <v>93</v>
      </c>
      <c r="K111" t="s">
        <v>78</v>
      </c>
      <c r="L111" t="s">
        <v>91</v>
      </c>
      <c r="M111" t="s">
        <v>92</v>
      </c>
      <c r="N111" t="s">
        <v>516</v>
      </c>
      <c r="O111" t="s">
        <v>82</v>
      </c>
      <c r="P111" t="str">
        <f>"SUT-CT083488                  "</f>
        <v xml:space="preserve">SUT-CT083488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25.42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2.4</v>
      </c>
      <c r="BK111">
        <v>3</v>
      </c>
      <c r="BL111">
        <v>61.47</v>
      </c>
      <c r="BM111">
        <v>9.2200000000000006</v>
      </c>
      <c r="BN111">
        <v>70.69</v>
      </c>
      <c r="BO111">
        <v>70.69</v>
      </c>
      <c r="BQ111" t="s">
        <v>193</v>
      </c>
      <c r="BR111" t="s">
        <v>99</v>
      </c>
      <c r="BS111" s="3">
        <v>45224</v>
      </c>
      <c r="BT111" s="4">
        <v>0.37916666666666665</v>
      </c>
      <c r="BU111" t="s">
        <v>517</v>
      </c>
      <c r="BV111" t="s">
        <v>101</v>
      </c>
      <c r="BY111">
        <v>12000</v>
      </c>
      <c r="CA111" t="s">
        <v>518</v>
      </c>
      <c r="CC111" t="s">
        <v>92</v>
      </c>
      <c r="CD111">
        <v>7441</v>
      </c>
      <c r="CE111" t="s">
        <v>171</v>
      </c>
      <c r="CF111" s="3">
        <v>45225</v>
      </c>
      <c r="CI111">
        <v>1</v>
      </c>
      <c r="CJ111">
        <v>1</v>
      </c>
      <c r="CK111">
        <v>22</v>
      </c>
      <c r="CL111" t="s">
        <v>86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"GAB2017391"</f>
        <v>GAB2017391</v>
      </c>
      <c r="F112" s="3">
        <v>45223</v>
      </c>
      <c r="G112">
        <v>202407</v>
      </c>
      <c r="H112" t="s">
        <v>91</v>
      </c>
      <c r="I112" t="s">
        <v>92</v>
      </c>
      <c r="J112" t="s">
        <v>93</v>
      </c>
      <c r="K112" t="s">
        <v>78</v>
      </c>
      <c r="L112" t="s">
        <v>119</v>
      </c>
      <c r="M112" t="s">
        <v>120</v>
      </c>
      <c r="N112" t="s">
        <v>519</v>
      </c>
      <c r="O112" t="s">
        <v>82</v>
      </c>
      <c r="P112" t="str">
        <f>"SUT-018569                    "</f>
        <v xml:space="preserve">SUT-018569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40.659999999999997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2.4</v>
      </c>
      <c r="BK112">
        <v>2.5</v>
      </c>
      <c r="BL112">
        <v>98.34</v>
      </c>
      <c r="BM112">
        <v>14.75</v>
      </c>
      <c r="BN112">
        <v>113.09</v>
      </c>
      <c r="BO112">
        <v>113.09</v>
      </c>
      <c r="BQ112" t="s">
        <v>520</v>
      </c>
      <c r="BR112" t="s">
        <v>99</v>
      </c>
      <c r="BS112" s="3">
        <v>45224</v>
      </c>
      <c r="BT112" s="4">
        <v>0.31736111111111115</v>
      </c>
      <c r="BU112" t="s">
        <v>521</v>
      </c>
      <c r="BV112" t="s">
        <v>101</v>
      </c>
      <c r="BY112">
        <v>12000</v>
      </c>
      <c r="CA112" t="s">
        <v>522</v>
      </c>
      <c r="CC112" t="s">
        <v>120</v>
      </c>
      <c r="CD112">
        <v>2000</v>
      </c>
      <c r="CE112" t="s">
        <v>452</v>
      </c>
      <c r="CF112" s="3">
        <v>45225</v>
      </c>
      <c r="CI112">
        <v>1</v>
      </c>
      <c r="CJ112">
        <v>1</v>
      </c>
      <c r="CK112">
        <v>21</v>
      </c>
      <c r="CL112" t="s">
        <v>86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"GAB2017396"</f>
        <v>GAB2017396</v>
      </c>
      <c r="F113" s="3">
        <v>45223</v>
      </c>
      <c r="G113">
        <v>202407</v>
      </c>
      <c r="H113" t="s">
        <v>91</v>
      </c>
      <c r="I113" t="s">
        <v>92</v>
      </c>
      <c r="J113" t="s">
        <v>93</v>
      </c>
      <c r="K113" t="s">
        <v>78</v>
      </c>
      <c r="L113" t="s">
        <v>91</v>
      </c>
      <c r="M113" t="s">
        <v>92</v>
      </c>
      <c r="N113" t="s">
        <v>523</v>
      </c>
      <c r="O113" t="s">
        <v>82</v>
      </c>
      <c r="P113" t="str">
        <f>"SUT-CT083385                  "</f>
        <v xml:space="preserve">SUT-CT083385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25.42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2.4</v>
      </c>
      <c r="BK113">
        <v>3</v>
      </c>
      <c r="BL113">
        <v>61.47</v>
      </c>
      <c r="BM113">
        <v>9.2200000000000006</v>
      </c>
      <c r="BN113">
        <v>70.69</v>
      </c>
      <c r="BO113">
        <v>70.69</v>
      </c>
      <c r="BQ113" t="s">
        <v>524</v>
      </c>
      <c r="BR113" t="s">
        <v>99</v>
      </c>
      <c r="BS113" s="3">
        <v>45224</v>
      </c>
      <c r="BT113" s="4">
        <v>0.39444444444444443</v>
      </c>
      <c r="BU113" t="s">
        <v>525</v>
      </c>
      <c r="BV113" t="s">
        <v>101</v>
      </c>
      <c r="BY113">
        <v>12000</v>
      </c>
      <c r="CA113" t="s">
        <v>526</v>
      </c>
      <c r="CC113" t="s">
        <v>92</v>
      </c>
      <c r="CD113">
        <v>7441</v>
      </c>
      <c r="CE113" t="s">
        <v>171</v>
      </c>
      <c r="CF113" s="3">
        <v>45225</v>
      </c>
      <c r="CI113">
        <v>1</v>
      </c>
      <c r="CJ113">
        <v>1</v>
      </c>
      <c r="CK113">
        <v>22</v>
      </c>
      <c r="CL113" t="s">
        <v>86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"009943000839"</f>
        <v>009943000839</v>
      </c>
      <c r="F114" s="3">
        <v>45223</v>
      </c>
      <c r="G114">
        <v>202407</v>
      </c>
      <c r="H114" t="s">
        <v>94</v>
      </c>
      <c r="I114" t="s">
        <v>95</v>
      </c>
      <c r="J114" t="s">
        <v>527</v>
      </c>
      <c r="K114" t="s">
        <v>78</v>
      </c>
      <c r="L114" t="s">
        <v>161</v>
      </c>
      <c r="M114" t="s">
        <v>162</v>
      </c>
      <c r="N114" t="s">
        <v>81</v>
      </c>
      <c r="O114" t="s">
        <v>97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62.92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3.3</v>
      </c>
      <c r="BJ114">
        <v>2.2999999999999998</v>
      </c>
      <c r="BK114">
        <v>4</v>
      </c>
      <c r="BL114">
        <v>157.74</v>
      </c>
      <c r="BM114">
        <v>23.66</v>
      </c>
      <c r="BN114">
        <v>181.4</v>
      </c>
      <c r="BO114">
        <v>181.4</v>
      </c>
      <c r="BQ114" t="s">
        <v>84</v>
      </c>
      <c r="BR114" t="s">
        <v>528</v>
      </c>
      <c r="BS114" s="3">
        <v>45224</v>
      </c>
      <c r="BT114" s="4">
        <v>0.41250000000000003</v>
      </c>
      <c r="BU114" t="s">
        <v>163</v>
      </c>
      <c r="BV114" t="s">
        <v>101</v>
      </c>
      <c r="BY114">
        <v>11700</v>
      </c>
      <c r="BZ114" t="s">
        <v>183</v>
      </c>
      <c r="CA114" t="s">
        <v>164</v>
      </c>
      <c r="CC114" t="s">
        <v>162</v>
      </c>
      <c r="CD114" s="5" t="s">
        <v>165</v>
      </c>
      <c r="CE114" t="s">
        <v>90</v>
      </c>
      <c r="CF114" s="3">
        <v>45224</v>
      </c>
      <c r="CI114">
        <v>1</v>
      </c>
      <c r="CJ114">
        <v>1</v>
      </c>
      <c r="CK114">
        <v>41</v>
      </c>
      <c r="CL114" t="s">
        <v>86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"GAB2017242"</f>
        <v>GAB2017242</v>
      </c>
      <c r="F115" s="3">
        <v>45211</v>
      </c>
      <c r="G115">
        <v>202407</v>
      </c>
      <c r="H115" t="s">
        <v>91</v>
      </c>
      <c r="I115" t="s">
        <v>92</v>
      </c>
      <c r="J115" t="s">
        <v>93</v>
      </c>
      <c r="K115" t="s">
        <v>78</v>
      </c>
      <c r="L115" t="s">
        <v>91</v>
      </c>
      <c r="M115" t="s">
        <v>92</v>
      </c>
      <c r="N115" t="s">
        <v>234</v>
      </c>
      <c r="O115" t="s">
        <v>82</v>
      </c>
      <c r="P115" t="str">
        <f>"SUT-CT083283 270 259          "</f>
        <v xml:space="preserve">SUT-CT083283 270 259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25.42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1.1000000000000001</v>
      </c>
      <c r="BJ115">
        <v>6.1</v>
      </c>
      <c r="BK115">
        <v>7</v>
      </c>
      <c r="BL115">
        <v>61.47</v>
      </c>
      <c r="BM115">
        <v>9.2200000000000006</v>
      </c>
      <c r="BN115">
        <v>70.69</v>
      </c>
      <c r="BO115">
        <v>70.69</v>
      </c>
      <c r="BQ115" t="s">
        <v>235</v>
      </c>
      <c r="BR115" t="s">
        <v>99</v>
      </c>
      <c r="BS115" s="3">
        <v>45212</v>
      </c>
      <c r="BT115" s="4">
        <v>0.3756944444444445</v>
      </c>
      <c r="BU115" t="s">
        <v>392</v>
      </c>
      <c r="BV115" t="s">
        <v>101</v>
      </c>
      <c r="BY115">
        <v>30359.7</v>
      </c>
      <c r="BZ115" t="s">
        <v>89</v>
      </c>
      <c r="CA115" t="s">
        <v>370</v>
      </c>
      <c r="CC115" t="s">
        <v>92</v>
      </c>
      <c r="CD115">
        <v>7800</v>
      </c>
      <c r="CE115" t="s">
        <v>502</v>
      </c>
      <c r="CF115" s="3">
        <v>45215</v>
      </c>
      <c r="CI115">
        <v>1</v>
      </c>
      <c r="CJ115">
        <v>1</v>
      </c>
      <c r="CK115">
        <v>22</v>
      </c>
      <c r="CL115" t="s">
        <v>86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"GAB2017243"</f>
        <v>GAB2017243</v>
      </c>
      <c r="F116" s="3">
        <v>45211</v>
      </c>
      <c r="G116">
        <v>202407</v>
      </c>
      <c r="H116" t="s">
        <v>91</v>
      </c>
      <c r="I116" t="s">
        <v>92</v>
      </c>
      <c r="J116" t="s">
        <v>93</v>
      </c>
      <c r="K116" t="s">
        <v>78</v>
      </c>
      <c r="L116" t="s">
        <v>295</v>
      </c>
      <c r="M116" t="s">
        <v>296</v>
      </c>
      <c r="N116" t="s">
        <v>419</v>
      </c>
      <c r="O116" t="s">
        <v>82</v>
      </c>
      <c r="P116" t="str">
        <f>"SUT-CT083244                  "</f>
        <v xml:space="preserve">SUT-CT083244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63.04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0.2</v>
      </c>
      <c r="BJ116">
        <v>2</v>
      </c>
      <c r="BK116">
        <v>2</v>
      </c>
      <c r="BL116">
        <v>152.46</v>
      </c>
      <c r="BM116">
        <v>22.87</v>
      </c>
      <c r="BN116">
        <v>175.33</v>
      </c>
      <c r="BO116">
        <v>175.33</v>
      </c>
      <c r="BQ116" t="s">
        <v>529</v>
      </c>
      <c r="BR116" t="s">
        <v>99</v>
      </c>
      <c r="BS116" s="3">
        <v>45212</v>
      </c>
      <c r="BT116" s="4">
        <v>0.43402777777777773</v>
      </c>
      <c r="BU116" t="s">
        <v>530</v>
      </c>
      <c r="BV116" t="s">
        <v>101</v>
      </c>
      <c r="BY116">
        <v>9857.92</v>
      </c>
      <c r="BZ116" t="s">
        <v>89</v>
      </c>
      <c r="CC116" t="s">
        <v>296</v>
      </c>
      <c r="CD116">
        <v>9459</v>
      </c>
      <c r="CE116" t="s">
        <v>267</v>
      </c>
      <c r="CF116" s="3">
        <v>45212</v>
      </c>
      <c r="CI116">
        <v>2</v>
      </c>
      <c r="CJ116">
        <v>1</v>
      </c>
      <c r="CK116">
        <v>23</v>
      </c>
      <c r="CL116" t="s">
        <v>86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"gab2017225"</f>
        <v>gab2017225</v>
      </c>
      <c r="F117" s="3">
        <v>45211</v>
      </c>
      <c r="G117">
        <v>202407</v>
      </c>
      <c r="H117" t="s">
        <v>91</v>
      </c>
      <c r="I117" t="s">
        <v>92</v>
      </c>
      <c r="J117" t="s">
        <v>81</v>
      </c>
      <c r="K117" t="s">
        <v>78</v>
      </c>
      <c r="L117" t="s">
        <v>482</v>
      </c>
      <c r="M117" t="s">
        <v>483</v>
      </c>
      <c r="N117" t="s">
        <v>531</v>
      </c>
      <c r="O117" t="s">
        <v>82</v>
      </c>
      <c r="P117" t="str">
        <f>"SUT-CT083254 282              "</f>
        <v xml:space="preserve">SUT-CT083254 282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48.79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15.9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0.4</v>
      </c>
      <c r="BJ117">
        <v>2.7</v>
      </c>
      <c r="BK117">
        <v>3</v>
      </c>
      <c r="BL117">
        <v>133.9</v>
      </c>
      <c r="BM117">
        <v>20.09</v>
      </c>
      <c r="BN117">
        <v>153.99</v>
      </c>
      <c r="BO117">
        <v>153.99</v>
      </c>
      <c r="BQ117" t="s">
        <v>485</v>
      </c>
      <c r="BR117" t="s">
        <v>532</v>
      </c>
      <c r="BS117" s="3">
        <v>45212</v>
      </c>
      <c r="BT117" s="4">
        <v>0.42291666666666666</v>
      </c>
      <c r="BU117" t="s">
        <v>533</v>
      </c>
      <c r="BV117" t="s">
        <v>101</v>
      </c>
      <c r="BY117">
        <v>13582.8</v>
      </c>
      <c r="BZ117" t="s">
        <v>231</v>
      </c>
      <c r="CA117" t="s">
        <v>487</v>
      </c>
      <c r="CC117" t="s">
        <v>483</v>
      </c>
      <c r="CD117">
        <v>1475</v>
      </c>
      <c r="CE117" t="s">
        <v>90</v>
      </c>
      <c r="CF117" s="3">
        <v>45213</v>
      </c>
      <c r="CI117">
        <v>1</v>
      </c>
      <c r="CJ117">
        <v>1</v>
      </c>
      <c r="CK117">
        <v>21</v>
      </c>
      <c r="CL117" t="s">
        <v>86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"009943951782"</f>
        <v>009943951782</v>
      </c>
      <c r="F118" s="3">
        <v>45211</v>
      </c>
      <c r="G118">
        <v>202407</v>
      </c>
      <c r="H118" t="s">
        <v>314</v>
      </c>
      <c r="I118" t="s">
        <v>315</v>
      </c>
      <c r="J118" t="s">
        <v>81</v>
      </c>
      <c r="K118" t="s">
        <v>78</v>
      </c>
      <c r="L118" t="s">
        <v>91</v>
      </c>
      <c r="M118" t="s">
        <v>92</v>
      </c>
      <c r="N118" t="s">
        <v>81</v>
      </c>
      <c r="O118" t="s">
        <v>97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5.57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62.92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157.74</v>
      </c>
      <c r="BM118">
        <v>23.66</v>
      </c>
      <c r="BN118">
        <v>181.4</v>
      </c>
      <c r="BO118">
        <v>181.4</v>
      </c>
      <c r="BQ118" t="s">
        <v>534</v>
      </c>
      <c r="BR118" t="s">
        <v>411</v>
      </c>
      <c r="BS118" s="3">
        <v>45215</v>
      </c>
      <c r="BT118" s="4">
        <v>0.51736111111111105</v>
      </c>
      <c r="BU118" t="s">
        <v>535</v>
      </c>
      <c r="BV118" t="s">
        <v>101</v>
      </c>
      <c r="BY118">
        <v>1200</v>
      </c>
      <c r="BZ118" t="s">
        <v>183</v>
      </c>
      <c r="CA118" t="s">
        <v>357</v>
      </c>
      <c r="CC118" t="s">
        <v>92</v>
      </c>
      <c r="CD118">
        <v>8000</v>
      </c>
      <c r="CE118" t="s">
        <v>90</v>
      </c>
      <c r="CF118" s="3">
        <v>45216</v>
      </c>
      <c r="CI118">
        <v>3</v>
      </c>
      <c r="CJ118">
        <v>2</v>
      </c>
      <c r="CK118">
        <v>41</v>
      </c>
      <c r="CL118" t="s">
        <v>86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"GAB2017229"</f>
        <v>GAB2017229</v>
      </c>
      <c r="F119" s="3">
        <v>45211</v>
      </c>
      <c r="G119">
        <v>202407</v>
      </c>
      <c r="H119" t="s">
        <v>91</v>
      </c>
      <c r="I119" t="s">
        <v>92</v>
      </c>
      <c r="J119" t="s">
        <v>93</v>
      </c>
      <c r="K119" t="s">
        <v>78</v>
      </c>
      <c r="L119" t="s">
        <v>161</v>
      </c>
      <c r="M119" t="s">
        <v>162</v>
      </c>
      <c r="N119" t="s">
        <v>205</v>
      </c>
      <c r="O119" t="s">
        <v>97</v>
      </c>
      <c r="P119" t="str">
        <f>"SUT-CT083257 258              "</f>
        <v xml:space="preserve">SUT-CT083257 258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96.65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9.6</v>
      </c>
      <c r="BJ119">
        <v>27.8</v>
      </c>
      <c r="BK119">
        <v>28</v>
      </c>
      <c r="BL119">
        <v>239.31</v>
      </c>
      <c r="BM119">
        <v>35.9</v>
      </c>
      <c r="BN119">
        <v>275.20999999999998</v>
      </c>
      <c r="BO119">
        <v>275.20999999999998</v>
      </c>
      <c r="BQ119" t="s">
        <v>536</v>
      </c>
      <c r="BR119" t="s">
        <v>99</v>
      </c>
      <c r="BS119" s="3">
        <v>45215</v>
      </c>
      <c r="BT119" s="4">
        <v>0.39166666666666666</v>
      </c>
      <c r="BU119" t="s">
        <v>537</v>
      </c>
      <c r="BV119" t="s">
        <v>101</v>
      </c>
      <c r="BY119">
        <v>138795</v>
      </c>
      <c r="CA119" t="s">
        <v>538</v>
      </c>
      <c r="CC119" t="s">
        <v>162</v>
      </c>
      <c r="CD119" s="5" t="s">
        <v>165</v>
      </c>
      <c r="CE119" t="s">
        <v>90</v>
      </c>
      <c r="CF119" s="3">
        <v>45215</v>
      </c>
      <c r="CI119">
        <v>3</v>
      </c>
      <c r="CJ119">
        <v>2</v>
      </c>
      <c r="CK119">
        <v>41</v>
      </c>
      <c r="CL119" t="s">
        <v>86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"GAB2017232"</f>
        <v>GAB2017232</v>
      </c>
      <c r="F120" s="3">
        <v>45211</v>
      </c>
      <c r="G120">
        <v>202407</v>
      </c>
      <c r="H120" t="s">
        <v>91</v>
      </c>
      <c r="I120" t="s">
        <v>92</v>
      </c>
      <c r="J120" t="s">
        <v>93</v>
      </c>
      <c r="K120" t="s">
        <v>78</v>
      </c>
      <c r="L120" t="s">
        <v>79</v>
      </c>
      <c r="M120" t="s">
        <v>80</v>
      </c>
      <c r="N120" t="s">
        <v>539</v>
      </c>
      <c r="O120" t="s">
        <v>97</v>
      </c>
      <c r="P120" t="str">
        <f>"SUT-CT083272                  "</f>
        <v xml:space="preserve">SUT-CT083272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62.92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2.2000000000000002</v>
      </c>
      <c r="BJ120">
        <v>6.1</v>
      </c>
      <c r="BK120">
        <v>7</v>
      </c>
      <c r="BL120">
        <v>157.74</v>
      </c>
      <c r="BM120">
        <v>23.66</v>
      </c>
      <c r="BN120">
        <v>181.4</v>
      </c>
      <c r="BO120">
        <v>181.4</v>
      </c>
      <c r="BQ120" t="s">
        <v>540</v>
      </c>
      <c r="BR120" t="s">
        <v>99</v>
      </c>
      <c r="BS120" s="3">
        <v>45215</v>
      </c>
      <c r="BT120" s="4">
        <v>0.50277777777777777</v>
      </c>
      <c r="BU120" t="s">
        <v>541</v>
      </c>
      <c r="BV120" t="s">
        <v>101</v>
      </c>
      <c r="BY120">
        <v>30507.75</v>
      </c>
      <c r="CA120" t="s">
        <v>542</v>
      </c>
      <c r="CC120" t="s">
        <v>80</v>
      </c>
      <c r="CD120">
        <v>9301</v>
      </c>
      <c r="CE120" t="s">
        <v>90</v>
      </c>
      <c r="CF120" s="3">
        <v>45216</v>
      </c>
      <c r="CI120">
        <v>4</v>
      </c>
      <c r="CJ120">
        <v>2</v>
      </c>
      <c r="CK120">
        <v>41</v>
      </c>
      <c r="CL120" t="s">
        <v>86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"GAB2017233"</f>
        <v>GAB2017233</v>
      </c>
      <c r="F121" s="3">
        <v>45211</v>
      </c>
      <c r="G121">
        <v>202407</v>
      </c>
      <c r="H121" t="s">
        <v>91</v>
      </c>
      <c r="I121" t="s">
        <v>92</v>
      </c>
      <c r="J121" t="s">
        <v>93</v>
      </c>
      <c r="K121" t="s">
        <v>78</v>
      </c>
      <c r="L121" t="s">
        <v>543</v>
      </c>
      <c r="M121" t="s">
        <v>544</v>
      </c>
      <c r="N121" t="s">
        <v>545</v>
      </c>
      <c r="O121" t="s">
        <v>97</v>
      </c>
      <c r="P121" t="str">
        <f>"MED-CT083275                  "</f>
        <v xml:space="preserve">MED-CT083275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62.92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1.4</v>
      </c>
      <c r="BJ121">
        <v>6</v>
      </c>
      <c r="BK121">
        <v>6</v>
      </c>
      <c r="BL121">
        <v>157.74</v>
      </c>
      <c r="BM121">
        <v>23.66</v>
      </c>
      <c r="BN121">
        <v>181.4</v>
      </c>
      <c r="BO121">
        <v>181.4</v>
      </c>
      <c r="BQ121" t="s">
        <v>546</v>
      </c>
      <c r="BR121" t="s">
        <v>99</v>
      </c>
      <c r="BS121" s="3">
        <v>45215</v>
      </c>
      <c r="BT121" s="4">
        <v>0.41319444444444442</v>
      </c>
      <c r="BU121" t="s">
        <v>547</v>
      </c>
      <c r="BV121" t="s">
        <v>101</v>
      </c>
      <c r="BY121">
        <v>30023.5</v>
      </c>
      <c r="CA121" t="s">
        <v>548</v>
      </c>
      <c r="CC121" t="s">
        <v>544</v>
      </c>
      <c r="CD121">
        <v>4126</v>
      </c>
      <c r="CE121" t="s">
        <v>90</v>
      </c>
      <c r="CF121" s="3">
        <v>45216</v>
      </c>
      <c r="CI121">
        <v>3</v>
      </c>
      <c r="CJ121">
        <v>2</v>
      </c>
      <c r="CK121">
        <v>41</v>
      </c>
      <c r="CL121" t="s">
        <v>86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"GAB2017237"</f>
        <v>GAB2017237</v>
      </c>
      <c r="F122" s="3">
        <v>45211</v>
      </c>
      <c r="G122">
        <v>202407</v>
      </c>
      <c r="H122" t="s">
        <v>91</v>
      </c>
      <c r="I122" t="s">
        <v>92</v>
      </c>
      <c r="J122" t="s">
        <v>93</v>
      </c>
      <c r="K122" t="s">
        <v>78</v>
      </c>
      <c r="L122" t="s">
        <v>149</v>
      </c>
      <c r="M122" t="s">
        <v>150</v>
      </c>
      <c r="N122" t="s">
        <v>549</v>
      </c>
      <c r="O122" t="s">
        <v>97</v>
      </c>
      <c r="P122" t="str">
        <f>"SUT-CT083281                  "</f>
        <v xml:space="preserve">SUT-CT083281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88.75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1.5</v>
      </c>
      <c r="BJ122">
        <v>6.9</v>
      </c>
      <c r="BK122">
        <v>7</v>
      </c>
      <c r="BL122">
        <v>220.2</v>
      </c>
      <c r="BM122">
        <v>33.03</v>
      </c>
      <c r="BN122">
        <v>253.23</v>
      </c>
      <c r="BO122">
        <v>253.23</v>
      </c>
      <c r="BQ122" t="s">
        <v>550</v>
      </c>
      <c r="BR122" t="s">
        <v>99</v>
      </c>
      <c r="BS122" s="3">
        <v>45216</v>
      </c>
      <c r="BT122" s="4">
        <v>0.4513888888888889</v>
      </c>
      <c r="BU122" t="s">
        <v>551</v>
      </c>
      <c r="BV122" t="s">
        <v>101</v>
      </c>
      <c r="BY122">
        <v>34615.35</v>
      </c>
      <c r="CC122" t="s">
        <v>150</v>
      </c>
      <c r="CD122">
        <v>9700</v>
      </c>
      <c r="CE122" t="s">
        <v>90</v>
      </c>
      <c r="CF122" s="3">
        <v>45217</v>
      </c>
      <c r="CI122">
        <v>4</v>
      </c>
      <c r="CJ122">
        <v>3</v>
      </c>
      <c r="CK122">
        <v>43</v>
      </c>
      <c r="CL122" t="s">
        <v>86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"GAB2017240"</f>
        <v>GAB2017240</v>
      </c>
      <c r="F123" s="3">
        <v>45211</v>
      </c>
      <c r="G123">
        <v>202407</v>
      </c>
      <c r="H123" t="s">
        <v>91</v>
      </c>
      <c r="I123" t="s">
        <v>92</v>
      </c>
      <c r="J123" t="s">
        <v>93</v>
      </c>
      <c r="K123" t="s">
        <v>78</v>
      </c>
      <c r="L123" t="s">
        <v>432</v>
      </c>
      <c r="M123" t="s">
        <v>433</v>
      </c>
      <c r="N123" t="s">
        <v>434</v>
      </c>
      <c r="O123" t="s">
        <v>97</v>
      </c>
      <c r="P123" t="str">
        <f>"SUT-CT083287                  "</f>
        <v xml:space="preserve">SUT-CT083287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62.92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0.4</v>
      </c>
      <c r="BJ123">
        <v>2.2999999999999998</v>
      </c>
      <c r="BK123">
        <v>3</v>
      </c>
      <c r="BL123">
        <v>157.74</v>
      </c>
      <c r="BM123">
        <v>23.66</v>
      </c>
      <c r="BN123">
        <v>181.4</v>
      </c>
      <c r="BO123">
        <v>181.4</v>
      </c>
      <c r="BQ123" t="s">
        <v>435</v>
      </c>
      <c r="BR123" t="s">
        <v>99</v>
      </c>
      <c r="BS123" s="3">
        <v>45215</v>
      </c>
      <c r="BT123" s="4">
        <v>0.41666666666666669</v>
      </c>
      <c r="BU123" t="s">
        <v>552</v>
      </c>
      <c r="BV123" t="s">
        <v>101</v>
      </c>
      <c r="BY123">
        <v>11546.88</v>
      </c>
      <c r="CA123" t="s">
        <v>553</v>
      </c>
      <c r="CC123" t="s">
        <v>433</v>
      </c>
      <c r="CD123">
        <v>3610</v>
      </c>
      <c r="CE123" t="s">
        <v>90</v>
      </c>
      <c r="CF123" s="3">
        <v>45216</v>
      </c>
      <c r="CI123">
        <v>3</v>
      </c>
      <c r="CJ123">
        <v>2</v>
      </c>
      <c r="CK123">
        <v>41</v>
      </c>
      <c r="CL123" t="s">
        <v>86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"GAB2017241"</f>
        <v>GAB2017241</v>
      </c>
      <c r="F124" s="3">
        <v>45211</v>
      </c>
      <c r="G124">
        <v>202407</v>
      </c>
      <c r="H124" t="s">
        <v>91</v>
      </c>
      <c r="I124" t="s">
        <v>92</v>
      </c>
      <c r="J124" t="s">
        <v>93</v>
      </c>
      <c r="K124" t="s">
        <v>78</v>
      </c>
      <c r="L124" t="s">
        <v>554</v>
      </c>
      <c r="M124" t="s">
        <v>554</v>
      </c>
      <c r="N124" t="s">
        <v>555</v>
      </c>
      <c r="O124" t="s">
        <v>97</v>
      </c>
      <c r="P124" t="str">
        <f>"SUT-CT083286                  "</f>
        <v xml:space="preserve">SUT-CT083286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88.75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1.2</v>
      </c>
      <c r="BJ124">
        <v>2.4</v>
      </c>
      <c r="BK124">
        <v>3</v>
      </c>
      <c r="BL124">
        <v>220.2</v>
      </c>
      <c r="BM124">
        <v>33.03</v>
      </c>
      <c r="BN124">
        <v>253.23</v>
      </c>
      <c r="BO124">
        <v>253.23</v>
      </c>
      <c r="BQ124" t="s">
        <v>105</v>
      </c>
      <c r="BR124" t="s">
        <v>99</v>
      </c>
      <c r="BS124" s="3">
        <v>45216</v>
      </c>
      <c r="BT124" s="4">
        <v>0.44513888888888892</v>
      </c>
      <c r="BU124" t="s">
        <v>556</v>
      </c>
      <c r="BV124" t="s">
        <v>101</v>
      </c>
      <c r="BY124">
        <v>11843.55</v>
      </c>
      <c r="CA124" t="s">
        <v>557</v>
      </c>
      <c r="CC124" t="s">
        <v>554</v>
      </c>
      <c r="CD124">
        <v>9810</v>
      </c>
      <c r="CE124" t="s">
        <v>90</v>
      </c>
      <c r="CF124" s="3">
        <v>45217</v>
      </c>
      <c r="CI124">
        <v>4</v>
      </c>
      <c r="CJ124">
        <v>3</v>
      </c>
      <c r="CK124">
        <v>43</v>
      </c>
      <c r="CL124" t="s">
        <v>86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"GAB2017224"</f>
        <v>GAB2017224</v>
      </c>
      <c r="F125" s="3">
        <v>45211</v>
      </c>
      <c r="G125">
        <v>202407</v>
      </c>
      <c r="H125" t="s">
        <v>91</v>
      </c>
      <c r="I125" t="s">
        <v>92</v>
      </c>
      <c r="J125" t="s">
        <v>93</v>
      </c>
      <c r="K125" t="s">
        <v>78</v>
      </c>
      <c r="L125" t="s">
        <v>75</v>
      </c>
      <c r="M125" t="s">
        <v>76</v>
      </c>
      <c r="N125" t="s">
        <v>558</v>
      </c>
      <c r="O125" t="s">
        <v>97</v>
      </c>
      <c r="P125" t="str">
        <f>"SUT-CT083262                  "</f>
        <v xml:space="preserve">SUT-CT083262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62.92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2</v>
      </c>
      <c r="BK125">
        <v>2</v>
      </c>
      <c r="BL125">
        <v>157.74</v>
      </c>
      <c r="BM125">
        <v>23.66</v>
      </c>
      <c r="BN125">
        <v>181.4</v>
      </c>
      <c r="BO125">
        <v>181.4</v>
      </c>
      <c r="BQ125" t="s">
        <v>559</v>
      </c>
      <c r="BR125" t="s">
        <v>99</v>
      </c>
      <c r="BS125" s="3">
        <v>45215</v>
      </c>
      <c r="BT125" s="4">
        <v>0.39583333333333331</v>
      </c>
      <c r="BU125" t="s">
        <v>560</v>
      </c>
      <c r="BV125" t="s">
        <v>101</v>
      </c>
      <c r="BY125">
        <v>10090.19</v>
      </c>
      <c r="CA125" t="s">
        <v>561</v>
      </c>
      <c r="CC125" t="s">
        <v>76</v>
      </c>
      <c r="CD125" s="5" t="s">
        <v>176</v>
      </c>
      <c r="CE125" t="s">
        <v>90</v>
      </c>
      <c r="CF125" s="3">
        <v>45215</v>
      </c>
      <c r="CI125">
        <v>3</v>
      </c>
      <c r="CJ125">
        <v>2</v>
      </c>
      <c r="CK125">
        <v>41</v>
      </c>
      <c r="CL125" t="s">
        <v>86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"GAB2017220"</f>
        <v>GAB2017220</v>
      </c>
      <c r="F126" s="3">
        <v>45211</v>
      </c>
      <c r="G126">
        <v>202407</v>
      </c>
      <c r="H126" t="s">
        <v>91</v>
      </c>
      <c r="I126" t="s">
        <v>92</v>
      </c>
      <c r="J126" t="s">
        <v>93</v>
      </c>
      <c r="K126" t="s">
        <v>78</v>
      </c>
      <c r="L126" t="s">
        <v>282</v>
      </c>
      <c r="M126" t="s">
        <v>283</v>
      </c>
      <c r="N126" t="s">
        <v>284</v>
      </c>
      <c r="O126" t="s">
        <v>82</v>
      </c>
      <c r="P126" t="str">
        <f>"SUT-CT83260                   "</f>
        <v xml:space="preserve">SUT-CT83260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48.79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3</v>
      </c>
      <c r="BK126">
        <v>3</v>
      </c>
      <c r="BL126">
        <v>118</v>
      </c>
      <c r="BM126">
        <v>17.7</v>
      </c>
      <c r="BN126">
        <v>135.69999999999999</v>
      </c>
      <c r="BO126">
        <v>135.69999999999999</v>
      </c>
      <c r="BQ126" t="s">
        <v>285</v>
      </c>
      <c r="BR126" t="s">
        <v>99</v>
      </c>
      <c r="BS126" s="3">
        <v>45212</v>
      </c>
      <c r="BT126" s="4">
        <v>0.62847222222222221</v>
      </c>
      <c r="BU126" t="s">
        <v>378</v>
      </c>
      <c r="BV126" t="s">
        <v>101</v>
      </c>
      <c r="BY126">
        <v>15025.5</v>
      </c>
      <c r="BZ126" t="s">
        <v>89</v>
      </c>
      <c r="CA126" t="s">
        <v>379</v>
      </c>
      <c r="CC126" t="s">
        <v>283</v>
      </c>
      <c r="CD126" s="5" t="s">
        <v>288</v>
      </c>
      <c r="CE126" t="s">
        <v>364</v>
      </c>
      <c r="CF126" s="3">
        <v>45212</v>
      </c>
      <c r="CI126">
        <v>2</v>
      </c>
      <c r="CJ126">
        <v>1</v>
      </c>
      <c r="CK126">
        <v>21</v>
      </c>
      <c r="CL126" t="s">
        <v>86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"GAB2017221"</f>
        <v>GAB2017221</v>
      </c>
      <c r="F127" s="3">
        <v>45211</v>
      </c>
      <c r="G127">
        <v>202407</v>
      </c>
      <c r="H127" t="s">
        <v>91</v>
      </c>
      <c r="I127" t="s">
        <v>92</v>
      </c>
      <c r="J127" t="s">
        <v>93</v>
      </c>
      <c r="K127" t="s">
        <v>78</v>
      </c>
      <c r="L127" t="s">
        <v>250</v>
      </c>
      <c r="M127" t="s">
        <v>251</v>
      </c>
      <c r="N127" t="s">
        <v>252</v>
      </c>
      <c r="O127" t="s">
        <v>82</v>
      </c>
      <c r="P127" t="str">
        <f>"SUT-CT083265                  "</f>
        <v xml:space="preserve">SUT-CT083265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77.28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2.2000000000000002</v>
      </c>
      <c r="BK127">
        <v>2.5</v>
      </c>
      <c r="BL127">
        <v>186.89</v>
      </c>
      <c r="BM127">
        <v>28.03</v>
      </c>
      <c r="BN127">
        <v>214.92</v>
      </c>
      <c r="BO127">
        <v>214.92</v>
      </c>
      <c r="BQ127" t="s">
        <v>253</v>
      </c>
      <c r="BR127" t="s">
        <v>99</v>
      </c>
      <c r="BS127" s="3">
        <v>45215</v>
      </c>
      <c r="BT127" s="4">
        <v>0.44861111111111113</v>
      </c>
      <c r="BU127" t="s">
        <v>562</v>
      </c>
      <c r="BV127" t="s">
        <v>101</v>
      </c>
      <c r="BY127">
        <v>11052</v>
      </c>
      <c r="BZ127" t="s">
        <v>89</v>
      </c>
      <c r="CA127" t="s">
        <v>255</v>
      </c>
      <c r="CC127" t="s">
        <v>251</v>
      </c>
      <c r="CD127">
        <v>4400</v>
      </c>
      <c r="CE127" t="s">
        <v>371</v>
      </c>
      <c r="CF127" s="3">
        <v>45216</v>
      </c>
      <c r="CI127">
        <v>2</v>
      </c>
      <c r="CJ127">
        <v>2</v>
      </c>
      <c r="CK127">
        <v>23</v>
      </c>
      <c r="CL127" t="s">
        <v>86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"GAB2017222"</f>
        <v>GAB2017222</v>
      </c>
      <c r="F128" s="3">
        <v>45211</v>
      </c>
      <c r="G128">
        <v>202407</v>
      </c>
      <c r="H128" t="s">
        <v>91</v>
      </c>
      <c r="I128" t="s">
        <v>92</v>
      </c>
      <c r="J128" t="s">
        <v>93</v>
      </c>
      <c r="K128" t="s">
        <v>78</v>
      </c>
      <c r="L128" t="s">
        <v>381</v>
      </c>
      <c r="M128" t="s">
        <v>382</v>
      </c>
      <c r="N128" t="s">
        <v>563</v>
      </c>
      <c r="O128" t="s">
        <v>82</v>
      </c>
      <c r="P128" t="str">
        <f>"SUT-CT083264                  "</f>
        <v xml:space="preserve">SUT-CT083264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25.42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0.3</v>
      </c>
      <c r="BJ128">
        <v>2.6</v>
      </c>
      <c r="BK128">
        <v>3</v>
      </c>
      <c r="BL128">
        <v>61.47</v>
      </c>
      <c r="BM128">
        <v>9.2200000000000006</v>
      </c>
      <c r="BN128">
        <v>70.69</v>
      </c>
      <c r="BO128">
        <v>70.69</v>
      </c>
      <c r="BQ128" t="s">
        <v>564</v>
      </c>
      <c r="BR128" t="s">
        <v>99</v>
      </c>
      <c r="BS128" s="3">
        <v>45212</v>
      </c>
      <c r="BT128" s="4">
        <v>0.36736111111111108</v>
      </c>
      <c r="BU128" t="s">
        <v>565</v>
      </c>
      <c r="BV128" t="s">
        <v>101</v>
      </c>
      <c r="BY128">
        <v>12825.75</v>
      </c>
      <c r="BZ128" t="s">
        <v>89</v>
      </c>
      <c r="CA128" t="s">
        <v>566</v>
      </c>
      <c r="CC128" t="s">
        <v>382</v>
      </c>
      <c r="CD128">
        <v>7600</v>
      </c>
      <c r="CE128" t="s">
        <v>494</v>
      </c>
      <c r="CF128" s="3">
        <v>45215</v>
      </c>
      <c r="CI128">
        <v>1</v>
      </c>
      <c r="CJ128">
        <v>1</v>
      </c>
      <c r="CK128">
        <v>22</v>
      </c>
      <c r="CL128" t="s">
        <v>86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"GAB2017223"</f>
        <v>GAB2017223</v>
      </c>
      <c r="F129" s="3">
        <v>45211</v>
      </c>
      <c r="G129">
        <v>202407</v>
      </c>
      <c r="H129" t="s">
        <v>91</v>
      </c>
      <c r="I129" t="s">
        <v>92</v>
      </c>
      <c r="J129" t="s">
        <v>93</v>
      </c>
      <c r="K129" t="s">
        <v>78</v>
      </c>
      <c r="L129" t="s">
        <v>307</v>
      </c>
      <c r="M129" t="s">
        <v>308</v>
      </c>
      <c r="N129" t="s">
        <v>309</v>
      </c>
      <c r="O129" t="s">
        <v>82</v>
      </c>
      <c r="P129" t="str">
        <f>"SUT-CT083263                  "</f>
        <v xml:space="preserve">SUT-CT083263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77.28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2.5</v>
      </c>
      <c r="BK129">
        <v>2.5</v>
      </c>
      <c r="BL129">
        <v>186.89</v>
      </c>
      <c r="BM129">
        <v>28.03</v>
      </c>
      <c r="BN129">
        <v>214.92</v>
      </c>
      <c r="BO129">
        <v>214.92</v>
      </c>
      <c r="BQ129" t="s">
        <v>310</v>
      </c>
      <c r="BR129" t="s">
        <v>99</v>
      </c>
      <c r="BS129" s="3">
        <v>45212</v>
      </c>
      <c r="BT129" s="4">
        <v>0.35416666666666669</v>
      </c>
      <c r="BU129" t="s">
        <v>567</v>
      </c>
      <c r="BV129" t="s">
        <v>101</v>
      </c>
      <c r="BY129">
        <v>12380.16</v>
      </c>
      <c r="BZ129" t="s">
        <v>89</v>
      </c>
      <c r="CA129" t="s">
        <v>568</v>
      </c>
      <c r="CC129" t="s">
        <v>308</v>
      </c>
      <c r="CD129">
        <v>1900</v>
      </c>
      <c r="CE129" t="s">
        <v>364</v>
      </c>
      <c r="CF129" s="3">
        <v>45213</v>
      </c>
      <c r="CI129">
        <v>1</v>
      </c>
      <c r="CJ129">
        <v>1</v>
      </c>
      <c r="CK129">
        <v>23</v>
      </c>
      <c r="CL129" t="s">
        <v>86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"GAB2017227"</f>
        <v>GAB2017227</v>
      </c>
      <c r="F130" s="3">
        <v>45211</v>
      </c>
      <c r="G130">
        <v>202407</v>
      </c>
      <c r="H130" t="s">
        <v>91</v>
      </c>
      <c r="I130" t="s">
        <v>92</v>
      </c>
      <c r="J130" t="s">
        <v>93</v>
      </c>
      <c r="K130" t="s">
        <v>78</v>
      </c>
      <c r="L130" t="s">
        <v>91</v>
      </c>
      <c r="M130" t="s">
        <v>92</v>
      </c>
      <c r="N130" t="s">
        <v>569</v>
      </c>
      <c r="O130" t="s">
        <v>82</v>
      </c>
      <c r="P130" t="str">
        <f>"SUT-CT083269                  "</f>
        <v xml:space="preserve">SUT-CT083269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25.42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1.8</v>
      </c>
      <c r="BK130">
        <v>2</v>
      </c>
      <c r="BL130">
        <v>61.47</v>
      </c>
      <c r="BM130">
        <v>9.2200000000000006</v>
      </c>
      <c r="BN130">
        <v>70.69</v>
      </c>
      <c r="BO130">
        <v>70.69</v>
      </c>
      <c r="BQ130" t="s">
        <v>570</v>
      </c>
      <c r="BR130" t="s">
        <v>99</v>
      </c>
      <c r="BS130" s="3">
        <v>45212</v>
      </c>
      <c r="BT130" s="4">
        <v>0.39374999999999999</v>
      </c>
      <c r="BU130" t="s">
        <v>571</v>
      </c>
      <c r="BV130" t="s">
        <v>101</v>
      </c>
      <c r="BY130">
        <v>9170.8799999999992</v>
      </c>
      <c r="BZ130" t="s">
        <v>89</v>
      </c>
      <c r="CA130" t="s">
        <v>212</v>
      </c>
      <c r="CC130" t="s">
        <v>92</v>
      </c>
      <c r="CD130">
        <v>7441</v>
      </c>
      <c r="CE130" t="s">
        <v>171</v>
      </c>
      <c r="CF130" s="3">
        <v>45215</v>
      </c>
      <c r="CI130">
        <v>1</v>
      </c>
      <c r="CJ130">
        <v>1</v>
      </c>
      <c r="CK130">
        <v>22</v>
      </c>
      <c r="CL130" t="s">
        <v>86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"GAB2017228"</f>
        <v>GAB2017228</v>
      </c>
      <c r="F131" s="3">
        <v>45211</v>
      </c>
      <c r="G131">
        <v>202407</v>
      </c>
      <c r="H131" t="s">
        <v>91</v>
      </c>
      <c r="I131" t="s">
        <v>92</v>
      </c>
      <c r="J131" t="s">
        <v>93</v>
      </c>
      <c r="K131" t="s">
        <v>78</v>
      </c>
      <c r="L131" t="s">
        <v>153</v>
      </c>
      <c r="M131" t="s">
        <v>154</v>
      </c>
      <c r="N131" t="s">
        <v>155</v>
      </c>
      <c r="O131" t="s">
        <v>82</v>
      </c>
      <c r="P131" t="str">
        <f>"SUT-CT083271                  "</f>
        <v xml:space="preserve">SUT-CT083271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91.51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0.4</v>
      </c>
      <c r="BJ131">
        <v>2.7</v>
      </c>
      <c r="BK131">
        <v>3</v>
      </c>
      <c r="BL131">
        <v>221.31</v>
      </c>
      <c r="BM131">
        <v>33.200000000000003</v>
      </c>
      <c r="BN131">
        <v>254.51</v>
      </c>
      <c r="BO131">
        <v>254.51</v>
      </c>
      <c r="BQ131" t="s">
        <v>156</v>
      </c>
      <c r="BR131" t="s">
        <v>99</v>
      </c>
      <c r="BS131" s="3">
        <v>45212</v>
      </c>
      <c r="BT131" s="4">
        <v>0.48472222222222222</v>
      </c>
      <c r="BU131" t="s">
        <v>572</v>
      </c>
      <c r="BV131" t="s">
        <v>101</v>
      </c>
      <c r="BY131">
        <v>13284</v>
      </c>
      <c r="BZ131" t="s">
        <v>89</v>
      </c>
      <c r="CA131" t="s">
        <v>377</v>
      </c>
      <c r="CC131" t="s">
        <v>154</v>
      </c>
      <c r="CD131" s="5" t="s">
        <v>159</v>
      </c>
      <c r="CE131" t="s">
        <v>387</v>
      </c>
      <c r="CF131" s="3">
        <v>45212</v>
      </c>
      <c r="CI131">
        <v>2</v>
      </c>
      <c r="CJ131">
        <v>1</v>
      </c>
      <c r="CK131">
        <v>23</v>
      </c>
      <c r="CL131" t="s">
        <v>86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"GAB2017230"</f>
        <v>GAB2017230</v>
      </c>
      <c r="F132" s="3">
        <v>45211</v>
      </c>
      <c r="G132">
        <v>202407</v>
      </c>
      <c r="H132" t="s">
        <v>91</v>
      </c>
      <c r="I132" t="s">
        <v>92</v>
      </c>
      <c r="J132" t="s">
        <v>93</v>
      </c>
      <c r="K132" t="s">
        <v>78</v>
      </c>
      <c r="L132" t="s">
        <v>215</v>
      </c>
      <c r="M132" t="s">
        <v>216</v>
      </c>
      <c r="N132" t="s">
        <v>228</v>
      </c>
      <c r="O132" t="s">
        <v>82</v>
      </c>
      <c r="P132" t="str">
        <f>"SUT-CT083274                  "</f>
        <v xml:space="preserve">SUT-CT083274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63.04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15.9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0.6</v>
      </c>
      <c r="BJ132">
        <v>1.7</v>
      </c>
      <c r="BK132">
        <v>2</v>
      </c>
      <c r="BL132">
        <v>168.36</v>
      </c>
      <c r="BM132">
        <v>25.25</v>
      </c>
      <c r="BN132">
        <v>193.61</v>
      </c>
      <c r="BO132">
        <v>193.61</v>
      </c>
      <c r="BQ132" t="s">
        <v>229</v>
      </c>
      <c r="BR132" t="s">
        <v>99</v>
      </c>
      <c r="BS132" s="3">
        <v>45212</v>
      </c>
      <c r="BT132" s="4">
        <v>0.40833333333333338</v>
      </c>
      <c r="BU132" t="s">
        <v>573</v>
      </c>
      <c r="BV132" t="s">
        <v>101</v>
      </c>
      <c r="BY132">
        <v>8576.7000000000007</v>
      </c>
      <c r="BZ132" t="s">
        <v>231</v>
      </c>
      <c r="CA132" t="s">
        <v>232</v>
      </c>
      <c r="CC132" t="s">
        <v>216</v>
      </c>
      <c r="CD132">
        <v>2745</v>
      </c>
      <c r="CE132" t="s">
        <v>574</v>
      </c>
      <c r="CF132" s="3">
        <v>45216</v>
      </c>
      <c r="CI132">
        <v>2</v>
      </c>
      <c r="CJ132">
        <v>1</v>
      </c>
      <c r="CK132">
        <v>23</v>
      </c>
      <c r="CL132" t="s">
        <v>86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"009943325957"</f>
        <v>009943325957</v>
      </c>
      <c r="F133" s="3">
        <v>45211</v>
      </c>
      <c r="G133">
        <v>202407</v>
      </c>
      <c r="H133" t="s">
        <v>75</v>
      </c>
      <c r="I133" t="s">
        <v>76</v>
      </c>
      <c r="J133" t="s">
        <v>77</v>
      </c>
      <c r="K133" t="s">
        <v>78</v>
      </c>
      <c r="L133" t="s">
        <v>91</v>
      </c>
      <c r="M133" t="s">
        <v>92</v>
      </c>
      <c r="N133" t="s">
        <v>81</v>
      </c>
      <c r="O133" t="s">
        <v>97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62.92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4</v>
      </c>
      <c r="BI133">
        <v>4</v>
      </c>
      <c r="BJ133">
        <v>1</v>
      </c>
      <c r="BK133">
        <v>4</v>
      </c>
      <c r="BL133">
        <v>157.74</v>
      </c>
      <c r="BM133">
        <v>23.66</v>
      </c>
      <c r="BN133">
        <v>181.4</v>
      </c>
      <c r="BO133">
        <v>181.4</v>
      </c>
      <c r="BQ133" t="s">
        <v>575</v>
      </c>
      <c r="BR133" t="s">
        <v>84</v>
      </c>
      <c r="BS133" s="3">
        <v>45212</v>
      </c>
      <c r="BT133" s="4">
        <v>0.43333333333333335</v>
      </c>
      <c r="BU133" t="s">
        <v>356</v>
      </c>
      <c r="BV133" t="s">
        <v>101</v>
      </c>
      <c r="BY133">
        <v>1200</v>
      </c>
      <c r="BZ133" t="s">
        <v>183</v>
      </c>
      <c r="CA133" t="s">
        <v>357</v>
      </c>
      <c r="CC133" t="s">
        <v>92</v>
      </c>
      <c r="CD133">
        <v>7460</v>
      </c>
      <c r="CE133" t="s">
        <v>90</v>
      </c>
      <c r="CF133" s="3">
        <v>45215</v>
      </c>
      <c r="CI133">
        <v>3</v>
      </c>
      <c r="CJ133">
        <v>1</v>
      </c>
      <c r="CK133">
        <v>41</v>
      </c>
      <c r="CL133" t="s">
        <v>86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"GAB2017231"</f>
        <v>GAB2017231</v>
      </c>
      <c r="F134" s="3">
        <v>45211</v>
      </c>
      <c r="G134">
        <v>202407</v>
      </c>
      <c r="H134" t="s">
        <v>91</v>
      </c>
      <c r="I134" t="s">
        <v>92</v>
      </c>
      <c r="J134" t="s">
        <v>93</v>
      </c>
      <c r="K134" t="s">
        <v>78</v>
      </c>
      <c r="L134" t="s">
        <v>576</v>
      </c>
      <c r="M134" t="s">
        <v>577</v>
      </c>
      <c r="N134" t="s">
        <v>578</v>
      </c>
      <c r="O134" t="s">
        <v>82</v>
      </c>
      <c r="P134" t="str">
        <f>"SUT-CT083261                  "</f>
        <v xml:space="preserve">SUT-CT083261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63.04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0.8</v>
      </c>
      <c r="BJ134">
        <v>1.8</v>
      </c>
      <c r="BK134">
        <v>2</v>
      </c>
      <c r="BL134">
        <v>152.46</v>
      </c>
      <c r="BM134">
        <v>22.87</v>
      </c>
      <c r="BN134">
        <v>175.33</v>
      </c>
      <c r="BO134">
        <v>175.33</v>
      </c>
      <c r="BQ134" t="s">
        <v>130</v>
      </c>
      <c r="BR134" t="s">
        <v>99</v>
      </c>
      <c r="BS134" s="3">
        <v>45212</v>
      </c>
      <c r="BT134" s="4">
        <v>0.42777777777777781</v>
      </c>
      <c r="BU134" t="s">
        <v>579</v>
      </c>
      <c r="BV134" t="s">
        <v>101</v>
      </c>
      <c r="BY134">
        <v>8842.68</v>
      </c>
      <c r="BZ134" t="s">
        <v>89</v>
      </c>
      <c r="CA134" t="s">
        <v>580</v>
      </c>
      <c r="CC134" t="s">
        <v>577</v>
      </c>
      <c r="CD134">
        <v>3100</v>
      </c>
      <c r="CE134" t="s">
        <v>581</v>
      </c>
      <c r="CF134" s="3">
        <v>45215</v>
      </c>
      <c r="CI134">
        <v>2</v>
      </c>
      <c r="CJ134">
        <v>1</v>
      </c>
      <c r="CK134">
        <v>23</v>
      </c>
      <c r="CL134" t="s">
        <v>86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"GAB2017234"</f>
        <v>GAB2017234</v>
      </c>
      <c r="F135" s="3">
        <v>45211</v>
      </c>
      <c r="G135">
        <v>202407</v>
      </c>
      <c r="H135" t="s">
        <v>91</v>
      </c>
      <c r="I135" t="s">
        <v>92</v>
      </c>
      <c r="J135" t="s">
        <v>93</v>
      </c>
      <c r="K135" t="s">
        <v>78</v>
      </c>
      <c r="L135" t="s">
        <v>75</v>
      </c>
      <c r="M135" t="s">
        <v>76</v>
      </c>
      <c r="N135" t="s">
        <v>582</v>
      </c>
      <c r="O135" t="s">
        <v>82</v>
      </c>
      <c r="P135" t="str">
        <f>"SUT-CT083273                  "</f>
        <v xml:space="preserve">SUT-CT083273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32.54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0.7</v>
      </c>
      <c r="BJ135">
        <v>1.8</v>
      </c>
      <c r="BK135">
        <v>2</v>
      </c>
      <c r="BL135">
        <v>78.69</v>
      </c>
      <c r="BM135">
        <v>11.8</v>
      </c>
      <c r="BN135">
        <v>90.49</v>
      </c>
      <c r="BO135">
        <v>90.49</v>
      </c>
      <c r="BQ135" t="s">
        <v>583</v>
      </c>
      <c r="BR135" t="s">
        <v>99</v>
      </c>
      <c r="BS135" s="3">
        <v>45212</v>
      </c>
      <c r="BT135" s="4">
        <v>0.36944444444444446</v>
      </c>
      <c r="BU135" t="s">
        <v>584</v>
      </c>
      <c r="BV135" t="s">
        <v>101</v>
      </c>
      <c r="BY135">
        <v>9216.9</v>
      </c>
      <c r="BZ135" t="s">
        <v>89</v>
      </c>
      <c r="CA135" t="s">
        <v>585</v>
      </c>
      <c r="CC135" t="s">
        <v>76</v>
      </c>
      <c r="CD135" s="5" t="s">
        <v>176</v>
      </c>
      <c r="CE135" t="s">
        <v>586</v>
      </c>
      <c r="CF135" s="3">
        <v>45212</v>
      </c>
      <c r="CI135">
        <v>1</v>
      </c>
      <c r="CJ135">
        <v>1</v>
      </c>
      <c r="CK135">
        <v>21</v>
      </c>
      <c r="CL135" t="s">
        <v>86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"GAB2017235"</f>
        <v>GAB2017235</v>
      </c>
      <c r="F136" s="3">
        <v>45211</v>
      </c>
      <c r="G136">
        <v>202407</v>
      </c>
      <c r="H136" t="s">
        <v>91</v>
      </c>
      <c r="I136" t="s">
        <v>92</v>
      </c>
      <c r="J136" t="s">
        <v>93</v>
      </c>
      <c r="K136" t="s">
        <v>78</v>
      </c>
      <c r="L136" t="s">
        <v>161</v>
      </c>
      <c r="M136" t="s">
        <v>162</v>
      </c>
      <c r="N136" t="s">
        <v>81</v>
      </c>
      <c r="O136" t="s">
        <v>82</v>
      </c>
      <c r="P136" t="str">
        <f>"SUT-CT083242                  "</f>
        <v xml:space="preserve">SUT-CT083242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48.79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0.3</v>
      </c>
      <c r="BJ136">
        <v>2.7</v>
      </c>
      <c r="BK136">
        <v>3</v>
      </c>
      <c r="BL136">
        <v>118</v>
      </c>
      <c r="BM136">
        <v>17.7</v>
      </c>
      <c r="BN136">
        <v>135.69999999999999</v>
      </c>
      <c r="BO136">
        <v>135.69999999999999</v>
      </c>
      <c r="BQ136" t="s">
        <v>395</v>
      </c>
      <c r="BR136" t="s">
        <v>99</v>
      </c>
      <c r="BS136" s="3">
        <v>45212</v>
      </c>
      <c r="BT136" s="4">
        <v>0.43472222222222223</v>
      </c>
      <c r="BU136" t="s">
        <v>587</v>
      </c>
      <c r="BV136" t="s">
        <v>101</v>
      </c>
      <c r="BY136">
        <v>13325.55</v>
      </c>
      <c r="BZ136" t="s">
        <v>89</v>
      </c>
      <c r="CA136" t="s">
        <v>164</v>
      </c>
      <c r="CC136" t="s">
        <v>162</v>
      </c>
      <c r="CD136" s="5" t="s">
        <v>165</v>
      </c>
      <c r="CE136" t="s">
        <v>588</v>
      </c>
      <c r="CF136" s="3">
        <v>45212</v>
      </c>
      <c r="CI136">
        <v>1</v>
      </c>
      <c r="CJ136">
        <v>1</v>
      </c>
      <c r="CK136">
        <v>21</v>
      </c>
      <c r="CL136" t="s">
        <v>86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"GAB2017236"</f>
        <v>GAB2017236</v>
      </c>
      <c r="F137" s="3">
        <v>45211</v>
      </c>
      <c r="G137">
        <v>202407</v>
      </c>
      <c r="H137" t="s">
        <v>91</v>
      </c>
      <c r="I137" t="s">
        <v>92</v>
      </c>
      <c r="J137" t="s">
        <v>93</v>
      </c>
      <c r="K137" t="s">
        <v>78</v>
      </c>
      <c r="L137" t="s">
        <v>257</v>
      </c>
      <c r="M137" t="s">
        <v>258</v>
      </c>
      <c r="N137" t="s">
        <v>259</v>
      </c>
      <c r="O137" t="s">
        <v>82</v>
      </c>
      <c r="P137" t="str">
        <f>"SUT-CT083279                  "</f>
        <v xml:space="preserve">SUT-CT083279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77.28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2.4</v>
      </c>
      <c r="BK137">
        <v>2.5</v>
      </c>
      <c r="BL137">
        <v>186.89</v>
      </c>
      <c r="BM137">
        <v>28.03</v>
      </c>
      <c r="BN137">
        <v>214.92</v>
      </c>
      <c r="BO137">
        <v>214.92</v>
      </c>
      <c r="BQ137" t="s">
        <v>260</v>
      </c>
      <c r="BR137" t="s">
        <v>99</v>
      </c>
      <c r="BS137" s="3">
        <v>45212</v>
      </c>
      <c r="BT137" s="4">
        <v>0.45208333333333334</v>
      </c>
      <c r="BU137" t="s">
        <v>261</v>
      </c>
      <c r="BV137" t="s">
        <v>101</v>
      </c>
      <c r="BY137">
        <v>12021.8</v>
      </c>
      <c r="BZ137" t="s">
        <v>89</v>
      </c>
      <c r="CA137" t="s">
        <v>262</v>
      </c>
      <c r="CC137" t="s">
        <v>258</v>
      </c>
      <c r="CD137">
        <v>2515</v>
      </c>
      <c r="CE137" t="s">
        <v>371</v>
      </c>
      <c r="CF137" s="3">
        <v>45213</v>
      </c>
      <c r="CI137">
        <v>1</v>
      </c>
      <c r="CJ137">
        <v>1</v>
      </c>
      <c r="CK137">
        <v>23</v>
      </c>
      <c r="CL137" t="s">
        <v>86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"GAB2017239"</f>
        <v>GAB2017239</v>
      </c>
      <c r="F138" s="3">
        <v>45211</v>
      </c>
      <c r="G138">
        <v>202407</v>
      </c>
      <c r="H138" t="s">
        <v>91</v>
      </c>
      <c r="I138" t="s">
        <v>92</v>
      </c>
      <c r="J138" t="s">
        <v>93</v>
      </c>
      <c r="K138" t="s">
        <v>78</v>
      </c>
      <c r="L138" t="s">
        <v>589</v>
      </c>
      <c r="M138" t="s">
        <v>590</v>
      </c>
      <c r="N138" t="s">
        <v>591</v>
      </c>
      <c r="O138" t="s">
        <v>82</v>
      </c>
      <c r="P138" t="str">
        <f>"SUT-CT083285                  "</f>
        <v xml:space="preserve">SUT-CT083285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40.659999999999997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0.2</v>
      </c>
      <c r="BJ138">
        <v>2.2000000000000002</v>
      </c>
      <c r="BK138">
        <v>2.5</v>
      </c>
      <c r="BL138">
        <v>98.34</v>
      </c>
      <c r="BM138">
        <v>14.75</v>
      </c>
      <c r="BN138">
        <v>113.09</v>
      </c>
      <c r="BO138">
        <v>113.09</v>
      </c>
      <c r="BQ138" t="s">
        <v>592</v>
      </c>
      <c r="BR138" t="s">
        <v>99</v>
      </c>
      <c r="BS138" s="3">
        <v>45212</v>
      </c>
      <c r="BT138" s="4">
        <v>0.40833333333333338</v>
      </c>
      <c r="BU138" t="s">
        <v>593</v>
      </c>
      <c r="BV138" t="s">
        <v>101</v>
      </c>
      <c r="BY138">
        <v>10927.8</v>
      </c>
      <c r="BZ138" t="s">
        <v>89</v>
      </c>
      <c r="CA138" t="s">
        <v>594</v>
      </c>
      <c r="CC138" t="s">
        <v>590</v>
      </c>
      <c r="CD138">
        <v>6529</v>
      </c>
      <c r="CE138" t="s">
        <v>364</v>
      </c>
      <c r="CF138" s="3">
        <v>45212</v>
      </c>
      <c r="CI138">
        <v>1</v>
      </c>
      <c r="CJ138">
        <v>1</v>
      </c>
      <c r="CK138">
        <v>21</v>
      </c>
      <c r="CL138" t="s">
        <v>86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"GAB2017247"</f>
        <v>GAB2017247</v>
      </c>
      <c r="F139" s="3">
        <v>45212</v>
      </c>
      <c r="G139">
        <v>202407</v>
      </c>
      <c r="H139" t="s">
        <v>91</v>
      </c>
      <c r="I139" t="s">
        <v>92</v>
      </c>
      <c r="J139" t="s">
        <v>93</v>
      </c>
      <c r="K139" t="s">
        <v>78</v>
      </c>
      <c r="L139" t="s">
        <v>161</v>
      </c>
      <c r="M139" t="s">
        <v>162</v>
      </c>
      <c r="N139" t="s">
        <v>205</v>
      </c>
      <c r="O139" t="s">
        <v>97</v>
      </c>
      <c r="P139" t="str">
        <f>"SUT-CT083299                  "</f>
        <v xml:space="preserve">SUT-CT083299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62.92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0.4</v>
      </c>
      <c r="BJ139">
        <v>2.6</v>
      </c>
      <c r="BK139">
        <v>3</v>
      </c>
      <c r="BL139">
        <v>157.74</v>
      </c>
      <c r="BM139">
        <v>23.66</v>
      </c>
      <c r="BN139">
        <v>181.4</v>
      </c>
      <c r="BO139">
        <v>181.4</v>
      </c>
      <c r="BQ139" t="s">
        <v>206</v>
      </c>
      <c r="BR139" t="s">
        <v>99</v>
      </c>
      <c r="BS139" s="3">
        <v>45215</v>
      </c>
      <c r="BT139" s="4">
        <v>0.39097222222222222</v>
      </c>
      <c r="BU139" t="s">
        <v>537</v>
      </c>
      <c r="BV139" t="s">
        <v>101</v>
      </c>
      <c r="BY139">
        <v>13126.08</v>
      </c>
      <c r="CA139" t="s">
        <v>538</v>
      </c>
      <c r="CC139" t="s">
        <v>162</v>
      </c>
      <c r="CD139" s="5" t="s">
        <v>165</v>
      </c>
      <c r="CE139" t="s">
        <v>90</v>
      </c>
      <c r="CF139" s="3">
        <v>45215</v>
      </c>
      <c r="CI139">
        <v>3</v>
      </c>
      <c r="CJ139">
        <v>1</v>
      </c>
      <c r="CK139">
        <v>41</v>
      </c>
      <c r="CL139" t="s">
        <v>86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"GAB2017251"</f>
        <v>GAB2017251</v>
      </c>
      <c r="F140" s="3">
        <v>45212</v>
      </c>
      <c r="G140">
        <v>202407</v>
      </c>
      <c r="H140" t="s">
        <v>91</v>
      </c>
      <c r="I140" t="s">
        <v>92</v>
      </c>
      <c r="J140" t="s">
        <v>93</v>
      </c>
      <c r="K140" t="s">
        <v>78</v>
      </c>
      <c r="L140" t="s">
        <v>91</v>
      </c>
      <c r="M140" t="s">
        <v>92</v>
      </c>
      <c r="N140" t="s">
        <v>209</v>
      </c>
      <c r="O140" t="s">
        <v>97</v>
      </c>
      <c r="P140" t="str">
        <f>"SUT-CT083011                  "</f>
        <v xml:space="preserve">SUT-CT083011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48.55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2</v>
      </c>
      <c r="BK140">
        <v>2</v>
      </c>
      <c r="BL140">
        <v>122.99</v>
      </c>
      <c r="BM140">
        <v>18.45</v>
      </c>
      <c r="BN140">
        <v>141.44</v>
      </c>
      <c r="BO140">
        <v>141.44</v>
      </c>
      <c r="BQ140" t="s">
        <v>210</v>
      </c>
      <c r="BR140" t="s">
        <v>99</v>
      </c>
      <c r="BS140" s="3">
        <v>45215</v>
      </c>
      <c r="BT140" s="4">
        <v>0.41944444444444445</v>
      </c>
      <c r="BU140" t="s">
        <v>595</v>
      </c>
      <c r="BV140" t="s">
        <v>101</v>
      </c>
      <c r="BY140">
        <v>10143.6</v>
      </c>
      <c r="CA140" t="s">
        <v>596</v>
      </c>
      <c r="CC140" t="s">
        <v>92</v>
      </c>
      <c r="CD140">
        <v>7550</v>
      </c>
      <c r="CE140" t="s">
        <v>90</v>
      </c>
      <c r="CF140" s="3">
        <v>45216</v>
      </c>
      <c r="CI140">
        <v>1</v>
      </c>
      <c r="CJ140">
        <v>1</v>
      </c>
      <c r="CK140">
        <v>42</v>
      </c>
      <c r="CL140" t="s">
        <v>86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"080010989563"</f>
        <v>080010989563</v>
      </c>
      <c r="F141" s="3">
        <v>45211</v>
      </c>
      <c r="G141">
        <v>202407</v>
      </c>
      <c r="H141" t="s">
        <v>295</v>
      </c>
      <c r="I141" t="s">
        <v>296</v>
      </c>
      <c r="J141" t="s">
        <v>597</v>
      </c>
      <c r="K141" t="s">
        <v>78</v>
      </c>
      <c r="L141" t="s">
        <v>91</v>
      </c>
      <c r="M141" t="s">
        <v>92</v>
      </c>
      <c r="N141" t="s">
        <v>81</v>
      </c>
      <c r="O141" t="s">
        <v>82</v>
      </c>
      <c r="P141" t="str">
        <f>"-                             "</f>
        <v xml:space="preserve">-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63.04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0.4</v>
      </c>
      <c r="BK141">
        <v>1</v>
      </c>
      <c r="BL141">
        <v>152.46</v>
      </c>
      <c r="BM141">
        <v>22.87</v>
      </c>
      <c r="BN141">
        <v>175.33</v>
      </c>
      <c r="BO141">
        <v>175.33</v>
      </c>
      <c r="BP141" t="s">
        <v>128</v>
      </c>
      <c r="BQ141" t="s">
        <v>598</v>
      </c>
      <c r="BR141" t="s">
        <v>599</v>
      </c>
      <c r="BS141" s="3">
        <v>45215</v>
      </c>
      <c r="BT141" s="4">
        <v>0.43194444444444446</v>
      </c>
      <c r="BU141" t="s">
        <v>600</v>
      </c>
      <c r="BV141" t="s">
        <v>86</v>
      </c>
      <c r="BW141" t="s">
        <v>601</v>
      </c>
      <c r="BX141" t="s">
        <v>602</v>
      </c>
      <c r="BY141">
        <v>2100</v>
      </c>
      <c r="CA141" t="s">
        <v>603</v>
      </c>
      <c r="CC141" t="s">
        <v>92</v>
      </c>
      <c r="CD141">
        <v>7460</v>
      </c>
      <c r="CE141" t="s">
        <v>447</v>
      </c>
      <c r="CF141" s="3">
        <v>45216</v>
      </c>
      <c r="CI141">
        <v>2</v>
      </c>
      <c r="CJ141">
        <v>2</v>
      </c>
      <c r="CK141">
        <v>23</v>
      </c>
      <c r="CL141" t="s">
        <v>86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"GAB2017254"</f>
        <v>GAB2017254</v>
      </c>
      <c r="F142" s="3">
        <v>45215</v>
      </c>
      <c r="G142">
        <v>202407</v>
      </c>
      <c r="H142" t="s">
        <v>91</v>
      </c>
      <c r="I142" t="s">
        <v>92</v>
      </c>
      <c r="J142" t="s">
        <v>93</v>
      </c>
      <c r="K142" t="s">
        <v>78</v>
      </c>
      <c r="L142" t="s">
        <v>102</v>
      </c>
      <c r="M142" t="s">
        <v>103</v>
      </c>
      <c r="N142" t="s">
        <v>104</v>
      </c>
      <c r="O142" t="s">
        <v>97</v>
      </c>
      <c r="P142" t="str">
        <f>"SUT-018341                    "</f>
        <v xml:space="preserve">SUT-018341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69.489999999999995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3</v>
      </c>
      <c r="BJ142">
        <v>5.9</v>
      </c>
      <c r="BK142">
        <v>6</v>
      </c>
      <c r="BL142">
        <v>173.63</v>
      </c>
      <c r="BM142">
        <v>26.04</v>
      </c>
      <c r="BN142">
        <v>199.67</v>
      </c>
      <c r="BO142">
        <v>199.67</v>
      </c>
      <c r="BQ142" t="s">
        <v>105</v>
      </c>
      <c r="BR142" t="s">
        <v>99</v>
      </c>
      <c r="BS142" s="3">
        <v>45216</v>
      </c>
      <c r="BT142" s="4">
        <v>0.60416666666666663</v>
      </c>
      <c r="BU142" t="s">
        <v>604</v>
      </c>
      <c r="BV142" t="s">
        <v>101</v>
      </c>
      <c r="BY142">
        <v>29691.18</v>
      </c>
      <c r="CA142" t="s">
        <v>605</v>
      </c>
      <c r="CC142" t="s">
        <v>103</v>
      </c>
      <c r="CD142">
        <v>6850</v>
      </c>
      <c r="CE142" t="s">
        <v>90</v>
      </c>
      <c r="CF142" s="3">
        <v>45217</v>
      </c>
      <c r="CI142">
        <v>0</v>
      </c>
      <c r="CJ142">
        <v>0</v>
      </c>
      <c r="CK142">
        <v>44</v>
      </c>
      <c r="CL142" t="s">
        <v>86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"GAB2017255"</f>
        <v>GAB2017255</v>
      </c>
      <c r="F143" s="3">
        <v>45215</v>
      </c>
      <c r="G143">
        <v>202407</v>
      </c>
      <c r="H143" t="s">
        <v>91</v>
      </c>
      <c r="I143" t="s">
        <v>92</v>
      </c>
      <c r="J143" t="s">
        <v>93</v>
      </c>
      <c r="K143" t="s">
        <v>78</v>
      </c>
      <c r="L143" t="s">
        <v>606</v>
      </c>
      <c r="M143" t="s">
        <v>607</v>
      </c>
      <c r="N143" t="s">
        <v>608</v>
      </c>
      <c r="O143" t="s">
        <v>97</v>
      </c>
      <c r="P143" t="str">
        <f>"SUT-CT083314                  "</f>
        <v xml:space="preserve">SUT-CT083314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62.92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1.3</v>
      </c>
      <c r="BJ143">
        <v>5.8</v>
      </c>
      <c r="BK143">
        <v>6</v>
      </c>
      <c r="BL143">
        <v>157.74</v>
      </c>
      <c r="BM143">
        <v>23.66</v>
      </c>
      <c r="BN143">
        <v>181.4</v>
      </c>
      <c r="BO143">
        <v>181.4</v>
      </c>
      <c r="BQ143" t="s">
        <v>609</v>
      </c>
      <c r="BR143" t="s">
        <v>99</v>
      </c>
      <c r="BS143" s="3">
        <v>45217</v>
      </c>
      <c r="BT143" s="4">
        <v>0.65625</v>
      </c>
      <c r="BU143" t="s">
        <v>610</v>
      </c>
      <c r="BV143" t="s">
        <v>101</v>
      </c>
      <c r="BY143">
        <v>28923</v>
      </c>
      <c r="CA143" t="s">
        <v>611</v>
      </c>
      <c r="CC143" t="s">
        <v>607</v>
      </c>
      <c r="CD143">
        <v>1500</v>
      </c>
      <c r="CE143" t="s">
        <v>90</v>
      </c>
      <c r="CF143" s="3">
        <v>45218</v>
      </c>
      <c r="CI143">
        <v>2</v>
      </c>
      <c r="CJ143">
        <v>2</v>
      </c>
      <c r="CK143">
        <v>41</v>
      </c>
      <c r="CL143" t="s">
        <v>86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"GAB2017256"</f>
        <v>GAB2017256</v>
      </c>
      <c r="F144" s="3">
        <v>45215</v>
      </c>
      <c r="G144">
        <v>202407</v>
      </c>
      <c r="H144" t="s">
        <v>91</v>
      </c>
      <c r="I144" t="s">
        <v>92</v>
      </c>
      <c r="J144" t="s">
        <v>93</v>
      </c>
      <c r="K144" t="s">
        <v>78</v>
      </c>
      <c r="L144" t="s">
        <v>161</v>
      </c>
      <c r="M144" t="s">
        <v>162</v>
      </c>
      <c r="N144" t="s">
        <v>81</v>
      </c>
      <c r="O144" t="s">
        <v>97</v>
      </c>
      <c r="P144" t="str">
        <f>"ATT:KEDIBONE                  "</f>
        <v xml:space="preserve">ATT:KEDIBONE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62.92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3.4</v>
      </c>
      <c r="BJ144">
        <v>5.9</v>
      </c>
      <c r="BK144">
        <v>6</v>
      </c>
      <c r="BL144">
        <v>157.74</v>
      </c>
      <c r="BM144">
        <v>23.66</v>
      </c>
      <c r="BN144">
        <v>181.4</v>
      </c>
      <c r="BO144">
        <v>181.4</v>
      </c>
      <c r="BQ144" t="s">
        <v>355</v>
      </c>
      <c r="BR144" t="s">
        <v>99</v>
      </c>
      <c r="BS144" s="3">
        <v>45217</v>
      </c>
      <c r="BT144" s="4">
        <v>0.41736111111111113</v>
      </c>
      <c r="BU144" t="s">
        <v>396</v>
      </c>
      <c r="BV144" t="s">
        <v>101</v>
      </c>
      <c r="BY144">
        <v>29397.06</v>
      </c>
      <c r="CA144" t="s">
        <v>397</v>
      </c>
      <c r="CC144" t="s">
        <v>162</v>
      </c>
      <c r="CD144" s="5" t="s">
        <v>165</v>
      </c>
      <c r="CE144" t="s">
        <v>90</v>
      </c>
      <c r="CF144" s="3">
        <v>45217</v>
      </c>
      <c r="CI144">
        <v>3</v>
      </c>
      <c r="CJ144">
        <v>2</v>
      </c>
      <c r="CK144">
        <v>41</v>
      </c>
      <c r="CL144" t="s">
        <v>86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"GAB2017267"</f>
        <v>GAB2017267</v>
      </c>
      <c r="F145" s="3">
        <v>45215</v>
      </c>
      <c r="G145">
        <v>202407</v>
      </c>
      <c r="H145" t="s">
        <v>91</v>
      </c>
      <c r="I145" t="s">
        <v>92</v>
      </c>
      <c r="J145" t="s">
        <v>93</v>
      </c>
      <c r="K145" t="s">
        <v>78</v>
      </c>
      <c r="L145" t="s">
        <v>612</v>
      </c>
      <c r="M145" t="s">
        <v>613</v>
      </c>
      <c r="N145" t="s">
        <v>614</v>
      </c>
      <c r="O145" t="s">
        <v>82</v>
      </c>
      <c r="P145" t="str">
        <f>"SUT-018091                    "</f>
        <v xml:space="preserve">SUT-018091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32.54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0.3</v>
      </c>
      <c r="BJ145">
        <v>1.9</v>
      </c>
      <c r="BK145">
        <v>2</v>
      </c>
      <c r="BL145">
        <v>78.69</v>
      </c>
      <c r="BM145">
        <v>11.8</v>
      </c>
      <c r="BN145">
        <v>90.49</v>
      </c>
      <c r="BO145">
        <v>90.49</v>
      </c>
      <c r="BQ145" t="s">
        <v>615</v>
      </c>
      <c r="BR145" t="s">
        <v>99</v>
      </c>
      <c r="BS145" s="3">
        <v>45216</v>
      </c>
      <c r="BT145" s="4">
        <v>0.41666666666666669</v>
      </c>
      <c r="BU145" t="s">
        <v>616</v>
      </c>
      <c r="BV145" t="s">
        <v>101</v>
      </c>
      <c r="BY145">
        <v>9677.5400000000009</v>
      </c>
      <c r="BZ145" t="s">
        <v>89</v>
      </c>
      <c r="CA145" t="s">
        <v>617</v>
      </c>
      <c r="CC145" t="s">
        <v>613</v>
      </c>
      <c r="CD145">
        <v>1559</v>
      </c>
      <c r="CE145" t="s">
        <v>618</v>
      </c>
      <c r="CF145" s="3">
        <v>45216</v>
      </c>
      <c r="CI145">
        <v>1</v>
      </c>
      <c r="CJ145">
        <v>1</v>
      </c>
      <c r="CK145">
        <v>21</v>
      </c>
      <c r="CL145" t="s">
        <v>86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"009943325869"</f>
        <v>009943325869</v>
      </c>
      <c r="F146" s="3">
        <v>45215</v>
      </c>
      <c r="G146">
        <v>202407</v>
      </c>
      <c r="H146" t="s">
        <v>75</v>
      </c>
      <c r="I146" t="s">
        <v>76</v>
      </c>
      <c r="J146" t="s">
        <v>77</v>
      </c>
      <c r="K146" t="s">
        <v>78</v>
      </c>
      <c r="L146" t="s">
        <v>91</v>
      </c>
      <c r="M146" t="s">
        <v>92</v>
      </c>
      <c r="N146" t="s">
        <v>81</v>
      </c>
      <c r="O146" t="s">
        <v>82</v>
      </c>
      <c r="P146" t="str">
        <f>"NA                            "</f>
        <v xml:space="preserve">NA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32.54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78.69</v>
      </c>
      <c r="BM146">
        <v>11.8</v>
      </c>
      <c r="BN146">
        <v>90.49</v>
      </c>
      <c r="BO146">
        <v>90.49</v>
      </c>
      <c r="BQ146" t="s">
        <v>619</v>
      </c>
      <c r="BR146" t="s">
        <v>620</v>
      </c>
      <c r="BS146" s="3">
        <v>45216</v>
      </c>
      <c r="BT146" s="4">
        <v>0.40972222222222227</v>
      </c>
      <c r="BU146" t="s">
        <v>356</v>
      </c>
      <c r="BV146" t="s">
        <v>101</v>
      </c>
      <c r="BY146">
        <v>900</v>
      </c>
      <c r="BZ146" t="s">
        <v>89</v>
      </c>
      <c r="CA146" t="s">
        <v>357</v>
      </c>
      <c r="CC146" t="s">
        <v>92</v>
      </c>
      <c r="CD146">
        <v>7460</v>
      </c>
      <c r="CE146" t="s">
        <v>90</v>
      </c>
      <c r="CF146" s="3">
        <v>45217</v>
      </c>
      <c r="CI146">
        <v>1</v>
      </c>
      <c r="CJ146">
        <v>1</v>
      </c>
      <c r="CK146">
        <v>21</v>
      </c>
      <c r="CL146" t="s">
        <v>86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"009943325956"</f>
        <v>009943325956</v>
      </c>
      <c r="F147" s="3">
        <v>45215</v>
      </c>
      <c r="G147">
        <v>202407</v>
      </c>
      <c r="H147" t="s">
        <v>75</v>
      </c>
      <c r="I147" t="s">
        <v>76</v>
      </c>
      <c r="J147" t="s">
        <v>77</v>
      </c>
      <c r="K147" t="s">
        <v>78</v>
      </c>
      <c r="L147" t="s">
        <v>94</v>
      </c>
      <c r="M147" t="s">
        <v>95</v>
      </c>
      <c r="N147" t="s">
        <v>81</v>
      </c>
      <c r="O147" t="s">
        <v>82</v>
      </c>
      <c r="P147" t="str">
        <f>"NA                            "</f>
        <v xml:space="preserve">NA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48.79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2.7</v>
      </c>
      <c r="BJ147">
        <v>2.4</v>
      </c>
      <c r="BK147">
        <v>3</v>
      </c>
      <c r="BL147">
        <v>118</v>
      </c>
      <c r="BM147">
        <v>17.7</v>
      </c>
      <c r="BN147">
        <v>135.69999999999999</v>
      </c>
      <c r="BO147">
        <v>135.69999999999999</v>
      </c>
      <c r="BQ147" t="s">
        <v>528</v>
      </c>
      <c r="BR147" t="s">
        <v>84</v>
      </c>
      <c r="BS147" s="3">
        <v>45217</v>
      </c>
      <c r="BT147" s="4">
        <v>0.39166666666666666</v>
      </c>
      <c r="BU147" t="s">
        <v>621</v>
      </c>
      <c r="BV147" t="s">
        <v>86</v>
      </c>
      <c r="BY147">
        <v>12142.39</v>
      </c>
      <c r="BZ147" t="s">
        <v>89</v>
      </c>
      <c r="CC147" t="s">
        <v>95</v>
      </c>
      <c r="CD147">
        <v>4000</v>
      </c>
      <c r="CE147" t="s">
        <v>90</v>
      </c>
      <c r="CF147" s="3">
        <v>45218</v>
      </c>
      <c r="CI147">
        <v>1</v>
      </c>
      <c r="CJ147">
        <v>2</v>
      </c>
      <c r="CK147">
        <v>21</v>
      </c>
      <c r="CL147" t="s">
        <v>86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"GAB2017272"</f>
        <v>GAB2017272</v>
      </c>
      <c r="F148" s="3">
        <v>45215</v>
      </c>
      <c r="G148">
        <v>202407</v>
      </c>
      <c r="H148" t="s">
        <v>91</v>
      </c>
      <c r="I148" t="s">
        <v>92</v>
      </c>
      <c r="J148" t="s">
        <v>93</v>
      </c>
      <c r="K148" t="s">
        <v>78</v>
      </c>
      <c r="L148" t="s">
        <v>482</v>
      </c>
      <c r="M148" t="s">
        <v>483</v>
      </c>
      <c r="N148" t="s">
        <v>484</v>
      </c>
      <c r="O148" t="s">
        <v>82</v>
      </c>
      <c r="P148" t="str">
        <f>"SUT-CT083327                  "</f>
        <v xml:space="preserve">SUT-CT083327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40.659999999999997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15.9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2.2999999999999998</v>
      </c>
      <c r="BK148">
        <v>2.5</v>
      </c>
      <c r="BL148">
        <v>114.24</v>
      </c>
      <c r="BM148">
        <v>17.14</v>
      </c>
      <c r="BN148">
        <v>131.38</v>
      </c>
      <c r="BO148">
        <v>131.38</v>
      </c>
      <c r="BQ148" t="s">
        <v>485</v>
      </c>
      <c r="BR148" t="s">
        <v>99</v>
      </c>
      <c r="BS148" s="3">
        <v>45216</v>
      </c>
      <c r="BT148" s="4">
        <v>0.42291666666666666</v>
      </c>
      <c r="BU148" t="s">
        <v>622</v>
      </c>
      <c r="BV148" t="s">
        <v>101</v>
      </c>
      <c r="BY148">
        <v>11444.84</v>
      </c>
      <c r="BZ148" t="s">
        <v>231</v>
      </c>
      <c r="CA148" t="s">
        <v>493</v>
      </c>
      <c r="CC148" t="s">
        <v>483</v>
      </c>
      <c r="CD148">
        <v>1475</v>
      </c>
      <c r="CE148" t="s">
        <v>171</v>
      </c>
      <c r="CF148" s="3">
        <v>45216</v>
      </c>
      <c r="CI148">
        <v>1</v>
      </c>
      <c r="CJ148">
        <v>1</v>
      </c>
      <c r="CK148">
        <v>21</v>
      </c>
      <c r="CL148" t="s">
        <v>86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"GAB2017273"</f>
        <v>GAB2017273</v>
      </c>
      <c r="F149" s="3">
        <v>45215</v>
      </c>
      <c r="G149">
        <v>202407</v>
      </c>
      <c r="H149" t="s">
        <v>91</v>
      </c>
      <c r="I149" t="s">
        <v>92</v>
      </c>
      <c r="J149" t="s">
        <v>93</v>
      </c>
      <c r="K149" t="s">
        <v>78</v>
      </c>
      <c r="L149" t="s">
        <v>161</v>
      </c>
      <c r="M149" t="s">
        <v>162</v>
      </c>
      <c r="N149" t="s">
        <v>81</v>
      </c>
      <c r="O149" t="s">
        <v>82</v>
      </c>
      <c r="P149" t="str">
        <f>"SUT-CT083325 CT083332         "</f>
        <v xml:space="preserve">SUT-CT083325 CT083332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32.54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0.5</v>
      </c>
      <c r="BJ149">
        <v>1.8</v>
      </c>
      <c r="BK149">
        <v>2</v>
      </c>
      <c r="BL149">
        <v>78.69</v>
      </c>
      <c r="BM149">
        <v>11.8</v>
      </c>
      <c r="BN149">
        <v>90.49</v>
      </c>
      <c r="BO149">
        <v>90.49</v>
      </c>
      <c r="BQ149" t="s">
        <v>84</v>
      </c>
      <c r="BR149" t="s">
        <v>99</v>
      </c>
      <c r="BS149" s="3">
        <v>45216</v>
      </c>
      <c r="BT149" s="4">
        <v>0.32916666666666666</v>
      </c>
      <c r="BU149" t="s">
        <v>443</v>
      </c>
      <c r="BV149" t="s">
        <v>101</v>
      </c>
      <c r="BY149">
        <v>9034.08</v>
      </c>
      <c r="BZ149" t="s">
        <v>89</v>
      </c>
      <c r="CA149" t="s">
        <v>164</v>
      </c>
      <c r="CC149" t="s">
        <v>162</v>
      </c>
      <c r="CD149" s="5" t="s">
        <v>165</v>
      </c>
      <c r="CE149" t="s">
        <v>623</v>
      </c>
      <c r="CF149" s="3">
        <v>45216</v>
      </c>
      <c r="CI149">
        <v>1</v>
      </c>
      <c r="CJ149">
        <v>1</v>
      </c>
      <c r="CK149">
        <v>21</v>
      </c>
      <c r="CL149" t="s">
        <v>86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"GAB2017257"</f>
        <v>GAB2017257</v>
      </c>
      <c r="F150" s="3">
        <v>45215</v>
      </c>
      <c r="G150">
        <v>202407</v>
      </c>
      <c r="H150" t="s">
        <v>91</v>
      </c>
      <c r="I150" t="s">
        <v>92</v>
      </c>
      <c r="J150" t="s">
        <v>93</v>
      </c>
      <c r="K150" t="s">
        <v>78</v>
      </c>
      <c r="L150" t="s">
        <v>161</v>
      </c>
      <c r="M150" t="s">
        <v>162</v>
      </c>
      <c r="N150" t="s">
        <v>463</v>
      </c>
      <c r="O150" t="s">
        <v>97</v>
      </c>
      <c r="P150" t="str">
        <f>"Sut-ct083308                  "</f>
        <v xml:space="preserve">Sut-ct083308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197.83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4</v>
      </c>
      <c r="BI150">
        <v>32.5</v>
      </c>
      <c r="BJ150">
        <v>66.7</v>
      </c>
      <c r="BK150">
        <v>67</v>
      </c>
      <c r="BL150">
        <v>484.01</v>
      </c>
      <c r="BM150">
        <v>72.599999999999994</v>
      </c>
      <c r="BN150">
        <v>556.61</v>
      </c>
      <c r="BO150">
        <v>556.61</v>
      </c>
      <c r="BQ150" t="s">
        <v>346</v>
      </c>
      <c r="BR150" t="s">
        <v>99</v>
      </c>
      <c r="BS150" s="3">
        <v>45217</v>
      </c>
      <c r="BT150" s="4">
        <v>0.40277777777777773</v>
      </c>
      <c r="BU150" t="s">
        <v>624</v>
      </c>
      <c r="BV150" t="s">
        <v>101</v>
      </c>
      <c r="BY150">
        <v>333644.28000000003</v>
      </c>
      <c r="CA150" t="s">
        <v>625</v>
      </c>
      <c r="CC150" t="s">
        <v>162</v>
      </c>
      <c r="CD150" s="5" t="s">
        <v>165</v>
      </c>
      <c r="CE150" t="s">
        <v>90</v>
      </c>
      <c r="CF150" s="3">
        <v>45217</v>
      </c>
      <c r="CI150">
        <v>3</v>
      </c>
      <c r="CJ150">
        <v>2</v>
      </c>
      <c r="CK150">
        <v>41</v>
      </c>
      <c r="CL150" t="s">
        <v>86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"GAB2017258"</f>
        <v>GAB2017258</v>
      </c>
      <c r="F151" s="3">
        <v>45215</v>
      </c>
      <c r="G151">
        <v>202407</v>
      </c>
      <c r="H151" t="s">
        <v>91</v>
      </c>
      <c r="I151" t="s">
        <v>92</v>
      </c>
      <c r="J151" t="s">
        <v>93</v>
      </c>
      <c r="K151" t="s">
        <v>78</v>
      </c>
      <c r="L151" t="s">
        <v>238</v>
      </c>
      <c r="M151" t="s">
        <v>239</v>
      </c>
      <c r="N151" t="s">
        <v>626</v>
      </c>
      <c r="O151" t="s">
        <v>97</v>
      </c>
      <c r="P151" t="str">
        <f>"SUT-CT083316                  "</f>
        <v xml:space="preserve">SUT-CT083316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62.92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2.2000000000000002</v>
      </c>
      <c r="BK151">
        <v>3</v>
      </c>
      <c r="BL151">
        <v>157.74</v>
      </c>
      <c r="BM151">
        <v>23.66</v>
      </c>
      <c r="BN151">
        <v>181.4</v>
      </c>
      <c r="BO151">
        <v>181.4</v>
      </c>
      <c r="BR151" t="s">
        <v>99</v>
      </c>
      <c r="BS151" s="3">
        <v>45217</v>
      </c>
      <c r="BT151" s="4">
        <v>0.62222222222222223</v>
      </c>
      <c r="BU151" t="s">
        <v>627</v>
      </c>
      <c r="BV151" t="s">
        <v>101</v>
      </c>
      <c r="BY151">
        <v>10818.47</v>
      </c>
      <c r="CA151" t="s">
        <v>628</v>
      </c>
      <c r="CC151" t="s">
        <v>239</v>
      </c>
      <c r="CD151">
        <v>1682</v>
      </c>
      <c r="CE151" t="s">
        <v>90</v>
      </c>
      <c r="CF151" s="3">
        <v>45218</v>
      </c>
      <c r="CI151">
        <v>2</v>
      </c>
      <c r="CJ151">
        <v>2</v>
      </c>
      <c r="CK151">
        <v>41</v>
      </c>
      <c r="CL151" t="s">
        <v>86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"GAB2017260"</f>
        <v>GAB2017260</v>
      </c>
      <c r="F152" s="3">
        <v>45215</v>
      </c>
      <c r="G152">
        <v>202407</v>
      </c>
      <c r="H152" t="s">
        <v>91</v>
      </c>
      <c r="I152" t="s">
        <v>92</v>
      </c>
      <c r="J152" t="s">
        <v>93</v>
      </c>
      <c r="K152" t="s">
        <v>78</v>
      </c>
      <c r="L152" t="s">
        <v>328</v>
      </c>
      <c r="M152" t="s">
        <v>328</v>
      </c>
      <c r="N152" t="s">
        <v>329</v>
      </c>
      <c r="O152" t="s">
        <v>97</v>
      </c>
      <c r="P152" t="str">
        <f>"SUT-CT083317                  "</f>
        <v xml:space="preserve">SUT-CT083317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69.489999999999995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0.3</v>
      </c>
      <c r="BJ152">
        <v>2.5</v>
      </c>
      <c r="BK152">
        <v>3</v>
      </c>
      <c r="BL152">
        <v>173.63</v>
      </c>
      <c r="BM152">
        <v>26.04</v>
      </c>
      <c r="BN152">
        <v>199.67</v>
      </c>
      <c r="BO152">
        <v>199.67</v>
      </c>
      <c r="BQ152" t="s">
        <v>330</v>
      </c>
      <c r="BR152" t="s">
        <v>99</v>
      </c>
      <c r="BS152" s="3">
        <v>45216</v>
      </c>
      <c r="BT152" s="4">
        <v>0.56597222222222221</v>
      </c>
      <c r="BU152" t="s">
        <v>629</v>
      </c>
      <c r="BV152" t="s">
        <v>101</v>
      </c>
      <c r="BY152">
        <v>12295.08</v>
      </c>
      <c r="CA152" t="s">
        <v>332</v>
      </c>
      <c r="CC152" t="s">
        <v>328</v>
      </c>
      <c r="CD152">
        <v>7646</v>
      </c>
      <c r="CE152" t="s">
        <v>90</v>
      </c>
      <c r="CF152" s="3">
        <v>45217</v>
      </c>
      <c r="CI152">
        <v>0</v>
      </c>
      <c r="CJ152">
        <v>0</v>
      </c>
      <c r="CK152">
        <v>44</v>
      </c>
      <c r="CL152" t="s">
        <v>86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"GAB2017261"</f>
        <v>GAB2017261</v>
      </c>
      <c r="F153" s="3">
        <v>45215</v>
      </c>
      <c r="G153">
        <v>202407</v>
      </c>
      <c r="H153" t="s">
        <v>91</v>
      </c>
      <c r="I153" t="s">
        <v>92</v>
      </c>
      <c r="J153" t="s">
        <v>93</v>
      </c>
      <c r="K153" t="s">
        <v>78</v>
      </c>
      <c r="L153" t="s">
        <v>91</v>
      </c>
      <c r="M153" t="s">
        <v>92</v>
      </c>
      <c r="N153" t="s">
        <v>630</v>
      </c>
      <c r="O153" t="s">
        <v>97</v>
      </c>
      <c r="P153" t="str">
        <f>"SUT-CT083318                  "</f>
        <v xml:space="preserve">SUT-CT083318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48.55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0.4</v>
      </c>
      <c r="BJ153">
        <v>2.2000000000000002</v>
      </c>
      <c r="BK153">
        <v>3</v>
      </c>
      <c r="BL153">
        <v>122.99</v>
      </c>
      <c r="BM153">
        <v>18.45</v>
      </c>
      <c r="BN153">
        <v>141.44</v>
      </c>
      <c r="BO153">
        <v>141.44</v>
      </c>
      <c r="BQ153" t="s">
        <v>631</v>
      </c>
      <c r="BR153" t="s">
        <v>99</v>
      </c>
      <c r="BS153" s="3">
        <v>45216</v>
      </c>
      <c r="BT153" s="4">
        <v>0.38958333333333334</v>
      </c>
      <c r="BU153" t="s">
        <v>632</v>
      </c>
      <c r="BV153" t="s">
        <v>101</v>
      </c>
      <c r="BY153">
        <v>11018.7</v>
      </c>
      <c r="CA153" t="s">
        <v>633</v>
      </c>
      <c r="CC153" t="s">
        <v>92</v>
      </c>
      <c r="CD153">
        <v>7700</v>
      </c>
      <c r="CE153" t="s">
        <v>90</v>
      </c>
      <c r="CF153" s="3">
        <v>45217</v>
      </c>
      <c r="CI153">
        <v>1</v>
      </c>
      <c r="CJ153">
        <v>1</v>
      </c>
      <c r="CK153">
        <v>42</v>
      </c>
      <c r="CL153" t="s">
        <v>86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"GAB2017268"</f>
        <v>GAB2017268</v>
      </c>
      <c r="F154" s="3">
        <v>45215</v>
      </c>
      <c r="G154">
        <v>202407</v>
      </c>
      <c r="H154" t="s">
        <v>91</v>
      </c>
      <c r="I154" t="s">
        <v>92</v>
      </c>
      <c r="J154" t="s">
        <v>93</v>
      </c>
      <c r="K154" t="s">
        <v>78</v>
      </c>
      <c r="L154" t="s">
        <v>606</v>
      </c>
      <c r="M154" t="s">
        <v>607</v>
      </c>
      <c r="N154" t="s">
        <v>634</v>
      </c>
      <c r="O154" t="s">
        <v>97</v>
      </c>
      <c r="P154" t="str">
        <f>"MED-CT083183                  "</f>
        <v xml:space="preserve">MED-CT083183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62.92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4.3</v>
      </c>
      <c r="BJ154">
        <v>7.7</v>
      </c>
      <c r="BK154">
        <v>8</v>
      </c>
      <c r="BL154">
        <v>157.74</v>
      </c>
      <c r="BM154">
        <v>23.66</v>
      </c>
      <c r="BN154">
        <v>181.4</v>
      </c>
      <c r="BO154">
        <v>181.4</v>
      </c>
      <c r="BQ154" t="s">
        <v>635</v>
      </c>
      <c r="BR154" t="s">
        <v>99</v>
      </c>
      <c r="BS154" s="3">
        <v>45217</v>
      </c>
      <c r="BT154" s="4">
        <v>0.4055555555555555</v>
      </c>
      <c r="BU154" t="s">
        <v>636</v>
      </c>
      <c r="BV154" t="s">
        <v>101</v>
      </c>
      <c r="BY154">
        <v>38308</v>
      </c>
      <c r="CA154" t="s">
        <v>637</v>
      </c>
      <c r="CC154" t="s">
        <v>607</v>
      </c>
      <c r="CD154">
        <v>1501</v>
      </c>
      <c r="CE154" t="s">
        <v>90</v>
      </c>
      <c r="CF154" s="3">
        <v>45217</v>
      </c>
      <c r="CI154">
        <v>2</v>
      </c>
      <c r="CJ154">
        <v>2</v>
      </c>
      <c r="CK154">
        <v>41</v>
      </c>
      <c r="CL154" t="s">
        <v>86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"GAB2017269"</f>
        <v>GAB2017269</v>
      </c>
      <c r="F155" s="3">
        <v>45215</v>
      </c>
      <c r="G155">
        <v>202407</v>
      </c>
      <c r="H155" t="s">
        <v>91</v>
      </c>
      <c r="I155" t="s">
        <v>92</v>
      </c>
      <c r="J155" t="s">
        <v>93</v>
      </c>
      <c r="K155" t="s">
        <v>78</v>
      </c>
      <c r="L155" t="s">
        <v>638</v>
      </c>
      <c r="M155" t="s">
        <v>639</v>
      </c>
      <c r="N155" t="s">
        <v>640</v>
      </c>
      <c r="O155" t="s">
        <v>97</v>
      </c>
      <c r="P155" t="str">
        <f>"MED-CT083123                  "</f>
        <v xml:space="preserve">MED-CT083123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88.75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6</v>
      </c>
      <c r="BJ155">
        <v>13.1</v>
      </c>
      <c r="BK155">
        <v>14</v>
      </c>
      <c r="BL155">
        <v>220.2</v>
      </c>
      <c r="BM155">
        <v>33.03</v>
      </c>
      <c r="BN155">
        <v>253.23</v>
      </c>
      <c r="BO155">
        <v>253.23</v>
      </c>
      <c r="BQ155" t="s">
        <v>641</v>
      </c>
      <c r="BR155" t="s">
        <v>99</v>
      </c>
      <c r="BS155" s="3">
        <v>45217</v>
      </c>
      <c r="BT155" s="4">
        <v>0.34513888888888888</v>
      </c>
      <c r="BU155" t="s">
        <v>642</v>
      </c>
      <c r="BV155" t="s">
        <v>101</v>
      </c>
      <c r="BY155">
        <v>65388.800000000003</v>
      </c>
      <c r="CA155" t="s">
        <v>200</v>
      </c>
      <c r="CC155" t="s">
        <v>639</v>
      </c>
      <c r="CD155">
        <v>6175</v>
      </c>
      <c r="CE155" t="s">
        <v>90</v>
      </c>
      <c r="CF155" s="3">
        <v>45222</v>
      </c>
      <c r="CI155">
        <v>7</v>
      </c>
      <c r="CJ155">
        <v>2</v>
      </c>
      <c r="CK155">
        <v>43</v>
      </c>
      <c r="CL155" t="s">
        <v>86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"GAB2017270"</f>
        <v>GAB2017270</v>
      </c>
      <c r="F156" s="3">
        <v>45215</v>
      </c>
      <c r="G156">
        <v>202407</v>
      </c>
      <c r="H156" t="s">
        <v>91</v>
      </c>
      <c r="I156" t="s">
        <v>92</v>
      </c>
      <c r="J156" t="s">
        <v>93</v>
      </c>
      <c r="K156" t="s">
        <v>78</v>
      </c>
      <c r="L156" t="s">
        <v>643</v>
      </c>
      <c r="M156" t="s">
        <v>644</v>
      </c>
      <c r="N156" t="s">
        <v>645</v>
      </c>
      <c r="O156" t="s">
        <v>97</v>
      </c>
      <c r="P156" t="str">
        <f>"SUT-018369                    "</f>
        <v xml:space="preserve">SUT-018369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88.75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1.8</v>
      </c>
      <c r="BJ156">
        <v>6.8</v>
      </c>
      <c r="BK156">
        <v>7</v>
      </c>
      <c r="BL156">
        <v>220.2</v>
      </c>
      <c r="BM156">
        <v>33.03</v>
      </c>
      <c r="BN156">
        <v>253.23</v>
      </c>
      <c r="BO156">
        <v>253.23</v>
      </c>
      <c r="BQ156" t="s">
        <v>105</v>
      </c>
      <c r="BR156" t="s">
        <v>99</v>
      </c>
      <c r="BS156" s="3">
        <v>45218</v>
      </c>
      <c r="BT156" s="4">
        <v>0.59027777777777779</v>
      </c>
      <c r="BU156" t="s">
        <v>646</v>
      </c>
      <c r="BV156" t="s">
        <v>101</v>
      </c>
      <c r="BY156">
        <v>33783.75</v>
      </c>
      <c r="CA156" t="s">
        <v>647</v>
      </c>
      <c r="CC156" t="s">
        <v>644</v>
      </c>
      <c r="CD156">
        <v>1030</v>
      </c>
      <c r="CE156" t="s">
        <v>90</v>
      </c>
      <c r="CF156" s="3">
        <v>45218</v>
      </c>
      <c r="CI156">
        <v>2</v>
      </c>
      <c r="CJ156">
        <v>3</v>
      </c>
      <c r="CK156">
        <v>43</v>
      </c>
      <c r="CL156" t="s">
        <v>86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"GAB2017271"</f>
        <v>GAB2017271</v>
      </c>
      <c r="F157" s="3">
        <v>45215</v>
      </c>
      <c r="G157">
        <v>202407</v>
      </c>
      <c r="H157" t="s">
        <v>91</v>
      </c>
      <c r="I157" t="s">
        <v>92</v>
      </c>
      <c r="J157" t="s">
        <v>93</v>
      </c>
      <c r="K157" t="s">
        <v>78</v>
      </c>
      <c r="L157" t="s">
        <v>91</v>
      </c>
      <c r="M157" t="s">
        <v>92</v>
      </c>
      <c r="N157" t="s">
        <v>648</v>
      </c>
      <c r="O157" t="s">
        <v>97</v>
      </c>
      <c r="P157" t="str">
        <f>"SUT-CT083328                  "</f>
        <v xml:space="preserve">SUT-CT083328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48.55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0.3</v>
      </c>
      <c r="BJ157">
        <v>2.2000000000000002</v>
      </c>
      <c r="BK157">
        <v>3</v>
      </c>
      <c r="BL157">
        <v>122.99</v>
      </c>
      <c r="BM157">
        <v>18.45</v>
      </c>
      <c r="BN157">
        <v>141.44</v>
      </c>
      <c r="BO157">
        <v>141.44</v>
      </c>
      <c r="BQ157" t="s">
        <v>649</v>
      </c>
      <c r="BR157" t="s">
        <v>99</v>
      </c>
      <c r="BS157" s="3">
        <v>45216</v>
      </c>
      <c r="BT157" s="4">
        <v>0.44722222222222219</v>
      </c>
      <c r="BU157" t="s">
        <v>650</v>
      </c>
      <c r="BV157" t="s">
        <v>101</v>
      </c>
      <c r="BY157">
        <v>10848.24</v>
      </c>
      <c r="CA157" t="s">
        <v>651</v>
      </c>
      <c r="CC157" t="s">
        <v>92</v>
      </c>
      <c r="CD157">
        <v>7550</v>
      </c>
      <c r="CE157" t="s">
        <v>90</v>
      </c>
      <c r="CF157" s="3">
        <v>45217</v>
      </c>
      <c r="CI157">
        <v>1</v>
      </c>
      <c r="CJ157">
        <v>1</v>
      </c>
      <c r="CK157">
        <v>42</v>
      </c>
      <c r="CL157" t="s">
        <v>86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"GAB2017274"</f>
        <v>GAB2017274</v>
      </c>
      <c r="F158" s="3">
        <v>45215</v>
      </c>
      <c r="G158">
        <v>202407</v>
      </c>
      <c r="H158" t="s">
        <v>91</v>
      </c>
      <c r="I158" t="s">
        <v>92</v>
      </c>
      <c r="J158" t="s">
        <v>93</v>
      </c>
      <c r="K158" t="s">
        <v>78</v>
      </c>
      <c r="L158" t="s">
        <v>119</v>
      </c>
      <c r="M158" t="s">
        <v>120</v>
      </c>
      <c r="N158" t="s">
        <v>652</v>
      </c>
      <c r="O158" t="s">
        <v>97</v>
      </c>
      <c r="P158" t="str">
        <f>"SUT-CT083329                  "</f>
        <v xml:space="preserve">SUT-CT083329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62.92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0.1</v>
      </c>
      <c r="BJ158">
        <v>2.1</v>
      </c>
      <c r="BK158">
        <v>3</v>
      </c>
      <c r="BL158">
        <v>157.74</v>
      </c>
      <c r="BM158">
        <v>23.66</v>
      </c>
      <c r="BN158">
        <v>181.4</v>
      </c>
      <c r="BO158">
        <v>181.4</v>
      </c>
      <c r="BQ158" t="s">
        <v>653</v>
      </c>
      <c r="BR158" t="s">
        <v>99</v>
      </c>
      <c r="BS158" s="3">
        <v>45217</v>
      </c>
      <c r="BT158" s="4">
        <v>0.39097222222222222</v>
      </c>
      <c r="BU158" t="s">
        <v>654</v>
      </c>
      <c r="BV158" t="s">
        <v>101</v>
      </c>
      <c r="BY158">
        <v>10409.959999999999</v>
      </c>
      <c r="CA158" t="s">
        <v>655</v>
      </c>
      <c r="CC158" t="s">
        <v>120</v>
      </c>
      <c r="CD158">
        <v>2021</v>
      </c>
      <c r="CE158" t="s">
        <v>90</v>
      </c>
      <c r="CF158" s="3">
        <v>45217</v>
      </c>
      <c r="CI158">
        <v>2</v>
      </c>
      <c r="CJ158">
        <v>2</v>
      </c>
      <c r="CK158">
        <v>41</v>
      </c>
      <c r="CL158" t="s">
        <v>86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"GAB2017275"</f>
        <v>GAB2017275</v>
      </c>
      <c r="F159" s="3">
        <v>45215</v>
      </c>
      <c r="G159">
        <v>202407</v>
      </c>
      <c r="H159" t="s">
        <v>91</v>
      </c>
      <c r="I159" t="s">
        <v>92</v>
      </c>
      <c r="J159" t="s">
        <v>93</v>
      </c>
      <c r="K159" t="s">
        <v>78</v>
      </c>
      <c r="L159" t="s">
        <v>453</v>
      </c>
      <c r="M159" t="s">
        <v>454</v>
      </c>
      <c r="N159" t="s">
        <v>656</v>
      </c>
      <c r="O159" t="s">
        <v>97</v>
      </c>
      <c r="P159" t="str">
        <f>"SUT-CT083330                  "</f>
        <v xml:space="preserve">SUT-CT083330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88.75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0.8</v>
      </c>
      <c r="BJ159">
        <v>2.4</v>
      </c>
      <c r="BK159">
        <v>3</v>
      </c>
      <c r="BL159">
        <v>220.2</v>
      </c>
      <c r="BM159">
        <v>33.03</v>
      </c>
      <c r="BN159">
        <v>253.23</v>
      </c>
      <c r="BO159">
        <v>253.23</v>
      </c>
      <c r="BQ159" t="s">
        <v>657</v>
      </c>
      <c r="BR159" t="s">
        <v>99</v>
      </c>
      <c r="BS159" s="3">
        <v>45217</v>
      </c>
      <c r="BT159" s="4">
        <v>0.67708333333333337</v>
      </c>
      <c r="BU159" t="s">
        <v>658</v>
      </c>
      <c r="BV159" t="s">
        <v>101</v>
      </c>
      <c r="BY159">
        <v>11891.6</v>
      </c>
      <c r="CA159" t="s">
        <v>659</v>
      </c>
      <c r="CC159" t="s">
        <v>454</v>
      </c>
      <c r="CD159" s="5" t="s">
        <v>660</v>
      </c>
      <c r="CE159" t="s">
        <v>90</v>
      </c>
      <c r="CF159" s="3">
        <v>45217</v>
      </c>
      <c r="CI159">
        <v>2</v>
      </c>
      <c r="CJ159">
        <v>2</v>
      </c>
      <c r="CK159">
        <v>43</v>
      </c>
      <c r="CL159" t="s">
        <v>86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"GAB2017252"</f>
        <v>GAB2017252</v>
      </c>
      <c r="F160" s="3">
        <v>45215</v>
      </c>
      <c r="G160">
        <v>202407</v>
      </c>
      <c r="H160" t="s">
        <v>91</v>
      </c>
      <c r="I160" t="s">
        <v>92</v>
      </c>
      <c r="J160" t="s">
        <v>93</v>
      </c>
      <c r="K160" t="s">
        <v>78</v>
      </c>
      <c r="L160" t="s">
        <v>307</v>
      </c>
      <c r="M160" t="s">
        <v>308</v>
      </c>
      <c r="N160" t="s">
        <v>309</v>
      </c>
      <c r="O160" t="s">
        <v>82</v>
      </c>
      <c r="P160" t="str">
        <f>"SUT-CT083305                  "</f>
        <v xml:space="preserve">SUT-CT083305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77.28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2.5</v>
      </c>
      <c r="BK160">
        <v>2.5</v>
      </c>
      <c r="BL160">
        <v>186.89</v>
      </c>
      <c r="BM160">
        <v>28.03</v>
      </c>
      <c r="BN160">
        <v>214.92</v>
      </c>
      <c r="BO160">
        <v>214.92</v>
      </c>
      <c r="BQ160" t="s">
        <v>310</v>
      </c>
      <c r="BR160" t="s">
        <v>99</v>
      </c>
      <c r="BS160" s="3">
        <v>45216</v>
      </c>
      <c r="BT160" s="4">
        <v>0.52083333333333337</v>
      </c>
      <c r="BU160" t="s">
        <v>661</v>
      </c>
      <c r="BV160" t="s">
        <v>86</v>
      </c>
      <c r="BW160" t="s">
        <v>601</v>
      </c>
      <c r="BX160" t="s">
        <v>662</v>
      </c>
      <c r="BY160">
        <v>12440.42</v>
      </c>
      <c r="BZ160" t="s">
        <v>89</v>
      </c>
      <c r="CA160" t="s">
        <v>313</v>
      </c>
      <c r="CC160" t="s">
        <v>308</v>
      </c>
      <c r="CD160">
        <v>1900</v>
      </c>
      <c r="CE160" t="s">
        <v>494</v>
      </c>
      <c r="CF160" s="3">
        <v>45217</v>
      </c>
      <c r="CI160">
        <v>1</v>
      </c>
      <c r="CJ160">
        <v>1</v>
      </c>
      <c r="CK160">
        <v>23</v>
      </c>
      <c r="CL160" t="s">
        <v>86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"GAB2017253"</f>
        <v>GAB2017253</v>
      </c>
      <c r="F161" s="3">
        <v>45215</v>
      </c>
      <c r="G161">
        <v>202407</v>
      </c>
      <c r="H161" t="s">
        <v>91</v>
      </c>
      <c r="I161" t="s">
        <v>92</v>
      </c>
      <c r="J161" t="s">
        <v>93</v>
      </c>
      <c r="K161" t="s">
        <v>78</v>
      </c>
      <c r="L161" t="s">
        <v>201</v>
      </c>
      <c r="M161" t="s">
        <v>202</v>
      </c>
      <c r="N161" t="s">
        <v>663</v>
      </c>
      <c r="O161" t="s">
        <v>82</v>
      </c>
      <c r="P161" t="str">
        <f>"SUT-CT083306                  "</f>
        <v xml:space="preserve">SUT-CT083306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40.659999999999997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0.3</v>
      </c>
      <c r="BJ161">
        <v>2.1</v>
      </c>
      <c r="BK161">
        <v>2.5</v>
      </c>
      <c r="BL161">
        <v>98.34</v>
      </c>
      <c r="BM161">
        <v>14.75</v>
      </c>
      <c r="BN161">
        <v>113.09</v>
      </c>
      <c r="BO161">
        <v>113.09</v>
      </c>
      <c r="BQ161" t="s">
        <v>664</v>
      </c>
      <c r="BR161" t="s">
        <v>99</v>
      </c>
      <c r="BS161" s="3">
        <v>45217</v>
      </c>
      <c r="BT161" s="4">
        <v>0.41250000000000003</v>
      </c>
      <c r="BU161" t="s">
        <v>665</v>
      </c>
      <c r="BV161" t="s">
        <v>101</v>
      </c>
      <c r="BY161">
        <v>10292.85</v>
      </c>
      <c r="BZ161" t="s">
        <v>89</v>
      </c>
      <c r="CA161" t="s">
        <v>666</v>
      </c>
      <c r="CC161" t="s">
        <v>202</v>
      </c>
      <c r="CD161">
        <v>8301</v>
      </c>
      <c r="CE161" t="s">
        <v>249</v>
      </c>
      <c r="CF161" s="3">
        <v>45217</v>
      </c>
      <c r="CI161">
        <v>2</v>
      </c>
      <c r="CJ161">
        <v>2</v>
      </c>
      <c r="CK161">
        <v>21</v>
      </c>
      <c r="CL161" t="s">
        <v>86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"GAB2017259"</f>
        <v>GAB2017259</v>
      </c>
      <c r="F162" s="3">
        <v>45215</v>
      </c>
      <c r="G162">
        <v>202407</v>
      </c>
      <c r="H162" t="s">
        <v>91</v>
      </c>
      <c r="I162" t="s">
        <v>92</v>
      </c>
      <c r="J162" t="s">
        <v>93</v>
      </c>
      <c r="K162" t="s">
        <v>78</v>
      </c>
      <c r="L162" t="s">
        <v>282</v>
      </c>
      <c r="M162" t="s">
        <v>283</v>
      </c>
      <c r="N162" t="s">
        <v>284</v>
      </c>
      <c r="O162" t="s">
        <v>82</v>
      </c>
      <c r="P162" t="str">
        <f>"SUT-CT083326                  "</f>
        <v xml:space="preserve">SUT-CT083326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32.54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2</v>
      </c>
      <c r="BK162">
        <v>2</v>
      </c>
      <c r="BL162">
        <v>78.69</v>
      </c>
      <c r="BM162">
        <v>11.8</v>
      </c>
      <c r="BN162">
        <v>90.49</v>
      </c>
      <c r="BO162">
        <v>90.49</v>
      </c>
      <c r="BQ162" t="s">
        <v>285</v>
      </c>
      <c r="BR162" t="s">
        <v>99</v>
      </c>
      <c r="BS162" s="3">
        <v>45216</v>
      </c>
      <c r="BT162" s="4">
        <v>0.42291666666666666</v>
      </c>
      <c r="BU162" t="s">
        <v>378</v>
      </c>
      <c r="BV162" t="s">
        <v>101</v>
      </c>
      <c r="BY162">
        <v>9753.84</v>
      </c>
      <c r="BZ162" t="s">
        <v>89</v>
      </c>
      <c r="CA162" t="s">
        <v>379</v>
      </c>
      <c r="CC162" t="s">
        <v>283</v>
      </c>
      <c r="CD162" s="5" t="s">
        <v>288</v>
      </c>
      <c r="CE162" t="s">
        <v>267</v>
      </c>
      <c r="CF162" s="3">
        <v>45217</v>
      </c>
      <c r="CI162">
        <v>2</v>
      </c>
      <c r="CJ162">
        <v>1</v>
      </c>
      <c r="CK162">
        <v>21</v>
      </c>
      <c r="CL162" t="s">
        <v>86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"GAB2017262"</f>
        <v>GAB2017262</v>
      </c>
      <c r="F163" s="3">
        <v>45215</v>
      </c>
      <c r="G163">
        <v>202407</v>
      </c>
      <c r="H163" t="s">
        <v>91</v>
      </c>
      <c r="I163" t="s">
        <v>92</v>
      </c>
      <c r="J163" t="s">
        <v>93</v>
      </c>
      <c r="K163" t="s">
        <v>78</v>
      </c>
      <c r="L163" t="s">
        <v>119</v>
      </c>
      <c r="M163" t="s">
        <v>120</v>
      </c>
      <c r="N163" t="s">
        <v>667</v>
      </c>
      <c r="O163" t="s">
        <v>82</v>
      </c>
      <c r="P163" t="str">
        <f>"SUT-CT083321                  "</f>
        <v xml:space="preserve">SUT-CT083321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56.92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0.3</v>
      </c>
      <c r="BJ163">
        <v>3.2</v>
      </c>
      <c r="BK163">
        <v>3.5</v>
      </c>
      <c r="BL163">
        <v>137.66</v>
      </c>
      <c r="BM163">
        <v>20.65</v>
      </c>
      <c r="BN163">
        <v>158.31</v>
      </c>
      <c r="BO163">
        <v>158.31</v>
      </c>
      <c r="BR163" t="s">
        <v>99</v>
      </c>
      <c r="BS163" s="3">
        <v>45216</v>
      </c>
      <c r="BT163" s="4">
        <v>0.3756944444444445</v>
      </c>
      <c r="BU163" t="s">
        <v>668</v>
      </c>
      <c r="BV163" t="s">
        <v>101</v>
      </c>
      <c r="BY163">
        <v>15913.8</v>
      </c>
      <c r="BZ163" t="s">
        <v>89</v>
      </c>
      <c r="CA163" t="s">
        <v>669</v>
      </c>
      <c r="CC163" t="s">
        <v>120</v>
      </c>
      <c r="CD163">
        <v>2057</v>
      </c>
      <c r="CE163" t="s">
        <v>249</v>
      </c>
      <c r="CF163" s="3">
        <v>45216</v>
      </c>
      <c r="CI163">
        <v>1</v>
      </c>
      <c r="CJ163">
        <v>1</v>
      </c>
      <c r="CK163">
        <v>21</v>
      </c>
      <c r="CL163" t="s">
        <v>86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"GAB2017263"</f>
        <v>GAB2017263</v>
      </c>
      <c r="F164" s="3">
        <v>45215</v>
      </c>
      <c r="G164">
        <v>202407</v>
      </c>
      <c r="H164" t="s">
        <v>91</v>
      </c>
      <c r="I164" t="s">
        <v>92</v>
      </c>
      <c r="J164" t="s">
        <v>93</v>
      </c>
      <c r="K164" t="s">
        <v>78</v>
      </c>
      <c r="L164" t="s">
        <v>576</v>
      </c>
      <c r="M164" t="s">
        <v>577</v>
      </c>
      <c r="N164" t="s">
        <v>578</v>
      </c>
      <c r="O164" t="s">
        <v>82</v>
      </c>
      <c r="P164" t="str">
        <f>"SUT-CT083322                  "</f>
        <v xml:space="preserve">SUT-CT083322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105.74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0.3</v>
      </c>
      <c r="BJ164">
        <v>3.1</v>
      </c>
      <c r="BK164">
        <v>3.5</v>
      </c>
      <c r="BL164">
        <v>255.73</v>
      </c>
      <c r="BM164">
        <v>38.36</v>
      </c>
      <c r="BN164">
        <v>294.08999999999997</v>
      </c>
      <c r="BO164">
        <v>294.08999999999997</v>
      </c>
      <c r="BQ164" t="s">
        <v>509</v>
      </c>
      <c r="BR164" t="s">
        <v>99</v>
      </c>
      <c r="BS164" s="3">
        <v>45216</v>
      </c>
      <c r="BT164" s="4">
        <v>0.51041666666666663</v>
      </c>
      <c r="BU164" t="s">
        <v>670</v>
      </c>
      <c r="BV164" t="s">
        <v>101</v>
      </c>
      <c r="BY164">
        <v>15627.75</v>
      </c>
      <c r="BZ164" t="s">
        <v>89</v>
      </c>
      <c r="CA164" t="s">
        <v>671</v>
      </c>
      <c r="CC164" t="s">
        <v>577</v>
      </c>
      <c r="CD164">
        <v>3100</v>
      </c>
      <c r="CE164" t="s">
        <v>249</v>
      </c>
      <c r="CF164" s="3">
        <v>45217</v>
      </c>
      <c r="CI164">
        <v>2</v>
      </c>
      <c r="CJ164">
        <v>1</v>
      </c>
      <c r="CK164">
        <v>23</v>
      </c>
      <c r="CL164" t="s">
        <v>86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"GAB2017264"</f>
        <v>GAB2017264</v>
      </c>
      <c r="F165" s="3">
        <v>45215</v>
      </c>
      <c r="G165">
        <v>202407</v>
      </c>
      <c r="H165" t="s">
        <v>91</v>
      </c>
      <c r="I165" t="s">
        <v>92</v>
      </c>
      <c r="J165" t="s">
        <v>93</v>
      </c>
      <c r="K165" t="s">
        <v>78</v>
      </c>
      <c r="L165" t="s">
        <v>91</v>
      </c>
      <c r="M165" t="s">
        <v>92</v>
      </c>
      <c r="N165" t="s">
        <v>672</v>
      </c>
      <c r="O165" t="s">
        <v>82</v>
      </c>
      <c r="P165" t="str">
        <f>"SUT-CT083323                  "</f>
        <v xml:space="preserve">SUT-CT083323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25.42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0.1</v>
      </c>
      <c r="BJ165">
        <v>2</v>
      </c>
      <c r="BK165">
        <v>2</v>
      </c>
      <c r="BL165">
        <v>61.47</v>
      </c>
      <c r="BM165">
        <v>9.2200000000000006</v>
      </c>
      <c r="BN165">
        <v>70.69</v>
      </c>
      <c r="BO165">
        <v>70.69</v>
      </c>
      <c r="BQ165" t="s">
        <v>673</v>
      </c>
      <c r="BR165" t="s">
        <v>99</v>
      </c>
      <c r="BS165" s="3">
        <v>45216</v>
      </c>
      <c r="BT165" s="4">
        <v>0.4513888888888889</v>
      </c>
      <c r="BU165" t="s">
        <v>674</v>
      </c>
      <c r="BV165" t="s">
        <v>101</v>
      </c>
      <c r="BY165">
        <v>10231.200000000001</v>
      </c>
      <c r="BZ165" t="s">
        <v>89</v>
      </c>
      <c r="CA165" t="s">
        <v>170</v>
      </c>
      <c r="CC165" t="s">
        <v>92</v>
      </c>
      <c r="CD165">
        <v>7975</v>
      </c>
      <c r="CE165" t="s">
        <v>452</v>
      </c>
      <c r="CF165" s="3">
        <v>45217</v>
      </c>
      <c r="CI165">
        <v>1</v>
      </c>
      <c r="CJ165">
        <v>1</v>
      </c>
      <c r="CK165">
        <v>22</v>
      </c>
      <c r="CL165" t="s">
        <v>86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"GAB2017266"</f>
        <v>GAB2017266</v>
      </c>
      <c r="F166" s="3">
        <v>45215</v>
      </c>
      <c r="G166">
        <v>202407</v>
      </c>
      <c r="H166" t="s">
        <v>91</v>
      </c>
      <c r="I166" t="s">
        <v>92</v>
      </c>
      <c r="J166" t="s">
        <v>93</v>
      </c>
      <c r="K166" t="s">
        <v>78</v>
      </c>
      <c r="L166" t="s">
        <v>119</v>
      </c>
      <c r="M166" t="s">
        <v>120</v>
      </c>
      <c r="N166" t="s">
        <v>675</v>
      </c>
      <c r="O166" t="s">
        <v>82</v>
      </c>
      <c r="P166" t="str">
        <f>"SUT-018145                    "</f>
        <v xml:space="preserve">SUT-018145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32.54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0.1</v>
      </c>
      <c r="BJ166">
        <v>1.9</v>
      </c>
      <c r="BK166">
        <v>2</v>
      </c>
      <c r="BL166">
        <v>78.69</v>
      </c>
      <c r="BM166">
        <v>11.8</v>
      </c>
      <c r="BN166">
        <v>90.49</v>
      </c>
      <c r="BO166">
        <v>90.49</v>
      </c>
      <c r="BQ166" t="s">
        <v>676</v>
      </c>
      <c r="BR166" t="s">
        <v>99</v>
      </c>
      <c r="BS166" s="3">
        <v>45216</v>
      </c>
      <c r="BT166" s="4">
        <v>0.4284722222222222</v>
      </c>
      <c r="BU166" t="s">
        <v>677</v>
      </c>
      <c r="BV166" t="s">
        <v>101</v>
      </c>
      <c r="BY166">
        <v>9636.42</v>
      </c>
      <c r="BZ166" t="s">
        <v>89</v>
      </c>
      <c r="CA166" t="s">
        <v>678</v>
      </c>
      <c r="CC166" t="s">
        <v>120</v>
      </c>
      <c r="CD166">
        <v>2001</v>
      </c>
      <c r="CE166" t="s">
        <v>267</v>
      </c>
      <c r="CF166" s="3">
        <v>45216</v>
      </c>
      <c r="CI166">
        <v>1</v>
      </c>
      <c r="CJ166">
        <v>1</v>
      </c>
      <c r="CK166">
        <v>21</v>
      </c>
      <c r="CL166" t="s">
        <v>86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"GAB2017289"</f>
        <v>GAB2017289</v>
      </c>
      <c r="F167" s="3">
        <v>45216</v>
      </c>
      <c r="G167">
        <v>202407</v>
      </c>
      <c r="H167" t="s">
        <v>91</v>
      </c>
      <c r="I167" t="s">
        <v>92</v>
      </c>
      <c r="J167" t="s">
        <v>93</v>
      </c>
      <c r="K167" t="s">
        <v>78</v>
      </c>
      <c r="L167" t="s">
        <v>119</v>
      </c>
      <c r="M167" t="s">
        <v>120</v>
      </c>
      <c r="N167" t="s">
        <v>245</v>
      </c>
      <c r="O167" t="s">
        <v>82</v>
      </c>
      <c r="P167" t="str">
        <f>"SUT-018398                    "</f>
        <v xml:space="preserve">SUT-018398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48.79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0.3</v>
      </c>
      <c r="BJ167">
        <v>2.6</v>
      </c>
      <c r="BK167">
        <v>3</v>
      </c>
      <c r="BL167">
        <v>118</v>
      </c>
      <c r="BM167">
        <v>17.7</v>
      </c>
      <c r="BN167">
        <v>135.69999999999999</v>
      </c>
      <c r="BO167">
        <v>135.69999999999999</v>
      </c>
      <c r="BQ167" t="s">
        <v>246</v>
      </c>
      <c r="BR167" t="s">
        <v>99</v>
      </c>
      <c r="BS167" s="3">
        <v>45217</v>
      </c>
      <c r="BT167" s="4">
        <v>0.43124999999999997</v>
      </c>
      <c r="BU167" t="s">
        <v>247</v>
      </c>
      <c r="BV167" t="s">
        <v>101</v>
      </c>
      <c r="BY167">
        <v>12803</v>
      </c>
      <c r="BZ167" t="s">
        <v>89</v>
      </c>
      <c r="CA167" t="s">
        <v>248</v>
      </c>
      <c r="CC167" t="s">
        <v>120</v>
      </c>
      <c r="CD167">
        <v>2191</v>
      </c>
      <c r="CE167" t="s">
        <v>494</v>
      </c>
      <c r="CF167" s="3">
        <v>45217</v>
      </c>
      <c r="CI167">
        <v>1</v>
      </c>
      <c r="CJ167">
        <v>1</v>
      </c>
      <c r="CK167">
        <v>21</v>
      </c>
      <c r="CL167" t="s">
        <v>86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"GAB2017290"</f>
        <v>GAB2017290</v>
      </c>
      <c r="F168" s="3">
        <v>45216</v>
      </c>
      <c r="G168">
        <v>202407</v>
      </c>
      <c r="H168" t="s">
        <v>91</v>
      </c>
      <c r="I168" t="s">
        <v>92</v>
      </c>
      <c r="J168" t="s">
        <v>93</v>
      </c>
      <c r="K168" t="s">
        <v>78</v>
      </c>
      <c r="L168" t="s">
        <v>91</v>
      </c>
      <c r="M168" t="s">
        <v>92</v>
      </c>
      <c r="N168" t="s">
        <v>167</v>
      </c>
      <c r="O168" t="s">
        <v>82</v>
      </c>
      <c r="P168" t="str">
        <f>"SUT-CT083359                  "</f>
        <v xml:space="preserve">SUT-CT083359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25.42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0.2</v>
      </c>
      <c r="BJ168">
        <v>2.6</v>
      </c>
      <c r="BK168">
        <v>3</v>
      </c>
      <c r="BL168">
        <v>61.47</v>
      </c>
      <c r="BM168">
        <v>9.2200000000000006</v>
      </c>
      <c r="BN168">
        <v>70.69</v>
      </c>
      <c r="BO168">
        <v>70.69</v>
      </c>
      <c r="BQ168" t="s">
        <v>168</v>
      </c>
      <c r="BR168" t="s">
        <v>99</v>
      </c>
      <c r="BS168" s="3">
        <v>45217</v>
      </c>
      <c r="BT168" s="4">
        <v>0.4069444444444445</v>
      </c>
      <c r="BU168" t="s">
        <v>679</v>
      </c>
      <c r="BV168" t="s">
        <v>101</v>
      </c>
      <c r="BY168">
        <v>12834.36</v>
      </c>
      <c r="BZ168" t="s">
        <v>89</v>
      </c>
      <c r="CA168" t="s">
        <v>170</v>
      </c>
      <c r="CC168" t="s">
        <v>92</v>
      </c>
      <c r="CD168">
        <v>7975</v>
      </c>
      <c r="CE168" t="s">
        <v>267</v>
      </c>
      <c r="CF168" s="3">
        <v>45218</v>
      </c>
      <c r="CI168">
        <v>1</v>
      </c>
      <c r="CJ168">
        <v>1</v>
      </c>
      <c r="CK168">
        <v>22</v>
      </c>
      <c r="CL168" t="s">
        <v>86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"GAB2017294"</f>
        <v>GAB2017294</v>
      </c>
      <c r="F169" s="3">
        <v>45216</v>
      </c>
      <c r="G169">
        <v>202407</v>
      </c>
      <c r="H169" t="s">
        <v>91</v>
      </c>
      <c r="I169" t="s">
        <v>92</v>
      </c>
      <c r="J169" t="s">
        <v>93</v>
      </c>
      <c r="K169" t="s">
        <v>78</v>
      </c>
      <c r="L169" t="s">
        <v>119</v>
      </c>
      <c r="M169" t="s">
        <v>120</v>
      </c>
      <c r="N169" t="s">
        <v>680</v>
      </c>
      <c r="O169" t="s">
        <v>82</v>
      </c>
      <c r="P169" t="str">
        <f>"SUT-CT083361                  "</f>
        <v xml:space="preserve">SUT-CT083361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40.659999999999997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0.3</v>
      </c>
      <c r="BJ169">
        <v>2.5</v>
      </c>
      <c r="BK169">
        <v>2.5</v>
      </c>
      <c r="BL169">
        <v>98.34</v>
      </c>
      <c r="BM169">
        <v>14.75</v>
      </c>
      <c r="BN169">
        <v>113.09</v>
      </c>
      <c r="BO169">
        <v>113.09</v>
      </c>
      <c r="BQ169" t="s">
        <v>681</v>
      </c>
      <c r="BR169" t="s">
        <v>99</v>
      </c>
      <c r="BS169" s="3">
        <v>45217</v>
      </c>
      <c r="BT169" s="4">
        <v>0.60138888888888886</v>
      </c>
      <c r="BU169" t="s">
        <v>682</v>
      </c>
      <c r="BV169" t="s">
        <v>86</v>
      </c>
      <c r="BW169" t="s">
        <v>279</v>
      </c>
      <c r="BX169" t="s">
        <v>683</v>
      </c>
      <c r="BY169">
        <v>12323.4</v>
      </c>
      <c r="BZ169" t="s">
        <v>89</v>
      </c>
      <c r="CA169" t="s">
        <v>684</v>
      </c>
      <c r="CC169" t="s">
        <v>120</v>
      </c>
      <c r="CD169">
        <v>2196</v>
      </c>
      <c r="CE169" t="s">
        <v>171</v>
      </c>
      <c r="CF169" s="3">
        <v>45217</v>
      </c>
      <c r="CI169">
        <v>1</v>
      </c>
      <c r="CJ169">
        <v>1</v>
      </c>
      <c r="CK169">
        <v>21</v>
      </c>
      <c r="CL169" t="s">
        <v>86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"GAB2017295"</f>
        <v>GAB2017295</v>
      </c>
      <c r="F170" s="3">
        <v>45216</v>
      </c>
      <c r="G170">
        <v>202407</v>
      </c>
      <c r="H170" t="s">
        <v>91</v>
      </c>
      <c r="I170" t="s">
        <v>92</v>
      </c>
      <c r="J170" t="s">
        <v>93</v>
      </c>
      <c r="K170" t="s">
        <v>78</v>
      </c>
      <c r="L170" t="s">
        <v>91</v>
      </c>
      <c r="M170" t="s">
        <v>92</v>
      </c>
      <c r="N170" t="s">
        <v>422</v>
      </c>
      <c r="O170" t="s">
        <v>82</v>
      </c>
      <c r="P170" t="str">
        <f>"SUT-CT083363                  "</f>
        <v xml:space="preserve">SUT-CT083363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25.42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0.8</v>
      </c>
      <c r="BJ170">
        <v>1.9</v>
      </c>
      <c r="BK170">
        <v>2</v>
      </c>
      <c r="BL170">
        <v>61.47</v>
      </c>
      <c r="BM170">
        <v>9.2200000000000006</v>
      </c>
      <c r="BN170">
        <v>70.69</v>
      </c>
      <c r="BO170">
        <v>70.69</v>
      </c>
      <c r="BQ170" t="s">
        <v>423</v>
      </c>
      <c r="BR170" t="s">
        <v>99</v>
      </c>
      <c r="BS170" s="3">
        <v>45217</v>
      </c>
      <c r="BT170" s="4">
        <v>0.35486111111111113</v>
      </c>
      <c r="BU170" t="s">
        <v>685</v>
      </c>
      <c r="BV170" t="s">
        <v>101</v>
      </c>
      <c r="BY170">
        <v>9543.6</v>
      </c>
      <c r="BZ170" t="s">
        <v>89</v>
      </c>
      <c r="CA170" t="s">
        <v>686</v>
      </c>
      <c r="CC170" t="s">
        <v>92</v>
      </c>
      <c r="CD170">
        <v>7441</v>
      </c>
      <c r="CE170" t="s">
        <v>439</v>
      </c>
      <c r="CF170" s="3">
        <v>45218</v>
      </c>
      <c r="CI170">
        <v>1</v>
      </c>
      <c r="CJ170">
        <v>1</v>
      </c>
      <c r="CK170">
        <v>22</v>
      </c>
      <c r="CL170" t="s">
        <v>86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"GAB2017296"</f>
        <v>GAB2017296</v>
      </c>
      <c r="F171" s="3">
        <v>45216</v>
      </c>
      <c r="G171">
        <v>202407</v>
      </c>
      <c r="H171" t="s">
        <v>91</v>
      </c>
      <c r="I171" t="s">
        <v>92</v>
      </c>
      <c r="J171" t="s">
        <v>93</v>
      </c>
      <c r="K171" t="s">
        <v>78</v>
      </c>
      <c r="L171" t="s">
        <v>91</v>
      </c>
      <c r="M171" t="s">
        <v>92</v>
      </c>
      <c r="N171" t="s">
        <v>687</v>
      </c>
      <c r="O171" t="s">
        <v>82</v>
      </c>
      <c r="P171" t="str">
        <f>"SUT-CT083367                  "</f>
        <v xml:space="preserve">SUT-CT083367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25.42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2.2000000000000002</v>
      </c>
      <c r="BK171">
        <v>3</v>
      </c>
      <c r="BL171">
        <v>61.47</v>
      </c>
      <c r="BM171">
        <v>9.2200000000000006</v>
      </c>
      <c r="BN171">
        <v>70.69</v>
      </c>
      <c r="BO171">
        <v>70.69</v>
      </c>
      <c r="BQ171" t="s">
        <v>688</v>
      </c>
      <c r="BR171" t="s">
        <v>99</v>
      </c>
      <c r="BS171" s="3">
        <v>45217</v>
      </c>
      <c r="BT171" s="4">
        <v>0.4152777777777778</v>
      </c>
      <c r="BU171" t="s">
        <v>689</v>
      </c>
      <c r="BV171" t="s">
        <v>101</v>
      </c>
      <c r="BY171">
        <v>10778.04</v>
      </c>
      <c r="BZ171" t="s">
        <v>89</v>
      </c>
      <c r="CA171" t="s">
        <v>651</v>
      </c>
      <c r="CC171" t="s">
        <v>92</v>
      </c>
      <c r="CD171">
        <v>7550</v>
      </c>
      <c r="CE171" t="s">
        <v>267</v>
      </c>
      <c r="CF171" s="3">
        <v>45218</v>
      </c>
      <c r="CI171">
        <v>1</v>
      </c>
      <c r="CJ171">
        <v>1</v>
      </c>
      <c r="CK171">
        <v>22</v>
      </c>
      <c r="CL171" t="s">
        <v>86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"GAB2017281"</f>
        <v>GAB2017281</v>
      </c>
      <c r="F172" s="3">
        <v>45216</v>
      </c>
      <c r="G172">
        <v>202407</v>
      </c>
      <c r="H172" t="s">
        <v>91</v>
      </c>
      <c r="I172" t="s">
        <v>92</v>
      </c>
      <c r="J172" t="s">
        <v>93</v>
      </c>
      <c r="K172" t="s">
        <v>78</v>
      </c>
      <c r="L172" t="s">
        <v>91</v>
      </c>
      <c r="M172" t="s">
        <v>92</v>
      </c>
      <c r="N172" t="s">
        <v>630</v>
      </c>
      <c r="O172" t="s">
        <v>97</v>
      </c>
      <c r="P172" t="str">
        <f>"SUT-CT083318                  "</f>
        <v xml:space="preserve">SUT-CT083318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48.55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0.2</v>
      </c>
      <c r="BJ172">
        <v>1.9</v>
      </c>
      <c r="BK172">
        <v>2</v>
      </c>
      <c r="BL172">
        <v>122.99</v>
      </c>
      <c r="BM172">
        <v>18.45</v>
      </c>
      <c r="BN172">
        <v>141.44</v>
      </c>
      <c r="BO172">
        <v>141.44</v>
      </c>
      <c r="BQ172" t="s">
        <v>631</v>
      </c>
      <c r="BR172" t="s">
        <v>99</v>
      </c>
      <c r="BS172" s="3">
        <v>45217</v>
      </c>
      <c r="BT172" s="4">
        <v>0.43958333333333338</v>
      </c>
      <c r="BU172" t="s">
        <v>632</v>
      </c>
      <c r="BV172" t="s">
        <v>101</v>
      </c>
      <c r="BY172">
        <v>9270.27</v>
      </c>
      <c r="CA172" t="s">
        <v>633</v>
      </c>
      <c r="CC172" t="s">
        <v>92</v>
      </c>
      <c r="CD172">
        <v>7700</v>
      </c>
      <c r="CE172" t="s">
        <v>90</v>
      </c>
      <c r="CF172" s="3">
        <v>45218</v>
      </c>
      <c r="CI172">
        <v>1</v>
      </c>
      <c r="CJ172">
        <v>1</v>
      </c>
      <c r="CK172">
        <v>42</v>
      </c>
      <c r="CL172" t="s">
        <v>86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"GAB2017283"</f>
        <v>GAB2017283</v>
      </c>
      <c r="F173" s="3">
        <v>45216</v>
      </c>
      <c r="G173">
        <v>202407</v>
      </c>
      <c r="H173" t="s">
        <v>91</v>
      </c>
      <c r="I173" t="s">
        <v>92</v>
      </c>
      <c r="J173" t="s">
        <v>93</v>
      </c>
      <c r="K173" t="s">
        <v>78</v>
      </c>
      <c r="L173" t="s">
        <v>690</v>
      </c>
      <c r="M173" t="s">
        <v>691</v>
      </c>
      <c r="N173" t="s">
        <v>692</v>
      </c>
      <c r="O173" t="s">
        <v>97</v>
      </c>
      <c r="P173" t="str">
        <f>"SUT-CT083356                  "</f>
        <v xml:space="preserve">SUT-CT083356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88.75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2</v>
      </c>
      <c r="BI173">
        <v>6.2</v>
      </c>
      <c r="BJ173">
        <v>14.1</v>
      </c>
      <c r="BK173">
        <v>15</v>
      </c>
      <c r="BL173">
        <v>220.2</v>
      </c>
      <c r="BM173">
        <v>33.03</v>
      </c>
      <c r="BN173">
        <v>253.23</v>
      </c>
      <c r="BO173">
        <v>253.23</v>
      </c>
      <c r="BQ173" t="s">
        <v>693</v>
      </c>
      <c r="BR173" t="s">
        <v>99</v>
      </c>
      <c r="BS173" s="3">
        <v>45219</v>
      </c>
      <c r="BT173" s="4">
        <v>0.72083333333333333</v>
      </c>
      <c r="BU173" t="s">
        <v>694</v>
      </c>
      <c r="BV173" t="s">
        <v>101</v>
      </c>
      <c r="BY173">
        <v>70582.2</v>
      </c>
      <c r="CA173" t="s">
        <v>695</v>
      </c>
      <c r="CC173" t="s">
        <v>691</v>
      </c>
      <c r="CD173">
        <v>9866</v>
      </c>
      <c r="CE173" t="s">
        <v>90</v>
      </c>
      <c r="CF173" s="3">
        <v>45222</v>
      </c>
      <c r="CI173">
        <v>4</v>
      </c>
      <c r="CJ173">
        <v>3</v>
      </c>
      <c r="CK173">
        <v>43</v>
      </c>
      <c r="CL173" t="s">
        <v>86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"GAB2017291"</f>
        <v>GAB2017291</v>
      </c>
      <c r="F174" s="3">
        <v>45216</v>
      </c>
      <c r="G174">
        <v>202407</v>
      </c>
      <c r="H174" t="s">
        <v>91</v>
      </c>
      <c r="I174" t="s">
        <v>92</v>
      </c>
      <c r="J174" t="s">
        <v>93</v>
      </c>
      <c r="K174" t="s">
        <v>78</v>
      </c>
      <c r="L174" t="s">
        <v>161</v>
      </c>
      <c r="M174" t="s">
        <v>162</v>
      </c>
      <c r="N174" t="s">
        <v>205</v>
      </c>
      <c r="O174" t="s">
        <v>97</v>
      </c>
      <c r="P174" t="str">
        <f>"SUT-CT083343                  "</f>
        <v xml:space="preserve">SUT-CT083343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62.92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0.4</v>
      </c>
      <c r="BJ174">
        <v>2.6</v>
      </c>
      <c r="BK174">
        <v>3</v>
      </c>
      <c r="BL174">
        <v>157.74</v>
      </c>
      <c r="BM174">
        <v>23.66</v>
      </c>
      <c r="BN174">
        <v>181.4</v>
      </c>
      <c r="BO174">
        <v>181.4</v>
      </c>
      <c r="BQ174" t="s">
        <v>206</v>
      </c>
      <c r="BR174" t="s">
        <v>99</v>
      </c>
      <c r="BS174" s="3">
        <v>45218</v>
      </c>
      <c r="BT174" s="4">
        <v>0.41875000000000001</v>
      </c>
      <c r="BU174" t="s">
        <v>537</v>
      </c>
      <c r="BV174" t="s">
        <v>101</v>
      </c>
      <c r="BY174">
        <v>13017.6</v>
      </c>
      <c r="CA174" t="s">
        <v>538</v>
      </c>
      <c r="CC174" t="s">
        <v>162</v>
      </c>
      <c r="CD174" s="5" t="s">
        <v>165</v>
      </c>
      <c r="CE174" t="s">
        <v>90</v>
      </c>
      <c r="CF174" s="3">
        <v>45218</v>
      </c>
      <c r="CI174">
        <v>3</v>
      </c>
      <c r="CJ174">
        <v>2</v>
      </c>
      <c r="CK174">
        <v>41</v>
      </c>
      <c r="CL174" t="s">
        <v>86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"GAB2017292"</f>
        <v>GAB2017292</v>
      </c>
      <c r="F175" s="3">
        <v>45216</v>
      </c>
      <c r="G175">
        <v>202407</v>
      </c>
      <c r="H175" t="s">
        <v>91</v>
      </c>
      <c r="I175" t="s">
        <v>92</v>
      </c>
      <c r="J175" t="s">
        <v>93</v>
      </c>
      <c r="K175" t="s">
        <v>78</v>
      </c>
      <c r="L175" t="s">
        <v>275</v>
      </c>
      <c r="M175" t="s">
        <v>276</v>
      </c>
      <c r="N175" t="s">
        <v>696</v>
      </c>
      <c r="O175" t="s">
        <v>97</v>
      </c>
      <c r="P175" t="str">
        <f>"SUT-CT083313                  "</f>
        <v xml:space="preserve">SUT-CT083313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62.92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0.4</v>
      </c>
      <c r="BJ175">
        <v>2.7</v>
      </c>
      <c r="BK175">
        <v>3</v>
      </c>
      <c r="BL175">
        <v>157.74</v>
      </c>
      <c r="BM175">
        <v>23.66</v>
      </c>
      <c r="BN175">
        <v>181.4</v>
      </c>
      <c r="BO175">
        <v>181.4</v>
      </c>
      <c r="BQ175" t="s">
        <v>697</v>
      </c>
      <c r="BR175" t="s">
        <v>99</v>
      </c>
      <c r="BS175" s="3">
        <v>45218</v>
      </c>
      <c r="BT175" s="4">
        <v>0.37708333333333338</v>
      </c>
      <c r="BU175" t="s">
        <v>698</v>
      </c>
      <c r="BV175" t="s">
        <v>101</v>
      </c>
      <c r="BY175">
        <v>13270.4</v>
      </c>
      <c r="CC175" t="s">
        <v>276</v>
      </c>
      <c r="CD175">
        <v>1724</v>
      </c>
      <c r="CE175" t="s">
        <v>90</v>
      </c>
      <c r="CF175" s="3">
        <v>45218</v>
      </c>
      <c r="CI175">
        <v>3</v>
      </c>
      <c r="CJ175">
        <v>2</v>
      </c>
      <c r="CK175">
        <v>41</v>
      </c>
      <c r="CL175" t="s">
        <v>86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"GAB2017293"</f>
        <v>GAB2017293</v>
      </c>
      <c r="F176" s="3">
        <v>45216</v>
      </c>
      <c r="G176">
        <v>202407</v>
      </c>
      <c r="H176" t="s">
        <v>91</v>
      </c>
      <c r="I176" t="s">
        <v>92</v>
      </c>
      <c r="J176" t="s">
        <v>93</v>
      </c>
      <c r="K176" t="s">
        <v>78</v>
      </c>
      <c r="L176" t="s">
        <v>75</v>
      </c>
      <c r="M176" t="s">
        <v>76</v>
      </c>
      <c r="N176" t="s">
        <v>699</v>
      </c>
      <c r="O176" t="s">
        <v>97</v>
      </c>
      <c r="P176" t="str">
        <f>"SUT-CT083348                  "</f>
        <v xml:space="preserve">SUT-CT083348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62.92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0.4</v>
      </c>
      <c r="BJ176">
        <v>2.8</v>
      </c>
      <c r="BK176">
        <v>3</v>
      </c>
      <c r="BL176">
        <v>157.74</v>
      </c>
      <c r="BM176">
        <v>23.66</v>
      </c>
      <c r="BN176">
        <v>181.4</v>
      </c>
      <c r="BO176">
        <v>181.4</v>
      </c>
      <c r="BQ176" t="s">
        <v>619</v>
      </c>
      <c r="BR176" t="s">
        <v>99</v>
      </c>
      <c r="BS176" s="3">
        <v>45218</v>
      </c>
      <c r="BT176" s="4">
        <v>0.49861111111111112</v>
      </c>
      <c r="BU176" t="s">
        <v>700</v>
      </c>
      <c r="BV176" t="s">
        <v>101</v>
      </c>
      <c r="BY176">
        <v>14197.04</v>
      </c>
      <c r="CA176" t="s">
        <v>701</v>
      </c>
      <c r="CC176" t="s">
        <v>76</v>
      </c>
      <c r="CD176" s="5" t="s">
        <v>176</v>
      </c>
      <c r="CE176" t="s">
        <v>90</v>
      </c>
      <c r="CF176" s="3">
        <v>45218</v>
      </c>
      <c r="CI176">
        <v>3</v>
      </c>
      <c r="CJ176">
        <v>2</v>
      </c>
      <c r="CK176">
        <v>41</v>
      </c>
      <c r="CL176" t="s">
        <v>86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"GAB2017297"</f>
        <v>GAB2017297</v>
      </c>
      <c r="F177" s="3">
        <v>45216</v>
      </c>
      <c r="G177">
        <v>202407</v>
      </c>
      <c r="H177" t="s">
        <v>91</v>
      </c>
      <c r="I177" t="s">
        <v>92</v>
      </c>
      <c r="J177" t="s">
        <v>93</v>
      </c>
      <c r="K177" t="s">
        <v>78</v>
      </c>
      <c r="L177" t="s">
        <v>201</v>
      </c>
      <c r="M177" t="s">
        <v>202</v>
      </c>
      <c r="N177" t="s">
        <v>702</v>
      </c>
      <c r="O177" t="s">
        <v>97</v>
      </c>
      <c r="P177" t="str">
        <f>"SUT-018402                    "</f>
        <v xml:space="preserve">SUT-018402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62.92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3.3</v>
      </c>
      <c r="BJ177">
        <v>12</v>
      </c>
      <c r="BK177">
        <v>12</v>
      </c>
      <c r="BL177">
        <v>157.74</v>
      </c>
      <c r="BM177">
        <v>23.66</v>
      </c>
      <c r="BN177">
        <v>181.4</v>
      </c>
      <c r="BO177">
        <v>181.4</v>
      </c>
      <c r="BQ177" t="s">
        <v>703</v>
      </c>
      <c r="BR177" t="s">
        <v>99</v>
      </c>
      <c r="BS177" s="3">
        <v>45219</v>
      </c>
      <c r="BT177" s="4">
        <v>0.57013888888888886</v>
      </c>
      <c r="BU177" t="s">
        <v>704</v>
      </c>
      <c r="BV177" t="s">
        <v>101</v>
      </c>
      <c r="BY177">
        <v>59774.400000000001</v>
      </c>
      <c r="CA177" t="s">
        <v>705</v>
      </c>
      <c r="CC177" t="s">
        <v>202</v>
      </c>
      <c r="CD177">
        <v>8301</v>
      </c>
      <c r="CE177" t="s">
        <v>90</v>
      </c>
      <c r="CF177" s="3">
        <v>45219</v>
      </c>
      <c r="CI177">
        <v>4</v>
      </c>
      <c r="CJ177">
        <v>3</v>
      </c>
      <c r="CK177">
        <v>41</v>
      </c>
      <c r="CL177" t="s">
        <v>86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"GAB2017298"</f>
        <v>GAB2017298</v>
      </c>
      <c r="F178" s="3">
        <v>45216</v>
      </c>
      <c r="G178">
        <v>202407</v>
      </c>
      <c r="H178" t="s">
        <v>91</v>
      </c>
      <c r="I178" t="s">
        <v>92</v>
      </c>
      <c r="J178" t="s">
        <v>93</v>
      </c>
      <c r="K178" t="s">
        <v>78</v>
      </c>
      <c r="L178" t="s">
        <v>706</v>
      </c>
      <c r="M178" t="s">
        <v>707</v>
      </c>
      <c r="N178" t="s">
        <v>708</v>
      </c>
      <c r="O178" t="s">
        <v>97</v>
      </c>
      <c r="P178" t="str">
        <f>"MED-CT083251                  "</f>
        <v xml:space="preserve">MED-CT083251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62.92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3.3</v>
      </c>
      <c r="BJ178">
        <v>7.9</v>
      </c>
      <c r="BK178">
        <v>8</v>
      </c>
      <c r="BL178">
        <v>157.74</v>
      </c>
      <c r="BM178">
        <v>23.66</v>
      </c>
      <c r="BN178">
        <v>181.4</v>
      </c>
      <c r="BO178">
        <v>181.4</v>
      </c>
      <c r="BQ178" t="s">
        <v>709</v>
      </c>
      <c r="BR178" t="s">
        <v>99</v>
      </c>
      <c r="BS178" s="3">
        <v>45218</v>
      </c>
      <c r="BT178" s="4">
        <v>0.64444444444444449</v>
      </c>
      <c r="BU178" t="s">
        <v>710</v>
      </c>
      <c r="BV178" t="s">
        <v>101</v>
      </c>
      <c r="BY178">
        <v>39514.800000000003</v>
      </c>
      <c r="CA178" t="s">
        <v>711</v>
      </c>
      <c r="CC178" t="s">
        <v>707</v>
      </c>
      <c r="CD178">
        <v>2162</v>
      </c>
      <c r="CE178" t="s">
        <v>90</v>
      </c>
      <c r="CF178" s="3">
        <v>45219</v>
      </c>
      <c r="CI178">
        <v>3</v>
      </c>
      <c r="CJ178">
        <v>2</v>
      </c>
      <c r="CK178">
        <v>41</v>
      </c>
      <c r="CL178" t="s">
        <v>86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"GAB2017299"</f>
        <v>GAB2017299</v>
      </c>
      <c r="F179" s="3">
        <v>45216</v>
      </c>
      <c r="G179">
        <v>202407</v>
      </c>
      <c r="H179" t="s">
        <v>91</v>
      </c>
      <c r="I179" t="s">
        <v>92</v>
      </c>
      <c r="J179" t="s">
        <v>93</v>
      </c>
      <c r="K179" t="s">
        <v>78</v>
      </c>
      <c r="L179" t="s">
        <v>712</v>
      </c>
      <c r="M179" t="s">
        <v>713</v>
      </c>
      <c r="N179" t="s">
        <v>714</v>
      </c>
      <c r="O179" t="s">
        <v>97</v>
      </c>
      <c r="P179" t="str">
        <f>"MED=-CT082190                 "</f>
        <v xml:space="preserve">MED=-CT082190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122.59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15.9</v>
      </c>
      <c r="BJ179">
        <v>37.4</v>
      </c>
      <c r="BK179">
        <v>38</v>
      </c>
      <c r="BL179">
        <v>302.05</v>
      </c>
      <c r="BM179">
        <v>45.31</v>
      </c>
      <c r="BN179">
        <v>347.36</v>
      </c>
      <c r="BO179">
        <v>347.36</v>
      </c>
      <c r="BQ179" t="s">
        <v>715</v>
      </c>
      <c r="BR179" t="s">
        <v>99</v>
      </c>
      <c r="BS179" s="3">
        <v>45218</v>
      </c>
      <c r="BT179" s="4">
        <v>0.61249999999999993</v>
      </c>
      <c r="BU179" t="s">
        <v>716</v>
      </c>
      <c r="BV179" t="s">
        <v>101</v>
      </c>
      <c r="BY179">
        <v>187171.6</v>
      </c>
      <c r="CA179" t="s">
        <v>717</v>
      </c>
      <c r="CC179" t="s">
        <v>713</v>
      </c>
      <c r="CD179">
        <v>6230</v>
      </c>
      <c r="CE179" t="s">
        <v>90</v>
      </c>
      <c r="CF179" s="3">
        <v>45218</v>
      </c>
      <c r="CI179">
        <v>3</v>
      </c>
      <c r="CJ179">
        <v>2</v>
      </c>
      <c r="CK179">
        <v>41</v>
      </c>
      <c r="CL179" t="s">
        <v>86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"GAB2017276"</f>
        <v>GAB2017276</v>
      </c>
      <c r="F180" s="3">
        <v>45216</v>
      </c>
      <c r="G180">
        <v>202407</v>
      </c>
      <c r="H180" t="s">
        <v>91</v>
      </c>
      <c r="I180" t="s">
        <v>92</v>
      </c>
      <c r="J180" t="s">
        <v>93</v>
      </c>
      <c r="K180" t="s">
        <v>78</v>
      </c>
      <c r="L180" t="s">
        <v>349</v>
      </c>
      <c r="M180" t="s">
        <v>350</v>
      </c>
      <c r="N180" t="s">
        <v>718</v>
      </c>
      <c r="O180" t="s">
        <v>82</v>
      </c>
      <c r="P180" t="str">
        <f>"SUT-CT082761                  "</f>
        <v xml:space="preserve">SUT-CT082761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56.92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0.3</v>
      </c>
      <c r="BJ180">
        <v>3.2</v>
      </c>
      <c r="BK180">
        <v>3.5</v>
      </c>
      <c r="BL180">
        <v>137.66</v>
      </c>
      <c r="BM180">
        <v>20.65</v>
      </c>
      <c r="BN180">
        <v>158.31</v>
      </c>
      <c r="BO180">
        <v>158.31</v>
      </c>
      <c r="BQ180" t="s">
        <v>130</v>
      </c>
      <c r="BR180" t="s">
        <v>99</v>
      </c>
      <c r="BS180" s="3">
        <v>45218</v>
      </c>
      <c r="BT180" s="4">
        <v>0.3743055555555555</v>
      </c>
      <c r="BU180" t="s">
        <v>719</v>
      </c>
      <c r="BV180" t="s">
        <v>86</v>
      </c>
      <c r="BW180" t="s">
        <v>514</v>
      </c>
      <c r="BX180" t="s">
        <v>720</v>
      </c>
      <c r="BY180">
        <v>16067.25</v>
      </c>
      <c r="BZ180" t="s">
        <v>89</v>
      </c>
      <c r="CA180" t="s">
        <v>721</v>
      </c>
      <c r="CC180" t="s">
        <v>350</v>
      </c>
      <c r="CD180">
        <v>3201</v>
      </c>
      <c r="CE180" t="s">
        <v>171</v>
      </c>
      <c r="CF180" s="3">
        <v>45218</v>
      </c>
      <c r="CI180">
        <v>1</v>
      </c>
      <c r="CJ180">
        <v>2</v>
      </c>
      <c r="CK180">
        <v>21</v>
      </c>
      <c r="CL180" t="s">
        <v>86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"GAB2017277"</f>
        <v>GAB2017277</v>
      </c>
      <c r="F181" s="3">
        <v>45216</v>
      </c>
      <c r="G181">
        <v>202407</v>
      </c>
      <c r="H181" t="s">
        <v>91</v>
      </c>
      <c r="I181" t="s">
        <v>92</v>
      </c>
      <c r="J181" t="s">
        <v>93</v>
      </c>
      <c r="K181" t="s">
        <v>78</v>
      </c>
      <c r="L181" t="s">
        <v>381</v>
      </c>
      <c r="M181" t="s">
        <v>382</v>
      </c>
      <c r="N181" t="s">
        <v>383</v>
      </c>
      <c r="O181" t="s">
        <v>82</v>
      </c>
      <c r="P181" t="str">
        <f>"SUT-CT083340                  "</f>
        <v xml:space="preserve">SUT-CT083340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25.42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0.3</v>
      </c>
      <c r="BJ181">
        <v>2.6</v>
      </c>
      <c r="BK181">
        <v>3</v>
      </c>
      <c r="BL181">
        <v>61.47</v>
      </c>
      <c r="BM181">
        <v>9.2200000000000006</v>
      </c>
      <c r="BN181">
        <v>70.69</v>
      </c>
      <c r="BO181">
        <v>70.69</v>
      </c>
      <c r="BQ181" t="s">
        <v>384</v>
      </c>
      <c r="BR181" t="s">
        <v>99</v>
      </c>
      <c r="BS181" s="3">
        <v>45217</v>
      </c>
      <c r="BT181" s="4">
        <v>0.41319444444444442</v>
      </c>
      <c r="BU181" t="s">
        <v>722</v>
      </c>
      <c r="BV181" t="s">
        <v>101</v>
      </c>
      <c r="BY181">
        <v>13214.76</v>
      </c>
      <c r="BZ181" t="s">
        <v>89</v>
      </c>
      <c r="CA181" t="s">
        <v>200</v>
      </c>
      <c r="CC181" t="s">
        <v>382</v>
      </c>
      <c r="CD181">
        <v>7600</v>
      </c>
      <c r="CE181" t="s">
        <v>171</v>
      </c>
      <c r="CF181" s="3">
        <v>45218</v>
      </c>
      <c r="CI181">
        <v>1</v>
      </c>
      <c r="CJ181">
        <v>1</v>
      </c>
      <c r="CK181">
        <v>22</v>
      </c>
      <c r="CL181" t="s">
        <v>86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"GAB2017278"</f>
        <v>GAB2017278</v>
      </c>
      <c r="F182" s="3">
        <v>45216</v>
      </c>
      <c r="G182">
        <v>202407</v>
      </c>
      <c r="H182" t="s">
        <v>91</v>
      </c>
      <c r="I182" t="s">
        <v>92</v>
      </c>
      <c r="J182" t="s">
        <v>93</v>
      </c>
      <c r="K182" t="s">
        <v>78</v>
      </c>
      <c r="L182" t="s">
        <v>289</v>
      </c>
      <c r="M182" t="s">
        <v>290</v>
      </c>
      <c r="N182" t="s">
        <v>291</v>
      </c>
      <c r="O182" t="s">
        <v>82</v>
      </c>
      <c r="P182" t="str">
        <f>"SUT-CT083334                  "</f>
        <v xml:space="preserve">SUT-CT083334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63.04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0.6</v>
      </c>
      <c r="BJ182">
        <v>1.8</v>
      </c>
      <c r="BK182">
        <v>2</v>
      </c>
      <c r="BL182">
        <v>152.46</v>
      </c>
      <c r="BM182">
        <v>22.87</v>
      </c>
      <c r="BN182">
        <v>175.33</v>
      </c>
      <c r="BO182">
        <v>175.33</v>
      </c>
      <c r="BQ182" t="s">
        <v>292</v>
      </c>
      <c r="BR182" t="s">
        <v>99</v>
      </c>
      <c r="BS182" s="3">
        <v>45219</v>
      </c>
      <c r="BT182" s="4">
        <v>0.4694444444444445</v>
      </c>
      <c r="BU182" t="s">
        <v>723</v>
      </c>
      <c r="BV182" t="s">
        <v>101</v>
      </c>
      <c r="BY182">
        <v>8793.76</v>
      </c>
      <c r="BZ182" t="s">
        <v>89</v>
      </c>
      <c r="CA182" t="s">
        <v>294</v>
      </c>
      <c r="CC182" t="s">
        <v>290</v>
      </c>
      <c r="CD182">
        <v>8800</v>
      </c>
      <c r="CE182" t="s">
        <v>623</v>
      </c>
      <c r="CF182" s="3">
        <v>45224</v>
      </c>
      <c r="CI182">
        <v>3</v>
      </c>
      <c r="CJ182">
        <v>3</v>
      </c>
      <c r="CK182">
        <v>23</v>
      </c>
      <c r="CL182" t="s">
        <v>86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"GAB2017279"</f>
        <v>GAB2017279</v>
      </c>
      <c r="F183" s="3">
        <v>45216</v>
      </c>
      <c r="G183">
        <v>202407</v>
      </c>
      <c r="H183" t="s">
        <v>91</v>
      </c>
      <c r="I183" t="s">
        <v>92</v>
      </c>
      <c r="J183" t="s">
        <v>93</v>
      </c>
      <c r="K183" t="s">
        <v>78</v>
      </c>
      <c r="L183" t="s">
        <v>295</v>
      </c>
      <c r="M183" t="s">
        <v>296</v>
      </c>
      <c r="N183" t="s">
        <v>419</v>
      </c>
      <c r="O183" t="s">
        <v>82</v>
      </c>
      <c r="P183" t="str">
        <f>"SUT-CT083333                  "</f>
        <v xml:space="preserve">SUT-CT083333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77.28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0.5</v>
      </c>
      <c r="BJ183">
        <v>2.4</v>
      </c>
      <c r="BK183">
        <v>2.5</v>
      </c>
      <c r="BL183">
        <v>186.89</v>
      </c>
      <c r="BM183">
        <v>28.03</v>
      </c>
      <c r="BN183">
        <v>214.92</v>
      </c>
      <c r="BO183">
        <v>214.92</v>
      </c>
      <c r="BQ183" t="s">
        <v>529</v>
      </c>
      <c r="BR183" t="s">
        <v>99</v>
      </c>
      <c r="BS183" s="3">
        <v>45217</v>
      </c>
      <c r="BT183" s="4">
        <v>0.43263888888888885</v>
      </c>
      <c r="BU183" t="s">
        <v>724</v>
      </c>
      <c r="BV183" t="s">
        <v>101</v>
      </c>
      <c r="BY183">
        <v>12245.31</v>
      </c>
      <c r="BZ183" t="s">
        <v>89</v>
      </c>
      <c r="CA183" t="s">
        <v>200</v>
      </c>
      <c r="CC183" t="s">
        <v>296</v>
      </c>
      <c r="CD183">
        <v>9459</v>
      </c>
      <c r="CE183" t="s">
        <v>171</v>
      </c>
      <c r="CF183" s="3">
        <v>45219</v>
      </c>
      <c r="CI183">
        <v>2</v>
      </c>
      <c r="CJ183">
        <v>1</v>
      </c>
      <c r="CK183">
        <v>23</v>
      </c>
      <c r="CL183" t="s">
        <v>86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"GAB2017280"</f>
        <v>GAB2017280</v>
      </c>
      <c r="F184" s="3">
        <v>45216</v>
      </c>
      <c r="G184">
        <v>202407</v>
      </c>
      <c r="H184" t="s">
        <v>91</v>
      </c>
      <c r="I184" t="s">
        <v>92</v>
      </c>
      <c r="J184" t="s">
        <v>93</v>
      </c>
      <c r="K184" t="s">
        <v>78</v>
      </c>
      <c r="L184" t="s">
        <v>301</v>
      </c>
      <c r="M184" t="s">
        <v>302</v>
      </c>
      <c r="N184" t="s">
        <v>303</v>
      </c>
      <c r="O184" t="s">
        <v>82</v>
      </c>
      <c r="P184" t="str">
        <f>"SUT-CT083342                  "</f>
        <v xml:space="preserve">SUT-CT083342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77.28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0.3</v>
      </c>
      <c r="BJ184">
        <v>2.4</v>
      </c>
      <c r="BK184">
        <v>2.5</v>
      </c>
      <c r="BL184">
        <v>186.89</v>
      </c>
      <c r="BM184">
        <v>28.03</v>
      </c>
      <c r="BN184">
        <v>214.92</v>
      </c>
      <c r="BO184">
        <v>214.92</v>
      </c>
      <c r="BQ184" t="s">
        <v>304</v>
      </c>
      <c r="BR184" t="s">
        <v>99</v>
      </c>
      <c r="BS184" s="3">
        <v>45217</v>
      </c>
      <c r="BT184" s="4">
        <v>0.37291666666666662</v>
      </c>
      <c r="BU184" t="s">
        <v>725</v>
      </c>
      <c r="BV184" t="s">
        <v>101</v>
      </c>
      <c r="BY184">
        <v>12210.24</v>
      </c>
      <c r="BZ184" t="s">
        <v>89</v>
      </c>
      <c r="CA184" t="s">
        <v>726</v>
      </c>
      <c r="CC184" t="s">
        <v>302</v>
      </c>
      <c r="CD184">
        <v>2300</v>
      </c>
      <c r="CE184" t="s">
        <v>267</v>
      </c>
      <c r="CF184" s="3">
        <v>45218</v>
      </c>
      <c r="CI184">
        <v>1</v>
      </c>
      <c r="CJ184">
        <v>1</v>
      </c>
      <c r="CK184">
        <v>23</v>
      </c>
      <c r="CL184" t="s">
        <v>86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"GAB2017282"</f>
        <v>GAB2017282</v>
      </c>
      <c r="F185" s="3">
        <v>45216</v>
      </c>
      <c r="G185">
        <v>202407</v>
      </c>
      <c r="H185" t="s">
        <v>91</v>
      </c>
      <c r="I185" t="s">
        <v>92</v>
      </c>
      <c r="J185" t="s">
        <v>93</v>
      </c>
      <c r="K185" t="s">
        <v>78</v>
      </c>
      <c r="L185" t="s">
        <v>75</v>
      </c>
      <c r="M185" t="s">
        <v>76</v>
      </c>
      <c r="N185" t="s">
        <v>727</v>
      </c>
      <c r="O185" t="s">
        <v>82</v>
      </c>
      <c r="P185" t="str">
        <f>"SUT-CT083337                  "</f>
        <v xml:space="preserve">SUT-CT083337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40.659999999999997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0.3</v>
      </c>
      <c r="BJ185">
        <v>2.1</v>
      </c>
      <c r="BK185">
        <v>2.5</v>
      </c>
      <c r="BL185">
        <v>98.34</v>
      </c>
      <c r="BM185">
        <v>14.75</v>
      </c>
      <c r="BN185">
        <v>113.09</v>
      </c>
      <c r="BO185">
        <v>113.09</v>
      </c>
      <c r="BQ185" t="s">
        <v>728</v>
      </c>
      <c r="BR185" t="s">
        <v>99</v>
      </c>
      <c r="BS185" s="3">
        <v>45217</v>
      </c>
      <c r="BT185" s="4">
        <v>0.43263888888888885</v>
      </c>
      <c r="BU185" t="s">
        <v>729</v>
      </c>
      <c r="BV185" t="s">
        <v>101</v>
      </c>
      <c r="BY185">
        <v>10681.2</v>
      </c>
      <c r="BZ185" t="s">
        <v>89</v>
      </c>
      <c r="CA185" t="s">
        <v>730</v>
      </c>
      <c r="CC185" t="s">
        <v>76</v>
      </c>
      <c r="CD185" s="5" t="s">
        <v>176</v>
      </c>
      <c r="CE185" t="s">
        <v>171</v>
      </c>
      <c r="CF185" s="3">
        <v>45217</v>
      </c>
      <c r="CI185">
        <v>1</v>
      </c>
      <c r="CJ185">
        <v>1</v>
      </c>
      <c r="CK185">
        <v>21</v>
      </c>
      <c r="CL185" t="s">
        <v>86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"GAB2017284"</f>
        <v>GAB2017284</v>
      </c>
      <c r="F186" s="3">
        <v>45216</v>
      </c>
      <c r="G186">
        <v>202407</v>
      </c>
      <c r="H186" t="s">
        <v>91</v>
      </c>
      <c r="I186" t="s">
        <v>92</v>
      </c>
      <c r="J186" t="s">
        <v>93</v>
      </c>
      <c r="K186" t="s">
        <v>78</v>
      </c>
      <c r="L186" t="s">
        <v>482</v>
      </c>
      <c r="M186" t="s">
        <v>483</v>
      </c>
      <c r="N186" t="s">
        <v>484</v>
      </c>
      <c r="O186" t="s">
        <v>82</v>
      </c>
      <c r="P186" t="str">
        <f>"SUT-CT083350                  "</f>
        <v xml:space="preserve">SUT-CT083350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40.659999999999997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15.9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0.4</v>
      </c>
      <c r="BJ186">
        <v>2.4</v>
      </c>
      <c r="BK186">
        <v>2.5</v>
      </c>
      <c r="BL186">
        <v>114.24</v>
      </c>
      <c r="BM186">
        <v>17.14</v>
      </c>
      <c r="BN186">
        <v>131.38</v>
      </c>
      <c r="BO186">
        <v>131.38</v>
      </c>
      <c r="BQ186" t="s">
        <v>485</v>
      </c>
      <c r="BR186" t="s">
        <v>99</v>
      </c>
      <c r="BS186" s="3">
        <v>45217</v>
      </c>
      <c r="BT186" s="4">
        <v>0.4145833333333333</v>
      </c>
      <c r="BU186" t="s">
        <v>622</v>
      </c>
      <c r="BV186" t="s">
        <v>101</v>
      </c>
      <c r="BY186">
        <v>12209.06</v>
      </c>
      <c r="BZ186" t="s">
        <v>231</v>
      </c>
      <c r="CA186" t="s">
        <v>493</v>
      </c>
      <c r="CC186" t="s">
        <v>483</v>
      </c>
      <c r="CD186">
        <v>1475</v>
      </c>
      <c r="CE186" t="s">
        <v>249</v>
      </c>
      <c r="CF186" s="3">
        <v>45217</v>
      </c>
      <c r="CI186">
        <v>1</v>
      </c>
      <c r="CJ186">
        <v>1</v>
      </c>
      <c r="CK186">
        <v>21</v>
      </c>
      <c r="CL186" t="s">
        <v>86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"GAB2017285"</f>
        <v>GAB2017285</v>
      </c>
      <c r="F187" s="3">
        <v>45216</v>
      </c>
      <c r="G187">
        <v>202407</v>
      </c>
      <c r="H187" t="s">
        <v>91</v>
      </c>
      <c r="I187" t="s">
        <v>92</v>
      </c>
      <c r="J187" t="s">
        <v>93</v>
      </c>
      <c r="K187" t="s">
        <v>78</v>
      </c>
      <c r="L187" t="s">
        <v>149</v>
      </c>
      <c r="M187" t="s">
        <v>150</v>
      </c>
      <c r="N187" t="s">
        <v>437</v>
      </c>
      <c r="O187" t="s">
        <v>82</v>
      </c>
      <c r="P187" t="str">
        <f>"SUT-CT083351                  "</f>
        <v xml:space="preserve">SUT-CT083351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191.15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1.5</v>
      </c>
      <c r="BJ187">
        <v>6.1</v>
      </c>
      <c r="BK187">
        <v>6.5</v>
      </c>
      <c r="BL187">
        <v>462.28</v>
      </c>
      <c r="BM187">
        <v>69.34</v>
      </c>
      <c r="BN187">
        <v>531.62</v>
      </c>
      <c r="BO187">
        <v>531.62</v>
      </c>
      <c r="BQ187" t="s">
        <v>731</v>
      </c>
      <c r="BR187" t="s">
        <v>99</v>
      </c>
      <c r="BS187" s="3">
        <v>45218</v>
      </c>
      <c r="BT187" s="4">
        <v>0.41666666666666669</v>
      </c>
      <c r="BU187" t="s">
        <v>732</v>
      </c>
      <c r="BV187" t="s">
        <v>101</v>
      </c>
      <c r="BY187">
        <v>30485.4</v>
      </c>
      <c r="BZ187" t="s">
        <v>89</v>
      </c>
      <c r="CC187" t="s">
        <v>150</v>
      </c>
      <c r="CD187">
        <v>9700</v>
      </c>
      <c r="CE187" t="s">
        <v>733</v>
      </c>
      <c r="CF187" s="3">
        <v>45219</v>
      </c>
      <c r="CI187">
        <v>2</v>
      </c>
      <c r="CJ187">
        <v>2</v>
      </c>
      <c r="CK187">
        <v>23</v>
      </c>
      <c r="CL187" t="s">
        <v>86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"GAB2017286"</f>
        <v>GAB2017286</v>
      </c>
      <c r="F188" s="3">
        <v>45216</v>
      </c>
      <c r="G188">
        <v>202407</v>
      </c>
      <c r="H188" t="s">
        <v>91</v>
      </c>
      <c r="I188" t="s">
        <v>92</v>
      </c>
      <c r="J188" t="s">
        <v>93</v>
      </c>
      <c r="K188" t="s">
        <v>78</v>
      </c>
      <c r="L188" t="s">
        <v>307</v>
      </c>
      <c r="M188" t="s">
        <v>308</v>
      </c>
      <c r="N188" t="s">
        <v>309</v>
      </c>
      <c r="O188" t="s">
        <v>82</v>
      </c>
      <c r="P188" t="str">
        <f>"SUT-CT083349                  "</f>
        <v xml:space="preserve">SUT-CT083349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63.04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0.3</v>
      </c>
      <c r="BJ188">
        <v>1.6</v>
      </c>
      <c r="BK188">
        <v>2</v>
      </c>
      <c r="BL188">
        <v>152.46</v>
      </c>
      <c r="BM188">
        <v>22.87</v>
      </c>
      <c r="BN188">
        <v>175.33</v>
      </c>
      <c r="BO188">
        <v>175.33</v>
      </c>
      <c r="BQ188" t="s">
        <v>310</v>
      </c>
      <c r="BR188" t="s">
        <v>99</v>
      </c>
      <c r="BS188" s="3">
        <v>45217</v>
      </c>
      <c r="BT188" s="4">
        <v>0.68263888888888891</v>
      </c>
      <c r="BU188" t="s">
        <v>734</v>
      </c>
      <c r="BV188" t="s">
        <v>86</v>
      </c>
      <c r="BW188" t="s">
        <v>279</v>
      </c>
      <c r="BX188" t="s">
        <v>735</v>
      </c>
      <c r="BY188">
        <v>8152.8</v>
      </c>
      <c r="BZ188" t="s">
        <v>89</v>
      </c>
      <c r="CA188" t="s">
        <v>313</v>
      </c>
      <c r="CC188" t="s">
        <v>308</v>
      </c>
      <c r="CD188">
        <v>1900</v>
      </c>
      <c r="CE188" t="s">
        <v>171</v>
      </c>
      <c r="CF188" s="3">
        <v>45218</v>
      </c>
      <c r="CI188">
        <v>1</v>
      </c>
      <c r="CJ188">
        <v>1</v>
      </c>
      <c r="CK188">
        <v>23</v>
      </c>
      <c r="CL188" t="s">
        <v>86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"GAB2017287"</f>
        <v>GAB2017287</v>
      </c>
      <c r="F189" s="3">
        <v>45216</v>
      </c>
      <c r="G189">
        <v>202407</v>
      </c>
      <c r="H189" t="s">
        <v>91</v>
      </c>
      <c r="I189" t="s">
        <v>92</v>
      </c>
      <c r="J189" t="s">
        <v>93</v>
      </c>
      <c r="K189" t="s">
        <v>78</v>
      </c>
      <c r="L189" t="s">
        <v>736</v>
      </c>
      <c r="M189" t="s">
        <v>737</v>
      </c>
      <c r="N189" t="s">
        <v>738</v>
      </c>
      <c r="O189" t="s">
        <v>82</v>
      </c>
      <c r="P189" t="str">
        <f>"SUT-018360                    "</f>
        <v xml:space="preserve">SUT-018360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32.54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2</v>
      </c>
      <c r="BK189">
        <v>2</v>
      </c>
      <c r="BL189">
        <v>78.69</v>
      </c>
      <c r="BM189">
        <v>11.8</v>
      </c>
      <c r="BN189">
        <v>90.49</v>
      </c>
      <c r="BO189">
        <v>90.49</v>
      </c>
      <c r="BQ189" t="s">
        <v>739</v>
      </c>
      <c r="BR189" t="s">
        <v>99</v>
      </c>
      <c r="BS189" s="3">
        <v>45217</v>
      </c>
      <c r="BT189" s="4">
        <v>0.35555555555555557</v>
      </c>
      <c r="BU189" t="s">
        <v>740</v>
      </c>
      <c r="BV189" t="s">
        <v>101</v>
      </c>
      <c r="BY189">
        <v>10130.4</v>
      </c>
      <c r="BZ189" t="s">
        <v>89</v>
      </c>
      <c r="CA189" t="s">
        <v>741</v>
      </c>
      <c r="CC189" t="s">
        <v>737</v>
      </c>
      <c r="CD189">
        <v>1619</v>
      </c>
      <c r="CE189" t="s">
        <v>267</v>
      </c>
      <c r="CF189" s="3">
        <v>45217</v>
      </c>
      <c r="CI189">
        <v>1</v>
      </c>
      <c r="CJ189">
        <v>1</v>
      </c>
      <c r="CK189">
        <v>21</v>
      </c>
      <c r="CL189" t="s">
        <v>86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"GAB2017288"</f>
        <v>GAB2017288</v>
      </c>
      <c r="F190" s="3">
        <v>45216</v>
      </c>
      <c r="G190">
        <v>202407</v>
      </c>
      <c r="H190" t="s">
        <v>91</v>
      </c>
      <c r="I190" t="s">
        <v>92</v>
      </c>
      <c r="J190" t="s">
        <v>93</v>
      </c>
      <c r="K190" t="s">
        <v>78</v>
      </c>
      <c r="L190" t="s">
        <v>706</v>
      </c>
      <c r="M190" t="s">
        <v>707</v>
      </c>
      <c r="N190" t="s">
        <v>742</v>
      </c>
      <c r="O190" t="s">
        <v>82</v>
      </c>
      <c r="P190" t="str">
        <f>"SUT-CT083039                  "</f>
        <v xml:space="preserve">SUT-CT083039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40.659999999999997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0.3</v>
      </c>
      <c r="BJ190">
        <v>2.2000000000000002</v>
      </c>
      <c r="BK190">
        <v>2.5</v>
      </c>
      <c r="BL190">
        <v>98.34</v>
      </c>
      <c r="BM190">
        <v>14.75</v>
      </c>
      <c r="BN190">
        <v>113.09</v>
      </c>
      <c r="BO190">
        <v>113.09</v>
      </c>
      <c r="BQ190" t="s">
        <v>743</v>
      </c>
      <c r="BR190" t="s">
        <v>99</v>
      </c>
      <c r="BS190" s="3">
        <v>45217</v>
      </c>
      <c r="BT190" s="4">
        <v>0.39652777777777781</v>
      </c>
      <c r="BU190" t="s">
        <v>744</v>
      </c>
      <c r="BV190" t="s">
        <v>101</v>
      </c>
      <c r="BY190">
        <v>11145.6</v>
      </c>
      <c r="BZ190" t="s">
        <v>89</v>
      </c>
      <c r="CA190" t="s">
        <v>745</v>
      </c>
      <c r="CC190" t="s">
        <v>707</v>
      </c>
      <c r="CD190">
        <v>2125</v>
      </c>
      <c r="CE190" t="s">
        <v>267</v>
      </c>
      <c r="CF190" s="3">
        <v>45217</v>
      </c>
      <c r="CI190">
        <v>1</v>
      </c>
      <c r="CJ190">
        <v>1</v>
      </c>
      <c r="CK190">
        <v>21</v>
      </c>
      <c r="CL190" t="s">
        <v>86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"GAB2017245"</f>
        <v>GAB2017245</v>
      </c>
      <c r="F191" s="3">
        <v>45212</v>
      </c>
      <c r="G191">
        <v>202407</v>
      </c>
      <c r="H191" t="s">
        <v>91</v>
      </c>
      <c r="I191" t="s">
        <v>92</v>
      </c>
      <c r="J191" t="s">
        <v>93</v>
      </c>
      <c r="K191" t="s">
        <v>78</v>
      </c>
      <c r="L191" t="s">
        <v>91</v>
      </c>
      <c r="M191" t="s">
        <v>92</v>
      </c>
      <c r="N191" t="s">
        <v>746</v>
      </c>
      <c r="O191" t="s">
        <v>82</v>
      </c>
      <c r="P191" t="str">
        <f>"SUT-CT083267                  "</f>
        <v xml:space="preserve">SUT-CT083267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25.42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0.4</v>
      </c>
      <c r="BJ191">
        <v>2.5</v>
      </c>
      <c r="BK191">
        <v>3</v>
      </c>
      <c r="BL191">
        <v>61.47</v>
      </c>
      <c r="BM191">
        <v>9.2200000000000006</v>
      </c>
      <c r="BN191">
        <v>70.69</v>
      </c>
      <c r="BO191">
        <v>70.69</v>
      </c>
      <c r="BR191" t="s">
        <v>99</v>
      </c>
      <c r="BS191" s="3">
        <v>45215</v>
      </c>
      <c r="BT191" s="4">
        <v>0.39930555555555558</v>
      </c>
      <c r="BU191" t="s">
        <v>747</v>
      </c>
      <c r="BV191" t="s">
        <v>101</v>
      </c>
      <c r="BY191">
        <v>12487.68</v>
      </c>
      <c r="BZ191" t="s">
        <v>89</v>
      </c>
      <c r="CA191" t="s">
        <v>633</v>
      </c>
      <c r="CC191" t="s">
        <v>92</v>
      </c>
      <c r="CD191">
        <v>7708</v>
      </c>
      <c r="CE191" t="s">
        <v>748</v>
      </c>
      <c r="CF191" s="3">
        <v>45216</v>
      </c>
      <c r="CI191">
        <v>1</v>
      </c>
      <c r="CJ191">
        <v>1</v>
      </c>
      <c r="CK191">
        <v>22</v>
      </c>
      <c r="CL191" t="s">
        <v>86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"GAB2017246"</f>
        <v>GAB2017246</v>
      </c>
      <c r="F192" s="3">
        <v>45212</v>
      </c>
      <c r="G192">
        <v>202407</v>
      </c>
      <c r="H192" t="s">
        <v>91</v>
      </c>
      <c r="I192" t="s">
        <v>92</v>
      </c>
      <c r="J192" t="s">
        <v>93</v>
      </c>
      <c r="K192" t="s">
        <v>78</v>
      </c>
      <c r="L192" t="s">
        <v>91</v>
      </c>
      <c r="M192" t="s">
        <v>92</v>
      </c>
      <c r="N192" t="s">
        <v>749</v>
      </c>
      <c r="O192" t="s">
        <v>82</v>
      </c>
      <c r="P192" t="str">
        <f>"SUT-CT083256                  "</f>
        <v xml:space="preserve">SUT-CT083256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25.42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15.9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0.4</v>
      </c>
      <c r="BJ192">
        <v>2.7</v>
      </c>
      <c r="BK192">
        <v>3</v>
      </c>
      <c r="BL192">
        <v>77.37</v>
      </c>
      <c r="BM192">
        <v>11.61</v>
      </c>
      <c r="BN192">
        <v>88.98</v>
      </c>
      <c r="BO192">
        <v>88.98</v>
      </c>
      <c r="BQ192" t="s">
        <v>750</v>
      </c>
      <c r="BR192" t="s">
        <v>99</v>
      </c>
      <c r="BS192" s="3">
        <v>45215</v>
      </c>
      <c r="BT192" s="4">
        <v>0.33402777777777781</v>
      </c>
      <c r="BU192" t="s">
        <v>751</v>
      </c>
      <c r="BV192" t="s">
        <v>101</v>
      </c>
      <c r="BY192">
        <v>13404.8</v>
      </c>
      <c r="BZ192" t="s">
        <v>231</v>
      </c>
      <c r="CA192" t="s">
        <v>752</v>
      </c>
      <c r="CC192" t="s">
        <v>92</v>
      </c>
      <c r="CD192">
        <v>7784</v>
      </c>
      <c r="CE192" t="s">
        <v>249</v>
      </c>
      <c r="CF192" s="3">
        <v>45216</v>
      </c>
      <c r="CI192">
        <v>1</v>
      </c>
      <c r="CJ192">
        <v>1</v>
      </c>
      <c r="CK192">
        <v>22</v>
      </c>
      <c r="CL192" t="s">
        <v>86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"GAB2017248"</f>
        <v>GAB2017248</v>
      </c>
      <c r="F193" s="3">
        <v>45212</v>
      </c>
      <c r="G193">
        <v>202407</v>
      </c>
      <c r="H193" t="s">
        <v>91</v>
      </c>
      <c r="I193" t="s">
        <v>92</v>
      </c>
      <c r="J193" t="s">
        <v>93</v>
      </c>
      <c r="K193" t="s">
        <v>78</v>
      </c>
      <c r="L193" t="s">
        <v>753</v>
      </c>
      <c r="M193" t="s">
        <v>754</v>
      </c>
      <c r="N193" t="s">
        <v>755</v>
      </c>
      <c r="O193" t="s">
        <v>82</v>
      </c>
      <c r="P193" t="str">
        <f>"SUT-018302                    "</f>
        <v xml:space="preserve">SUT-018302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91.51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0.3</v>
      </c>
      <c r="BJ193">
        <v>2.6</v>
      </c>
      <c r="BK193">
        <v>3</v>
      </c>
      <c r="BL193">
        <v>221.31</v>
      </c>
      <c r="BM193">
        <v>33.200000000000003</v>
      </c>
      <c r="BN193">
        <v>254.51</v>
      </c>
      <c r="BO193">
        <v>254.51</v>
      </c>
      <c r="BQ193" t="s">
        <v>756</v>
      </c>
      <c r="BR193" t="s">
        <v>99</v>
      </c>
      <c r="BS193" s="3">
        <v>45215</v>
      </c>
      <c r="BT193" s="4">
        <v>0.48333333333333334</v>
      </c>
      <c r="BU193" t="s">
        <v>757</v>
      </c>
      <c r="BV193" t="s">
        <v>101</v>
      </c>
      <c r="BY193">
        <v>13229.54</v>
      </c>
      <c r="BZ193" t="s">
        <v>89</v>
      </c>
      <c r="CA193" t="s">
        <v>200</v>
      </c>
      <c r="CC193" t="s">
        <v>754</v>
      </c>
      <c r="CD193">
        <v>7380</v>
      </c>
      <c r="CE193" t="s">
        <v>494</v>
      </c>
      <c r="CF193" s="3">
        <v>45217</v>
      </c>
      <c r="CI193">
        <v>5</v>
      </c>
      <c r="CJ193">
        <v>1</v>
      </c>
      <c r="CK193">
        <v>23</v>
      </c>
      <c r="CL193" t="s">
        <v>86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"GAB2017249"</f>
        <v>GAB2017249</v>
      </c>
      <c r="F194" s="3">
        <v>45212</v>
      </c>
      <c r="G194">
        <v>202407</v>
      </c>
      <c r="H194" t="s">
        <v>91</v>
      </c>
      <c r="I194" t="s">
        <v>92</v>
      </c>
      <c r="J194" t="s">
        <v>93</v>
      </c>
      <c r="K194" t="s">
        <v>78</v>
      </c>
      <c r="L194" t="s">
        <v>91</v>
      </c>
      <c r="M194" t="s">
        <v>92</v>
      </c>
      <c r="N194" t="s">
        <v>422</v>
      </c>
      <c r="O194" t="s">
        <v>82</v>
      </c>
      <c r="P194" t="str">
        <f>"SUT-CT083295                  "</f>
        <v xml:space="preserve">SUT-CT083295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25.42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0.3</v>
      </c>
      <c r="BJ194">
        <v>2.8</v>
      </c>
      <c r="BK194">
        <v>3</v>
      </c>
      <c r="BL194">
        <v>61.47</v>
      </c>
      <c r="BM194">
        <v>9.2200000000000006</v>
      </c>
      <c r="BN194">
        <v>70.69</v>
      </c>
      <c r="BO194">
        <v>70.69</v>
      </c>
      <c r="BQ194" t="s">
        <v>423</v>
      </c>
      <c r="BR194" t="s">
        <v>99</v>
      </c>
      <c r="BS194" s="3">
        <v>45215</v>
      </c>
      <c r="BT194" s="4">
        <v>0.34861111111111115</v>
      </c>
      <c r="BU194" t="s">
        <v>758</v>
      </c>
      <c r="BV194" t="s">
        <v>101</v>
      </c>
      <c r="BY194">
        <v>13888.05</v>
      </c>
      <c r="BZ194" t="s">
        <v>89</v>
      </c>
      <c r="CA194" t="s">
        <v>425</v>
      </c>
      <c r="CC194" t="s">
        <v>92</v>
      </c>
      <c r="CD194">
        <v>7441</v>
      </c>
      <c r="CE194" t="s">
        <v>494</v>
      </c>
      <c r="CF194" s="3">
        <v>45216</v>
      </c>
      <c r="CI194">
        <v>1</v>
      </c>
      <c r="CJ194">
        <v>1</v>
      </c>
      <c r="CK194">
        <v>22</v>
      </c>
      <c r="CL194" t="s">
        <v>86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"GAB2017250"</f>
        <v>GAB2017250</v>
      </c>
      <c r="F195" s="3">
        <v>45212</v>
      </c>
      <c r="G195">
        <v>202407</v>
      </c>
      <c r="H195" t="s">
        <v>91</v>
      </c>
      <c r="I195" t="s">
        <v>92</v>
      </c>
      <c r="J195" t="s">
        <v>93</v>
      </c>
      <c r="K195" t="s">
        <v>78</v>
      </c>
      <c r="L195" t="s">
        <v>161</v>
      </c>
      <c r="M195" t="s">
        <v>162</v>
      </c>
      <c r="N195" t="s">
        <v>81</v>
      </c>
      <c r="O195" t="s">
        <v>82</v>
      </c>
      <c r="P195" t="str">
        <f>"ATT:EDDIE                     "</f>
        <v xml:space="preserve">ATT:EDDIE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32.54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0.1</v>
      </c>
      <c r="BJ195">
        <v>0.1</v>
      </c>
      <c r="BK195">
        <v>0.5</v>
      </c>
      <c r="BL195">
        <v>78.69</v>
      </c>
      <c r="BM195">
        <v>11.8</v>
      </c>
      <c r="BN195">
        <v>90.49</v>
      </c>
      <c r="BO195">
        <v>90.49</v>
      </c>
      <c r="BQ195" t="s">
        <v>759</v>
      </c>
      <c r="BR195" t="s">
        <v>99</v>
      </c>
      <c r="BS195" s="3">
        <v>45215</v>
      </c>
      <c r="BT195" s="4">
        <v>0.3520833333333333</v>
      </c>
      <c r="BU195" t="s">
        <v>760</v>
      </c>
      <c r="BV195" t="s">
        <v>101</v>
      </c>
      <c r="BY195">
        <v>728.42</v>
      </c>
      <c r="BZ195" t="s">
        <v>89</v>
      </c>
      <c r="CA195" t="s">
        <v>397</v>
      </c>
      <c r="CC195" t="s">
        <v>162</v>
      </c>
      <c r="CD195" s="5" t="s">
        <v>165</v>
      </c>
      <c r="CE195" t="s">
        <v>761</v>
      </c>
      <c r="CF195" s="3">
        <v>45215</v>
      </c>
      <c r="CI195">
        <v>1</v>
      </c>
      <c r="CJ195">
        <v>1</v>
      </c>
      <c r="CK195">
        <v>21</v>
      </c>
      <c r="CL195" t="s">
        <v>86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"GAB2017318"</f>
        <v>GAB2017318</v>
      </c>
      <c r="F196" s="3">
        <v>45217</v>
      </c>
      <c r="G196">
        <v>202407</v>
      </c>
      <c r="H196" t="s">
        <v>91</v>
      </c>
      <c r="I196" t="s">
        <v>92</v>
      </c>
      <c r="J196" t="s">
        <v>93</v>
      </c>
      <c r="K196" t="s">
        <v>78</v>
      </c>
      <c r="L196" t="s">
        <v>79</v>
      </c>
      <c r="M196" t="s">
        <v>80</v>
      </c>
      <c r="N196" t="s">
        <v>762</v>
      </c>
      <c r="O196" t="s">
        <v>97</v>
      </c>
      <c r="P196" t="str">
        <f>"SUT-CT083397                  "</f>
        <v xml:space="preserve">SUT-CT083397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62.92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1.5</v>
      </c>
      <c r="BJ196">
        <v>5.9</v>
      </c>
      <c r="BK196">
        <v>6</v>
      </c>
      <c r="BL196">
        <v>157.74</v>
      </c>
      <c r="BM196">
        <v>23.66</v>
      </c>
      <c r="BN196">
        <v>181.4</v>
      </c>
      <c r="BO196">
        <v>181.4</v>
      </c>
      <c r="BQ196" t="s">
        <v>763</v>
      </c>
      <c r="BR196" t="s">
        <v>99</v>
      </c>
      <c r="BS196" s="3">
        <v>45219</v>
      </c>
      <c r="BT196" s="4">
        <v>0.46875</v>
      </c>
      <c r="BU196" t="s">
        <v>764</v>
      </c>
      <c r="BV196" t="s">
        <v>101</v>
      </c>
      <c r="BY196">
        <v>29484</v>
      </c>
      <c r="CA196" t="s">
        <v>765</v>
      </c>
      <c r="CC196" t="s">
        <v>80</v>
      </c>
      <c r="CD196">
        <v>9301</v>
      </c>
      <c r="CE196" t="s">
        <v>90</v>
      </c>
      <c r="CF196" s="3">
        <v>45222</v>
      </c>
      <c r="CI196">
        <v>4</v>
      </c>
      <c r="CJ196">
        <v>2</v>
      </c>
      <c r="CK196">
        <v>41</v>
      </c>
      <c r="CL196" t="s">
        <v>86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"GAB2017319"</f>
        <v>GAB2017319</v>
      </c>
      <c r="F197" s="3">
        <v>45217</v>
      </c>
      <c r="G197">
        <v>202407</v>
      </c>
      <c r="H197" t="s">
        <v>91</v>
      </c>
      <c r="I197" t="s">
        <v>92</v>
      </c>
      <c r="J197" t="s">
        <v>93</v>
      </c>
      <c r="K197" t="s">
        <v>78</v>
      </c>
      <c r="L197" t="s">
        <v>75</v>
      </c>
      <c r="M197" t="s">
        <v>76</v>
      </c>
      <c r="N197" t="s">
        <v>766</v>
      </c>
      <c r="O197" t="s">
        <v>97</v>
      </c>
      <c r="P197" t="str">
        <f>"MED-CT083398                  "</f>
        <v xml:space="preserve">MED-CT083398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164.1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4</v>
      </c>
      <c r="BI197">
        <v>17.2</v>
      </c>
      <c r="BJ197">
        <v>53.9</v>
      </c>
      <c r="BK197">
        <v>54</v>
      </c>
      <c r="BL197">
        <v>402.44</v>
      </c>
      <c r="BM197">
        <v>60.37</v>
      </c>
      <c r="BN197">
        <v>462.81</v>
      </c>
      <c r="BO197">
        <v>462.81</v>
      </c>
      <c r="BQ197" t="s">
        <v>767</v>
      </c>
      <c r="BR197" t="s">
        <v>99</v>
      </c>
      <c r="BS197" s="3">
        <v>45219</v>
      </c>
      <c r="BT197" s="4">
        <v>0.57291666666666663</v>
      </c>
      <c r="BU197" t="s">
        <v>768</v>
      </c>
      <c r="BV197" t="s">
        <v>101</v>
      </c>
      <c r="BY197">
        <v>269510.38</v>
      </c>
      <c r="CA197" t="s">
        <v>769</v>
      </c>
      <c r="CC197" t="s">
        <v>76</v>
      </c>
      <c r="CD197" s="5" t="s">
        <v>770</v>
      </c>
      <c r="CE197" t="s">
        <v>90</v>
      </c>
      <c r="CF197" s="3">
        <v>45219</v>
      </c>
      <c r="CI197">
        <v>3</v>
      </c>
      <c r="CJ197">
        <v>2</v>
      </c>
      <c r="CK197">
        <v>41</v>
      </c>
      <c r="CL197" t="s">
        <v>86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"GAB2017321"</f>
        <v>GAB2017321</v>
      </c>
      <c r="F198" s="3">
        <v>45217</v>
      </c>
      <c r="G198">
        <v>202407</v>
      </c>
      <c r="H198" t="s">
        <v>91</v>
      </c>
      <c r="I198" t="s">
        <v>92</v>
      </c>
      <c r="J198" t="s">
        <v>93</v>
      </c>
      <c r="K198" t="s">
        <v>78</v>
      </c>
      <c r="L198" t="s">
        <v>161</v>
      </c>
      <c r="M198" t="s">
        <v>162</v>
      </c>
      <c r="N198" t="s">
        <v>205</v>
      </c>
      <c r="O198" t="s">
        <v>97</v>
      </c>
      <c r="P198" t="str">
        <f>"SUT-CT083399                  "</f>
        <v xml:space="preserve">SUT-CT083399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5.57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62.92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0.3</v>
      </c>
      <c r="BJ198">
        <v>2.6</v>
      </c>
      <c r="BK198">
        <v>3</v>
      </c>
      <c r="BL198">
        <v>157.74</v>
      </c>
      <c r="BM198">
        <v>23.66</v>
      </c>
      <c r="BN198">
        <v>181.4</v>
      </c>
      <c r="BO198">
        <v>181.4</v>
      </c>
      <c r="BQ198" t="s">
        <v>206</v>
      </c>
      <c r="BR198" t="s">
        <v>99</v>
      </c>
      <c r="BS198" s="3">
        <v>45219</v>
      </c>
      <c r="BT198" s="4">
        <v>0.50347222222222221</v>
      </c>
      <c r="BU198" t="s">
        <v>624</v>
      </c>
      <c r="BV198" t="s">
        <v>101</v>
      </c>
      <c r="BY198">
        <v>13027.2</v>
      </c>
      <c r="CA198" t="s">
        <v>625</v>
      </c>
      <c r="CC198" t="s">
        <v>162</v>
      </c>
      <c r="CD198" s="5" t="s">
        <v>165</v>
      </c>
      <c r="CE198" t="s">
        <v>90</v>
      </c>
      <c r="CF198" s="3">
        <v>45219</v>
      </c>
      <c r="CI198">
        <v>3</v>
      </c>
      <c r="CJ198">
        <v>2</v>
      </c>
      <c r="CK198">
        <v>41</v>
      </c>
      <c r="CL198" t="s">
        <v>86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"GAB2017300"</f>
        <v>GAB2017300</v>
      </c>
      <c r="F199" s="3">
        <v>45217</v>
      </c>
      <c r="G199">
        <v>202407</v>
      </c>
      <c r="H199" t="s">
        <v>91</v>
      </c>
      <c r="I199" t="s">
        <v>92</v>
      </c>
      <c r="J199" t="s">
        <v>93</v>
      </c>
      <c r="K199" t="s">
        <v>78</v>
      </c>
      <c r="L199" t="s">
        <v>268</v>
      </c>
      <c r="M199" t="s">
        <v>269</v>
      </c>
      <c r="N199" t="s">
        <v>771</v>
      </c>
      <c r="O199" t="s">
        <v>82</v>
      </c>
      <c r="P199" t="str">
        <f>"SUT-CT083378 379              "</f>
        <v xml:space="preserve">SUT-CT083378 379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48.79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0.4</v>
      </c>
      <c r="BJ199">
        <v>2.7</v>
      </c>
      <c r="BK199">
        <v>3</v>
      </c>
      <c r="BL199">
        <v>118</v>
      </c>
      <c r="BM199">
        <v>17.7</v>
      </c>
      <c r="BN199">
        <v>135.69999999999999</v>
      </c>
      <c r="BO199">
        <v>135.69999999999999</v>
      </c>
      <c r="BR199" t="s">
        <v>99</v>
      </c>
      <c r="BS199" s="3">
        <v>45218</v>
      </c>
      <c r="BT199" s="4">
        <v>0.42708333333333331</v>
      </c>
      <c r="BU199" t="s">
        <v>772</v>
      </c>
      <c r="BV199" t="s">
        <v>101</v>
      </c>
      <c r="BY199">
        <v>13601.28</v>
      </c>
      <c r="BZ199" t="s">
        <v>89</v>
      </c>
      <c r="CA199" t="s">
        <v>773</v>
      </c>
      <c r="CC199" t="s">
        <v>269</v>
      </c>
      <c r="CD199">
        <v>5201</v>
      </c>
      <c r="CE199" t="s">
        <v>227</v>
      </c>
      <c r="CF199" s="3">
        <v>45218</v>
      </c>
      <c r="CI199">
        <v>1</v>
      </c>
      <c r="CJ199">
        <v>1</v>
      </c>
      <c r="CK199">
        <v>21</v>
      </c>
      <c r="CL199" t="s">
        <v>86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"GAB2017301"</f>
        <v>GAB2017301</v>
      </c>
      <c r="F200" s="3">
        <v>45217</v>
      </c>
      <c r="G200">
        <v>202407</v>
      </c>
      <c r="H200" t="s">
        <v>91</v>
      </c>
      <c r="I200" t="s">
        <v>92</v>
      </c>
      <c r="J200" t="s">
        <v>93</v>
      </c>
      <c r="K200" t="s">
        <v>78</v>
      </c>
      <c r="L200" t="s">
        <v>119</v>
      </c>
      <c r="M200" t="s">
        <v>120</v>
      </c>
      <c r="N200" t="s">
        <v>774</v>
      </c>
      <c r="O200" t="s">
        <v>82</v>
      </c>
      <c r="P200" t="str">
        <f>"SUT-CT083380                  "</f>
        <v xml:space="preserve">SUT-CT083380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40.659999999999997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0.2</v>
      </c>
      <c r="BJ200">
        <v>2.4</v>
      </c>
      <c r="BK200">
        <v>2.5</v>
      </c>
      <c r="BL200">
        <v>98.34</v>
      </c>
      <c r="BM200">
        <v>14.75</v>
      </c>
      <c r="BN200">
        <v>113.09</v>
      </c>
      <c r="BO200">
        <v>113.09</v>
      </c>
      <c r="BQ200" t="s">
        <v>775</v>
      </c>
      <c r="BR200" t="s">
        <v>99</v>
      </c>
      <c r="BS200" s="3">
        <v>45218</v>
      </c>
      <c r="BT200" s="4">
        <v>0.3527777777777778</v>
      </c>
      <c r="BU200" t="s">
        <v>776</v>
      </c>
      <c r="BV200" t="s">
        <v>101</v>
      </c>
      <c r="BY200">
        <v>12054</v>
      </c>
      <c r="BZ200" t="s">
        <v>89</v>
      </c>
      <c r="CA200" t="s">
        <v>243</v>
      </c>
      <c r="CC200" t="s">
        <v>120</v>
      </c>
      <c r="CD200">
        <v>2001</v>
      </c>
      <c r="CE200" t="s">
        <v>494</v>
      </c>
      <c r="CF200" s="3">
        <v>45218</v>
      </c>
      <c r="CI200">
        <v>1</v>
      </c>
      <c r="CJ200">
        <v>1</v>
      </c>
      <c r="CK200">
        <v>21</v>
      </c>
      <c r="CL200" t="s">
        <v>86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"GAB2017302"</f>
        <v>GAB2017302</v>
      </c>
      <c r="F201" s="3">
        <v>45217</v>
      </c>
      <c r="G201">
        <v>202407</v>
      </c>
      <c r="H201" t="s">
        <v>91</v>
      </c>
      <c r="I201" t="s">
        <v>92</v>
      </c>
      <c r="J201" t="s">
        <v>93</v>
      </c>
      <c r="K201" t="s">
        <v>78</v>
      </c>
      <c r="L201" t="s">
        <v>161</v>
      </c>
      <c r="M201" t="s">
        <v>162</v>
      </c>
      <c r="N201" t="s">
        <v>81</v>
      </c>
      <c r="O201" t="s">
        <v>82</v>
      </c>
      <c r="P201" t="str">
        <f>"SUT-CT083376                  "</f>
        <v xml:space="preserve">SUT-CT083376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48.79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0.4</v>
      </c>
      <c r="BJ201">
        <v>2.9</v>
      </c>
      <c r="BK201">
        <v>3</v>
      </c>
      <c r="BL201">
        <v>118</v>
      </c>
      <c r="BM201">
        <v>17.7</v>
      </c>
      <c r="BN201">
        <v>135.69999999999999</v>
      </c>
      <c r="BO201">
        <v>135.69999999999999</v>
      </c>
      <c r="BQ201" t="s">
        <v>777</v>
      </c>
      <c r="BR201" t="s">
        <v>99</v>
      </c>
      <c r="BS201" s="3">
        <v>45218</v>
      </c>
      <c r="BT201" s="4">
        <v>0.4236111111111111</v>
      </c>
      <c r="BU201" t="s">
        <v>778</v>
      </c>
      <c r="BV201" t="s">
        <v>101</v>
      </c>
      <c r="BY201">
        <v>14693.14</v>
      </c>
      <c r="BZ201" t="s">
        <v>89</v>
      </c>
      <c r="CA201" t="s">
        <v>164</v>
      </c>
      <c r="CC201" t="s">
        <v>162</v>
      </c>
      <c r="CD201" s="5" t="s">
        <v>165</v>
      </c>
      <c r="CE201" t="s">
        <v>494</v>
      </c>
      <c r="CF201" s="3">
        <v>45218</v>
      </c>
      <c r="CI201">
        <v>1</v>
      </c>
      <c r="CJ201">
        <v>1</v>
      </c>
      <c r="CK201">
        <v>21</v>
      </c>
      <c r="CL201" t="s">
        <v>86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"GAB2017303"</f>
        <v>GAB2017303</v>
      </c>
      <c r="F202" s="3">
        <v>45217</v>
      </c>
      <c r="G202">
        <v>202407</v>
      </c>
      <c r="H202" t="s">
        <v>91</v>
      </c>
      <c r="I202" t="s">
        <v>92</v>
      </c>
      <c r="J202" t="s">
        <v>93</v>
      </c>
      <c r="K202" t="s">
        <v>78</v>
      </c>
      <c r="L202" t="s">
        <v>215</v>
      </c>
      <c r="M202" t="s">
        <v>216</v>
      </c>
      <c r="N202" t="s">
        <v>228</v>
      </c>
      <c r="O202" t="s">
        <v>82</v>
      </c>
      <c r="P202" t="str">
        <f>"SUT-CT083377                  "</f>
        <v xml:space="preserve">SUT-CT083377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77.28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15.9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0.4</v>
      </c>
      <c r="BJ202">
        <v>2.5</v>
      </c>
      <c r="BK202">
        <v>2.5</v>
      </c>
      <c r="BL202">
        <v>202.79</v>
      </c>
      <c r="BM202">
        <v>30.42</v>
      </c>
      <c r="BN202">
        <v>233.21</v>
      </c>
      <c r="BO202">
        <v>233.21</v>
      </c>
      <c r="BQ202" t="s">
        <v>229</v>
      </c>
      <c r="BR202" t="s">
        <v>99</v>
      </c>
      <c r="BS202" s="3">
        <v>45218</v>
      </c>
      <c r="BT202" s="4">
        <v>0.37777777777777777</v>
      </c>
      <c r="BU202" t="s">
        <v>230</v>
      </c>
      <c r="BV202" t="s">
        <v>101</v>
      </c>
      <c r="BY202">
        <v>12548.66</v>
      </c>
      <c r="BZ202" t="s">
        <v>231</v>
      </c>
      <c r="CA202" t="s">
        <v>232</v>
      </c>
      <c r="CC202" t="s">
        <v>216</v>
      </c>
      <c r="CD202">
        <v>2745</v>
      </c>
      <c r="CE202" t="s">
        <v>249</v>
      </c>
      <c r="CF202" s="3">
        <v>45219</v>
      </c>
      <c r="CI202">
        <v>2</v>
      </c>
      <c r="CJ202">
        <v>1</v>
      </c>
      <c r="CK202">
        <v>23</v>
      </c>
      <c r="CL202" t="s">
        <v>86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"GAB2017306"</f>
        <v>GAB2017306</v>
      </c>
      <c r="F203" s="3">
        <v>45217</v>
      </c>
      <c r="G203">
        <v>202407</v>
      </c>
      <c r="H203" t="s">
        <v>91</v>
      </c>
      <c r="I203" t="s">
        <v>92</v>
      </c>
      <c r="J203" t="s">
        <v>93</v>
      </c>
      <c r="K203" t="s">
        <v>78</v>
      </c>
      <c r="L203" t="s">
        <v>282</v>
      </c>
      <c r="M203" t="s">
        <v>283</v>
      </c>
      <c r="N203" t="s">
        <v>779</v>
      </c>
      <c r="O203" t="s">
        <v>82</v>
      </c>
      <c r="P203" t="str">
        <f>"SUT-018393                    "</f>
        <v xml:space="preserve">SUT-018393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32.54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0.2</v>
      </c>
      <c r="BJ203">
        <v>1.8</v>
      </c>
      <c r="BK203">
        <v>2</v>
      </c>
      <c r="BL203">
        <v>78.69</v>
      </c>
      <c r="BM203">
        <v>11.8</v>
      </c>
      <c r="BN203">
        <v>90.49</v>
      </c>
      <c r="BO203">
        <v>90.49</v>
      </c>
      <c r="BQ203" t="s">
        <v>413</v>
      </c>
      <c r="BR203" t="s">
        <v>99</v>
      </c>
      <c r="BS203" s="3">
        <v>45218</v>
      </c>
      <c r="BT203" s="4">
        <v>0.375</v>
      </c>
      <c r="BU203" t="s">
        <v>567</v>
      </c>
      <c r="BV203" t="s">
        <v>101</v>
      </c>
      <c r="BY203">
        <v>9140.0400000000009</v>
      </c>
      <c r="BZ203" t="s">
        <v>89</v>
      </c>
      <c r="CA203" t="s">
        <v>568</v>
      </c>
      <c r="CC203" t="s">
        <v>283</v>
      </c>
      <c r="CD203" s="5" t="s">
        <v>780</v>
      </c>
      <c r="CE203" t="s">
        <v>171</v>
      </c>
      <c r="CF203" s="3">
        <v>45219</v>
      </c>
      <c r="CI203">
        <v>2</v>
      </c>
      <c r="CJ203">
        <v>1</v>
      </c>
      <c r="CK203">
        <v>21</v>
      </c>
      <c r="CL203" t="s">
        <v>86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"GAB2017307"</f>
        <v>GAB2017307</v>
      </c>
      <c r="F204" s="3">
        <v>45217</v>
      </c>
      <c r="G204">
        <v>202407</v>
      </c>
      <c r="H204" t="s">
        <v>91</v>
      </c>
      <c r="I204" t="s">
        <v>92</v>
      </c>
      <c r="J204" t="s">
        <v>93</v>
      </c>
      <c r="K204" t="s">
        <v>78</v>
      </c>
      <c r="L204" t="s">
        <v>133</v>
      </c>
      <c r="M204" t="s">
        <v>134</v>
      </c>
      <c r="N204" t="s">
        <v>223</v>
      </c>
      <c r="O204" t="s">
        <v>82</v>
      </c>
      <c r="P204" t="str">
        <f>"SUT-018429                    "</f>
        <v xml:space="preserve">SUT-018429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91.51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0.3</v>
      </c>
      <c r="BJ204">
        <v>2.8</v>
      </c>
      <c r="BK204">
        <v>3</v>
      </c>
      <c r="BL204">
        <v>221.31</v>
      </c>
      <c r="BM204">
        <v>33.200000000000003</v>
      </c>
      <c r="BN204">
        <v>254.51</v>
      </c>
      <c r="BO204">
        <v>254.51</v>
      </c>
      <c r="BQ204" t="s">
        <v>500</v>
      </c>
      <c r="BR204" t="s">
        <v>99</v>
      </c>
      <c r="BS204" s="3">
        <v>45218</v>
      </c>
      <c r="BT204" s="4">
        <v>0.35555555555555557</v>
      </c>
      <c r="BU204" t="s">
        <v>781</v>
      </c>
      <c r="BV204" t="s">
        <v>101</v>
      </c>
      <c r="BY204">
        <v>13947.89</v>
      </c>
      <c r="BZ204" t="s">
        <v>89</v>
      </c>
      <c r="CA204" t="s">
        <v>226</v>
      </c>
      <c r="CC204" t="s">
        <v>134</v>
      </c>
      <c r="CD204" s="5" t="s">
        <v>139</v>
      </c>
      <c r="CE204" t="s">
        <v>227</v>
      </c>
      <c r="CF204" s="3">
        <v>45218</v>
      </c>
      <c r="CI204">
        <v>2</v>
      </c>
      <c r="CJ204">
        <v>1</v>
      </c>
      <c r="CK204">
        <v>23</v>
      </c>
      <c r="CL204" t="s">
        <v>86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"GAB2017308"</f>
        <v>GAB2017308</v>
      </c>
      <c r="F205" s="3">
        <v>45217</v>
      </c>
      <c r="G205">
        <v>202407</v>
      </c>
      <c r="H205" t="s">
        <v>91</v>
      </c>
      <c r="I205" t="s">
        <v>92</v>
      </c>
      <c r="J205" t="s">
        <v>93</v>
      </c>
      <c r="K205" t="s">
        <v>78</v>
      </c>
      <c r="L205" t="s">
        <v>91</v>
      </c>
      <c r="M205" t="s">
        <v>92</v>
      </c>
      <c r="N205" t="s">
        <v>523</v>
      </c>
      <c r="O205" t="s">
        <v>82</v>
      </c>
      <c r="P205" t="str">
        <f>"SUT-CT083385                  "</f>
        <v xml:space="preserve">SUT-CT083385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25.42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0.1</v>
      </c>
      <c r="BJ205">
        <v>1.9</v>
      </c>
      <c r="BK205">
        <v>2</v>
      </c>
      <c r="BL205">
        <v>61.47</v>
      </c>
      <c r="BM205">
        <v>9.2200000000000006</v>
      </c>
      <c r="BN205">
        <v>70.69</v>
      </c>
      <c r="BO205">
        <v>70.69</v>
      </c>
      <c r="BQ205" t="s">
        <v>524</v>
      </c>
      <c r="BR205" t="s">
        <v>99</v>
      </c>
      <c r="BS205" s="3">
        <v>45218</v>
      </c>
      <c r="BT205" s="4">
        <v>0.37638888888888888</v>
      </c>
      <c r="BU205" t="s">
        <v>782</v>
      </c>
      <c r="BV205" t="s">
        <v>101</v>
      </c>
      <c r="BY205">
        <v>9470.25</v>
      </c>
      <c r="BZ205" t="s">
        <v>89</v>
      </c>
      <c r="CA205" t="s">
        <v>783</v>
      </c>
      <c r="CC205" t="s">
        <v>92</v>
      </c>
      <c r="CD205">
        <v>7441</v>
      </c>
      <c r="CE205" t="s">
        <v>267</v>
      </c>
      <c r="CF205" s="3">
        <v>45219</v>
      </c>
      <c r="CI205">
        <v>1</v>
      </c>
      <c r="CJ205">
        <v>1</v>
      </c>
      <c r="CK205">
        <v>22</v>
      </c>
      <c r="CL205" t="s">
        <v>86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"GAB2017310"</f>
        <v>GAB2017310</v>
      </c>
      <c r="F206" s="3">
        <v>45217</v>
      </c>
      <c r="G206">
        <v>202407</v>
      </c>
      <c r="H206" t="s">
        <v>91</v>
      </c>
      <c r="I206" t="s">
        <v>92</v>
      </c>
      <c r="J206" t="s">
        <v>93</v>
      </c>
      <c r="K206" t="s">
        <v>78</v>
      </c>
      <c r="L206" t="s">
        <v>295</v>
      </c>
      <c r="M206" t="s">
        <v>296</v>
      </c>
      <c r="N206" t="s">
        <v>297</v>
      </c>
      <c r="O206" t="s">
        <v>82</v>
      </c>
      <c r="P206" t="str">
        <f>"SUT-CT083384                  "</f>
        <v xml:space="preserve">SUT-CT083384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63.04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1.7</v>
      </c>
      <c r="BK206">
        <v>2</v>
      </c>
      <c r="BL206">
        <v>152.46</v>
      </c>
      <c r="BM206">
        <v>22.87</v>
      </c>
      <c r="BN206">
        <v>175.33</v>
      </c>
      <c r="BO206">
        <v>175.33</v>
      </c>
      <c r="BQ206" t="s">
        <v>388</v>
      </c>
      <c r="BR206" t="s">
        <v>99</v>
      </c>
      <c r="BS206" s="3">
        <v>45218</v>
      </c>
      <c r="BT206" s="4">
        <v>0.41666666666666669</v>
      </c>
      <c r="BU206" t="s">
        <v>732</v>
      </c>
      <c r="BV206" t="s">
        <v>101</v>
      </c>
      <c r="BY206">
        <v>8448</v>
      </c>
      <c r="BZ206" t="s">
        <v>89</v>
      </c>
      <c r="CC206" t="s">
        <v>296</v>
      </c>
      <c r="CD206">
        <v>9459</v>
      </c>
      <c r="CE206" t="s">
        <v>784</v>
      </c>
      <c r="CF206" s="3">
        <v>45219</v>
      </c>
      <c r="CI206">
        <v>2</v>
      </c>
      <c r="CJ206">
        <v>1</v>
      </c>
      <c r="CK206">
        <v>23</v>
      </c>
      <c r="CL206" t="s">
        <v>86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"GAB2017311"</f>
        <v>GAB2017311</v>
      </c>
      <c r="F207" s="3">
        <v>45217</v>
      </c>
      <c r="G207">
        <v>202407</v>
      </c>
      <c r="H207" t="s">
        <v>91</v>
      </c>
      <c r="I207" t="s">
        <v>92</v>
      </c>
      <c r="J207" t="s">
        <v>93</v>
      </c>
      <c r="K207" t="s">
        <v>78</v>
      </c>
      <c r="L207" t="s">
        <v>307</v>
      </c>
      <c r="M207" t="s">
        <v>308</v>
      </c>
      <c r="N207" t="s">
        <v>309</v>
      </c>
      <c r="O207" t="s">
        <v>82</v>
      </c>
      <c r="P207" t="str">
        <f>"SUT-CT083387                  "</f>
        <v xml:space="preserve">SUT-CT083387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63.04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0.1</v>
      </c>
      <c r="BJ207">
        <v>1.5</v>
      </c>
      <c r="BK207">
        <v>1.5</v>
      </c>
      <c r="BL207">
        <v>152.46</v>
      </c>
      <c r="BM207">
        <v>22.87</v>
      </c>
      <c r="BN207">
        <v>175.33</v>
      </c>
      <c r="BO207">
        <v>175.33</v>
      </c>
      <c r="BQ207" t="s">
        <v>310</v>
      </c>
      <c r="BR207" t="s">
        <v>99</v>
      </c>
      <c r="BS207" s="3">
        <v>45218</v>
      </c>
      <c r="BT207" s="4">
        <v>0.375</v>
      </c>
      <c r="BU207" t="s">
        <v>785</v>
      </c>
      <c r="BV207" t="s">
        <v>101</v>
      </c>
      <c r="BY207">
        <v>7417.44</v>
      </c>
      <c r="BZ207" t="s">
        <v>89</v>
      </c>
      <c r="CA207" t="s">
        <v>568</v>
      </c>
      <c r="CC207" t="s">
        <v>308</v>
      </c>
      <c r="CD207">
        <v>1900</v>
      </c>
      <c r="CE207" t="s">
        <v>267</v>
      </c>
      <c r="CF207" s="3">
        <v>45219</v>
      </c>
      <c r="CI207">
        <v>1</v>
      </c>
      <c r="CJ207">
        <v>1</v>
      </c>
      <c r="CK207">
        <v>23</v>
      </c>
      <c r="CL207" t="s">
        <v>86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"GAB2017312"</f>
        <v>GAB2017312</v>
      </c>
      <c r="F208" s="3">
        <v>45217</v>
      </c>
      <c r="G208">
        <v>202407</v>
      </c>
      <c r="H208" t="s">
        <v>91</v>
      </c>
      <c r="I208" t="s">
        <v>92</v>
      </c>
      <c r="J208" t="s">
        <v>93</v>
      </c>
      <c r="K208" t="s">
        <v>78</v>
      </c>
      <c r="L208" t="s">
        <v>91</v>
      </c>
      <c r="M208" t="s">
        <v>92</v>
      </c>
      <c r="N208" t="s">
        <v>672</v>
      </c>
      <c r="O208" t="s">
        <v>82</v>
      </c>
      <c r="P208" t="str">
        <f>"SUT-CT083390                  "</f>
        <v xml:space="preserve">SUT-CT083390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25.42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3.8</v>
      </c>
      <c r="BK208">
        <v>4</v>
      </c>
      <c r="BL208">
        <v>61.47</v>
      </c>
      <c r="BM208">
        <v>9.2200000000000006</v>
      </c>
      <c r="BN208">
        <v>70.69</v>
      </c>
      <c r="BO208">
        <v>70.69</v>
      </c>
      <c r="BQ208" t="s">
        <v>673</v>
      </c>
      <c r="BR208" t="s">
        <v>99</v>
      </c>
      <c r="BS208" s="3">
        <v>45218</v>
      </c>
      <c r="BT208" s="4">
        <v>0.49305555555555558</v>
      </c>
      <c r="BU208" t="s">
        <v>674</v>
      </c>
      <c r="BV208" t="s">
        <v>101</v>
      </c>
      <c r="BY208">
        <v>19200</v>
      </c>
      <c r="BZ208" t="s">
        <v>89</v>
      </c>
      <c r="CA208" t="s">
        <v>786</v>
      </c>
      <c r="CC208" t="s">
        <v>92</v>
      </c>
      <c r="CD208">
        <v>7975</v>
      </c>
      <c r="CE208" t="s">
        <v>494</v>
      </c>
      <c r="CF208" s="3">
        <v>45219</v>
      </c>
      <c r="CI208">
        <v>1</v>
      </c>
      <c r="CJ208">
        <v>1</v>
      </c>
      <c r="CK208">
        <v>22</v>
      </c>
      <c r="CL208" t="s">
        <v>86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"GAB2017313"</f>
        <v>GAB2017313</v>
      </c>
      <c r="F209" s="3">
        <v>45217</v>
      </c>
      <c r="G209">
        <v>202407</v>
      </c>
      <c r="H209" t="s">
        <v>91</v>
      </c>
      <c r="I209" t="s">
        <v>92</v>
      </c>
      <c r="J209" t="s">
        <v>93</v>
      </c>
      <c r="K209" t="s">
        <v>78</v>
      </c>
      <c r="L209" t="s">
        <v>75</v>
      </c>
      <c r="M209" t="s">
        <v>76</v>
      </c>
      <c r="N209" t="s">
        <v>727</v>
      </c>
      <c r="O209" t="s">
        <v>82</v>
      </c>
      <c r="P209" t="str">
        <f>"SUT-CT083388                  "</f>
        <v xml:space="preserve">SUT-CT083388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65.05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0.2</v>
      </c>
      <c r="BJ209">
        <v>3.7</v>
      </c>
      <c r="BK209">
        <v>4</v>
      </c>
      <c r="BL209">
        <v>157.32</v>
      </c>
      <c r="BM209">
        <v>23.6</v>
      </c>
      <c r="BN209">
        <v>180.92</v>
      </c>
      <c r="BO209">
        <v>180.92</v>
      </c>
      <c r="BQ209" t="s">
        <v>728</v>
      </c>
      <c r="BR209" t="s">
        <v>99</v>
      </c>
      <c r="BS209" s="3">
        <v>45218</v>
      </c>
      <c r="BT209" s="4">
        <v>0.3659722222222222</v>
      </c>
      <c r="BU209" t="s">
        <v>729</v>
      </c>
      <c r="BV209" t="s">
        <v>101</v>
      </c>
      <c r="BY209">
        <v>18425.7</v>
      </c>
      <c r="BZ209" t="s">
        <v>89</v>
      </c>
      <c r="CA209" t="s">
        <v>730</v>
      </c>
      <c r="CC209" t="s">
        <v>76</v>
      </c>
      <c r="CD209" s="5" t="s">
        <v>176</v>
      </c>
      <c r="CE209" t="s">
        <v>494</v>
      </c>
      <c r="CF209" s="3">
        <v>45218</v>
      </c>
      <c r="CI209">
        <v>1</v>
      </c>
      <c r="CJ209">
        <v>1</v>
      </c>
      <c r="CK209">
        <v>21</v>
      </c>
      <c r="CL209" t="s">
        <v>86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"GAB2017314"</f>
        <v>GAB2017314</v>
      </c>
      <c r="F210" s="3">
        <v>45217</v>
      </c>
      <c r="G210">
        <v>202407</v>
      </c>
      <c r="H210" t="s">
        <v>91</v>
      </c>
      <c r="I210" t="s">
        <v>92</v>
      </c>
      <c r="J210" t="s">
        <v>93</v>
      </c>
      <c r="K210" t="s">
        <v>78</v>
      </c>
      <c r="L210" t="s">
        <v>91</v>
      </c>
      <c r="M210" t="s">
        <v>92</v>
      </c>
      <c r="N210" t="s">
        <v>234</v>
      </c>
      <c r="O210" t="s">
        <v>82</v>
      </c>
      <c r="P210" t="str">
        <f>"SUT-CT083389                  "</f>
        <v xml:space="preserve">SUT-CT083389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25.42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2.6</v>
      </c>
      <c r="BK210">
        <v>3</v>
      </c>
      <c r="BL210">
        <v>61.47</v>
      </c>
      <c r="BM210">
        <v>9.2200000000000006</v>
      </c>
      <c r="BN210">
        <v>70.69</v>
      </c>
      <c r="BO210">
        <v>70.69</v>
      </c>
      <c r="BQ210" t="s">
        <v>235</v>
      </c>
      <c r="BR210" t="s">
        <v>99</v>
      </c>
      <c r="BS210" s="3">
        <v>45218</v>
      </c>
      <c r="BT210" s="4">
        <v>0.3840277777777778</v>
      </c>
      <c r="BU210" t="s">
        <v>236</v>
      </c>
      <c r="BV210" t="s">
        <v>101</v>
      </c>
      <c r="BY210">
        <v>12753.4</v>
      </c>
      <c r="BZ210" t="s">
        <v>89</v>
      </c>
      <c r="CA210" t="s">
        <v>237</v>
      </c>
      <c r="CC210" t="s">
        <v>92</v>
      </c>
      <c r="CD210">
        <v>7800</v>
      </c>
      <c r="CE210" t="s">
        <v>494</v>
      </c>
      <c r="CF210" s="3">
        <v>45219</v>
      </c>
      <c r="CI210">
        <v>1</v>
      </c>
      <c r="CJ210">
        <v>1</v>
      </c>
      <c r="CK210">
        <v>22</v>
      </c>
      <c r="CL210" t="s">
        <v>86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"GAB2017315"</f>
        <v>GAB2017315</v>
      </c>
      <c r="F211" s="3">
        <v>45217</v>
      </c>
      <c r="G211">
        <v>202407</v>
      </c>
      <c r="H211" t="s">
        <v>91</v>
      </c>
      <c r="I211" t="s">
        <v>92</v>
      </c>
      <c r="J211" t="s">
        <v>93</v>
      </c>
      <c r="K211" t="s">
        <v>78</v>
      </c>
      <c r="L211" t="s">
        <v>787</v>
      </c>
      <c r="M211" t="s">
        <v>788</v>
      </c>
      <c r="N211" t="s">
        <v>789</v>
      </c>
      <c r="O211" t="s">
        <v>82</v>
      </c>
      <c r="P211" t="str">
        <f>"ATT:PLEASE PUT IN TENDER BOX  "</f>
        <v xml:space="preserve">ATT:PLEASE PUT IN TENDER BOX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77.28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0.1</v>
      </c>
      <c r="BJ211">
        <v>2.2000000000000002</v>
      </c>
      <c r="BK211">
        <v>2.5</v>
      </c>
      <c r="BL211">
        <v>186.89</v>
      </c>
      <c r="BM211">
        <v>28.03</v>
      </c>
      <c r="BN211">
        <v>214.92</v>
      </c>
      <c r="BO211">
        <v>214.92</v>
      </c>
      <c r="BQ211" t="s">
        <v>790</v>
      </c>
      <c r="BR211" t="s">
        <v>99</v>
      </c>
      <c r="BS211" s="3">
        <v>45218</v>
      </c>
      <c r="BT211" s="4">
        <v>0.4284722222222222</v>
      </c>
      <c r="BU211" t="s">
        <v>791</v>
      </c>
      <c r="BV211" t="s">
        <v>101</v>
      </c>
      <c r="BY211">
        <v>10779.56</v>
      </c>
      <c r="BZ211" t="s">
        <v>89</v>
      </c>
      <c r="CA211" t="s">
        <v>792</v>
      </c>
      <c r="CC211" t="s">
        <v>788</v>
      </c>
      <c r="CD211">
        <v>2940</v>
      </c>
      <c r="CE211" t="s">
        <v>244</v>
      </c>
      <c r="CF211" s="3">
        <v>45219</v>
      </c>
      <c r="CI211">
        <v>2</v>
      </c>
      <c r="CJ211">
        <v>1</v>
      </c>
      <c r="CK211">
        <v>23</v>
      </c>
      <c r="CL211" t="s">
        <v>86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"GAB2017316"</f>
        <v>GAB2017316</v>
      </c>
      <c r="F212" s="3">
        <v>45217</v>
      </c>
      <c r="G212">
        <v>202407</v>
      </c>
      <c r="H212" t="s">
        <v>91</v>
      </c>
      <c r="I212" t="s">
        <v>92</v>
      </c>
      <c r="J212" t="s">
        <v>93</v>
      </c>
      <c r="K212" t="s">
        <v>78</v>
      </c>
      <c r="L212" t="s">
        <v>314</v>
      </c>
      <c r="M212" t="s">
        <v>315</v>
      </c>
      <c r="N212" t="s">
        <v>391</v>
      </c>
      <c r="O212" t="s">
        <v>82</v>
      </c>
      <c r="P212" t="str">
        <f>"ATT:ANDREW WHYTE              "</f>
        <v xml:space="preserve">ATT:ANDREW WHYTE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40.659999999999997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0.2</v>
      </c>
      <c r="BJ212">
        <v>2.5</v>
      </c>
      <c r="BK212">
        <v>2.5</v>
      </c>
      <c r="BL212">
        <v>98.34</v>
      </c>
      <c r="BM212">
        <v>14.75</v>
      </c>
      <c r="BN212">
        <v>113.09</v>
      </c>
      <c r="BO212">
        <v>113.09</v>
      </c>
      <c r="BQ212" t="s">
        <v>411</v>
      </c>
      <c r="BR212" t="s">
        <v>99</v>
      </c>
      <c r="BS212" s="3">
        <v>45218</v>
      </c>
      <c r="BT212" s="4">
        <v>0.3527777777777778</v>
      </c>
      <c r="BU212" t="s">
        <v>392</v>
      </c>
      <c r="BV212" t="s">
        <v>101</v>
      </c>
      <c r="BY212">
        <v>12461.4</v>
      </c>
      <c r="BZ212" t="s">
        <v>89</v>
      </c>
      <c r="CC212" t="s">
        <v>315</v>
      </c>
      <c r="CD212">
        <v>6001</v>
      </c>
      <c r="CE212" t="s">
        <v>244</v>
      </c>
      <c r="CF212" s="3">
        <v>45218</v>
      </c>
      <c r="CI212">
        <v>2</v>
      </c>
      <c r="CJ212">
        <v>1</v>
      </c>
      <c r="CK212">
        <v>21</v>
      </c>
      <c r="CL212" t="s">
        <v>86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"GAB2017304"</f>
        <v>GAB2017304</v>
      </c>
      <c r="F213" s="3">
        <v>45217</v>
      </c>
      <c r="G213">
        <v>202407</v>
      </c>
      <c r="H213" t="s">
        <v>91</v>
      </c>
      <c r="I213" t="s">
        <v>92</v>
      </c>
      <c r="J213" t="s">
        <v>93</v>
      </c>
      <c r="K213" t="s">
        <v>78</v>
      </c>
      <c r="L213" t="s">
        <v>119</v>
      </c>
      <c r="M213" t="s">
        <v>120</v>
      </c>
      <c r="N213" t="s">
        <v>793</v>
      </c>
      <c r="O213" t="s">
        <v>97</v>
      </c>
      <c r="P213" t="str">
        <f>"SUT-018408 018406             "</f>
        <v xml:space="preserve">SUT-018408 018406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5.57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127.78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3</v>
      </c>
      <c r="BI213">
        <v>20.2</v>
      </c>
      <c r="BJ213">
        <v>39.200000000000003</v>
      </c>
      <c r="BK213">
        <v>40</v>
      </c>
      <c r="BL213">
        <v>314.60000000000002</v>
      </c>
      <c r="BM213">
        <v>47.19</v>
      </c>
      <c r="BN213">
        <v>361.79</v>
      </c>
      <c r="BO213">
        <v>361.79</v>
      </c>
      <c r="BQ213" t="s">
        <v>105</v>
      </c>
      <c r="BR213" t="s">
        <v>99</v>
      </c>
      <c r="BS213" s="3">
        <v>45219</v>
      </c>
      <c r="BT213" s="4">
        <v>0.53611111111111109</v>
      </c>
      <c r="BU213" t="s">
        <v>794</v>
      </c>
      <c r="BV213" t="s">
        <v>101</v>
      </c>
      <c r="BY213">
        <v>195821.81</v>
      </c>
      <c r="CA213" t="s">
        <v>795</v>
      </c>
      <c r="CC213" t="s">
        <v>120</v>
      </c>
      <c r="CD213">
        <v>2092</v>
      </c>
      <c r="CE213" t="s">
        <v>90</v>
      </c>
      <c r="CF213" s="3">
        <v>45219</v>
      </c>
      <c r="CI213">
        <v>2</v>
      </c>
      <c r="CJ213">
        <v>2</v>
      </c>
      <c r="CK213">
        <v>41</v>
      </c>
      <c r="CL213" t="s">
        <v>86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"GAB2017305"</f>
        <v>GAB2017305</v>
      </c>
      <c r="F214" s="3">
        <v>45217</v>
      </c>
      <c r="G214">
        <v>202407</v>
      </c>
      <c r="H214" t="s">
        <v>91</v>
      </c>
      <c r="I214" t="s">
        <v>92</v>
      </c>
      <c r="J214" t="s">
        <v>93</v>
      </c>
      <c r="K214" t="s">
        <v>78</v>
      </c>
      <c r="L214" t="s">
        <v>796</v>
      </c>
      <c r="M214" t="s">
        <v>797</v>
      </c>
      <c r="N214" t="s">
        <v>798</v>
      </c>
      <c r="O214" t="s">
        <v>97</v>
      </c>
      <c r="P214" t="str">
        <f>"SUT-018412 018411 018410 01840"</f>
        <v>SUT-018412 018411 018410 01840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5.57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106.88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2</v>
      </c>
      <c r="BI214">
        <v>8.1</v>
      </c>
      <c r="BJ214">
        <v>19</v>
      </c>
      <c r="BK214">
        <v>19</v>
      </c>
      <c r="BL214">
        <v>264.05</v>
      </c>
      <c r="BM214">
        <v>39.61</v>
      </c>
      <c r="BN214">
        <v>303.66000000000003</v>
      </c>
      <c r="BO214">
        <v>303.66000000000003</v>
      </c>
      <c r="BQ214" t="s">
        <v>105</v>
      </c>
      <c r="BR214" t="s">
        <v>99</v>
      </c>
      <c r="BS214" s="3">
        <v>45219</v>
      </c>
      <c r="BT214" s="4">
        <v>0.5625</v>
      </c>
      <c r="BU214" t="s">
        <v>799</v>
      </c>
      <c r="BV214" t="s">
        <v>101</v>
      </c>
      <c r="BY214">
        <v>94998.720000000001</v>
      </c>
      <c r="CA214" t="s">
        <v>800</v>
      </c>
      <c r="CC214" t="s">
        <v>797</v>
      </c>
      <c r="CD214" s="5" t="s">
        <v>801</v>
      </c>
      <c r="CE214" t="s">
        <v>90</v>
      </c>
      <c r="CF214" s="3">
        <v>45219</v>
      </c>
      <c r="CI214">
        <v>2</v>
      </c>
      <c r="CJ214">
        <v>2</v>
      </c>
      <c r="CK214">
        <v>43</v>
      </c>
      <c r="CL214" t="s">
        <v>86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"GAB2017320"</f>
        <v>GAB2017320</v>
      </c>
      <c r="F215" s="3">
        <v>45217</v>
      </c>
      <c r="G215">
        <v>202407</v>
      </c>
      <c r="H215" t="s">
        <v>91</v>
      </c>
      <c r="I215" t="s">
        <v>92</v>
      </c>
      <c r="J215" t="s">
        <v>93</v>
      </c>
      <c r="K215" t="s">
        <v>78</v>
      </c>
      <c r="L215" t="s">
        <v>706</v>
      </c>
      <c r="M215" t="s">
        <v>707</v>
      </c>
      <c r="N215" t="s">
        <v>742</v>
      </c>
      <c r="O215" t="s">
        <v>82</v>
      </c>
      <c r="P215" t="str">
        <f>"SUT-CT083406 CT083382         "</f>
        <v xml:space="preserve">SUT-CT083406 CT083382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32.54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0.6</v>
      </c>
      <c r="BJ215">
        <v>1.8</v>
      </c>
      <c r="BK215">
        <v>2</v>
      </c>
      <c r="BL215">
        <v>78.69</v>
      </c>
      <c r="BM215">
        <v>11.8</v>
      </c>
      <c r="BN215">
        <v>90.49</v>
      </c>
      <c r="BO215">
        <v>90.49</v>
      </c>
      <c r="BQ215" t="s">
        <v>802</v>
      </c>
      <c r="BR215" t="s">
        <v>99</v>
      </c>
      <c r="BS215" s="3">
        <v>45218</v>
      </c>
      <c r="BT215" s="4">
        <v>0.4381944444444445</v>
      </c>
      <c r="BU215" t="s">
        <v>744</v>
      </c>
      <c r="BV215" t="s">
        <v>86</v>
      </c>
      <c r="BW215" t="s">
        <v>803</v>
      </c>
      <c r="BX215" t="s">
        <v>312</v>
      </c>
      <c r="BY215">
        <v>8835.98</v>
      </c>
      <c r="BZ215" t="s">
        <v>89</v>
      </c>
      <c r="CA215" t="s">
        <v>745</v>
      </c>
      <c r="CC215" t="s">
        <v>707</v>
      </c>
      <c r="CD215">
        <v>2125</v>
      </c>
      <c r="CE215" t="s">
        <v>233</v>
      </c>
      <c r="CF215" s="3">
        <v>45218</v>
      </c>
      <c r="CI215">
        <v>1</v>
      </c>
      <c r="CJ215">
        <v>1</v>
      </c>
      <c r="CK215">
        <v>21</v>
      </c>
      <c r="CL215" t="s">
        <v>86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"GAB2017322"</f>
        <v>GAB2017322</v>
      </c>
      <c r="F216" s="3">
        <v>45217</v>
      </c>
      <c r="G216">
        <v>202407</v>
      </c>
      <c r="H216" t="s">
        <v>91</v>
      </c>
      <c r="I216" t="s">
        <v>92</v>
      </c>
      <c r="J216" t="s">
        <v>93</v>
      </c>
      <c r="K216" t="s">
        <v>78</v>
      </c>
      <c r="L216" t="s">
        <v>381</v>
      </c>
      <c r="M216" t="s">
        <v>382</v>
      </c>
      <c r="N216" t="s">
        <v>383</v>
      </c>
      <c r="O216" t="s">
        <v>82</v>
      </c>
      <c r="P216" t="str">
        <f>"SUT-CT083402                  "</f>
        <v xml:space="preserve">SUT-CT083402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25.42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2.1</v>
      </c>
      <c r="BK216">
        <v>3</v>
      </c>
      <c r="BL216">
        <v>61.47</v>
      </c>
      <c r="BM216">
        <v>9.2200000000000006</v>
      </c>
      <c r="BN216">
        <v>70.69</v>
      </c>
      <c r="BO216">
        <v>70.69</v>
      </c>
      <c r="BQ216" t="s">
        <v>384</v>
      </c>
      <c r="BR216" t="s">
        <v>99</v>
      </c>
      <c r="BS216" s="3">
        <v>45218</v>
      </c>
      <c r="BT216" s="4">
        <v>0.37847222222222227</v>
      </c>
      <c r="BU216" t="s">
        <v>804</v>
      </c>
      <c r="BV216" t="s">
        <v>101</v>
      </c>
      <c r="BY216">
        <v>10404.5</v>
      </c>
      <c r="BZ216" t="s">
        <v>89</v>
      </c>
      <c r="CA216" t="s">
        <v>566</v>
      </c>
      <c r="CC216" t="s">
        <v>382</v>
      </c>
      <c r="CD216">
        <v>7600</v>
      </c>
      <c r="CE216" t="s">
        <v>171</v>
      </c>
      <c r="CF216" s="3">
        <v>45219</v>
      </c>
      <c r="CI216">
        <v>1</v>
      </c>
      <c r="CJ216">
        <v>1</v>
      </c>
      <c r="CK216">
        <v>22</v>
      </c>
      <c r="CL216" t="s">
        <v>86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"080010995143"</f>
        <v>080010995143</v>
      </c>
      <c r="F217" s="3">
        <v>45218</v>
      </c>
      <c r="G217">
        <v>202407</v>
      </c>
      <c r="H217" t="s">
        <v>432</v>
      </c>
      <c r="I217" t="s">
        <v>433</v>
      </c>
      <c r="J217" t="s">
        <v>805</v>
      </c>
      <c r="K217" t="s">
        <v>78</v>
      </c>
      <c r="L217" t="s">
        <v>91</v>
      </c>
      <c r="M217" t="s">
        <v>92</v>
      </c>
      <c r="N217" t="s">
        <v>806</v>
      </c>
      <c r="O217" t="s">
        <v>97</v>
      </c>
      <c r="P217" t="str">
        <f>"-                             "</f>
        <v xml:space="preserve">-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5.57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62.92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3</v>
      </c>
      <c r="BJ217">
        <v>9.6</v>
      </c>
      <c r="BK217">
        <v>10</v>
      </c>
      <c r="BL217">
        <v>157.74</v>
      </c>
      <c r="BM217">
        <v>23.66</v>
      </c>
      <c r="BN217">
        <v>181.4</v>
      </c>
      <c r="BO217">
        <v>181.4</v>
      </c>
      <c r="BP217" t="s">
        <v>128</v>
      </c>
      <c r="BQ217" t="s">
        <v>598</v>
      </c>
      <c r="BR217" t="s">
        <v>807</v>
      </c>
      <c r="BS217" s="3">
        <v>45222</v>
      </c>
      <c r="BT217" s="4">
        <v>0.41597222222222219</v>
      </c>
      <c r="BU217" t="s">
        <v>356</v>
      </c>
      <c r="BV217" t="s">
        <v>101</v>
      </c>
      <c r="BY217">
        <v>48000</v>
      </c>
      <c r="BZ217" t="s">
        <v>183</v>
      </c>
      <c r="CA217" t="s">
        <v>357</v>
      </c>
      <c r="CC217" t="s">
        <v>92</v>
      </c>
      <c r="CD217">
        <v>7460</v>
      </c>
      <c r="CE217" t="s">
        <v>447</v>
      </c>
      <c r="CF217" s="3">
        <v>45223</v>
      </c>
      <c r="CI217">
        <v>3</v>
      </c>
      <c r="CJ217">
        <v>2</v>
      </c>
      <c r="CK217">
        <v>41</v>
      </c>
      <c r="CL217" t="s">
        <v>86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"GAB2017323"</f>
        <v>GAB2017323</v>
      </c>
      <c r="F218" s="3">
        <v>45218</v>
      </c>
      <c r="G218">
        <v>202407</v>
      </c>
      <c r="H218" t="s">
        <v>91</v>
      </c>
      <c r="I218" t="s">
        <v>92</v>
      </c>
      <c r="J218" t="s">
        <v>93</v>
      </c>
      <c r="K218" t="s">
        <v>78</v>
      </c>
      <c r="L218" t="s">
        <v>453</v>
      </c>
      <c r="M218" t="s">
        <v>454</v>
      </c>
      <c r="N218" t="s">
        <v>656</v>
      </c>
      <c r="O218" t="s">
        <v>82</v>
      </c>
      <c r="P218" t="str">
        <f>"SUT-CT083412                  "</f>
        <v xml:space="preserve">SUT-CT083412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105.74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0.3</v>
      </c>
      <c r="BJ218">
        <v>3.3</v>
      </c>
      <c r="BK218">
        <v>3.5</v>
      </c>
      <c r="BL218">
        <v>255.73</v>
      </c>
      <c r="BM218">
        <v>38.36</v>
      </c>
      <c r="BN218">
        <v>294.08999999999997</v>
      </c>
      <c r="BO218">
        <v>294.08999999999997</v>
      </c>
      <c r="BQ218" t="s">
        <v>808</v>
      </c>
      <c r="BR218" t="s">
        <v>99</v>
      </c>
      <c r="BS218" s="3">
        <v>45219</v>
      </c>
      <c r="BT218" s="4">
        <v>0.5625</v>
      </c>
      <c r="BU218" t="s">
        <v>809</v>
      </c>
      <c r="BV218" t="s">
        <v>101</v>
      </c>
      <c r="BY218">
        <v>16655.63</v>
      </c>
      <c r="CA218" t="s">
        <v>810</v>
      </c>
      <c r="CC218" t="s">
        <v>454</v>
      </c>
      <c r="CD218" s="5" t="s">
        <v>660</v>
      </c>
      <c r="CE218" t="s">
        <v>249</v>
      </c>
      <c r="CF218" s="3">
        <v>45219</v>
      </c>
      <c r="CI218">
        <v>2</v>
      </c>
      <c r="CJ218">
        <v>1</v>
      </c>
      <c r="CK218">
        <v>23</v>
      </c>
      <c r="CL218" t="s">
        <v>86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"GAB2017324"</f>
        <v>GAB2017324</v>
      </c>
      <c r="F219" s="3">
        <v>45218</v>
      </c>
      <c r="G219">
        <v>202407</v>
      </c>
      <c r="H219" t="s">
        <v>91</v>
      </c>
      <c r="I219" t="s">
        <v>92</v>
      </c>
      <c r="J219" t="s">
        <v>93</v>
      </c>
      <c r="K219" t="s">
        <v>78</v>
      </c>
      <c r="L219" t="s">
        <v>91</v>
      </c>
      <c r="M219" t="s">
        <v>92</v>
      </c>
      <c r="N219" t="s">
        <v>407</v>
      </c>
      <c r="O219" t="s">
        <v>82</v>
      </c>
      <c r="P219" t="str">
        <f>"SUT-CT083407                  "</f>
        <v xml:space="preserve">SUT-CT083407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25.42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0.2</v>
      </c>
      <c r="BJ219">
        <v>2.4</v>
      </c>
      <c r="BK219">
        <v>3</v>
      </c>
      <c r="BL219">
        <v>61.47</v>
      </c>
      <c r="BM219">
        <v>9.2200000000000006</v>
      </c>
      <c r="BN219">
        <v>70.69</v>
      </c>
      <c r="BO219">
        <v>70.69</v>
      </c>
      <c r="BQ219" t="s">
        <v>408</v>
      </c>
      <c r="BR219" t="s">
        <v>99</v>
      </c>
      <c r="BS219" s="3">
        <v>45219</v>
      </c>
      <c r="BT219" s="4">
        <v>0.49652777777777773</v>
      </c>
      <c r="BU219" t="s">
        <v>811</v>
      </c>
      <c r="BV219" t="s">
        <v>101</v>
      </c>
      <c r="BY219">
        <v>11873.29</v>
      </c>
      <c r="CA219" t="s">
        <v>812</v>
      </c>
      <c r="CC219" t="s">
        <v>92</v>
      </c>
      <c r="CD219">
        <v>7806</v>
      </c>
      <c r="CE219" t="s">
        <v>171</v>
      </c>
      <c r="CF219" s="3">
        <v>45222</v>
      </c>
      <c r="CI219">
        <v>1</v>
      </c>
      <c r="CJ219">
        <v>1</v>
      </c>
      <c r="CK219">
        <v>22</v>
      </c>
      <c r="CL219" t="s">
        <v>86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"GAB2017325"</f>
        <v>GAB2017325</v>
      </c>
      <c r="F220" s="3">
        <v>45218</v>
      </c>
      <c r="G220">
        <v>202407</v>
      </c>
      <c r="H220" t="s">
        <v>91</v>
      </c>
      <c r="I220" t="s">
        <v>92</v>
      </c>
      <c r="J220" t="s">
        <v>93</v>
      </c>
      <c r="K220" t="s">
        <v>78</v>
      </c>
      <c r="L220" t="s">
        <v>75</v>
      </c>
      <c r="M220" t="s">
        <v>76</v>
      </c>
      <c r="N220" t="s">
        <v>412</v>
      </c>
      <c r="O220" t="s">
        <v>82</v>
      </c>
      <c r="P220" t="str">
        <f>"SUT-018200                    "</f>
        <v xml:space="preserve">SUT-018200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40.659999999999997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0.1</v>
      </c>
      <c r="BJ220">
        <v>2.1</v>
      </c>
      <c r="BK220">
        <v>2.5</v>
      </c>
      <c r="BL220">
        <v>98.34</v>
      </c>
      <c r="BM220">
        <v>14.75</v>
      </c>
      <c r="BN220">
        <v>113.09</v>
      </c>
      <c r="BO220">
        <v>113.09</v>
      </c>
      <c r="BQ220" t="s">
        <v>413</v>
      </c>
      <c r="BR220" t="s">
        <v>99</v>
      </c>
      <c r="BS220" s="3">
        <v>45219</v>
      </c>
      <c r="BT220" s="4">
        <v>0.39861111111111108</v>
      </c>
      <c r="BU220" t="s">
        <v>813</v>
      </c>
      <c r="BV220" t="s">
        <v>101</v>
      </c>
      <c r="BY220">
        <v>10509.28</v>
      </c>
      <c r="CA220" t="s">
        <v>814</v>
      </c>
      <c r="CC220" t="s">
        <v>76</v>
      </c>
      <c r="CD220" s="5" t="s">
        <v>176</v>
      </c>
      <c r="CE220" t="s">
        <v>267</v>
      </c>
      <c r="CF220" s="3">
        <v>45219</v>
      </c>
      <c r="CI220">
        <v>1</v>
      </c>
      <c r="CJ220">
        <v>1</v>
      </c>
      <c r="CK220">
        <v>21</v>
      </c>
      <c r="CL220" t="s">
        <v>86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"GAB2017326"</f>
        <v>GAB2017326</v>
      </c>
      <c r="F221" s="3">
        <v>45218</v>
      </c>
      <c r="G221">
        <v>202407</v>
      </c>
      <c r="H221" t="s">
        <v>91</v>
      </c>
      <c r="I221" t="s">
        <v>92</v>
      </c>
      <c r="J221" t="s">
        <v>93</v>
      </c>
      <c r="K221" t="s">
        <v>78</v>
      </c>
      <c r="L221" t="s">
        <v>275</v>
      </c>
      <c r="M221" t="s">
        <v>276</v>
      </c>
      <c r="N221" t="s">
        <v>815</v>
      </c>
      <c r="O221" t="s">
        <v>82</v>
      </c>
      <c r="P221" t="str">
        <f>"SUT-018453                    "</f>
        <v xml:space="preserve">SUT-018453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91.51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0.1</v>
      </c>
      <c r="BJ221">
        <v>2.8</v>
      </c>
      <c r="BK221">
        <v>3</v>
      </c>
      <c r="BL221">
        <v>221.31</v>
      </c>
      <c r="BM221">
        <v>33.200000000000003</v>
      </c>
      <c r="BN221">
        <v>254.51</v>
      </c>
      <c r="BO221">
        <v>254.51</v>
      </c>
      <c r="BQ221" t="s">
        <v>816</v>
      </c>
      <c r="BR221" t="s">
        <v>99</v>
      </c>
      <c r="BS221" s="3">
        <v>45219</v>
      </c>
      <c r="BT221" s="4">
        <v>0.40972222222222227</v>
      </c>
      <c r="BU221" t="s">
        <v>817</v>
      </c>
      <c r="BV221" t="s">
        <v>101</v>
      </c>
      <c r="BY221">
        <v>13791.2</v>
      </c>
      <c r="CC221" t="s">
        <v>276</v>
      </c>
      <c r="CD221">
        <v>1739</v>
      </c>
      <c r="CE221" t="s">
        <v>267</v>
      </c>
      <c r="CF221" s="3">
        <v>45219</v>
      </c>
      <c r="CI221">
        <v>1</v>
      </c>
      <c r="CJ221">
        <v>1</v>
      </c>
      <c r="CK221">
        <v>23</v>
      </c>
      <c r="CL221" t="s">
        <v>86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"GAB2017327"</f>
        <v>GAB2017327</v>
      </c>
      <c r="F222" s="3">
        <v>45218</v>
      </c>
      <c r="G222">
        <v>202407</v>
      </c>
      <c r="H222" t="s">
        <v>91</v>
      </c>
      <c r="I222" t="s">
        <v>92</v>
      </c>
      <c r="J222" t="s">
        <v>93</v>
      </c>
      <c r="K222" t="s">
        <v>78</v>
      </c>
      <c r="L222" t="s">
        <v>482</v>
      </c>
      <c r="M222" t="s">
        <v>483</v>
      </c>
      <c r="N222" t="s">
        <v>484</v>
      </c>
      <c r="O222" t="s">
        <v>82</v>
      </c>
      <c r="P222" t="str">
        <f>"SUT-CT083415                  "</f>
        <v xml:space="preserve">SUT-CT083415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40.659999999999997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15.9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0.2</v>
      </c>
      <c r="BJ222">
        <v>2.5</v>
      </c>
      <c r="BK222">
        <v>2.5</v>
      </c>
      <c r="BL222">
        <v>114.24</v>
      </c>
      <c r="BM222">
        <v>17.14</v>
      </c>
      <c r="BN222">
        <v>131.38</v>
      </c>
      <c r="BO222">
        <v>131.38</v>
      </c>
      <c r="BQ222" t="s">
        <v>485</v>
      </c>
      <c r="BR222" t="s">
        <v>99</v>
      </c>
      <c r="BS222" s="3">
        <v>45219</v>
      </c>
      <c r="BT222" s="4">
        <v>0.38194444444444442</v>
      </c>
      <c r="BU222" t="s">
        <v>818</v>
      </c>
      <c r="BV222" t="s">
        <v>101</v>
      </c>
      <c r="BY222">
        <v>12565.74</v>
      </c>
      <c r="BZ222" t="s">
        <v>30</v>
      </c>
      <c r="CA222" t="s">
        <v>493</v>
      </c>
      <c r="CC222" t="s">
        <v>483</v>
      </c>
      <c r="CD222">
        <v>1475</v>
      </c>
      <c r="CE222" t="s">
        <v>494</v>
      </c>
      <c r="CF222" s="3">
        <v>45219</v>
      </c>
      <c r="CI222">
        <v>1</v>
      </c>
      <c r="CJ222">
        <v>1</v>
      </c>
      <c r="CK222">
        <v>21</v>
      </c>
      <c r="CL222" t="s">
        <v>86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"GAB2017328"</f>
        <v>GAB2017328</v>
      </c>
      <c r="F223" s="3">
        <v>45218</v>
      </c>
      <c r="G223">
        <v>202407</v>
      </c>
      <c r="H223" t="s">
        <v>91</v>
      </c>
      <c r="I223" t="s">
        <v>92</v>
      </c>
      <c r="J223" t="s">
        <v>93</v>
      </c>
      <c r="K223" t="s">
        <v>78</v>
      </c>
      <c r="L223" t="s">
        <v>257</v>
      </c>
      <c r="M223" t="s">
        <v>258</v>
      </c>
      <c r="N223" t="s">
        <v>259</v>
      </c>
      <c r="O223" t="s">
        <v>82</v>
      </c>
      <c r="P223" t="str">
        <f>"SUT-CT083416                  "</f>
        <v xml:space="preserve">SUT-CT083416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77.28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0.3</v>
      </c>
      <c r="BJ223">
        <v>2.2999999999999998</v>
      </c>
      <c r="BK223">
        <v>2.5</v>
      </c>
      <c r="BL223">
        <v>186.89</v>
      </c>
      <c r="BM223">
        <v>28.03</v>
      </c>
      <c r="BN223">
        <v>214.92</v>
      </c>
      <c r="BO223">
        <v>214.92</v>
      </c>
      <c r="BQ223" t="s">
        <v>260</v>
      </c>
      <c r="BR223" t="s">
        <v>99</v>
      </c>
      <c r="BS223" s="3">
        <v>45219</v>
      </c>
      <c r="BT223" s="4">
        <v>0.45624999999999999</v>
      </c>
      <c r="BU223" t="s">
        <v>819</v>
      </c>
      <c r="BV223" t="s">
        <v>101</v>
      </c>
      <c r="BY223">
        <v>11725.44</v>
      </c>
      <c r="CA223" t="s">
        <v>262</v>
      </c>
      <c r="CC223" t="s">
        <v>258</v>
      </c>
      <c r="CD223">
        <v>2515</v>
      </c>
      <c r="CE223" t="s">
        <v>820</v>
      </c>
      <c r="CF223" s="3">
        <v>45219</v>
      </c>
      <c r="CI223">
        <v>1</v>
      </c>
      <c r="CJ223">
        <v>1</v>
      </c>
      <c r="CK223">
        <v>23</v>
      </c>
      <c r="CL223" t="s">
        <v>86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"GAB2017329"</f>
        <v>GAB2017329</v>
      </c>
      <c r="F224" s="3">
        <v>45218</v>
      </c>
      <c r="G224">
        <v>202407</v>
      </c>
      <c r="H224" t="s">
        <v>91</v>
      </c>
      <c r="I224" t="s">
        <v>92</v>
      </c>
      <c r="J224" t="s">
        <v>93</v>
      </c>
      <c r="K224" t="s">
        <v>78</v>
      </c>
      <c r="L224" t="s">
        <v>75</v>
      </c>
      <c r="M224" t="s">
        <v>76</v>
      </c>
      <c r="N224" t="s">
        <v>821</v>
      </c>
      <c r="O224" t="s">
        <v>82</v>
      </c>
      <c r="P224" t="str">
        <f>"SUT-CT083418                  "</f>
        <v xml:space="preserve">SUT-CT083418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40.659999999999997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1.4</v>
      </c>
      <c r="BJ224">
        <v>2.5</v>
      </c>
      <c r="BK224">
        <v>2.5</v>
      </c>
      <c r="BL224">
        <v>98.34</v>
      </c>
      <c r="BM224">
        <v>14.75</v>
      </c>
      <c r="BN224">
        <v>113.09</v>
      </c>
      <c r="BO224">
        <v>113.09</v>
      </c>
      <c r="BQ224" t="s">
        <v>822</v>
      </c>
      <c r="BR224" t="s">
        <v>99</v>
      </c>
      <c r="BS224" s="3">
        <v>45219</v>
      </c>
      <c r="BT224" s="4">
        <v>0.41805555555555557</v>
      </c>
      <c r="BU224" t="s">
        <v>823</v>
      </c>
      <c r="BV224" t="s">
        <v>101</v>
      </c>
      <c r="BY224">
        <v>12274.08</v>
      </c>
      <c r="CA224" t="s">
        <v>824</v>
      </c>
      <c r="CC224" t="s">
        <v>76</v>
      </c>
      <c r="CD224" s="5" t="s">
        <v>176</v>
      </c>
      <c r="CE224" t="s">
        <v>825</v>
      </c>
      <c r="CF224" s="3">
        <v>45219</v>
      </c>
      <c r="CI224">
        <v>1</v>
      </c>
      <c r="CJ224">
        <v>1</v>
      </c>
      <c r="CK224">
        <v>21</v>
      </c>
      <c r="CL224" t="s">
        <v>86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"009943325933"</f>
        <v>009943325933</v>
      </c>
      <c r="F225" s="3">
        <v>45218</v>
      </c>
      <c r="G225">
        <v>202407</v>
      </c>
      <c r="H225" t="s">
        <v>161</v>
      </c>
      <c r="I225" t="s">
        <v>162</v>
      </c>
      <c r="J225" t="s">
        <v>77</v>
      </c>
      <c r="K225" t="s">
        <v>78</v>
      </c>
      <c r="L225" t="s">
        <v>91</v>
      </c>
      <c r="M225" t="s">
        <v>92</v>
      </c>
      <c r="N225" t="s">
        <v>81</v>
      </c>
      <c r="O225" t="s">
        <v>82</v>
      </c>
      <c r="P225" t="str">
        <f>"NA                            "</f>
        <v xml:space="preserve">NA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32.54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2</v>
      </c>
      <c r="BJ225">
        <v>1.7</v>
      </c>
      <c r="BK225">
        <v>2</v>
      </c>
      <c r="BL225">
        <v>78.69</v>
      </c>
      <c r="BM225">
        <v>11.8</v>
      </c>
      <c r="BN225">
        <v>90.49</v>
      </c>
      <c r="BO225">
        <v>90.49</v>
      </c>
      <c r="BQ225" t="s">
        <v>354</v>
      </c>
      <c r="BR225" t="s">
        <v>84</v>
      </c>
      <c r="BS225" s="3">
        <v>45219</v>
      </c>
      <c r="BT225" s="4">
        <v>0.41666666666666669</v>
      </c>
      <c r="BU225" t="s">
        <v>535</v>
      </c>
      <c r="BV225" t="s">
        <v>101</v>
      </c>
      <c r="BY225">
        <v>8625.3799999999992</v>
      </c>
      <c r="BZ225" t="s">
        <v>89</v>
      </c>
      <c r="CC225" t="s">
        <v>92</v>
      </c>
      <c r="CD225">
        <v>7460</v>
      </c>
      <c r="CE225" t="s">
        <v>90</v>
      </c>
      <c r="CF225" s="3">
        <v>45222</v>
      </c>
      <c r="CI225">
        <v>1</v>
      </c>
      <c r="CJ225">
        <v>1</v>
      </c>
      <c r="CK225">
        <v>21</v>
      </c>
      <c r="CL225" t="s">
        <v>86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"GAB2017331"</f>
        <v>GAB2017331</v>
      </c>
      <c r="F226" s="3">
        <v>45218</v>
      </c>
      <c r="G226">
        <v>202407</v>
      </c>
      <c r="H226" t="s">
        <v>91</v>
      </c>
      <c r="I226" t="s">
        <v>92</v>
      </c>
      <c r="J226" t="s">
        <v>93</v>
      </c>
      <c r="K226" t="s">
        <v>78</v>
      </c>
      <c r="L226" t="s">
        <v>91</v>
      </c>
      <c r="M226" t="s">
        <v>92</v>
      </c>
      <c r="N226" t="s">
        <v>826</v>
      </c>
      <c r="O226" t="s">
        <v>97</v>
      </c>
      <c r="P226" t="str">
        <f>"SUT-CT083421                  "</f>
        <v xml:space="preserve">SUT-CT083421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5.57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48.55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0.1</v>
      </c>
      <c r="BJ226">
        <v>3.2</v>
      </c>
      <c r="BK226">
        <v>4</v>
      </c>
      <c r="BL226">
        <v>122.99</v>
      </c>
      <c r="BM226">
        <v>18.45</v>
      </c>
      <c r="BN226">
        <v>141.44</v>
      </c>
      <c r="BO226">
        <v>141.44</v>
      </c>
      <c r="BR226" t="s">
        <v>99</v>
      </c>
      <c r="BS226" s="3">
        <v>45219</v>
      </c>
      <c r="BT226" s="4">
        <v>0.41666666666666669</v>
      </c>
      <c r="BU226" t="s">
        <v>827</v>
      </c>
      <c r="BV226" t="s">
        <v>101</v>
      </c>
      <c r="BY226">
        <v>16181.28</v>
      </c>
      <c r="CC226" t="s">
        <v>92</v>
      </c>
      <c r="CD226">
        <v>8005</v>
      </c>
      <c r="CE226" t="s">
        <v>90</v>
      </c>
      <c r="CF226" s="3">
        <v>45222</v>
      </c>
      <c r="CI226">
        <v>1</v>
      </c>
      <c r="CJ226">
        <v>1</v>
      </c>
      <c r="CK226">
        <v>42</v>
      </c>
      <c r="CL226" t="s">
        <v>86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"GAB2017332"</f>
        <v>GAB2017332</v>
      </c>
      <c r="F227" s="3">
        <v>45218</v>
      </c>
      <c r="G227">
        <v>202407</v>
      </c>
      <c r="H227" t="s">
        <v>91</v>
      </c>
      <c r="I227" t="s">
        <v>92</v>
      </c>
      <c r="J227" t="s">
        <v>93</v>
      </c>
      <c r="K227" t="s">
        <v>78</v>
      </c>
      <c r="L227" t="s">
        <v>133</v>
      </c>
      <c r="M227" t="s">
        <v>134</v>
      </c>
      <c r="N227" t="s">
        <v>828</v>
      </c>
      <c r="O227" t="s">
        <v>97</v>
      </c>
      <c r="P227" t="str">
        <f>"MED-00252                     "</f>
        <v xml:space="preserve">MED-00252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5.57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88.75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4</v>
      </c>
      <c r="BJ227">
        <v>9</v>
      </c>
      <c r="BK227">
        <v>9</v>
      </c>
      <c r="BL227">
        <v>220.2</v>
      </c>
      <c r="BM227">
        <v>33.03</v>
      </c>
      <c r="BN227">
        <v>253.23</v>
      </c>
      <c r="BO227">
        <v>253.23</v>
      </c>
      <c r="BQ227" t="s">
        <v>829</v>
      </c>
      <c r="BR227" t="s">
        <v>99</v>
      </c>
      <c r="BS227" s="3">
        <v>45223</v>
      </c>
      <c r="BT227" s="4">
        <v>0.63888888888888895</v>
      </c>
      <c r="BU227" t="s">
        <v>830</v>
      </c>
      <c r="BV227" t="s">
        <v>101</v>
      </c>
      <c r="BY227">
        <v>44869.5</v>
      </c>
      <c r="CC227" t="s">
        <v>134</v>
      </c>
      <c r="CD227" s="5" t="s">
        <v>831</v>
      </c>
      <c r="CE227" t="s">
        <v>90</v>
      </c>
      <c r="CF227" s="3">
        <v>45225</v>
      </c>
      <c r="CI227">
        <v>3</v>
      </c>
      <c r="CJ227">
        <v>3</v>
      </c>
      <c r="CK227">
        <v>43</v>
      </c>
      <c r="CL227" t="s">
        <v>86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"GAB2017333"</f>
        <v>GAB2017333</v>
      </c>
      <c r="F228" s="3">
        <v>45218</v>
      </c>
      <c r="G228">
        <v>202407</v>
      </c>
      <c r="H228" t="s">
        <v>91</v>
      </c>
      <c r="I228" t="s">
        <v>92</v>
      </c>
      <c r="J228" t="s">
        <v>93</v>
      </c>
      <c r="K228" t="s">
        <v>78</v>
      </c>
      <c r="L228" t="s">
        <v>832</v>
      </c>
      <c r="M228" t="s">
        <v>833</v>
      </c>
      <c r="N228" t="s">
        <v>834</v>
      </c>
      <c r="O228" t="s">
        <v>97</v>
      </c>
      <c r="P228" t="str">
        <f>"MED-ORDGMD00253               "</f>
        <v xml:space="preserve">MED-ORDGMD00253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88.75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2.8</v>
      </c>
      <c r="BJ228">
        <v>5.9</v>
      </c>
      <c r="BK228">
        <v>6</v>
      </c>
      <c r="BL228">
        <v>220.2</v>
      </c>
      <c r="BM228">
        <v>33.03</v>
      </c>
      <c r="BN228">
        <v>253.23</v>
      </c>
      <c r="BO228">
        <v>253.23</v>
      </c>
      <c r="BQ228" t="s">
        <v>835</v>
      </c>
      <c r="BR228" t="s">
        <v>99</v>
      </c>
      <c r="BS228" s="3">
        <v>45223</v>
      </c>
      <c r="BT228" s="4">
        <v>0.44722222222222219</v>
      </c>
      <c r="BU228" t="s">
        <v>836</v>
      </c>
      <c r="BV228" t="s">
        <v>101</v>
      </c>
      <c r="BY228">
        <v>29475.18</v>
      </c>
      <c r="CA228" t="s">
        <v>837</v>
      </c>
      <c r="CC228" t="s">
        <v>833</v>
      </c>
      <c r="CD228">
        <v>3310</v>
      </c>
      <c r="CE228" t="s">
        <v>90</v>
      </c>
      <c r="CF228" s="3">
        <v>45224</v>
      </c>
      <c r="CI228">
        <v>4</v>
      </c>
      <c r="CJ228">
        <v>3</v>
      </c>
      <c r="CK228">
        <v>43</v>
      </c>
      <c r="CL228" t="s">
        <v>86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"GAB2017336"</f>
        <v>GAB2017336</v>
      </c>
      <c r="F229" s="3">
        <v>45218</v>
      </c>
      <c r="G229">
        <v>202407</v>
      </c>
      <c r="H229" t="s">
        <v>91</v>
      </c>
      <c r="I229" t="s">
        <v>92</v>
      </c>
      <c r="J229" t="s">
        <v>93</v>
      </c>
      <c r="K229" t="s">
        <v>78</v>
      </c>
      <c r="L229" t="s">
        <v>161</v>
      </c>
      <c r="M229" t="s">
        <v>162</v>
      </c>
      <c r="N229" t="s">
        <v>463</v>
      </c>
      <c r="O229" t="s">
        <v>97</v>
      </c>
      <c r="P229" t="str">
        <f>"SUT-CT083408                  "</f>
        <v xml:space="preserve">SUT-CT083408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5.57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164.1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3</v>
      </c>
      <c r="BI229">
        <v>23.9</v>
      </c>
      <c r="BJ229">
        <v>53.1</v>
      </c>
      <c r="BK229">
        <v>54</v>
      </c>
      <c r="BL229">
        <v>402.44</v>
      </c>
      <c r="BM229">
        <v>60.37</v>
      </c>
      <c r="BN229">
        <v>462.81</v>
      </c>
      <c r="BO229">
        <v>462.81</v>
      </c>
      <c r="BQ229" t="s">
        <v>464</v>
      </c>
      <c r="BR229" t="s">
        <v>99</v>
      </c>
      <c r="BS229" s="3">
        <v>45222</v>
      </c>
      <c r="BT229" s="4">
        <v>0.36805555555555558</v>
      </c>
      <c r="BU229" t="s">
        <v>624</v>
      </c>
      <c r="BV229" t="s">
        <v>101</v>
      </c>
      <c r="BY229">
        <v>265318.24</v>
      </c>
      <c r="CA229" t="s">
        <v>625</v>
      </c>
      <c r="CC229" t="s">
        <v>162</v>
      </c>
      <c r="CD229" s="5" t="s">
        <v>165</v>
      </c>
      <c r="CE229" t="s">
        <v>90</v>
      </c>
      <c r="CF229" s="3">
        <v>45222</v>
      </c>
      <c r="CI229">
        <v>3</v>
      </c>
      <c r="CJ229">
        <v>2</v>
      </c>
      <c r="CK229">
        <v>41</v>
      </c>
      <c r="CL229" t="s">
        <v>86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"GAB2017337"</f>
        <v>GAB2017337</v>
      </c>
      <c r="F230" s="3">
        <v>45218</v>
      </c>
      <c r="G230">
        <v>202407</v>
      </c>
      <c r="H230" t="s">
        <v>91</v>
      </c>
      <c r="I230" t="s">
        <v>92</v>
      </c>
      <c r="J230" t="s">
        <v>93</v>
      </c>
      <c r="K230" t="s">
        <v>78</v>
      </c>
      <c r="L230" t="s">
        <v>161</v>
      </c>
      <c r="M230" t="s">
        <v>162</v>
      </c>
      <c r="N230" t="s">
        <v>205</v>
      </c>
      <c r="O230" t="s">
        <v>97</v>
      </c>
      <c r="P230" t="str">
        <f>"SUT-CT083423 CT083257         "</f>
        <v xml:space="preserve">SUT-CT083423 CT083257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5.57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62.92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0.3</v>
      </c>
      <c r="BJ230">
        <v>2.2999999999999998</v>
      </c>
      <c r="BK230">
        <v>3</v>
      </c>
      <c r="BL230">
        <v>157.74</v>
      </c>
      <c r="BM230">
        <v>23.66</v>
      </c>
      <c r="BN230">
        <v>181.4</v>
      </c>
      <c r="BO230">
        <v>181.4</v>
      </c>
      <c r="BQ230" t="s">
        <v>206</v>
      </c>
      <c r="BR230" t="s">
        <v>99</v>
      </c>
      <c r="BS230" s="3">
        <v>45222</v>
      </c>
      <c r="BT230" s="4">
        <v>0.36736111111111108</v>
      </c>
      <c r="BU230" t="s">
        <v>624</v>
      </c>
      <c r="BV230" t="s">
        <v>101</v>
      </c>
      <c r="BY230">
        <v>11686.71</v>
      </c>
      <c r="CA230" t="s">
        <v>625</v>
      </c>
      <c r="CC230" t="s">
        <v>162</v>
      </c>
      <c r="CD230" s="5" t="s">
        <v>165</v>
      </c>
      <c r="CE230" t="s">
        <v>90</v>
      </c>
      <c r="CF230" s="3">
        <v>45222</v>
      </c>
      <c r="CI230">
        <v>3</v>
      </c>
      <c r="CJ230">
        <v>2</v>
      </c>
      <c r="CK230">
        <v>41</v>
      </c>
      <c r="CL230" t="s">
        <v>86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"GAB2017339"</f>
        <v>GAB2017339</v>
      </c>
      <c r="F231" s="3">
        <v>45218</v>
      </c>
      <c r="G231">
        <v>202407</v>
      </c>
      <c r="H231" t="s">
        <v>91</v>
      </c>
      <c r="I231" t="s">
        <v>92</v>
      </c>
      <c r="J231" t="s">
        <v>93</v>
      </c>
      <c r="K231" t="s">
        <v>78</v>
      </c>
      <c r="L231" t="s">
        <v>75</v>
      </c>
      <c r="M231" t="s">
        <v>76</v>
      </c>
      <c r="N231" t="s">
        <v>838</v>
      </c>
      <c r="O231" t="s">
        <v>97</v>
      </c>
      <c r="P231" t="str">
        <f>"SUT-CT083420                  "</f>
        <v xml:space="preserve">SUT-CT083420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5.57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62.92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0.4</v>
      </c>
      <c r="BJ231">
        <v>2.2000000000000002</v>
      </c>
      <c r="BK231">
        <v>3</v>
      </c>
      <c r="BL231">
        <v>157.74</v>
      </c>
      <c r="BM231">
        <v>23.66</v>
      </c>
      <c r="BN231">
        <v>181.4</v>
      </c>
      <c r="BO231">
        <v>181.4</v>
      </c>
      <c r="BQ231" t="s">
        <v>839</v>
      </c>
      <c r="BR231" t="s">
        <v>99</v>
      </c>
      <c r="BS231" s="3">
        <v>45222</v>
      </c>
      <c r="BT231" s="4">
        <v>0.43541666666666662</v>
      </c>
      <c r="BU231" t="s">
        <v>840</v>
      </c>
      <c r="BV231" t="s">
        <v>101</v>
      </c>
      <c r="BY231">
        <v>11070.54</v>
      </c>
      <c r="CA231" t="s">
        <v>841</v>
      </c>
      <c r="CC231" t="s">
        <v>76</v>
      </c>
      <c r="CD231" s="5" t="s">
        <v>176</v>
      </c>
      <c r="CE231" t="s">
        <v>90</v>
      </c>
      <c r="CF231" s="3">
        <v>45222</v>
      </c>
      <c r="CI231">
        <v>3</v>
      </c>
      <c r="CJ231">
        <v>2</v>
      </c>
      <c r="CK231">
        <v>41</v>
      </c>
      <c r="CL231" t="s">
        <v>86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"GAB2017330"</f>
        <v>GAB2017330</v>
      </c>
      <c r="F232" s="3">
        <v>45218</v>
      </c>
      <c r="G232">
        <v>202407</v>
      </c>
      <c r="H232" t="s">
        <v>91</v>
      </c>
      <c r="I232" t="s">
        <v>92</v>
      </c>
      <c r="J232" t="s">
        <v>93</v>
      </c>
      <c r="K232" t="s">
        <v>78</v>
      </c>
      <c r="L232" t="s">
        <v>282</v>
      </c>
      <c r="M232" t="s">
        <v>283</v>
      </c>
      <c r="N232" t="s">
        <v>284</v>
      </c>
      <c r="O232" t="s">
        <v>82</v>
      </c>
      <c r="P232" t="str">
        <f>"SUT-CT083417                  "</f>
        <v xml:space="preserve">SUT-CT083417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32.54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0.1</v>
      </c>
      <c r="BJ232">
        <v>1.9</v>
      </c>
      <c r="BK232">
        <v>2</v>
      </c>
      <c r="BL232">
        <v>78.69</v>
      </c>
      <c r="BM232">
        <v>11.8</v>
      </c>
      <c r="BN232">
        <v>90.49</v>
      </c>
      <c r="BO232">
        <v>90.49</v>
      </c>
      <c r="BQ232" t="s">
        <v>285</v>
      </c>
      <c r="BR232" t="s">
        <v>99</v>
      </c>
      <c r="BS232" s="3">
        <v>45219</v>
      </c>
      <c r="BT232" s="4">
        <v>0.42291666666666666</v>
      </c>
      <c r="BU232" t="s">
        <v>378</v>
      </c>
      <c r="BV232" t="s">
        <v>101</v>
      </c>
      <c r="BY232">
        <v>9446.6299999999992</v>
      </c>
      <c r="CA232" t="s">
        <v>379</v>
      </c>
      <c r="CC232" t="s">
        <v>283</v>
      </c>
      <c r="CD232" s="5" t="s">
        <v>288</v>
      </c>
      <c r="CE232" t="s">
        <v>267</v>
      </c>
      <c r="CF232" s="3">
        <v>45219</v>
      </c>
      <c r="CI232">
        <v>2</v>
      </c>
      <c r="CJ232">
        <v>1</v>
      </c>
      <c r="CK232">
        <v>21</v>
      </c>
      <c r="CL232" t="s">
        <v>86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"GAB2017334"</f>
        <v>GAB2017334</v>
      </c>
      <c r="F233" s="3">
        <v>45218</v>
      </c>
      <c r="G233">
        <v>202407</v>
      </c>
      <c r="H233" t="s">
        <v>91</v>
      </c>
      <c r="I233" t="s">
        <v>92</v>
      </c>
      <c r="J233" t="s">
        <v>93</v>
      </c>
      <c r="K233" t="s">
        <v>78</v>
      </c>
      <c r="L233" t="s">
        <v>429</v>
      </c>
      <c r="M233" t="s">
        <v>430</v>
      </c>
      <c r="N233" t="s">
        <v>842</v>
      </c>
      <c r="O233" t="s">
        <v>82</v>
      </c>
      <c r="P233" t="str">
        <f>"SUT-018436                    "</f>
        <v xml:space="preserve">SUT-018436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63.04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0.2</v>
      </c>
      <c r="BJ233">
        <v>2</v>
      </c>
      <c r="BK233">
        <v>2</v>
      </c>
      <c r="BL233">
        <v>152.46</v>
      </c>
      <c r="BM233">
        <v>22.87</v>
      </c>
      <c r="BN233">
        <v>175.33</v>
      </c>
      <c r="BO233">
        <v>175.33</v>
      </c>
      <c r="BQ233" t="s">
        <v>843</v>
      </c>
      <c r="BR233" t="s">
        <v>99</v>
      </c>
      <c r="BS233" s="3">
        <v>45219</v>
      </c>
      <c r="BT233" s="4">
        <v>0.4375</v>
      </c>
      <c r="BU233" t="s">
        <v>844</v>
      </c>
      <c r="BV233" t="s">
        <v>101</v>
      </c>
      <c r="BY233">
        <v>9965.07</v>
      </c>
      <c r="CA233" t="s">
        <v>845</v>
      </c>
      <c r="CC233" t="s">
        <v>430</v>
      </c>
      <c r="CD233">
        <v>1050</v>
      </c>
      <c r="CE233" t="s">
        <v>267</v>
      </c>
      <c r="CF233" s="3">
        <v>45220</v>
      </c>
      <c r="CI233">
        <v>1</v>
      </c>
      <c r="CJ233">
        <v>1</v>
      </c>
      <c r="CK233">
        <v>23</v>
      </c>
      <c r="CL233" t="s">
        <v>86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"GAB2017335"</f>
        <v>GAB2017335</v>
      </c>
      <c r="F234" s="3">
        <v>45218</v>
      </c>
      <c r="G234">
        <v>202407</v>
      </c>
      <c r="H234" t="s">
        <v>91</v>
      </c>
      <c r="I234" t="s">
        <v>92</v>
      </c>
      <c r="J234" t="s">
        <v>93</v>
      </c>
      <c r="K234" t="s">
        <v>78</v>
      </c>
      <c r="L234" t="s">
        <v>846</v>
      </c>
      <c r="M234" t="s">
        <v>847</v>
      </c>
      <c r="N234" t="s">
        <v>848</v>
      </c>
      <c r="O234" t="s">
        <v>82</v>
      </c>
      <c r="P234" t="str">
        <f>"SUT-018487                    "</f>
        <v xml:space="preserve">SUT-018487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148.44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0.4</v>
      </c>
      <c r="BJ234">
        <v>4.7</v>
      </c>
      <c r="BK234">
        <v>5</v>
      </c>
      <c r="BL234">
        <v>359</v>
      </c>
      <c r="BM234">
        <v>53.85</v>
      </c>
      <c r="BN234">
        <v>412.85</v>
      </c>
      <c r="BO234">
        <v>412.85</v>
      </c>
      <c r="BQ234" t="s">
        <v>849</v>
      </c>
      <c r="BR234" t="s">
        <v>99</v>
      </c>
      <c r="BS234" s="3">
        <v>45222</v>
      </c>
      <c r="BT234" s="4">
        <v>0.52083333333333337</v>
      </c>
      <c r="BU234" t="s">
        <v>850</v>
      </c>
      <c r="BV234" t="s">
        <v>101</v>
      </c>
      <c r="BY234">
        <v>23256</v>
      </c>
      <c r="CC234" t="s">
        <v>847</v>
      </c>
      <c r="CD234">
        <v>4275</v>
      </c>
      <c r="CE234" t="s">
        <v>256</v>
      </c>
      <c r="CF234" s="3">
        <v>45224</v>
      </c>
      <c r="CI234">
        <v>3</v>
      </c>
      <c r="CJ234">
        <v>2</v>
      </c>
      <c r="CK234">
        <v>23</v>
      </c>
      <c r="CL234" t="s">
        <v>86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"GAB2017338"</f>
        <v>GAB2017338</v>
      </c>
      <c r="F235" s="3">
        <v>45218</v>
      </c>
      <c r="G235">
        <v>202407</v>
      </c>
      <c r="H235" t="s">
        <v>91</v>
      </c>
      <c r="I235" t="s">
        <v>92</v>
      </c>
      <c r="J235" t="s">
        <v>93</v>
      </c>
      <c r="K235" t="s">
        <v>78</v>
      </c>
      <c r="L235" t="s">
        <v>91</v>
      </c>
      <c r="M235" t="s">
        <v>92</v>
      </c>
      <c r="N235" t="s">
        <v>422</v>
      </c>
      <c r="O235" t="s">
        <v>82</v>
      </c>
      <c r="P235" t="str">
        <f>"SUT-CT083424                  "</f>
        <v xml:space="preserve">SUT-CT083424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25.42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0.4</v>
      </c>
      <c r="BJ235">
        <v>2.6</v>
      </c>
      <c r="BK235">
        <v>3</v>
      </c>
      <c r="BL235">
        <v>61.47</v>
      </c>
      <c r="BM235">
        <v>9.2200000000000006</v>
      </c>
      <c r="BN235">
        <v>70.69</v>
      </c>
      <c r="BO235">
        <v>70.69</v>
      </c>
      <c r="BQ235" t="s">
        <v>423</v>
      </c>
      <c r="BR235" t="s">
        <v>99</v>
      </c>
      <c r="BS235" s="3">
        <v>45219</v>
      </c>
      <c r="BT235" s="4">
        <v>0.40763888888888888</v>
      </c>
      <c r="BU235" t="s">
        <v>685</v>
      </c>
      <c r="BV235" t="s">
        <v>101</v>
      </c>
      <c r="BY235">
        <v>13124.82</v>
      </c>
      <c r="CA235" t="s">
        <v>686</v>
      </c>
      <c r="CC235" t="s">
        <v>92</v>
      </c>
      <c r="CD235">
        <v>7441</v>
      </c>
      <c r="CE235" t="s">
        <v>256</v>
      </c>
      <c r="CF235" s="3">
        <v>45222</v>
      </c>
      <c r="CI235">
        <v>1</v>
      </c>
      <c r="CJ235">
        <v>1</v>
      </c>
      <c r="CK235">
        <v>22</v>
      </c>
      <c r="CL235" t="s">
        <v>86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"009943325932"</f>
        <v>009943325932</v>
      </c>
      <c r="F236" s="3">
        <v>45218</v>
      </c>
      <c r="G236">
        <v>202407</v>
      </c>
      <c r="H236" t="s">
        <v>75</v>
      </c>
      <c r="I236" t="s">
        <v>76</v>
      </c>
      <c r="J236" t="s">
        <v>77</v>
      </c>
      <c r="K236" t="s">
        <v>78</v>
      </c>
      <c r="L236" t="s">
        <v>79</v>
      </c>
      <c r="M236" t="s">
        <v>80</v>
      </c>
      <c r="N236" t="s">
        <v>81</v>
      </c>
      <c r="O236" t="s">
        <v>82</v>
      </c>
      <c r="P236" t="str">
        <f>"NA                            "</f>
        <v xml:space="preserve">NA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81.31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2</v>
      </c>
      <c r="BJ236">
        <v>4.7</v>
      </c>
      <c r="BK236">
        <v>5</v>
      </c>
      <c r="BL236">
        <v>196.64</v>
      </c>
      <c r="BM236">
        <v>29.5</v>
      </c>
      <c r="BN236">
        <v>226.14</v>
      </c>
      <c r="BO236">
        <v>226.14</v>
      </c>
      <c r="BQ236" t="s">
        <v>83</v>
      </c>
      <c r="BR236" t="s">
        <v>84</v>
      </c>
      <c r="BS236" s="3">
        <v>45219</v>
      </c>
      <c r="BT236" s="4">
        <v>0.47361111111111115</v>
      </c>
      <c r="BU236" t="s">
        <v>851</v>
      </c>
      <c r="BV236" t="s">
        <v>86</v>
      </c>
      <c r="BW236" t="s">
        <v>87</v>
      </c>
      <c r="BX236" t="s">
        <v>88</v>
      </c>
      <c r="BY236">
        <v>23460</v>
      </c>
      <c r="BZ236" t="s">
        <v>89</v>
      </c>
      <c r="CA236" t="s">
        <v>852</v>
      </c>
      <c r="CC236" t="s">
        <v>80</v>
      </c>
      <c r="CD236">
        <v>9300</v>
      </c>
      <c r="CE236" t="s">
        <v>90</v>
      </c>
      <c r="CF236" s="3">
        <v>45223</v>
      </c>
      <c r="CI236">
        <v>1</v>
      </c>
      <c r="CJ236">
        <v>1</v>
      </c>
      <c r="CK236">
        <v>21</v>
      </c>
      <c r="CL236" t="s">
        <v>86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"GAB2017063"</f>
        <v>GAB2017063</v>
      </c>
      <c r="F237" s="3">
        <v>45201</v>
      </c>
      <c r="G237">
        <v>202407</v>
      </c>
      <c r="H237" t="s">
        <v>91</v>
      </c>
      <c r="I237" t="s">
        <v>92</v>
      </c>
      <c r="J237" t="s">
        <v>93</v>
      </c>
      <c r="K237" t="s">
        <v>78</v>
      </c>
      <c r="L237" t="s">
        <v>295</v>
      </c>
      <c r="M237" t="s">
        <v>296</v>
      </c>
      <c r="N237" t="s">
        <v>853</v>
      </c>
      <c r="O237" t="s">
        <v>82</v>
      </c>
      <c r="P237" t="str">
        <f>"SUT-CT083066                  "</f>
        <v xml:space="preserve">SUT-CT083066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81.77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0.5</v>
      </c>
      <c r="BJ237">
        <v>2.7</v>
      </c>
      <c r="BK237">
        <v>3</v>
      </c>
      <c r="BL237">
        <v>211.57</v>
      </c>
      <c r="BM237">
        <v>31.74</v>
      </c>
      <c r="BN237">
        <v>243.31</v>
      </c>
      <c r="BO237">
        <v>243.31</v>
      </c>
      <c r="BQ237" t="s">
        <v>529</v>
      </c>
      <c r="BR237" t="s">
        <v>99</v>
      </c>
      <c r="BS237" s="3">
        <v>45202</v>
      </c>
      <c r="BT237" s="4">
        <v>0.42569444444444443</v>
      </c>
      <c r="BU237" t="s">
        <v>854</v>
      </c>
      <c r="BV237" t="s">
        <v>101</v>
      </c>
      <c r="BY237">
        <v>13587.84</v>
      </c>
      <c r="BZ237" t="s">
        <v>89</v>
      </c>
      <c r="CA237" t="s">
        <v>200</v>
      </c>
      <c r="CC237" t="s">
        <v>296</v>
      </c>
      <c r="CD237">
        <v>9460</v>
      </c>
      <c r="CE237" t="s">
        <v>227</v>
      </c>
      <c r="CF237" s="3">
        <v>45202</v>
      </c>
      <c r="CI237">
        <v>2</v>
      </c>
      <c r="CJ237">
        <v>1</v>
      </c>
      <c r="CK237">
        <v>23</v>
      </c>
      <c r="CL237" t="s">
        <v>86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"GAB2017064"</f>
        <v>GAB2017064</v>
      </c>
      <c r="F238" s="3">
        <v>45201</v>
      </c>
      <c r="G238">
        <v>202407</v>
      </c>
      <c r="H238" t="s">
        <v>91</v>
      </c>
      <c r="I238" t="s">
        <v>92</v>
      </c>
      <c r="J238" t="s">
        <v>93</v>
      </c>
      <c r="K238" t="s">
        <v>78</v>
      </c>
      <c r="L238" t="s">
        <v>91</v>
      </c>
      <c r="M238" t="s">
        <v>92</v>
      </c>
      <c r="N238" t="s">
        <v>855</v>
      </c>
      <c r="O238" t="s">
        <v>82</v>
      </c>
      <c r="P238" t="str">
        <f>"SUT-CT083067                  "</f>
        <v xml:space="preserve">SUT-CT083067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22.71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0.3</v>
      </c>
      <c r="BJ238">
        <v>2.7</v>
      </c>
      <c r="BK238">
        <v>3</v>
      </c>
      <c r="BL238">
        <v>58.76</v>
      </c>
      <c r="BM238">
        <v>8.81</v>
      </c>
      <c r="BN238">
        <v>67.569999999999993</v>
      </c>
      <c r="BO238">
        <v>67.569999999999993</v>
      </c>
      <c r="BQ238" t="s">
        <v>489</v>
      </c>
      <c r="BR238" t="s">
        <v>99</v>
      </c>
      <c r="BS238" s="3">
        <v>45202</v>
      </c>
      <c r="BT238" s="4">
        <v>0.37013888888888885</v>
      </c>
      <c r="BU238" t="s">
        <v>856</v>
      </c>
      <c r="BV238" t="s">
        <v>101</v>
      </c>
      <c r="BY238">
        <v>13440.98</v>
      </c>
      <c r="BZ238" t="s">
        <v>89</v>
      </c>
      <c r="CA238" t="s">
        <v>857</v>
      </c>
      <c r="CC238" t="s">
        <v>92</v>
      </c>
      <c r="CD238">
        <v>7560</v>
      </c>
      <c r="CE238" t="s">
        <v>494</v>
      </c>
      <c r="CF238" s="3">
        <v>45203</v>
      </c>
      <c r="CI238">
        <v>1</v>
      </c>
      <c r="CJ238">
        <v>1</v>
      </c>
      <c r="CK238">
        <v>22</v>
      </c>
      <c r="CL238" t="s">
        <v>86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"GAB2017041"</f>
        <v>GAB2017041</v>
      </c>
      <c r="F239" s="3">
        <v>45201</v>
      </c>
      <c r="G239">
        <v>202407</v>
      </c>
      <c r="H239" t="s">
        <v>91</v>
      </c>
      <c r="I239" t="s">
        <v>92</v>
      </c>
      <c r="J239" t="s">
        <v>93</v>
      </c>
      <c r="K239" t="s">
        <v>78</v>
      </c>
      <c r="L239" t="s">
        <v>314</v>
      </c>
      <c r="M239" t="s">
        <v>315</v>
      </c>
      <c r="N239" t="s">
        <v>391</v>
      </c>
      <c r="O239" t="s">
        <v>82</v>
      </c>
      <c r="P239" t="str">
        <f>"SUT-CT083037                  "</f>
        <v xml:space="preserve">SUT-CT083037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43.6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0.4</v>
      </c>
      <c r="BJ239">
        <v>2.7</v>
      </c>
      <c r="BK239">
        <v>3</v>
      </c>
      <c r="BL239">
        <v>112.81</v>
      </c>
      <c r="BM239">
        <v>16.920000000000002</v>
      </c>
      <c r="BN239">
        <v>129.72999999999999</v>
      </c>
      <c r="BO239">
        <v>129.72999999999999</v>
      </c>
      <c r="BQ239" t="s">
        <v>411</v>
      </c>
      <c r="BR239" t="s">
        <v>99</v>
      </c>
      <c r="BS239" s="3">
        <v>45203</v>
      </c>
      <c r="BT239" s="4">
        <v>0.68541666666666667</v>
      </c>
      <c r="BU239" t="s">
        <v>858</v>
      </c>
      <c r="BV239" t="s">
        <v>86</v>
      </c>
      <c r="BW239" t="s">
        <v>87</v>
      </c>
      <c r="BX239" t="s">
        <v>859</v>
      </c>
      <c r="BY239">
        <v>13651.2</v>
      </c>
      <c r="BZ239" t="s">
        <v>89</v>
      </c>
      <c r="CC239" t="s">
        <v>315</v>
      </c>
      <c r="CD239">
        <v>6001</v>
      </c>
      <c r="CE239" t="s">
        <v>249</v>
      </c>
      <c r="CF239" s="3">
        <v>45203</v>
      </c>
      <c r="CI239">
        <v>2</v>
      </c>
      <c r="CJ239">
        <v>2</v>
      </c>
      <c r="CK239">
        <v>21</v>
      </c>
      <c r="CL239" t="s">
        <v>86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"GAB2017042"</f>
        <v>GAB2017042</v>
      </c>
      <c r="F240" s="3">
        <v>45201</v>
      </c>
      <c r="G240">
        <v>202407</v>
      </c>
      <c r="H240" t="s">
        <v>91</v>
      </c>
      <c r="I240" t="s">
        <v>92</v>
      </c>
      <c r="J240" t="s">
        <v>93</v>
      </c>
      <c r="K240" t="s">
        <v>78</v>
      </c>
      <c r="L240" t="s">
        <v>282</v>
      </c>
      <c r="M240" t="s">
        <v>283</v>
      </c>
      <c r="N240" t="s">
        <v>284</v>
      </c>
      <c r="O240" t="s">
        <v>82</v>
      </c>
      <c r="P240" t="str">
        <f>"SUT-CT083045                  "</f>
        <v xml:space="preserve">SUT-CT083045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87.19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2</v>
      </c>
      <c r="BJ240">
        <v>5.9</v>
      </c>
      <c r="BK240">
        <v>6</v>
      </c>
      <c r="BL240">
        <v>225.58</v>
      </c>
      <c r="BM240">
        <v>33.840000000000003</v>
      </c>
      <c r="BN240">
        <v>259.42</v>
      </c>
      <c r="BO240">
        <v>259.42</v>
      </c>
      <c r="BQ240" t="s">
        <v>285</v>
      </c>
      <c r="BR240" t="s">
        <v>99</v>
      </c>
      <c r="BS240" s="3">
        <v>45203</v>
      </c>
      <c r="BT240" s="4">
        <v>0.41875000000000001</v>
      </c>
      <c r="BU240" t="s">
        <v>286</v>
      </c>
      <c r="BV240" t="s">
        <v>101</v>
      </c>
      <c r="BY240">
        <v>29473.56</v>
      </c>
      <c r="BZ240" t="s">
        <v>89</v>
      </c>
      <c r="CA240" t="s">
        <v>287</v>
      </c>
      <c r="CC240" t="s">
        <v>283</v>
      </c>
      <c r="CD240" s="5" t="s">
        <v>288</v>
      </c>
      <c r="CE240" t="s">
        <v>860</v>
      </c>
      <c r="CF240" s="3">
        <v>45203</v>
      </c>
      <c r="CI240">
        <v>2</v>
      </c>
      <c r="CJ240">
        <v>2</v>
      </c>
      <c r="CK240">
        <v>21</v>
      </c>
      <c r="CL240" t="s">
        <v>86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"GAB2017043"</f>
        <v>GAB2017043</v>
      </c>
      <c r="F241" s="3">
        <v>45201</v>
      </c>
      <c r="G241">
        <v>202407</v>
      </c>
      <c r="H241" t="s">
        <v>91</v>
      </c>
      <c r="I241" t="s">
        <v>92</v>
      </c>
      <c r="J241" t="s">
        <v>93</v>
      </c>
      <c r="K241" t="s">
        <v>78</v>
      </c>
      <c r="L241" t="s">
        <v>381</v>
      </c>
      <c r="M241" t="s">
        <v>382</v>
      </c>
      <c r="N241" t="s">
        <v>563</v>
      </c>
      <c r="O241" t="s">
        <v>82</v>
      </c>
      <c r="P241" t="str">
        <f>"SUT-CT083047                  "</f>
        <v xml:space="preserve">SUT-CT083047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22.71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0.3</v>
      </c>
      <c r="BJ241">
        <v>2</v>
      </c>
      <c r="BK241">
        <v>2</v>
      </c>
      <c r="BL241">
        <v>58.76</v>
      </c>
      <c r="BM241">
        <v>8.81</v>
      </c>
      <c r="BN241">
        <v>67.569999999999993</v>
      </c>
      <c r="BO241">
        <v>67.569999999999993</v>
      </c>
      <c r="BQ241" t="s">
        <v>564</v>
      </c>
      <c r="BR241" t="s">
        <v>99</v>
      </c>
      <c r="BS241" s="3">
        <v>45202</v>
      </c>
      <c r="BT241" s="4">
        <v>0.4291666666666667</v>
      </c>
      <c r="BU241" t="s">
        <v>861</v>
      </c>
      <c r="BV241" t="s">
        <v>101</v>
      </c>
      <c r="BY241">
        <v>10215.450000000001</v>
      </c>
      <c r="BZ241" t="s">
        <v>89</v>
      </c>
      <c r="CA241" t="s">
        <v>862</v>
      </c>
      <c r="CC241" t="s">
        <v>382</v>
      </c>
      <c r="CD241">
        <v>7600</v>
      </c>
      <c r="CE241" t="s">
        <v>494</v>
      </c>
      <c r="CF241" s="3">
        <v>45203</v>
      </c>
      <c r="CI241">
        <v>1</v>
      </c>
      <c r="CJ241">
        <v>1</v>
      </c>
      <c r="CK241">
        <v>22</v>
      </c>
      <c r="CL241" t="s">
        <v>86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"GAB2017045"</f>
        <v>GAB2017045</v>
      </c>
      <c r="F242" s="3">
        <v>45201</v>
      </c>
      <c r="G242">
        <v>202407</v>
      </c>
      <c r="H242" t="s">
        <v>91</v>
      </c>
      <c r="I242" t="s">
        <v>92</v>
      </c>
      <c r="J242" t="s">
        <v>93</v>
      </c>
      <c r="K242" t="s">
        <v>78</v>
      </c>
      <c r="L242" t="s">
        <v>589</v>
      </c>
      <c r="M242" t="s">
        <v>590</v>
      </c>
      <c r="N242" t="s">
        <v>591</v>
      </c>
      <c r="O242" t="s">
        <v>82</v>
      </c>
      <c r="P242" t="str">
        <f>"SUT-CT083050                  "</f>
        <v xml:space="preserve">SUT-CT083050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36.340000000000003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0.2</v>
      </c>
      <c r="BJ242">
        <v>2.2000000000000002</v>
      </c>
      <c r="BK242">
        <v>2.5</v>
      </c>
      <c r="BL242">
        <v>94.02</v>
      </c>
      <c r="BM242">
        <v>14.1</v>
      </c>
      <c r="BN242">
        <v>108.12</v>
      </c>
      <c r="BO242">
        <v>108.12</v>
      </c>
      <c r="BQ242" t="s">
        <v>592</v>
      </c>
      <c r="BR242" t="s">
        <v>99</v>
      </c>
      <c r="BS242" s="3">
        <v>45202</v>
      </c>
      <c r="BT242" s="4">
        <v>0.4291666666666667</v>
      </c>
      <c r="BU242" t="s">
        <v>863</v>
      </c>
      <c r="BV242" t="s">
        <v>101</v>
      </c>
      <c r="BY242">
        <v>10854</v>
      </c>
      <c r="BZ242" t="s">
        <v>89</v>
      </c>
      <c r="CA242" t="s">
        <v>594</v>
      </c>
      <c r="CC242" t="s">
        <v>590</v>
      </c>
      <c r="CD242">
        <v>6529</v>
      </c>
      <c r="CE242" t="s">
        <v>171</v>
      </c>
      <c r="CF242" s="3">
        <v>45202</v>
      </c>
      <c r="CI242">
        <v>1</v>
      </c>
      <c r="CJ242">
        <v>1</v>
      </c>
      <c r="CK242">
        <v>21</v>
      </c>
      <c r="CL242" t="s">
        <v>86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"GAB2017046"</f>
        <v>GAB2017046</v>
      </c>
      <c r="F243" s="3">
        <v>45201</v>
      </c>
      <c r="G243">
        <v>202407</v>
      </c>
      <c r="H243" t="s">
        <v>91</v>
      </c>
      <c r="I243" t="s">
        <v>92</v>
      </c>
      <c r="J243" t="s">
        <v>93</v>
      </c>
      <c r="K243" t="s">
        <v>78</v>
      </c>
      <c r="L243" t="s">
        <v>864</v>
      </c>
      <c r="M243" t="s">
        <v>865</v>
      </c>
      <c r="N243" t="s">
        <v>866</v>
      </c>
      <c r="O243" t="s">
        <v>82</v>
      </c>
      <c r="P243" t="str">
        <f>"SUT-CT083049                  "</f>
        <v xml:space="preserve">SUT-CT083049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40.89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0.2</v>
      </c>
      <c r="BJ243">
        <v>1.9</v>
      </c>
      <c r="BK243">
        <v>2</v>
      </c>
      <c r="BL243">
        <v>105.8</v>
      </c>
      <c r="BM243">
        <v>15.87</v>
      </c>
      <c r="BN243">
        <v>121.67</v>
      </c>
      <c r="BO243">
        <v>121.67</v>
      </c>
      <c r="BQ243" t="s">
        <v>867</v>
      </c>
      <c r="BR243" t="s">
        <v>99</v>
      </c>
      <c r="BS243" s="3">
        <v>45202</v>
      </c>
      <c r="BT243" s="4">
        <v>0.58333333333333337</v>
      </c>
      <c r="BU243" t="s">
        <v>868</v>
      </c>
      <c r="BV243" t="s">
        <v>101</v>
      </c>
      <c r="BY243">
        <v>9474.16</v>
      </c>
      <c r="BZ243" t="s">
        <v>89</v>
      </c>
      <c r="CA243" t="s">
        <v>869</v>
      </c>
      <c r="CC243" t="s">
        <v>865</v>
      </c>
      <c r="CD243">
        <v>7200</v>
      </c>
      <c r="CE243" t="s">
        <v>267</v>
      </c>
      <c r="CF243" s="3">
        <v>45203</v>
      </c>
      <c r="CI243">
        <v>2</v>
      </c>
      <c r="CJ243">
        <v>1</v>
      </c>
      <c r="CK243">
        <v>24</v>
      </c>
      <c r="CL243" t="s">
        <v>86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"GAB2017047"</f>
        <v>GAB2017047</v>
      </c>
      <c r="F244" s="3">
        <v>45201</v>
      </c>
      <c r="G244">
        <v>202407</v>
      </c>
      <c r="H244" t="s">
        <v>91</v>
      </c>
      <c r="I244" t="s">
        <v>92</v>
      </c>
      <c r="J244" t="s">
        <v>93</v>
      </c>
      <c r="K244" t="s">
        <v>78</v>
      </c>
      <c r="L244" t="s">
        <v>706</v>
      </c>
      <c r="M244" t="s">
        <v>707</v>
      </c>
      <c r="N244" t="s">
        <v>870</v>
      </c>
      <c r="O244" t="s">
        <v>82</v>
      </c>
      <c r="P244" t="str">
        <f>"SUT-CT083039                  "</f>
        <v xml:space="preserve">SUT-CT083039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29.07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0.7</v>
      </c>
      <c r="BJ244">
        <v>1.7</v>
      </c>
      <c r="BK244">
        <v>2</v>
      </c>
      <c r="BL244">
        <v>75.22</v>
      </c>
      <c r="BM244">
        <v>11.28</v>
      </c>
      <c r="BN244">
        <v>86.5</v>
      </c>
      <c r="BO244">
        <v>86.5</v>
      </c>
      <c r="BQ244" t="s">
        <v>743</v>
      </c>
      <c r="BR244" t="s">
        <v>99</v>
      </c>
      <c r="BS244" s="3">
        <v>45204</v>
      </c>
      <c r="BT244" s="4">
        <v>0.4458333333333333</v>
      </c>
      <c r="BU244" t="s">
        <v>182</v>
      </c>
      <c r="BV244" t="s">
        <v>86</v>
      </c>
      <c r="BY244">
        <v>8388</v>
      </c>
      <c r="BZ244" t="s">
        <v>89</v>
      </c>
      <c r="CA244" t="s">
        <v>871</v>
      </c>
      <c r="CC244" t="s">
        <v>707</v>
      </c>
      <c r="CD244">
        <v>2194</v>
      </c>
      <c r="CE244" t="s">
        <v>233</v>
      </c>
      <c r="CF244" s="3">
        <v>45210</v>
      </c>
      <c r="CI244">
        <v>1</v>
      </c>
      <c r="CJ244">
        <v>3</v>
      </c>
      <c r="CK244">
        <v>21</v>
      </c>
      <c r="CL244" t="s">
        <v>86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"GAB2017051"</f>
        <v>GAB2017051</v>
      </c>
      <c r="F245" s="3">
        <v>45201</v>
      </c>
      <c r="G245">
        <v>202407</v>
      </c>
      <c r="H245" t="s">
        <v>91</v>
      </c>
      <c r="I245" t="s">
        <v>92</v>
      </c>
      <c r="J245" t="s">
        <v>93</v>
      </c>
      <c r="K245" t="s">
        <v>78</v>
      </c>
      <c r="L245" t="s">
        <v>295</v>
      </c>
      <c r="M245" t="s">
        <v>296</v>
      </c>
      <c r="N245" t="s">
        <v>297</v>
      </c>
      <c r="O245" t="s">
        <v>82</v>
      </c>
      <c r="P245" t="str">
        <f>"SUT-CT083046                  "</f>
        <v xml:space="preserve">SUT-CT083046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56.33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0.9</v>
      </c>
      <c r="BJ245">
        <v>1.7</v>
      </c>
      <c r="BK245">
        <v>2</v>
      </c>
      <c r="BL245">
        <v>145.75</v>
      </c>
      <c r="BM245">
        <v>21.86</v>
      </c>
      <c r="BN245">
        <v>167.61</v>
      </c>
      <c r="BO245">
        <v>167.61</v>
      </c>
      <c r="BQ245" t="s">
        <v>388</v>
      </c>
      <c r="BR245" t="s">
        <v>99</v>
      </c>
      <c r="BS245" s="3">
        <v>45202</v>
      </c>
      <c r="BT245" s="4">
        <v>0.43194444444444446</v>
      </c>
      <c r="BU245" t="s">
        <v>732</v>
      </c>
      <c r="BV245" t="s">
        <v>101</v>
      </c>
      <c r="BY245">
        <v>8611.68</v>
      </c>
      <c r="BZ245" t="s">
        <v>89</v>
      </c>
      <c r="CC245" t="s">
        <v>296</v>
      </c>
      <c r="CD245">
        <v>9459</v>
      </c>
      <c r="CE245" t="s">
        <v>872</v>
      </c>
      <c r="CF245" s="3">
        <v>45202</v>
      </c>
      <c r="CI245">
        <v>2</v>
      </c>
      <c r="CJ245">
        <v>1</v>
      </c>
      <c r="CK245">
        <v>23</v>
      </c>
      <c r="CL245" t="s">
        <v>86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"009942892849"</f>
        <v>009942892849</v>
      </c>
      <c r="F246" s="3">
        <v>45201</v>
      </c>
      <c r="G246">
        <v>202407</v>
      </c>
      <c r="H246" t="s">
        <v>79</v>
      </c>
      <c r="I246" t="s">
        <v>80</v>
      </c>
      <c r="J246" t="s">
        <v>178</v>
      </c>
      <c r="K246" t="s">
        <v>78</v>
      </c>
      <c r="L246" t="s">
        <v>201</v>
      </c>
      <c r="M246" t="s">
        <v>202</v>
      </c>
      <c r="N246" t="s">
        <v>873</v>
      </c>
      <c r="O246" t="s">
        <v>82</v>
      </c>
      <c r="P246" t="str">
        <f>"                              "</f>
        <v xml:space="preserve">  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43.6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3</v>
      </c>
      <c r="BJ246">
        <v>2.4</v>
      </c>
      <c r="BK246">
        <v>3</v>
      </c>
      <c r="BL246">
        <v>112.81</v>
      </c>
      <c r="BM246">
        <v>16.920000000000002</v>
      </c>
      <c r="BN246">
        <v>129.72999999999999</v>
      </c>
      <c r="BO246">
        <v>129.72999999999999</v>
      </c>
      <c r="BQ246" t="s">
        <v>874</v>
      </c>
      <c r="BR246" t="s">
        <v>875</v>
      </c>
      <c r="BS246" s="3">
        <v>45202</v>
      </c>
      <c r="BT246" s="4">
        <v>0.4236111111111111</v>
      </c>
      <c r="BU246" t="s">
        <v>876</v>
      </c>
      <c r="BV246" t="s">
        <v>101</v>
      </c>
      <c r="BY246">
        <v>12000</v>
      </c>
      <c r="BZ246" t="s">
        <v>89</v>
      </c>
      <c r="CA246" t="s">
        <v>877</v>
      </c>
      <c r="CC246" t="s">
        <v>202</v>
      </c>
      <c r="CD246">
        <v>8301</v>
      </c>
      <c r="CE246" t="s">
        <v>90</v>
      </c>
      <c r="CF246" s="3">
        <v>45203</v>
      </c>
      <c r="CI246">
        <v>2</v>
      </c>
      <c r="CJ246">
        <v>1</v>
      </c>
      <c r="CK246">
        <v>21</v>
      </c>
      <c r="CL246" t="s">
        <v>86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"GAB2017069"</f>
        <v>GAB2017069</v>
      </c>
      <c r="F247" s="3">
        <v>45202</v>
      </c>
      <c r="G247">
        <v>202407</v>
      </c>
      <c r="H247" t="s">
        <v>91</v>
      </c>
      <c r="I247" t="s">
        <v>92</v>
      </c>
      <c r="J247" t="s">
        <v>93</v>
      </c>
      <c r="K247" t="s">
        <v>78</v>
      </c>
      <c r="L247" t="s">
        <v>75</v>
      </c>
      <c r="M247" t="s">
        <v>76</v>
      </c>
      <c r="N247" t="s">
        <v>878</v>
      </c>
      <c r="O247" t="s">
        <v>97</v>
      </c>
      <c r="P247" t="str">
        <f>"SUT-CT083072                  "</f>
        <v xml:space="preserve">SUT-CT083072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5.57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56.23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0.3</v>
      </c>
      <c r="BJ247">
        <v>2.6</v>
      </c>
      <c r="BK247">
        <v>3</v>
      </c>
      <c r="BL247">
        <v>151.05000000000001</v>
      </c>
      <c r="BM247">
        <v>22.66</v>
      </c>
      <c r="BN247">
        <v>173.71</v>
      </c>
      <c r="BO247">
        <v>173.71</v>
      </c>
      <c r="BQ247" t="s">
        <v>879</v>
      </c>
      <c r="BR247" t="s">
        <v>99</v>
      </c>
      <c r="BS247" s="3">
        <v>45203</v>
      </c>
      <c r="BT247" s="4">
        <v>0.41736111111111113</v>
      </c>
      <c r="BU247" t="s">
        <v>880</v>
      </c>
      <c r="BV247" t="s">
        <v>101</v>
      </c>
      <c r="BY247">
        <v>13064.52</v>
      </c>
      <c r="CA247" t="s">
        <v>881</v>
      </c>
      <c r="CC247" t="s">
        <v>76</v>
      </c>
      <c r="CD247" s="5" t="s">
        <v>882</v>
      </c>
      <c r="CE247" t="s">
        <v>90</v>
      </c>
      <c r="CF247" s="3">
        <v>45204</v>
      </c>
      <c r="CI247">
        <v>3</v>
      </c>
      <c r="CJ247">
        <v>1</v>
      </c>
      <c r="CK247">
        <v>41</v>
      </c>
      <c r="CL247" t="s">
        <v>86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"GAB2017070"</f>
        <v>GAB2017070</v>
      </c>
      <c r="F248" s="3">
        <v>45202</v>
      </c>
      <c r="G248">
        <v>202407</v>
      </c>
      <c r="H248" t="s">
        <v>91</v>
      </c>
      <c r="I248" t="s">
        <v>92</v>
      </c>
      <c r="J248" t="s">
        <v>93</v>
      </c>
      <c r="K248" t="s">
        <v>78</v>
      </c>
      <c r="L248" t="s">
        <v>119</v>
      </c>
      <c r="M248" t="s">
        <v>120</v>
      </c>
      <c r="N248" t="s">
        <v>883</v>
      </c>
      <c r="O248" t="s">
        <v>97</v>
      </c>
      <c r="P248" t="str">
        <f>"SUT-CT083071                  "</f>
        <v xml:space="preserve">SUT-CT083071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5.57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56.23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0.9</v>
      </c>
      <c r="BJ248">
        <v>2.4</v>
      </c>
      <c r="BK248">
        <v>3</v>
      </c>
      <c r="BL248">
        <v>151.05000000000001</v>
      </c>
      <c r="BM248">
        <v>22.66</v>
      </c>
      <c r="BN248">
        <v>173.71</v>
      </c>
      <c r="BO248">
        <v>173.71</v>
      </c>
      <c r="BQ248" t="s">
        <v>884</v>
      </c>
      <c r="BR248" t="s">
        <v>99</v>
      </c>
      <c r="BS248" s="3">
        <v>45204</v>
      </c>
      <c r="BT248" s="4">
        <v>0.69444444444444453</v>
      </c>
      <c r="BU248" t="s">
        <v>885</v>
      </c>
      <c r="BV248" t="s">
        <v>101</v>
      </c>
      <c r="BY248">
        <v>12230.4</v>
      </c>
      <c r="CA248" t="s">
        <v>886</v>
      </c>
      <c r="CC248" t="s">
        <v>120</v>
      </c>
      <c r="CD248">
        <v>2062</v>
      </c>
      <c r="CE248" t="s">
        <v>90</v>
      </c>
      <c r="CF248" s="3">
        <v>45205</v>
      </c>
      <c r="CI248">
        <v>3</v>
      </c>
      <c r="CJ248">
        <v>2</v>
      </c>
      <c r="CK248">
        <v>41</v>
      </c>
      <c r="CL248" t="s">
        <v>86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"GAB2017072"</f>
        <v>GAB2017072</v>
      </c>
      <c r="F249" s="3">
        <v>45202</v>
      </c>
      <c r="G249">
        <v>202407</v>
      </c>
      <c r="H249" t="s">
        <v>91</v>
      </c>
      <c r="I249" t="s">
        <v>92</v>
      </c>
      <c r="J249" t="s">
        <v>93</v>
      </c>
      <c r="K249" t="s">
        <v>78</v>
      </c>
      <c r="L249" t="s">
        <v>432</v>
      </c>
      <c r="M249" t="s">
        <v>433</v>
      </c>
      <c r="N249" t="s">
        <v>887</v>
      </c>
      <c r="O249" t="s">
        <v>97</v>
      </c>
      <c r="P249" t="str">
        <f>"SUT-CT083080                  "</f>
        <v xml:space="preserve">SUT-CT083080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5.57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56.23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4.8</v>
      </c>
      <c r="BJ249">
        <v>12.8</v>
      </c>
      <c r="BK249">
        <v>13</v>
      </c>
      <c r="BL249">
        <v>151.05000000000001</v>
      </c>
      <c r="BM249">
        <v>22.66</v>
      </c>
      <c r="BN249">
        <v>173.71</v>
      </c>
      <c r="BO249">
        <v>173.71</v>
      </c>
      <c r="BQ249" t="s">
        <v>540</v>
      </c>
      <c r="BR249" t="s">
        <v>99</v>
      </c>
      <c r="BS249" s="3">
        <v>45204</v>
      </c>
      <c r="BT249" s="4">
        <v>0.65416666666666667</v>
      </c>
      <c r="BU249" t="s">
        <v>888</v>
      </c>
      <c r="BV249" t="s">
        <v>101</v>
      </c>
      <c r="BY249">
        <v>64028.25</v>
      </c>
      <c r="CA249" t="s">
        <v>889</v>
      </c>
      <c r="CC249" t="s">
        <v>433</v>
      </c>
      <c r="CD249">
        <v>3610</v>
      </c>
      <c r="CE249" t="s">
        <v>90</v>
      </c>
      <c r="CF249" s="3">
        <v>45205</v>
      </c>
      <c r="CI249">
        <v>3</v>
      </c>
      <c r="CJ249">
        <v>2</v>
      </c>
      <c r="CK249">
        <v>41</v>
      </c>
      <c r="CL249" t="s">
        <v>86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"GAB2017081"</f>
        <v>GAB2017081</v>
      </c>
      <c r="F250" s="3">
        <v>45202</v>
      </c>
      <c r="G250">
        <v>202407</v>
      </c>
      <c r="H250" t="s">
        <v>91</v>
      </c>
      <c r="I250" t="s">
        <v>92</v>
      </c>
      <c r="J250" t="s">
        <v>93</v>
      </c>
      <c r="K250" t="s">
        <v>78</v>
      </c>
      <c r="L250" t="s">
        <v>161</v>
      </c>
      <c r="M250" t="s">
        <v>162</v>
      </c>
      <c r="N250" t="s">
        <v>81</v>
      </c>
      <c r="O250" t="s">
        <v>97</v>
      </c>
      <c r="P250" t="str">
        <f>"SUT-CT083065                  "</f>
        <v xml:space="preserve">SUT-CT083065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5.57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56.23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6.3</v>
      </c>
      <c r="BJ250">
        <v>13.1</v>
      </c>
      <c r="BK250">
        <v>14</v>
      </c>
      <c r="BL250">
        <v>151.05000000000001</v>
      </c>
      <c r="BM250">
        <v>22.66</v>
      </c>
      <c r="BN250">
        <v>173.71</v>
      </c>
      <c r="BO250">
        <v>173.71</v>
      </c>
      <c r="BQ250" t="s">
        <v>890</v>
      </c>
      <c r="BR250" t="s">
        <v>99</v>
      </c>
      <c r="BS250" s="3">
        <v>45204</v>
      </c>
      <c r="BT250" s="4">
        <v>0.41180555555555554</v>
      </c>
      <c r="BU250" t="s">
        <v>891</v>
      </c>
      <c r="BV250" t="s">
        <v>101</v>
      </c>
      <c r="BY250">
        <v>65388.800000000003</v>
      </c>
      <c r="CA250" t="s">
        <v>397</v>
      </c>
      <c r="CC250" t="s">
        <v>162</v>
      </c>
      <c r="CD250" s="5" t="s">
        <v>165</v>
      </c>
      <c r="CE250" t="s">
        <v>90</v>
      </c>
      <c r="CF250" s="3">
        <v>45205</v>
      </c>
      <c r="CI250">
        <v>3</v>
      </c>
      <c r="CJ250">
        <v>2</v>
      </c>
      <c r="CK250">
        <v>41</v>
      </c>
      <c r="CL250" t="s">
        <v>86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"GAB2017084"</f>
        <v>GAB2017084</v>
      </c>
      <c r="F251" s="3">
        <v>45202</v>
      </c>
      <c r="G251">
        <v>202407</v>
      </c>
      <c r="H251" t="s">
        <v>91</v>
      </c>
      <c r="I251" t="s">
        <v>92</v>
      </c>
      <c r="J251" t="s">
        <v>93</v>
      </c>
      <c r="K251" t="s">
        <v>78</v>
      </c>
      <c r="L251" t="s">
        <v>892</v>
      </c>
      <c r="M251" t="s">
        <v>893</v>
      </c>
      <c r="N251" t="s">
        <v>894</v>
      </c>
      <c r="O251" t="s">
        <v>97</v>
      </c>
      <c r="P251" t="str">
        <f>"SUT-018068                    "</f>
        <v xml:space="preserve">SUT-018068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5.57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62.1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2.5</v>
      </c>
      <c r="BJ251">
        <v>6.1</v>
      </c>
      <c r="BK251">
        <v>7</v>
      </c>
      <c r="BL251">
        <v>166.24</v>
      </c>
      <c r="BM251">
        <v>24.94</v>
      </c>
      <c r="BN251">
        <v>191.18</v>
      </c>
      <c r="BO251">
        <v>191.18</v>
      </c>
      <c r="BQ251" t="s">
        <v>895</v>
      </c>
      <c r="BR251" t="s">
        <v>99</v>
      </c>
      <c r="BS251" s="3">
        <v>45203</v>
      </c>
      <c r="BT251" s="4">
        <v>0.41666666666666669</v>
      </c>
      <c r="BU251" t="s">
        <v>896</v>
      </c>
      <c r="BV251" t="s">
        <v>101</v>
      </c>
      <c r="BY251">
        <v>30334.5</v>
      </c>
      <c r="CA251" t="s">
        <v>200</v>
      </c>
      <c r="CC251" t="s">
        <v>893</v>
      </c>
      <c r="CD251">
        <v>7100</v>
      </c>
      <c r="CE251" t="s">
        <v>90</v>
      </c>
      <c r="CF251" s="3">
        <v>45204</v>
      </c>
      <c r="CI251">
        <v>1</v>
      </c>
      <c r="CJ251">
        <v>1</v>
      </c>
      <c r="CK251">
        <v>44</v>
      </c>
      <c r="CL251" t="s">
        <v>86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"GAB2017085"</f>
        <v>GAB2017085</v>
      </c>
      <c r="F252" s="3">
        <v>45202</v>
      </c>
      <c r="G252">
        <v>202407</v>
      </c>
      <c r="H252" t="s">
        <v>91</v>
      </c>
      <c r="I252" t="s">
        <v>92</v>
      </c>
      <c r="J252" t="s">
        <v>93</v>
      </c>
      <c r="K252" t="s">
        <v>78</v>
      </c>
      <c r="L252" t="s">
        <v>75</v>
      </c>
      <c r="M252" t="s">
        <v>76</v>
      </c>
      <c r="N252" t="s">
        <v>558</v>
      </c>
      <c r="O252" t="s">
        <v>97</v>
      </c>
      <c r="P252" t="str">
        <f>"SUT-CT083101 081              "</f>
        <v xml:space="preserve">SUT-CT083101 081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5.57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56.23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1.1000000000000001</v>
      </c>
      <c r="BJ252">
        <v>6.1</v>
      </c>
      <c r="BK252">
        <v>7</v>
      </c>
      <c r="BL252">
        <v>151.05000000000001</v>
      </c>
      <c r="BM252">
        <v>22.66</v>
      </c>
      <c r="BN252">
        <v>173.71</v>
      </c>
      <c r="BO252">
        <v>173.71</v>
      </c>
      <c r="BQ252" t="s">
        <v>559</v>
      </c>
      <c r="BR252" t="s">
        <v>99</v>
      </c>
      <c r="BS252" s="3">
        <v>45204</v>
      </c>
      <c r="BT252" s="4">
        <v>0.43402777777777773</v>
      </c>
      <c r="BU252" t="s">
        <v>897</v>
      </c>
      <c r="BV252" t="s">
        <v>101</v>
      </c>
      <c r="BY252">
        <v>30659.52</v>
      </c>
      <c r="CA252" t="s">
        <v>195</v>
      </c>
      <c r="CC252" t="s">
        <v>76</v>
      </c>
      <c r="CD252" s="5" t="s">
        <v>176</v>
      </c>
      <c r="CE252" t="s">
        <v>90</v>
      </c>
      <c r="CF252" s="3">
        <v>45205</v>
      </c>
      <c r="CI252">
        <v>3</v>
      </c>
      <c r="CJ252">
        <v>2</v>
      </c>
      <c r="CK252">
        <v>41</v>
      </c>
      <c r="CL252" t="s">
        <v>86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"GAB2017086"</f>
        <v>GAB2017086</v>
      </c>
      <c r="F253" s="3">
        <v>45202</v>
      </c>
      <c r="G253">
        <v>202407</v>
      </c>
      <c r="H253" t="s">
        <v>91</v>
      </c>
      <c r="I253" t="s">
        <v>92</v>
      </c>
      <c r="J253" t="s">
        <v>93</v>
      </c>
      <c r="K253" t="s">
        <v>78</v>
      </c>
      <c r="L253" t="s">
        <v>736</v>
      </c>
      <c r="M253" t="s">
        <v>737</v>
      </c>
      <c r="N253" t="s">
        <v>898</v>
      </c>
      <c r="O253" t="s">
        <v>97</v>
      </c>
      <c r="P253" t="str">
        <f>"MED-CT082908                  "</f>
        <v xml:space="preserve">MED-CT082908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5.57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137.37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10.7</v>
      </c>
      <c r="BJ253">
        <v>49.7</v>
      </c>
      <c r="BK253">
        <v>50</v>
      </c>
      <c r="BL253">
        <v>360.99</v>
      </c>
      <c r="BM253">
        <v>54.15</v>
      </c>
      <c r="BN253">
        <v>415.14</v>
      </c>
      <c r="BO253">
        <v>415.14</v>
      </c>
      <c r="BQ253" t="s">
        <v>899</v>
      </c>
      <c r="BR253" t="s">
        <v>99</v>
      </c>
      <c r="BS253" s="3">
        <v>45204</v>
      </c>
      <c r="BT253" s="4">
        <v>0.49444444444444446</v>
      </c>
      <c r="BU253" t="s">
        <v>900</v>
      </c>
      <c r="BV253" t="s">
        <v>101</v>
      </c>
      <c r="BY253">
        <v>248510.5</v>
      </c>
      <c r="CA253" t="s">
        <v>901</v>
      </c>
      <c r="CC253" t="s">
        <v>737</v>
      </c>
      <c r="CD253">
        <v>1619</v>
      </c>
      <c r="CE253" t="s">
        <v>90</v>
      </c>
      <c r="CF253" s="3">
        <v>45204</v>
      </c>
      <c r="CI253">
        <v>3</v>
      </c>
      <c r="CJ253">
        <v>2</v>
      </c>
      <c r="CK253">
        <v>41</v>
      </c>
      <c r="CL253" t="s">
        <v>86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"GAB2017050"</f>
        <v>GAB2017050</v>
      </c>
      <c r="F254" s="3">
        <v>45201</v>
      </c>
      <c r="G254">
        <v>202407</v>
      </c>
      <c r="H254" t="s">
        <v>91</v>
      </c>
      <c r="I254" t="s">
        <v>92</v>
      </c>
      <c r="J254" t="s">
        <v>93</v>
      </c>
      <c r="K254" t="s">
        <v>78</v>
      </c>
      <c r="L254" t="s">
        <v>161</v>
      </c>
      <c r="M254" t="s">
        <v>162</v>
      </c>
      <c r="N254" t="s">
        <v>205</v>
      </c>
      <c r="O254" t="s">
        <v>97</v>
      </c>
      <c r="P254" t="str">
        <f>"SUT-CT083051                  "</f>
        <v xml:space="preserve">SUT-CT083051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5.57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56.23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0.3</v>
      </c>
      <c r="BJ254">
        <v>2.4</v>
      </c>
      <c r="BK254">
        <v>3</v>
      </c>
      <c r="BL254">
        <v>151.05000000000001</v>
      </c>
      <c r="BM254">
        <v>22.66</v>
      </c>
      <c r="BN254">
        <v>173.71</v>
      </c>
      <c r="BO254">
        <v>173.71</v>
      </c>
      <c r="BQ254" t="s">
        <v>206</v>
      </c>
      <c r="BR254" t="s">
        <v>99</v>
      </c>
      <c r="BS254" s="3">
        <v>45202</v>
      </c>
      <c r="BT254" s="4">
        <v>0.45763888888888887</v>
      </c>
      <c r="BU254" t="s">
        <v>537</v>
      </c>
      <c r="BV254" t="s">
        <v>101</v>
      </c>
      <c r="BY254">
        <v>12172.44</v>
      </c>
      <c r="CA254" t="s">
        <v>538</v>
      </c>
      <c r="CC254" t="s">
        <v>162</v>
      </c>
      <c r="CD254" s="5" t="s">
        <v>165</v>
      </c>
      <c r="CE254" t="s">
        <v>90</v>
      </c>
      <c r="CF254" s="3">
        <v>45202</v>
      </c>
      <c r="CI254">
        <v>3</v>
      </c>
      <c r="CJ254">
        <v>1</v>
      </c>
      <c r="CK254">
        <v>41</v>
      </c>
      <c r="CL254" t="s">
        <v>86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"GAB2017052"</f>
        <v>GAB2017052</v>
      </c>
      <c r="F255" s="3">
        <v>45201</v>
      </c>
      <c r="G255">
        <v>202407</v>
      </c>
      <c r="H255" t="s">
        <v>91</v>
      </c>
      <c r="I255" t="s">
        <v>92</v>
      </c>
      <c r="J255" t="s">
        <v>93</v>
      </c>
      <c r="K255" t="s">
        <v>78</v>
      </c>
      <c r="L255" t="s">
        <v>349</v>
      </c>
      <c r="M255" t="s">
        <v>350</v>
      </c>
      <c r="N255" t="s">
        <v>902</v>
      </c>
      <c r="O255" t="s">
        <v>97</v>
      </c>
      <c r="P255" t="str">
        <f>"MED-00243                     "</f>
        <v xml:space="preserve">MED-00243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5.57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56.23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10.8</v>
      </c>
      <c r="BJ255">
        <v>13.3</v>
      </c>
      <c r="BK255">
        <v>14</v>
      </c>
      <c r="BL255">
        <v>151.05000000000001</v>
      </c>
      <c r="BM255">
        <v>22.66</v>
      </c>
      <c r="BN255">
        <v>173.71</v>
      </c>
      <c r="BO255">
        <v>173.71</v>
      </c>
      <c r="BQ255" t="s">
        <v>903</v>
      </c>
      <c r="BR255" t="s">
        <v>99</v>
      </c>
      <c r="BS255" s="3">
        <v>45204</v>
      </c>
      <c r="BT255" s="4">
        <v>0.5625</v>
      </c>
      <c r="BU255" t="s">
        <v>904</v>
      </c>
      <c r="BV255" t="s">
        <v>101</v>
      </c>
      <c r="BY255">
        <v>66602.25</v>
      </c>
      <c r="CC255" t="s">
        <v>350</v>
      </c>
      <c r="CD255">
        <v>3217</v>
      </c>
      <c r="CE255" t="s">
        <v>90</v>
      </c>
      <c r="CF255" s="3">
        <v>45205</v>
      </c>
      <c r="CI255">
        <v>8</v>
      </c>
      <c r="CJ255">
        <v>3</v>
      </c>
      <c r="CK255">
        <v>41</v>
      </c>
      <c r="CL255" t="s">
        <v>86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"GAB2017053"</f>
        <v>GAB2017053</v>
      </c>
      <c r="F256" s="3">
        <v>45201</v>
      </c>
      <c r="G256">
        <v>202407</v>
      </c>
      <c r="H256" t="s">
        <v>91</v>
      </c>
      <c r="I256" t="s">
        <v>92</v>
      </c>
      <c r="J256" t="s">
        <v>93</v>
      </c>
      <c r="K256" t="s">
        <v>78</v>
      </c>
      <c r="L256" t="s">
        <v>91</v>
      </c>
      <c r="M256" t="s">
        <v>92</v>
      </c>
      <c r="N256" t="s">
        <v>905</v>
      </c>
      <c r="O256" t="s">
        <v>97</v>
      </c>
      <c r="P256" t="str">
        <f>"SUT-CT083036                  "</f>
        <v xml:space="preserve">SUT-CT083036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5.57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43.39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0.7</v>
      </c>
      <c r="BJ256">
        <v>2.4</v>
      </c>
      <c r="BK256">
        <v>3</v>
      </c>
      <c r="BL256">
        <v>117.83</v>
      </c>
      <c r="BM256">
        <v>17.670000000000002</v>
      </c>
      <c r="BN256">
        <v>135.5</v>
      </c>
      <c r="BO256">
        <v>135.5</v>
      </c>
      <c r="BQ256" t="s">
        <v>906</v>
      </c>
      <c r="BR256" t="s">
        <v>99</v>
      </c>
      <c r="BS256" s="3">
        <v>45202</v>
      </c>
      <c r="BT256" s="4">
        <v>0.57222222222222219</v>
      </c>
      <c r="BU256" t="s">
        <v>907</v>
      </c>
      <c r="BV256" t="s">
        <v>101</v>
      </c>
      <c r="BY256">
        <v>12021.18</v>
      </c>
      <c r="CA256" t="s">
        <v>908</v>
      </c>
      <c r="CC256" t="s">
        <v>92</v>
      </c>
      <c r="CD256">
        <v>7966</v>
      </c>
      <c r="CE256" t="s">
        <v>90</v>
      </c>
      <c r="CF256" s="3">
        <v>45203</v>
      </c>
      <c r="CI256">
        <v>1</v>
      </c>
      <c r="CJ256">
        <v>1</v>
      </c>
      <c r="CK256">
        <v>42</v>
      </c>
      <c r="CL256" t="s">
        <v>86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"GAB2017058"</f>
        <v>GAB2017058</v>
      </c>
      <c r="F257" s="3">
        <v>45201</v>
      </c>
      <c r="G257">
        <v>202407</v>
      </c>
      <c r="H257" t="s">
        <v>91</v>
      </c>
      <c r="I257" t="s">
        <v>92</v>
      </c>
      <c r="J257" t="s">
        <v>93</v>
      </c>
      <c r="K257" t="s">
        <v>78</v>
      </c>
      <c r="L257" t="s">
        <v>161</v>
      </c>
      <c r="M257" t="s">
        <v>162</v>
      </c>
      <c r="N257" t="s">
        <v>463</v>
      </c>
      <c r="O257" t="s">
        <v>97</v>
      </c>
      <c r="P257" t="str">
        <f>"CT083048                      "</f>
        <v xml:space="preserve">CT083048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5.57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116.51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2</v>
      </c>
      <c r="BI257">
        <v>18.3</v>
      </c>
      <c r="BJ257">
        <v>40.5</v>
      </c>
      <c r="BK257">
        <v>41</v>
      </c>
      <c r="BL257">
        <v>307.01</v>
      </c>
      <c r="BM257">
        <v>46.05</v>
      </c>
      <c r="BN257">
        <v>353.06</v>
      </c>
      <c r="BO257">
        <v>353.06</v>
      </c>
      <c r="BQ257" t="s">
        <v>464</v>
      </c>
      <c r="BR257" t="s">
        <v>99</v>
      </c>
      <c r="BS257" s="3">
        <v>45203</v>
      </c>
      <c r="BT257" s="4">
        <v>0.38541666666666669</v>
      </c>
      <c r="BU257" t="s">
        <v>909</v>
      </c>
      <c r="BV257" t="s">
        <v>101</v>
      </c>
      <c r="BY257">
        <v>202503.62</v>
      </c>
      <c r="CA257" t="s">
        <v>538</v>
      </c>
      <c r="CC257" t="s">
        <v>162</v>
      </c>
      <c r="CD257" s="5" t="s">
        <v>165</v>
      </c>
      <c r="CE257" t="s">
        <v>90</v>
      </c>
      <c r="CF257" s="3">
        <v>45204</v>
      </c>
      <c r="CI257">
        <v>3</v>
      </c>
      <c r="CJ257">
        <v>2</v>
      </c>
      <c r="CK257">
        <v>41</v>
      </c>
      <c r="CL257" t="s">
        <v>86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"GAB2017062"</f>
        <v>GAB2017062</v>
      </c>
      <c r="F258" s="3">
        <v>45201</v>
      </c>
      <c r="G258">
        <v>202407</v>
      </c>
      <c r="H258" t="s">
        <v>91</v>
      </c>
      <c r="I258" t="s">
        <v>92</v>
      </c>
      <c r="J258" t="s">
        <v>93</v>
      </c>
      <c r="K258" t="s">
        <v>78</v>
      </c>
      <c r="L258" t="s">
        <v>113</v>
      </c>
      <c r="M258" t="s">
        <v>114</v>
      </c>
      <c r="N258" t="s">
        <v>910</v>
      </c>
      <c r="O258" t="s">
        <v>97</v>
      </c>
      <c r="P258" t="str">
        <f>"MED-CT083028                  "</f>
        <v xml:space="preserve">MED-CT083028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5.57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136.02000000000001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2</v>
      </c>
      <c r="BI258">
        <v>11.7</v>
      </c>
      <c r="BJ258">
        <v>28.4</v>
      </c>
      <c r="BK258">
        <v>29</v>
      </c>
      <c r="BL258">
        <v>357.49</v>
      </c>
      <c r="BM258">
        <v>53.62</v>
      </c>
      <c r="BN258">
        <v>411.11</v>
      </c>
      <c r="BO258">
        <v>411.11</v>
      </c>
      <c r="BQ258" t="s">
        <v>911</v>
      </c>
      <c r="BR258" t="s">
        <v>99</v>
      </c>
      <c r="BS258" s="3">
        <v>45204</v>
      </c>
      <c r="BT258" s="4">
        <v>0.42708333333333331</v>
      </c>
      <c r="BU258" t="s">
        <v>912</v>
      </c>
      <c r="BV258" t="s">
        <v>101</v>
      </c>
      <c r="BY258">
        <v>141754.85999999999</v>
      </c>
      <c r="CA258" t="s">
        <v>913</v>
      </c>
      <c r="CC258" t="s">
        <v>114</v>
      </c>
      <c r="CD258">
        <v>3867</v>
      </c>
      <c r="CE258" t="s">
        <v>90</v>
      </c>
      <c r="CF258" s="3">
        <v>45205</v>
      </c>
      <c r="CI258">
        <v>5</v>
      </c>
      <c r="CJ258">
        <v>3</v>
      </c>
      <c r="CK258">
        <v>43</v>
      </c>
      <c r="CL258" t="s">
        <v>86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"GAB2017065"</f>
        <v>GAB2017065</v>
      </c>
      <c r="F259" s="3">
        <v>45201</v>
      </c>
      <c r="G259">
        <v>202407</v>
      </c>
      <c r="H259" t="s">
        <v>91</v>
      </c>
      <c r="I259" t="s">
        <v>92</v>
      </c>
      <c r="J259" t="s">
        <v>93</v>
      </c>
      <c r="K259" t="s">
        <v>78</v>
      </c>
      <c r="L259" t="s">
        <v>75</v>
      </c>
      <c r="M259" t="s">
        <v>76</v>
      </c>
      <c r="N259" t="s">
        <v>914</v>
      </c>
      <c r="O259" t="s">
        <v>97</v>
      </c>
      <c r="P259" t="str">
        <f>"SUT-CT083068                  "</f>
        <v xml:space="preserve">SUT-CT083068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5.57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56.23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1.7</v>
      </c>
      <c r="BK259">
        <v>2</v>
      </c>
      <c r="BL259">
        <v>151.05000000000001</v>
      </c>
      <c r="BM259">
        <v>22.66</v>
      </c>
      <c r="BN259">
        <v>173.71</v>
      </c>
      <c r="BO259">
        <v>173.71</v>
      </c>
      <c r="BQ259" t="s">
        <v>915</v>
      </c>
      <c r="BR259" t="s">
        <v>99</v>
      </c>
      <c r="BS259" s="3">
        <v>45204</v>
      </c>
      <c r="BT259" s="4">
        <v>0.66805555555555562</v>
      </c>
      <c r="BU259" t="s">
        <v>916</v>
      </c>
      <c r="BV259" t="s">
        <v>101</v>
      </c>
      <c r="BY259">
        <v>8448</v>
      </c>
      <c r="CA259" t="s">
        <v>917</v>
      </c>
      <c r="CC259" t="s">
        <v>76</v>
      </c>
      <c r="CD259" s="5" t="s">
        <v>176</v>
      </c>
      <c r="CE259" t="s">
        <v>90</v>
      </c>
      <c r="CF259" s="3">
        <v>45205</v>
      </c>
      <c r="CI259">
        <v>3</v>
      </c>
      <c r="CJ259">
        <v>3</v>
      </c>
      <c r="CK259">
        <v>41</v>
      </c>
      <c r="CL259" t="s">
        <v>86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"GAB2017054"</f>
        <v>GAB2017054</v>
      </c>
      <c r="F260" s="3">
        <v>45201</v>
      </c>
      <c r="G260">
        <v>202407</v>
      </c>
      <c r="H260" t="s">
        <v>91</v>
      </c>
      <c r="I260" t="s">
        <v>92</v>
      </c>
      <c r="J260" t="s">
        <v>93</v>
      </c>
      <c r="K260" t="s">
        <v>78</v>
      </c>
      <c r="L260" t="s">
        <v>918</v>
      </c>
      <c r="M260" t="s">
        <v>919</v>
      </c>
      <c r="N260" t="s">
        <v>920</v>
      </c>
      <c r="O260" t="s">
        <v>82</v>
      </c>
      <c r="P260" t="str">
        <f>"SUT-CT083062                  "</f>
        <v xml:space="preserve">SUT-CT083062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81.77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0.3</v>
      </c>
      <c r="BJ260">
        <v>2.7</v>
      </c>
      <c r="BK260">
        <v>3</v>
      </c>
      <c r="BL260">
        <v>211.57</v>
      </c>
      <c r="BM260">
        <v>31.74</v>
      </c>
      <c r="BN260">
        <v>243.31</v>
      </c>
      <c r="BO260">
        <v>243.31</v>
      </c>
      <c r="BR260" t="s">
        <v>99</v>
      </c>
      <c r="BS260" s="3">
        <v>45203</v>
      </c>
      <c r="BT260" s="4">
        <v>0.62152777777777779</v>
      </c>
      <c r="BU260" t="s">
        <v>921</v>
      </c>
      <c r="BV260" t="s">
        <v>101</v>
      </c>
      <c r="BY260">
        <v>13612.38</v>
      </c>
      <c r="BZ260" t="s">
        <v>89</v>
      </c>
      <c r="CA260" t="s">
        <v>922</v>
      </c>
      <c r="CC260" t="s">
        <v>919</v>
      </c>
      <c r="CD260">
        <v>4450</v>
      </c>
      <c r="CE260" t="s">
        <v>494</v>
      </c>
      <c r="CF260" s="3">
        <v>45204</v>
      </c>
      <c r="CI260">
        <v>2</v>
      </c>
      <c r="CJ260">
        <v>2</v>
      </c>
      <c r="CK260">
        <v>23</v>
      </c>
      <c r="CL260" t="s">
        <v>86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"GAB2017055"</f>
        <v>GAB2017055</v>
      </c>
      <c r="F261" s="3">
        <v>45201</v>
      </c>
      <c r="G261">
        <v>202407</v>
      </c>
      <c r="H261" t="s">
        <v>91</v>
      </c>
      <c r="I261" t="s">
        <v>92</v>
      </c>
      <c r="J261" t="s">
        <v>93</v>
      </c>
      <c r="K261" t="s">
        <v>78</v>
      </c>
      <c r="L261" t="s">
        <v>91</v>
      </c>
      <c r="M261" t="s">
        <v>92</v>
      </c>
      <c r="N261" t="s">
        <v>749</v>
      </c>
      <c r="O261" t="s">
        <v>82</v>
      </c>
      <c r="P261" t="str">
        <f>"                              "</f>
        <v xml:space="preserve">  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22.71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15.9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0.3</v>
      </c>
      <c r="BJ261">
        <v>3.4</v>
      </c>
      <c r="BK261">
        <v>4</v>
      </c>
      <c r="BL261">
        <v>74.66</v>
      </c>
      <c r="BM261">
        <v>11.2</v>
      </c>
      <c r="BN261">
        <v>85.86</v>
      </c>
      <c r="BO261">
        <v>85.86</v>
      </c>
      <c r="BQ261" t="s">
        <v>750</v>
      </c>
      <c r="BR261" t="s">
        <v>99</v>
      </c>
      <c r="BS261" s="3">
        <v>45202</v>
      </c>
      <c r="BT261" s="4">
        <v>0.32361111111111113</v>
      </c>
      <c r="BU261" t="s">
        <v>923</v>
      </c>
      <c r="BV261" t="s">
        <v>101</v>
      </c>
      <c r="BY261">
        <v>17151.3</v>
      </c>
      <c r="BZ261" t="s">
        <v>231</v>
      </c>
      <c r="CA261" t="s">
        <v>752</v>
      </c>
      <c r="CC261" t="s">
        <v>92</v>
      </c>
      <c r="CD261">
        <v>7784</v>
      </c>
      <c r="CE261" t="s">
        <v>227</v>
      </c>
      <c r="CF261" s="3">
        <v>45203</v>
      </c>
      <c r="CI261">
        <v>1</v>
      </c>
      <c r="CJ261">
        <v>1</v>
      </c>
      <c r="CK261">
        <v>22</v>
      </c>
      <c r="CL261" t="s">
        <v>86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"GAB2017056"</f>
        <v>GAB2017056</v>
      </c>
      <c r="F262" s="3">
        <v>45201</v>
      </c>
      <c r="G262">
        <v>202407</v>
      </c>
      <c r="H262" t="s">
        <v>91</v>
      </c>
      <c r="I262" t="s">
        <v>92</v>
      </c>
      <c r="J262" t="s">
        <v>93</v>
      </c>
      <c r="K262" t="s">
        <v>78</v>
      </c>
      <c r="L262" t="s">
        <v>119</v>
      </c>
      <c r="M262" t="s">
        <v>120</v>
      </c>
      <c r="N262" t="s">
        <v>675</v>
      </c>
      <c r="O262" t="s">
        <v>82</v>
      </c>
      <c r="P262" t="str">
        <f>"SUT-017905                    "</f>
        <v xml:space="preserve">SUT-017905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29.07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0.2</v>
      </c>
      <c r="BJ262">
        <v>1.3</v>
      </c>
      <c r="BK262">
        <v>1.5</v>
      </c>
      <c r="BL262">
        <v>75.22</v>
      </c>
      <c r="BM262">
        <v>11.28</v>
      </c>
      <c r="BN262">
        <v>86.5</v>
      </c>
      <c r="BO262">
        <v>86.5</v>
      </c>
      <c r="BQ262" t="s">
        <v>676</v>
      </c>
      <c r="BR262" t="s">
        <v>99</v>
      </c>
      <c r="BS262" s="3">
        <v>45202</v>
      </c>
      <c r="BT262" s="4">
        <v>0.34722222222222227</v>
      </c>
      <c r="BU262" t="s">
        <v>677</v>
      </c>
      <c r="BV262" t="s">
        <v>101</v>
      </c>
      <c r="BY262">
        <v>6410.88</v>
      </c>
      <c r="BZ262" t="s">
        <v>89</v>
      </c>
      <c r="CC262" t="s">
        <v>120</v>
      </c>
      <c r="CD262">
        <v>2001</v>
      </c>
      <c r="CE262" t="s">
        <v>267</v>
      </c>
      <c r="CF262" s="3">
        <v>45202</v>
      </c>
      <c r="CI262">
        <v>1</v>
      </c>
      <c r="CJ262">
        <v>1</v>
      </c>
      <c r="CK262">
        <v>21</v>
      </c>
      <c r="CL262" t="s">
        <v>86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"GAB2017057"</f>
        <v>GAB2017057</v>
      </c>
      <c r="F263" s="3">
        <v>45201</v>
      </c>
      <c r="G263">
        <v>202407</v>
      </c>
      <c r="H263" t="s">
        <v>91</v>
      </c>
      <c r="I263" t="s">
        <v>92</v>
      </c>
      <c r="J263" t="s">
        <v>93</v>
      </c>
      <c r="K263" t="s">
        <v>78</v>
      </c>
      <c r="L263" t="s">
        <v>75</v>
      </c>
      <c r="M263" t="s">
        <v>76</v>
      </c>
      <c r="N263" t="s">
        <v>924</v>
      </c>
      <c r="O263" t="s">
        <v>82</v>
      </c>
      <c r="P263" t="str">
        <f>"SUT-018018                    "</f>
        <v xml:space="preserve">SUT-018018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29.07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0.2</v>
      </c>
      <c r="BJ263">
        <v>1.9</v>
      </c>
      <c r="BK263">
        <v>2</v>
      </c>
      <c r="BL263">
        <v>75.22</v>
      </c>
      <c r="BM263">
        <v>11.28</v>
      </c>
      <c r="BN263">
        <v>86.5</v>
      </c>
      <c r="BO263">
        <v>86.5</v>
      </c>
      <c r="BQ263" t="s">
        <v>615</v>
      </c>
      <c r="BR263" t="s">
        <v>99</v>
      </c>
      <c r="BS263" s="3">
        <v>45202</v>
      </c>
      <c r="BT263" s="4">
        <v>0.43402777777777773</v>
      </c>
      <c r="BU263" t="s">
        <v>925</v>
      </c>
      <c r="BV263" t="s">
        <v>101</v>
      </c>
      <c r="BY263">
        <v>9516.48</v>
      </c>
      <c r="BZ263" t="s">
        <v>89</v>
      </c>
      <c r="CA263" t="s">
        <v>926</v>
      </c>
      <c r="CC263" t="s">
        <v>76</v>
      </c>
      <c r="CD263" s="5" t="s">
        <v>512</v>
      </c>
      <c r="CE263" t="s">
        <v>267</v>
      </c>
      <c r="CF263" s="3">
        <v>45202</v>
      </c>
      <c r="CI263">
        <v>1</v>
      </c>
      <c r="CJ263">
        <v>1</v>
      </c>
      <c r="CK263">
        <v>21</v>
      </c>
      <c r="CL263" t="s">
        <v>86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"GAB2017059"</f>
        <v>GAB2017059</v>
      </c>
      <c r="F264" s="3">
        <v>45201</v>
      </c>
      <c r="G264">
        <v>202407</v>
      </c>
      <c r="H264" t="s">
        <v>91</v>
      </c>
      <c r="I264" t="s">
        <v>92</v>
      </c>
      <c r="J264" t="s">
        <v>93</v>
      </c>
      <c r="K264" t="s">
        <v>78</v>
      </c>
      <c r="L264" t="s">
        <v>75</v>
      </c>
      <c r="M264" t="s">
        <v>76</v>
      </c>
      <c r="N264" t="s">
        <v>927</v>
      </c>
      <c r="O264" t="s">
        <v>82</v>
      </c>
      <c r="P264" t="str">
        <f>"SUT-CT083070                  "</f>
        <v xml:space="preserve">SUT-CT083070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29.07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0.2</v>
      </c>
      <c r="BJ264">
        <v>1.9</v>
      </c>
      <c r="BK264">
        <v>2</v>
      </c>
      <c r="BL264">
        <v>75.22</v>
      </c>
      <c r="BM264">
        <v>11.28</v>
      </c>
      <c r="BN264">
        <v>86.5</v>
      </c>
      <c r="BO264">
        <v>86.5</v>
      </c>
      <c r="BQ264" t="s">
        <v>759</v>
      </c>
      <c r="BR264" t="s">
        <v>99</v>
      </c>
      <c r="BS264" s="3">
        <v>45202</v>
      </c>
      <c r="BT264" s="4">
        <v>0.38472222222222219</v>
      </c>
      <c r="BU264" t="s">
        <v>928</v>
      </c>
      <c r="BV264" t="s">
        <v>101</v>
      </c>
      <c r="BY264">
        <v>9677.08</v>
      </c>
      <c r="BZ264" t="s">
        <v>89</v>
      </c>
      <c r="CA264" t="s">
        <v>929</v>
      </c>
      <c r="CC264" t="s">
        <v>76</v>
      </c>
      <c r="CD264" s="5" t="s">
        <v>148</v>
      </c>
      <c r="CE264" t="s">
        <v>267</v>
      </c>
      <c r="CF264" s="3">
        <v>45202</v>
      </c>
      <c r="CI264">
        <v>1</v>
      </c>
      <c r="CJ264">
        <v>1</v>
      </c>
      <c r="CK264">
        <v>21</v>
      </c>
      <c r="CL264" t="s">
        <v>86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"GAB2017060"</f>
        <v>GAB2017060</v>
      </c>
      <c r="F265" s="3">
        <v>45201</v>
      </c>
      <c r="G265">
        <v>202407</v>
      </c>
      <c r="H265" t="s">
        <v>91</v>
      </c>
      <c r="I265" t="s">
        <v>92</v>
      </c>
      <c r="J265" t="s">
        <v>93</v>
      </c>
      <c r="K265" t="s">
        <v>78</v>
      </c>
      <c r="L265" t="s">
        <v>91</v>
      </c>
      <c r="M265" t="s">
        <v>92</v>
      </c>
      <c r="N265" t="s">
        <v>422</v>
      </c>
      <c r="O265" t="s">
        <v>82</v>
      </c>
      <c r="P265" t="str">
        <f>"SUT-CT083059 057 056          "</f>
        <v xml:space="preserve">SUT-CT083059 057 056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22.71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1.2</v>
      </c>
      <c r="BJ265">
        <v>2.5</v>
      </c>
      <c r="BK265">
        <v>3</v>
      </c>
      <c r="BL265">
        <v>58.76</v>
      </c>
      <c r="BM265">
        <v>8.81</v>
      </c>
      <c r="BN265">
        <v>67.569999999999993</v>
      </c>
      <c r="BO265">
        <v>67.569999999999993</v>
      </c>
      <c r="BQ265" t="s">
        <v>423</v>
      </c>
      <c r="BR265" t="s">
        <v>99</v>
      </c>
      <c r="BS265" s="3">
        <v>45202</v>
      </c>
      <c r="BT265" s="4">
        <v>0.33819444444444446</v>
      </c>
      <c r="BU265" t="s">
        <v>930</v>
      </c>
      <c r="BV265" t="s">
        <v>101</v>
      </c>
      <c r="BY265">
        <v>12624</v>
      </c>
      <c r="BZ265" t="s">
        <v>89</v>
      </c>
      <c r="CA265" t="s">
        <v>686</v>
      </c>
      <c r="CC265" t="s">
        <v>92</v>
      </c>
      <c r="CD265">
        <v>7441</v>
      </c>
      <c r="CE265" t="s">
        <v>160</v>
      </c>
      <c r="CF265" s="3">
        <v>45203</v>
      </c>
      <c r="CI265">
        <v>1</v>
      </c>
      <c r="CJ265">
        <v>1</v>
      </c>
      <c r="CK265">
        <v>22</v>
      </c>
      <c r="CL265" t="s">
        <v>86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"GAB2017340"</f>
        <v>GAB2017340</v>
      </c>
      <c r="F266" s="3">
        <v>45219</v>
      </c>
      <c r="G266">
        <v>202407</v>
      </c>
      <c r="H266" t="s">
        <v>91</v>
      </c>
      <c r="I266" t="s">
        <v>92</v>
      </c>
      <c r="J266" t="s">
        <v>93</v>
      </c>
      <c r="K266" t="s">
        <v>78</v>
      </c>
      <c r="L266" t="s">
        <v>75</v>
      </c>
      <c r="M266" t="s">
        <v>76</v>
      </c>
      <c r="N266" t="s">
        <v>727</v>
      </c>
      <c r="O266" t="s">
        <v>97</v>
      </c>
      <c r="P266" t="str">
        <f>"MED-CT083405                  "</f>
        <v xml:space="preserve">MED-CT083405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5.57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62.92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1.2</v>
      </c>
      <c r="BJ266">
        <v>6.4</v>
      </c>
      <c r="BK266">
        <v>7</v>
      </c>
      <c r="BL266">
        <v>157.74</v>
      </c>
      <c r="BM266">
        <v>23.66</v>
      </c>
      <c r="BN266">
        <v>181.4</v>
      </c>
      <c r="BO266">
        <v>181.4</v>
      </c>
      <c r="BR266" t="s">
        <v>99</v>
      </c>
      <c r="BS266" s="3">
        <v>45222</v>
      </c>
      <c r="BT266" s="4">
        <v>0.43055555555555558</v>
      </c>
      <c r="BU266" t="s">
        <v>729</v>
      </c>
      <c r="BV266" t="s">
        <v>101</v>
      </c>
      <c r="BY266">
        <v>31815.3</v>
      </c>
      <c r="CA266" t="s">
        <v>931</v>
      </c>
      <c r="CC266" t="s">
        <v>76</v>
      </c>
      <c r="CD266" s="5" t="s">
        <v>176</v>
      </c>
      <c r="CE266" t="s">
        <v>90</v>
      </c>
      <c r="CF266" s="3">
        <v>45222</v>
      </c>
      <c r="CI266">
        <v>3</v>
      </c>
      <c r="CJ266">
        <v>1</v>
      </c>
      <c r="CK266">
        <v>41</v>
      </c>
      <c r="CL266" t="s">
        <v>86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"GAB2017341"</f>
        <v>GAB2017341</v>
      </c>
      <c r="F267" s="3">
        <v>45219</v>
      </c>
      <c r="G267">
        <v>202407</v>
      </c>
      <c r="H267" t="s">
        <v>91</v>
      </c>
      <c r="I267" t="s">
        <v>92</v>
      </c>
      <c r="J267" t="s">
        <v>93</v>
      </c>
      <c r="K267" t="s">
        <v>78</v>
      </c>
      <c r="L267" t="s">
        <v>75</v>
      </c>
      <c r="M267" t="s">
        <v>76</v>
      </c>
      <c r="N267" t="s">
        <v>185</v>
      </c>
      <c r="O267" t="s">
        <v>97</v>
      </c>
      <c r="P267" t="str">
        <f>"MED-CT083375                  "</f>
        <v xml:space="preserve">MED-CT083375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5.57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62.92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0.8</v>
      </c>
      <c r="BJ267">
        <v>2.4</v>
      </c>
      <c r="BK267">
        <v>3</v>
      </c>
      <c r="BL267">
        <v>157.74</v>
      </c>
      <c r="BM267">
        <v>23.66</v>
      </c>
      <c r="BN267">
        <v>181.4</v>
      </c>
      <c r="BO267">
        <v>181.4</v>
      </c>
      <c r="BQ267" t="s">
        <v>932</v>
      </c>
      <c r="BR267" t="s">
        <v>99</v>
      </c>
      <c r="BS267" s="3">
        <v>45222</v>
      </c>
      <c r="BT267" s="4">
        <v>0.31319444444444444</v>
      </c>
      <c r="BU267" t="s">
        <v>933</v>
      </c>
      <c r="BV267" t="s">
        <v>101</v>
      </c>
      <c r="BY267">
        <v>11761.75</v>
      </c>
      <c r="CA267" t="s">
        <v>188</v>
      </c>
      <c r="CC267" t="s">
        <v>76</v>
      </c>
      <c r="CD267" s="5" t="s">
        <v>189</v>
      </c>
      <c r="CE267" t="s">
        <v>90</v>
      </c>
      <c r="CF267" s="3">
        <v>45222</v>
      </c>
      <c r="CI267">
        <v>3</v>
      </c>
      <c r="CJ267">
        <v>1</v>
      </c>
      <c r="CK267">
        <v>41</v>
      </c>
      <c r="CL267" t="s">
        <v>86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"GAB2017342"</f>
        <v>GAB2017342</v>
      </c>
      <c r="F268" s="3">
        <v>45219</v>
      </c>
      <c r="G268">
        <v>202407</v>
      </c>
      <c r="H268" t="s">
        <v>91</v>
      </c>
      <c r="I268" t="s">
        <v>92</v>
      </c>
      <c r="J268" t="s">
        <v>93</v>
      </c>
      <c r="K268" t="s">
        <v>78</v>
      </c>
      <c r="L268" t="s">
        <v>79</v>
      </c>
      <c r="M268" t="s">
        <v>80</v>
      </c>
      <c r="N268" t="s">
        <v>934</v>
      </c>
      <c r="O268" t="s">
        <v>97</v>
      </c>
      <c r="P268" t="str">
        <f>"SUT-018490                    "</f>
        <v xml:space="preserve">SUT-018490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5.57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130.38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3</v>
      </c>
      <c r="BI268">
        <v>15.8</v>
      </c>
      <c r="BJ268">
        <v>40.200000000000003</v>
      </c>
      <c r="BK268">
        <v>41</v>
      </c>
      <c r="BL268">
        <v>320.88</v>
      </c>
      <c r="BM268">
        <v>48.13</v>
      </c>
      <c r="BN268">
        <v>369.01</v>
      </c>
      <c r="BO268">
        <v>369.01</v>
      </c>
      <c r="BQ268" t="s">
        <v>935</v>
      </c>
      <c r="BR268" t="s">
        <v>99</v>
      </c>
      <c r="BS268" s="3">
        <v>45222</v>
      </c>
      <c r="BT268" s="4">
        <v>0.60902777777777783</v>
      </c>
      <c r="BU268" t="s">
        <v>936</v>
      </c>
      <c r="BV268" t="s">
        <v>101</v>
      </c>
      <c r="BY268">
        <v>200920.3</v>
      </c>
      <c r="CA268" t="s">
        <v>937</v>
      </c>
      <c r="CC268" t="s">
        <v>80</v>
      </c>
      <c r="CD268">
        <v>9301</v>
      </c>
      <c r="CE268" t="s">
        <v>90</v>
      </c>
      <c r="CF268" s="3">
        <v>45223</v>
      </c>
      <c r="CI268">
        <v>4</v>
      </c>
      <c r="CJ268">
        <v>1</v>
      </c>
      <c r="CK268">
        <v>41</v>
      </c>
      <c r="CL268" t="s">
        <v>86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"GAB2017347"</f>
        <v>GAB2017347</v>
      </c>
      <c r="F269" s="3">
        <v>45219</v>
      </c>
      <c r="G269">
        <v>202407</v>
      </c>
      <c r="H269" t="s">
        <v>91</v>
      </c>
      <c r="I269" t="s">
        <v>92</v>
      </c>
      <c r="J269" t="s">
        <v>93</v>
      </c>
      <c r="K269" t="s">
        <v>78</v>
      </c>
      <c r="L269" t="s">
        <v>75</v>
      </c>
      <c r="M269" t="s">
        <v>76</v>
      </c>
      <c r="N269" t="s">
        <v>938</v>
      </c>
      <c r="O269" t="s">
        <v>97</v>
      </c>
      <c r="P269" t="str">
        <f>"SUT-CT083219                  "</f>
        <v xml:space="preserve">SUT-CT083219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5.57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62.92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5.4</v>
      </c>
      <c r="BJ269">
        <v>12.7</v>
      </c>
      <c r="BK269">
        <v>13</v>
      </c>
      <c r="BL269">
        <v>157.74</v>
      </c>
      <c r="BM269">
        <v>23.66</v>
      </c>
      <c r="BN269">
        <v>181.4</v>
      </c>
      <c r="BO269">
        <v>181.4</v>
      </c>
      <c r="BQ269" t="s">
        <v>939</v>
      </c>
      <c r="BR269" t="s">
        <v>99</v>
      </c>
      <c r="BS269" s="3">
        <v>45222</v>
      </c>
      <c r="BT269" s="4">
        <v>0.58263888888888882</v>
      </c>
      <c r="BU269" t="s">
        <v>940</v>
      </c>
      <c r="BV269" t="s">
        <v>101</v>
      </c>
      <c r="BY269">
        <v>63379.839999999997</v>
      </c>
      <c r="CA269" t="s">
        <v>941</v>
      </c>
      <c r="CC269" t="s">
        <v>76</v>
      </c>
      <c r="CD269" s="5" t="s">
        <v>176</v>
      </c>
      <c r="CE269" t="s">
        <v>90</v>
      </c>
      <c r="CF269" s="3">
        <v>45222</v>
      </c>
      <c r="CI269">
        <v>3</v>
      </c>
      <c r="CJ269">
        <v>1</v>
      </c>
      <c r="CK269">
        <v>41</v>
      </c>
      <c r="CL269" t="s">
        <v>86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"GAB2017352"</f>
        <v>GAB2017352</v>
      </c>
      <c r="F270" s="3">
        <v>45219</v>
      </c>
      <c r="G270">
        <v>202407</v>
      </c>
      <c r="H270" t="s">
        <v>91</v>
      </c>
      <c r="I270" t="s">
        <v>92</v>
      </c>
      <c r="J270" t="s">
        <v>93</v>
      </c>
      <c r="K270" t="s">
        <v>78</v>
      </c>
      <c r="L270" t="s">
        <v>75</v>
      </c>
      <c r="M270" t="s">
        <v>76</v>
      </c>
      <c r="N270" t="s">
        <v>558</v>
      </c>
      <c r="O270" t="s">
        <v>97</v>
      </c>
      <c r="P270" t="str">
        <f>"SUT-CT083446                  "</f>
        <v xml:space="preserve">SUT-CT083446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5.57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62.92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0.2</v>
      </c>
      <c r="BJ270">
        <v>1.6</v>
      </c>
      <c r="BK270">
        <v>2</v>
      </c>
      <c r="BL270">
        <v>157.74</v>
      </c>
      <c r="BM270">
        <v>23.66</v>
      </c>
      <c r="BN270">
        <v>181.4</v>
      </c>
      <c r="BO270">
        <v>181.4</v>
      </c>
      <c r="BQ270" t="s">
        <v>559</v>
      </c>
      <c r="BR270" t="s">
        <v>99</v>
      </c>
      <c r="BS270" s="3">
        <v>45222</v>
      </c>
      <c r="BT270" s="4">
        <v>0.43263888888888885</v>
      </c>
      <c r="BU270" t="s">
        <v>897</v>
      </c>
      <c r="BV270" t="s">
        <v>101</v>
      </c>
      <c r="BY270">
        <v>8091.86</v>
      </c>
      <c r="CA270" t="s">
        <v>195</v>
      </c>
      <c r="CC270" t="s">
        <v>76</v>
      </c>
      <c r="CD270" s="5" t="s">
        <v>176</v>
      </c>
      <c r="CE270" t="s">
        <v>90</v>
      </c>
      <c r="CF270" s="3">
        <v>45222</v>
      </c>
      <c r="CI270">
        <v>3</v>
      </c>
      <c r="CJ270">
        <v>1</v>
      </c>
      <c r="CK270">
        <v>41</v>
      </c>
      <c r="CL270" t="s">
        <v>86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"GAB2017353"</f>
        <v>GAB2017353</v>
      </c>
      <c r="F271" s="3">
        <v>45219</v>
      </c>
      <c r="G271">
        <v>202407</v>
      </c>
      <c r="H271" t="s">
        <v>91</v>
      </c>
      <c r="I271" t="s">
        <v>92</v>
      </c>
      <c r="J271" t="s">
        <v>93</v>
      </c>
      <c r="K271" t="s">
        <v>78</v>
      </c>
      <c r="L271" t="s">
        <v>942</v>
      </c>
      <c r="M271" t="s">
        <v>943</v>
      </c>
      <c r="N271" t="s">
        <v>944</v>
      </c>
      <c r="O271" t="s">
        <v>97</v>
      </c>
      <c r="P271" t="str">
        <f>"SUT-CT083443                  "</f>
        <v xml:space="preserve">SUT-CT083443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5.57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88.75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2.7</v>
      </c>
      <c r="BJ271">
        <v>6</v>
      </c>
      <c r="BK271">
        <v>6</v>
      </c>
      <c r="BL271">
        <v>220.2</v>
      </c>
      <c r="BM271">
        <v>33.03</v>
      </c>
      <c r="BN271">
        <v>253.23</v>
      </c>
      <c r="BO271">
        <v>253.23</v>
      </c>
      <c r="BQ271" t="s">
        <v>945</v>
      </c>
      <c r="BR271" t="s">
        <v>99</v>
      </c>
      <c r="BS271" s="3">
        <v>45229</v>
      </c>
      <c r="BT271" s="4">
        <v>0.59097222222222223</v>
      </c>
      <c r="BU271" t="s">
        <v>946</v>
      </c>
      <c r="BV271" t="s">
        <v>101</v>
      </c>
      <c r="BY271">
        <v>29849.279999999999</v>
      </c>
      <c r="CC271" t="s">
        <v>943</v>
      </c>
      <c r="CD271">
        <v>5146</v>
      </c>
      <c r="CE271" t="s">
        <v>90</v>
      </c>
      <c r="CI271">
        <v>7</v>
      </c>
      <c r="CJ271">
        <v>6</v>
      </c>
      <c r="CK271">
        <v>43</v>
      </c>
      <c r="CL271" t="s">
        <v>86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"GAB2017344"</f>
        <v>GAB2017344</v>
      </c>
      <c r="F272" s="3">
        <v>45219</v>
      </c>
      <c r="G272">
        <v>202407</v>
      </c>
      <c r="H272" t="s">
        <v>91</v>
      </c>
      <c r="I272" t="s">
        <v>92</v>
      </c>
      <c r="J272" t="s">
        <v>93</v>
      </c>
      <c r="K272" t="s">
        <v>78</v>
      </c>
      <c r="L272" t="s">
        <v>75</v>
      </c>
      <c r="M272" t="s">
        <v>76</v>
      </c>
      <c r="N272" t="s">
        <v>924</v>
      </c>
      <c r="O272" t="s">
        <v>82</v>
      </c>
      <c r="P272" t="str">
        <f>"SUT-018477                    "</f>
        <v xml:space="preserve">SUT-018477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32.54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0.2</v>
      </c>
      <c r="BJ272">
        <v>2</v>
      </c>
      <c r="BK272">
        <v>2</v>
      </c>
      <c r="BL272">
        <v>78.69</v>
      </c>
      <c r="BM272">
        <v>11.8</v>
      </c>
      <c r="BN272">
        <v>90.49</v>
      </c>
      <c r="BO272">
        <v>90.49</v>
      </c>
      <c r="BQ272" t="s">
        <v>615</v>
      </c>
      <c r="BR272" t="s">
        <v>99</v>
      </c>
      <c r="BS272" s="3">
        <v>45222</v>
      </c>
      <c r="BT272" s="4">
        <v>0.37291666666666662</v>
      </c>
      <c r="BU272" t="s">
        <v>947</v>
      </c>
      <c r="BV272" t="s">
        <v>101</v>
      </c>
      <c r="BY272">
        <v>9912.24</v>
      </c>
      <c r="BZ272" t="s">
        <v>89</v>
      </c>
      <c r="CA272" t="s">
        <v>926</v>
      </c>
      <c r="CC272" t="s">
        <v>76</v>
      </c>
      <c r="CD272" s="5" t="s">
        <v>176</v>
      </c>
      <c r="CE272" t="s">
        <v>171</v>
      </c>
      <c r="CF272" s="3">
        <v>45222</v>
      </c>
      <c r="CI272">
        <v>1</v>
      </c>
      <c r="CJ272">
        <v>1</v>
      </c>
      <c r="CK272">
        <v>21</v>
      </c>
      <c r="CL272" t="s">
        <v>86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"GAB2017345"</f>
        <v>GAB2017345</v>
      </c>
      <c r="F273" s="3">
        <v>45219</v>
      </c>
      <c r="G273">
        <v>202407</v>
      </c>
      <c r="H273" t="s">
        <v>91</v>
      </c>
      <c r="I273" t="s">
        <v>92</v>
      </c>
      <c r="J273" t="s">
        <v>93</v>
      </c>
      <c r="K273" t="s">
        <v>78</v>
      </c>
      <c r="L273" t="s">
        <v>75</v>
      </c>
      <c r="M273" t="s">
        <v>76</v>
      </c>
      <c r="N273" t="s">
        <v>172</v>
      </c>
      <c r="O273" t="s">
        <v>82</v>
      </c>
      <c r="P273" t="str">
        <f>"SUT-018480                    "</f>
        <v xml:space="preserve">SUT-018480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32.54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0.3</v>
      </c>
      <c r="BJ273">
        <v>1.9</v>
      </c>
      <c r="BK273">
        <v>2</v>
      </c>
      <c r="BL273">
        <v>78.69</v>
      </c>
      <c r="BM273">
        <v>11.8</v>
      </c>
      <c r="BN273">
        <v>90.49</v>
      </c>
      <c r="BO273">
        <v>90.49</v>
      </c>
      <c r="BQ273" t="s">
        <v>469</v>
      </c>
      <c r="BR273" t="s">
        <v>99</v>
      </c>
      <c r="BS273" s="3">
        <v>45222</v>
      </c>
      <c r="BT273" s="4">
        <v>0.3298611111111111</v>
      </c>
      <c r="BU273" t="s">
        <v>470</v>
      </c>
      <c r="BV273" t="s">
        <v>101</v>
      </c>
      <c r="BY273">
        <v>9742.43</v>
      </c>
      <c r="BZ273" t="s">
        <v>89</v>
      </c>
      <c r="CA273" t="s">
        <v>701</v>
      </c>
      <c r="CC273" t="s">
        <v>76</v>
      </c>
      <c r="CD273" s="5" t="s">
        <v>176</v>
      </c>
      <c r="CE273" t="s">
        <v>471</v>
      </c>
      <c r="CF273" s="3">
        <v>45222</v>
      </c>
      <c r="CI273">
        <v>1</v>
      </c>
      <c r="CJ273">
        <v>1</v>
      </c>
      <c r="CK273">
        <v>21</v>
      </c>
      <c r="CL273" t="s">
        <v>86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"GAB2017346"</f>
        <v>GAB2017346</v>
      </c>
      <c r="F274" s="3">
        <v>45219</v>
      </c>
      <c r="G274">
        <v>202407</v>
      </c>
      <c r="H274" t="s">
        <v>91</v>
      </c>
      <c r="I274" t="s">
        <v>92</v>
      </c>
      <c r="J274" t="s">
        <v>93</v>
      </c>
      <c r="K274" t="s">
        <v>78</v>
      </c>
      <c r="L274" t="s">
        <v>948</v>
      </c>
      <c r="M274" t="s">
        <v>949</v>
      </c>
      <c r="N274" t="s">
        <v>950</v>
      </c>
      <c r="O274" t="s">
        <v>82</v>
      </c>
      <c r="P274" t="str">
        <f>"SUT-018493                    "</f>
        <v xml:space="preserve">SUT-018493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77.28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0.4</v>
      </c>
      <c r="BJ274">
        <v>2.4</v>
      </c>
      <c r="BK274">
        <v>2.5</v>
      </c>
      <c r="BL274">
        <v>186.89</v>
      </c>
      <c r="BM274">
        <v>28.03</v>
      </c>
      <c r="BN274">
        <v>214.92</v>
      </c>
      <c r="BO274">
        <v>214.92</v>
      </c>
      <c r="BQ274" t="s">
        <v>951</v>
      </c>
      <c r="BR274" t="s">
        <v>99</v>
      </c>
      <c r="BS274" s="3">
        <v>45222</v>
      </c>
      <c r="BT274" s="4">
        <v>0.53472222222222221</v>
      </c>
      <c r="BU274" t="s">
        <v>952</v>
      </c>
      <c r="BV274" t="s">
        <v>101</v>
      </c>
      <c r="BY274">
        <v>11931.3</v>
      </c>
      <c r="BZ274" t="s">
        <v>89</v>
      </c>
      <c r="CA274" t="s">
        <v>200</v>
      </c>
      <c r="CC274" t="s">
        <v>949</v>
      </c>
      <c r="CD274">
        <v>6500</v>
      </c>
      <c r="CE274" t="s">
        <v>249</v>
      </c>
      <c r="CF274" s="3">
        <v>45222</v>
      </c>
      <c r="CI274">
        <v>1</v>
      </c>
      <c r="CJ274">
        <v>1</v>
      </c>
      <c r="CK274">
        <v>23</v>
      </c>
      <c r="CL274" t="s">
        <v>86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"GAB2017348"</f>
        <v>GAB2017348</v>
      </c>
      <c r="F275" s="3">
        <v>45219</v>
      </c>
      <c r="G275">
        <v>202407</v>
      </c>
      <c r="H275" t="s">
        <v>91</v>
      </c>
      <c r="I275" t="s">
        <v>92</v>
      </c>
      <c r="J275" t="s">
        <v>93</v>
      </c>
      <c r="K275" t="s">
        <v>78</v>
      </c>
      <c r="L275" t="s">
        <v>215</v>
      </c>
      <c r="M275" t="s">
        <v>216</v>
      </c>
      <c r="N275" t="s">
        <v>228</v>
      </c>
      <c r="O275" t="s">
        <v>82</v>
      </c>
      <c r="P275" t="str">
        <f>"SUT-CT083435                  "</f>
        <v xml:space="preserve">SUT-CT083435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77.28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15.9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0.3</v>
      </c>
      <c r="BJ275">
        <v>2.2000000000000002</v>
      </c>
      <c r="BK275">
        <v>2.5</v>
      </c>
      <c r="BL275">
        <v>202.79</v>
      </c>
      <c r="BM275">
        <v>30.42</v>
      </c>
      <c r="BN275">
        <v>233.21</v>
      </c>
      <c r="BO275">
        <v>233.21</v>
      </c>
      <c r="BQ275" t="s">
        <v>229</v>
      </c>
      <c r="BR275" t="s">
        <v>99</v>
      </c>
      <c r="BS275" s="3">
        <v>45222</v>
      </c>
      <c r="BT275" s="4">
        <v>0.38055555555555554</v>
      </c>
      <c r="BU275" t="s">
        <v>953</v>
      </c>
      <c r="BV275" t="s">
        <v>101</v>
      </c>
      <c r="BY275">
        <v>11148.12</v>
      </c>
      <c r="BZ275" t="s">
        <v>231</v>
      </c>
      <c r="CA275" t="s">
        <v>232</v>
      </c>
      <c r="CC275" t="s">
        <v>216</v>
      </c>
      <c r="CD275">
        <v>2745</v>
      </c>
      <c r="CE275" t="s">
        <v>171</v>
      </c>
      <c r="CF275" s="3">
        <v>45222</v>
      </c>
      <c r="CI275">
        <v>2</v>
      </c>
      <c r="CJ275">
        <v>1</v>
      </c>
      <c r="CK275">
        <v>23</v>
      </c>
      <c r="CL275" t="s">
        <v>86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"GAB2017349"</f>
        <v>GAB2017349</v>
      </c>
      <c r="F276" s="3">
        <v>45219</v>
      </c>
      <c r="G276">
        <v>202407</v>
      </c>
      <c r="H276" t="s">
        <v>91</v>
      </c>
      <c r="I276" t="s">
        <v>92</v>
      </c>
      <c r="J276" t="s">
        <v>93</v>
      </c>
      <c r="K276" t="s">
        <v>78</v>
      </c>
      <c r="L276" t="s">
        <v>119</v>
      </c>
      <c r="M276" t="s">
        <v>120</v>
      </c>
      <c r="N276" t="s">
        <v>680</v>
      </c>
      <c r="O276" t="s">
        <v>82</v>
      </c>
      <c r="P276" t="str">
        <f>"SUT-CT083436                  "</f>
        <v xml:space="preserve">SUT-CT083436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32.54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0.2</v>
      </c>
      <c r="BJ276">
        <v>1.9</v>
      </c>
      <c r="BK276">
        <v>2</v>
      </c>
      <c r="BL276">
        <v>78.69</v>
      </c>
      <c r="BM276">
        <v>11.8</v>
      </c>
      <c r="BN276">
        <v>90.49</v>
      </c>
      <c r="BO276">
        <v>90.49</v>
      </c>
      <c r="BQ276" t="s">
        <v>681</v>
      </c>
      <c r="BR276" t="s">
        <v>99</v>
      </c>
      <c r="BS276" s="3">
        <v>45222</v>
      </c>
      <c r="BT276" s="4">
        <v>0.31388888888888888</v>
      </c>
      <c r="BU276" t="s">
        <v>954</v>
      </c>
      <c r="BV276" t="s">
        <v>101</v>
      </c>
      <c r="BY276">
        <v>9311.4</v>
      </c>
      <c r="BZ276" t="s">
        <v>89</v>
      </c>
      <c r="CA276" t="s">
        <v>669</v>
      </c>
      <c r="CC276" t="s">
        <v>120</v>
      </c>
      <c r="CD276">
        <v>2196</v>
      </c>
      <c r="CE276" t="s">
        <v>955</v>
      </c>
      <c r="CF276" s="3">
        <v>45222</v>
      </c>
      <c r="CI276">
        <v>1</v>
      </c>
      <c r="CJ276">
        <v>1</v>
      </c>
      <c r="CK276">
        <v>21</v>
      </c>
      <c r="CL276" t="s">
        <v>86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"GAB2017350"</f>
        <v>GAB2017350</v>
      </c>
      <c r="F277" s="3">
        <v>45219</v>
      </c>
      <c r="G277">
        <v>202407</v>
      </c>
      <c r="H277" t="s">
        <v>91</v>
      </c>
      <c r="I277" t="s">
        <v>92</v>
      </c>
      <c r="J277" t="s">
        <v>93</v>
      </c>
      <c r="K277" t="s">
        <v>78</v>
      </c>
      <c r="L277" t="s">
        <v>349</v>
      </c>
      <c r="M277" t="s">
        <v>350</v>
      </c>
      <c r="N277" t="s">
        <v>956</v>
      </c>
      <c r="O277" t="s">
        <v>82</v>
      </c>
      <c r="P277" t="str">
        <f>"SUT-CT083439                  "</f>
        <v xml:space="preserve">SUT-CT083439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48.79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0.4</v>
      </c>
      <c r="BJ277">
        <v>2.6</v>
      </c>
      <c r="BK277">
        <v>3</v>
      </c>
      <c r="BL277">
        <v>118</v>
      </c>
      <c r="BM277">
        <v>17.7</v>
      </c>
      <c r="BN277">
        <v>135.69999999999999</v>
      </c>
      <c r="BO277">
        <v>135.69999999999999</v>
      </c>
      <c r="BQ277" t="s">
        <v>816</v>
      </c>
      <c r="BR277" t="s">
        <v>99</v>
      </c>
      <c r="BS277" s="3">
        <v>45222</v>
      </c>
      <c r="BT277" s="4">
        <v>0.3923611111111111</v>
      </c>
      <c r="BU277" t="s">
        <v>957</v>
      </c>
      <c r="BV277" t="s">
        <v>101</v>
      </c>
      <c r="BY277">
        <v>13130.04</v>
      </c>
      <c r="BZ277" t="s">
        <v>89</v>
      </c>
      <c r="CA277" t="s">
        <v>353</v>
      </c>
      <c r="CC277" t="s">
        <v>350</v>
      </c>
      <c r="CD277">
        <v>3201</v>
      </c>
      <c r="CE277" t="s">
        <v>249</v>
      </c>
      <c r="CF277" s="3">
        <v>45223</v>
      </c>
      <c r="CI277">
        <v>1</v>
      </c>
      <c r="CJ277">
        <v>1</v>
      </c>
      <c r="CK277">
        <v>21</v>
      </c>
      <c r="CL277" t="s">
        <v>86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"GAB2017351"</f>
        <v>GAB2017351</v>
      </c>
      <c r="F278" s="3">
        <v>45219</v>
      </c>
      <c r="G278">
        <v>202407</v>
      </c>
      <c r="H278" t="s">
        <v>91</v>
      </c>
      <c r="I278" t="s">
        <v>92</v>
      </c>
      <c r="J278" t="s">
        <v>93</v>
      </c>
      <c r="K278" t="s">
        <v>78</v>
      </c>
      <c r="L278" t="s">
        <v>153</v>
      </c>
      <c r="M278" t="s">
        <v>154</v>
      </c>
      <c r="N278" t="s">
        <v>155</v>
      </c>
      <c r="O278" t="s">
        <v>82</v>
      </c>
      <c r="P278" t="str">
        <f>"SUT-CT083441                  "</f>
        <v xml:space="preserve">SUT-CT083441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91.51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0.4</v>
      </c>
      <c r="BJ278">
        <v>2.6</v>
      </c>
      <c r="BK278">
        <v>3</v>
      </c>
      <c r="BL278">
        <v>221.31</v>
      </c>
      <c r="BM278">
        <v>33.200000000000003</v>
      </c>
      <c r="BN278">
        <v>254.51</v>
      </c>
      <c r="BO278">
        <v>254.51</v>
      </c>
      <c r="BQ278" t="s">
        <v>156</v>
      </c>
      <c r="BR278" t="s">
        <v>99</v>
      </c>
      <c r="BS278" s="3">
        <v>45223</v>
      </c>
      <c r="BT278" s="4">
        <v>0.4597222222222222</v>
      </c>
      <c r="BU278" t="s">
        <v>376</v>
      </c>
      <c r="BV278" t="s">
        <v>101</v>
      </c>
      <c r="BY278">
        <v>12782.25</v>
      </c>
      <c r="BZ278" t="s">
        <v>89</v>
      </c>
      <c r="CA278" t="s">
        <v>377</v>
      </c>
      <c r="CC278" t="s">
        <v>154</v>
      </c>
      <c r="CD278" s="5" t="s">
        <v>159</v>
      </c>
      <c r="CE278" t="s">
        <v>494</v>
      </c>
      <c r="CF278" s="3">
        <v>45223</v>
      </c>
      <c r="CI278">
        <v>2</v>
      </c>
      <c r="CJ278">
        <v>2</v>
      </c>
      <c r="CK278">
        <v>23</v>
      </c>
      <c r="CL278" t="s">
        <v>86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"GAB2017357"</f>
        <v>GAB2017357</v>
      </c>
      <c r="F279" s="3">
        <v>45219</v>
      </c>
      <c r="G279">
        <v>202407</v>
      </c>
      <c r="H279" t="s">
        <v>91</v>
      </c>
      <c r="I279" t="s">
        <v>92</v>
      </c>
      <c r="J279" t="s">
        <v>93</v>
      </c>
      <c r="K279" t="s">
        <v>78</v>
      </c>
      <c r="L279" t="s">
        <v>91</v>
      </c>
      <c r="M279" t="s">
        <v>92</v>
      </c>
      <c r="N279" t="s">
        <v>422</v>
      </c>
      <c r="O279" t="s">
        <v>82</v>
      </c>
      <c r="P279" t="str">
        <f>"SUT-CT083450                  "</f>
        <v xml:space="preserve">SUT-CT083450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25.42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0.4</v>
      </c>
      <c r="BJ279">
        <v>2.7</v>
      </c>
      <c r="BK279">
        <v>3</v>
      </c>
      <c r="BL279">
        <v>61.47</v>
      </c>
      <c r="BM279">
        <v>9.2200000000000006</v>
      </c>
      <c r="BN279">
        <v>70.69</v>
      </c>
      <c r="BO279">
        <v>70.69</v>
      </c>
      <c r="BQ279" t="s">
        <v>423</v>
      </c>
      <c r="BR279" t="s">
        <v>99</v>
      </c>
      <c r="BS279" s="3">
        <v>45222</v>
      </c>
      <c r="BT279" s="4">
        <v>0.35486111111111113</v>
      </c>
      <c r="BU279" t="s">
        <v>758</v>
      </c>
      <c r="BV279" t="s">
        <v>101</v>
      </c>
      <c r="BY279">
        <v>13614.45</v>
      </c>
      <c r="BZ279" t="s">
        <v>89</v>
      </c>
      <c r="CA279" t="s">
        <v>425</v>
      </c>
      <c r="CC279" t="s">
        <v>92</v>
      </c>
      <c r="CD279">
        <v>7441</v>
      </c>
      <c r="CE279" t="s">
        <v>958</v>
      </c>
      <c r="CF279" s="3">
        <v>45223</v>
      </c>
      <c r="CI279">
        <v>1</v>
      </c>
      <c r="CJ279">
        <v>1</v>
      </c>
      <c r="CK279">
        <v>22</v>
      </c>
      <c r="CL279" t="s">
        <v>86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"GAB2017343"</f>
        <v>GAB2017343</v>
      </c>
      <c r="F280" s="3">
        <v>45219</v>
      </c>
      <c r="G280">
        <v>202407</v>
      </c>
      <c r="H280" t="s">
        <v>91</v>
      </c>
      <c r="I280" t="s">
        <v>92</v>
      </c>
      <c r="J280" t="s">
        <v>93</v>
      </c>
      <c r="K280" t="s">
        <v>78</v>
      </c>
      <c r="L280" t="s">
        <v>91</v>
      </c>
      <c r="M280" t="s">
        <v>92</v>
      </c>
      <c r="N280" t="s">
        <v>234</v>
      </c>
      <c r="O280" t="s">
        <v>82</v>
      </c>
      <c r="P280" t="str">
        <f>"SUT-CT083448                  "</f>
        <v xml:space="preserve">SUT-CT083448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25.42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0.5</v>
      </c>
      <c r="BJ280">
        <v>2.6</v>
      </c>
      <c r="BK280">
        <v>3</v>
      </c>
      <c r="BL280">
        <v>61.47</v>
      </c>
      <c r="BM280">
        <v>9.2200000000000006</v>
      </c>
      <c r="BN280">
        <v>70.69</v>
      </c>
      <c r="BO280">
        <v>70.69</v>
      </c>
      <c r="BQ280" t="s">
        <v>369</v>
      </c>
      <c r="BR280" t="s">
        <v>99</v>
      </c>
      <c r="BS280" s="3">
        <v>45222</v>
      </c>
      <c r="BT280" s="4">
        <v>0.41875000000000001</v>
      </c>
      <c r="BU280" t="s">
        <v>236</v>
      </c>
      <c r="BV280" t="s">
        <v>101</v>
      </c>
      <c r="BY280">
        <v>12777.6</v>
      </c>
      <c r="BZ280" t="s">
        <v>89</v>
      </c>
      <c r="CA280" t="s">
        <v>237</v>
      </c>
      <c r="CC280" t="s">
        <v>92</v>
      </c>
      <c r="CD280">
        <v>7800</v>
      </c>
      <c r="CE280" t="s">
        <v>959</v>
      </c>
      <c r="CF280" s="3">
        <v>45223</v>
      </c>
      <c r="CI280">
        <v>1</v>
      </c>
      <c r="CJ280">
        <v>1</v>
      </c>
      <c r="CK280">
        <v>22</v>
      </c>
      <c r="CL280" t="s">
        <v>86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"GAB2017354"</f>
        <v>GAB2017354</v>
      </c>
      <c r="F281" s="3">
        <v>45219</v>
      </c>
      <c r="G281">
        <v>202407</v>
      </c>
      <c r="H281" t="s">
        <v>91</v>
      </c>
      <c r="I281" t="s">
        <v>92</v>
      </c>
      <c r="J281" t="s">
        <v>93</v>
      </c>
      <c r="K281" t="s">
        <v>78</v>
      </c>
      <c r="L281" t="s">
        <v>960</v>
      </c>
      <c r="M281" t="s">
        <v>961</v>
      </c>
      <c r="N281" t="s">
        <v>962</v>
      </c>
      <c r="O281" t="s">
        <v>97</v>
      </c>
      <c r="P281" t="str">
        <f>"SUT-CT083444                  "</f>
        <v xml:space="preserve">SUT-CT083444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5.57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88.75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1.4</v>
      </c>
      <c r="BJ281">
        <v>6.4</v>
      </c>
      <c r="BK281">
        <v>7</v>
      </c>
      <c r="BL281">
        <v>220.2</v>
      </c>
      <c r="BM281">
        <v>33.03</v>
      </c>
      <c r="BN281">
        <v>253.23</v>
      </c>
      <c r="BO281">
        <v>253.23</v>
      </c>
      <c r="BQ281" t="s">
        <v>105</v>
      </c>
      <c r="BR281" t="s">
        <v>99</v>
      </c>
      <c r="BS281" s="3">
        <v>45223</v>
      </c>
      <c r="BT281" s="4">
        <v>0.75277777777777777</v>
      </c>
      <c r="BU281" t="s">
        <v>963</v>
      </c>
      <c r="BV281" t="s">
        <v>101</v>
      </c>
      <c r="BY281">
        <v>31912.65</v>
      </c>
      <c r="CC281" t="s">
        <v>961</v>
      </c>
      <c r="CD281">
        <v>5050</v>
      </c>
      <c r="CE281" t="s">
        <v>90</v>
      </c>
      <c r="CF281" s="3">
        <v>45224</v>
      </c>
      <c r="CI281">
        <v>7</v>
      </c>
      <c r="CJ281">
        <v>2</v>
      </c>
      <c r="CK281">
        <v>43</v>
      </c>
      <c r="CL281" t="s">
        <v>86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"GAB2017355"</f>
        <v>GAB2017355</v>
      </c>
      <c r="F282" s="3">
        <v>45219</v>
      </c>
      <c r="G282">
        <v>202407</v>
      </c>
      <c r="H282" t="s">
        <v>91</v>
      </c>
      <c r="I282" t="s">
        <v>92</v>
      </c>
      <c r="J282" t="s">
        <v>93</v>
      </c>
      <c r="K282" t="s">
        <v>78</v>
      </c>
      <c r="L282" t="s">
        <v>268</v>
      </c>
      <c r="M282" t="s">
        <v>269</v>
      </c>
      <c r="N282" t="s">
        <v>964</v>
      </c>
      <c r="O282" t="s">
        <v>97</v>
      </c>
      <c r="P282" t="str">
        <f>"SUT-CT083445                  "</f>
        <v xml:space="preserve">SUT-CT083445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5.57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62.92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0.8</v>
      </c>
      <c r="BJ282">
        <v>1.7</v>
      </c>
      <c r="BK282">
        <v>2</v>
      </c>
      <c r="BL282">
        <v>157.74</v>
      </c>
      <c r="BM282">
        <v>23.66</v>
      </c>
      <c r="BN282">
        <v>181.4</v>
      </c>
      <c r="BO282">
        <v>181.4</v>
      </c>
      <c r="BQ282" t="s">
        <v>509</v>
      </c>
      <c r="BR282" t="s">
        <v>99</v>
      </c>
      <c r="BS282" s="3">
        <v>45225</v>
      </c>
      <c r="BT282" s="4">
        <v>0.72569444444444453</v>
      </c>
      <c r="BU282" t="s">
        <v>965</v>
      </c>
      <c r="BV282" t="s">
        <v>86</v>
      </c>
      <c r="BY282">
        <v>8270.9599999999991</v>
      </c>
      <c r="CC282" t="s">
        <v>269</v>
      </c>
      <c r="CD282">
        <v>5200</v>
      </c>
      <c r="CE282" t="s">
        <v>90</v>
      </c>
      <c r="CI282">
        <v>3</v>
      </c>
      <c r="CJ282">
        <v>4</v>
      </c>
      <c r="CK282">
        <v>41</v>
      </c>
      <c r="CL282" t="s">
        <v>86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"GAB2017356"</f>
        <v>GAB2017356</v>
      </c>
      <c r="F283" s="3">
        <v>45219</v>
      </c>
      <c r="G283">
        <v>202407</v>
      </c>
      <c r="H283" t="s">
        <v>91</v>
      </c>
      <c r="I283" t="s">
        <v>92</v>
      </c>
      <c r="J283" t="s">
        <v>93</v>
      </c>
      <c r="K283" t="s">
        <v>78</v>
      </c>
      <c r="L283" t="s">
        <v>94</v>
      </c>
      <c r="M283" t="s">
        <v>95</v>
      </c>
      <c r="N283" t="s">
        <v>966</v>
      </c>
      <c r="O283" t="s">
        <v>97</v>
      </c>
      <c r="P283" t="str">
        <f>"SUT-00256                     "</f>
        <v xml:space="preserve">SUT-00256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5.57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75.89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7.2</v>
      </c>
      <c r="BJ283">
        <v>19.3</v>
      </c>
      <c r="BK283">
        <v>20</v>
      </c>
      <c r="BL283">
        <v>189.11</v>
      </c>
      <c r="BM283">
        <v>28.37</v>
      </c>
      <c r="BN283">
        <v>217.48</v>
      </c>
      <c r="BO283">
        <v>217.48</v>
      </c>
      <c r="BR283" t="s">
        <v>99</v>
      </c>
      <c r="BS283" s="3">
        <v>45222</v>
      </c>
      <c r="BT283" s="4">
        <v>0.45555555555555555</v>
      </c>
      <c r="BU283" t="s">
        <v>967</v>
      </c>
      <c r="BV283" t="s">
        <v>101</v>
      </c>
      <c r="BY283">
        <v>96387.9</v>
      </c>
      <c r="CA283" t="s">
        <v>968</v>
      </c>
      <c r="CC283" t="s">
        <v>95</v>
      </c>
      <c r="CD283">
        <v>4066</v>
      </c>
      <c r="CE283" t="s">
        <v>90</v>
      </c>
      <c r="CF283" s="3">
        <v>45223</v>
      </c>
      <c r="CI283">
        <v>4</v>
      </c>
      <c r="CJ283">
        <v>1</v>
      </c>
      <c r="CK283">
        <v>41</v>
      </c>
      <c r="CL283" t="s">
        <v>86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"009942830453"</f>
        <v>009942830453</v>
      </c>
      <c r="F284" s="3">
        <v>45219</v>
      </c>
      <c r="G284">
        <v>202407</v>
      </c>
      <c r="H284" t="s">
        <v>79</v>
      </c>
      <c r="I284" t="s">
        <v>80</v>
      </c>
      <c r="J284" t="s">
        <v>969</v>
      </c>
      <c r="K284" t="s">
        <v>78</v>
      </c>
      <c r="L284" t="s">
        <v>75</v>
      </c>
      <c r="M284" t="s">
        <v>76</v>
      </c>
      <c r="N284" t="s">
        <v>970</v>
      </c>
      <c r="O284" t="s">
        <v>82</v>
      </c>
      <c r="P284" t="str">
        <f>"                              "</f>
        <v xml:space="preserve">   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40.659999999999997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2</v>
      </c>
      <c r="BJ284">
        <v>2.4</v>
      </c>
      <c r="BK284">
        <v>2.5</v>
      </c>
      <c r="BL284">
        <v>98.34</v>
      </c>
      <c r="BM284">
        <v>14.75</v>
      </c>
      <c r="BN284">
        <v>113.09</v>
      </c>
      <c r="BO284">
        <v>113.09</v>
      </c>
      <c r="BQ284" t="s">
        <v>971</v>
      </c>
      <c r="BR284" t="s">
        <v>972</v>
      </c>
      <c r="BS284" s="3">
        <v>45222</v>
      </c>
      <c r="BT284" s="4">
        <v>0.42638888888888887</v>
      </c>
      <c r="BU284" t="s">
        <v>778</v>
      </c>
      <c r="BV284" t="s">
        <v>101</v>
      </c>
      <c r="BY284">
        <v>12000</v>
      </c>
      <c r="BZ284" t="s">
        <v>89</v>
      </c>
      <c r="CA284" t="s">
        <v>164</v>
      </c>
      <c r="CC284" t="s">
        <v>76</v>
      </c>
      <c r="CD284" s="5" t="s">
        <v>973</v>
      </c>
      <c r="CE284" t="s">
        <v>90</v>
      </c>
      <c r="CF284" s="3">
        <v>45222</v>
      </c>
      <c r="CI284">
        <v>1</v>
      </c>
      <c r="CJ284">
        <v>1</v>
      </c>
      <c r="CK284">
        <v>21</v>
      </c>
      <c r="CL284" t="s">
        <v>86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"GAB2017066"</f>
        <v>GAB2017066</v>
      </c>
      <c r="F285" s="3">
        <v>45201</v>
      </c>
      <c r="G285">
        <v>202407</v>
      </c>
      <c r="H285" t="s">
        <v>91</v>
      </c>
      <c r="I285" t="s">
        <v>92</v>
      </c>
      <c r="J285" t="s">
        <v>93</v>
      </c>
      <c r="K285" t="s">
        <v>78</v>
      </c>
      <c r="L285" t="s">
        <v>349</v>
      </c>
      <c r="M285" t="s">
        <v>350</v>
      </c>
      <c r="N285" t="s">
        <v>974</v>
      </c>
      <c r="O285" t="s">
        <v>97</v>
      </c>
      <c r="P285" t="str">
        <f>"MED-00244                     "</f>
        <v xml:space="preserve">MED-00244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5.57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93.32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4</v>
      </c>
      <c r="BI285">
        <v>10.8</v>
      </c>
      <c r="BJ285">
        <v>30.7</v>
      </c>
      <c r="BK285">
        <v>31</v>
      </c>
      <c r="BL285">
        <v>247.02</v>
      </c>
      <c r="BM285">
        <v>37.049999999999997</v>
      </c>
      <c r="BN285">
        <v>284.07</v>
      </c>
      <c r="BO285">
        <v>284.07</v>
      </c>
      <c r="BQ285" t="s">
        <v>975</v>
      </c>
      <c r="BR285" t="s">
        <v>99</v>
      </c>
      <c r="BS285" s="3">
        <v>45204</v>
      </c>
      <c r="BT285" s="4">
        <v>0.41666666666666669</v>
      </c>
      <c r="BU285" t="s">
        <v>976</v>
      </c>
      <c r="BV285" t="s">
        <v>101</v>
      </c>
      <c r="BY285">
        <v>153399.98000000001</v>
      </c>
      <c r="CA285" t="s">
        <v>977</v>
      </c>
      <c r="CC285" t="s">
        <v>350</v>
      </c>
      <c r="CD285">
        <v>3201</v>
      </c>
      <c r="CE285" t="s">
        <v>90</v>
      </c>
      <c r="CF285" s="3">
        <v>45205</v>
      </c>
      <c r="CI285">
        <v>4</v>
      </c>
      <c r="CJ285">
        <v>3</v>
      </c>
      <c r="CK285">
        <v>41</v>
      </c>
      <c r="CL285" t="s">
        <v>86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"GAB2017038"</f>
        <v>GAB2017038</v>
      </c>
      <c r="F286" s="3">
        <v>45201</v>
      </c>
      <c r="G286">
        <v>202407</v>
      </c>
      <c r="H286" t="s">
        <v>91</v>
      </c>
      <c r="I286" t="s">
        <v>92</v>
      </c>
      <c r="J286" t="s">
        <v>93</v>
      </c>
      <c r="K286" t="s">
        <v>78</v>
      </c>
      <c r="L286" t="s">
        <v>706</v>
      </c>
      <c r="M286" t="s">
        <v>707</v>
      </c>
      <c r="N286" t="s">
        <v>978</v>
      </c>
      <c r="O286" t="s">
        <v>97</v>
      </c>
      <c r="P286" t="str">
        <f>"MED-CT082689                  "</f>
        <v xml:space="preserve">MED-CT082689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5.57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56.23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5.0999999999999996</v>
      </c>
      <c r="BJ286">
        <v>14.1</v>
      </c>
      <c r="BK286">
        <v>15</v>
      </c>
      <c r="BL286">
        <v>151.05000000000001</v>
      </c>
      <c r="BM286">
        <v>22.66</v>
      </c>
      <c r="BN286">
        <v>173.71</v>
      </c>
      <c r="BO286">
        <v>173.71</v>
      </c>
      <c r="BQ286" t="s">
        <v>979</v>
      </c>
      <c r="BR286" t="s">
        <v>99</v>
      </c>
      <c r="BS286" s="3">
        <v>45205</v>
      </c>
      <c r="BT286" s="4">
        <v>0.3756944444444445</v>
      </c>
      <c r="BU286" t="s">
        <v>980</v>
      </c>
      <c r="BV286" t="s">
        <v>86</v>
      </c>
      <c r="BW286" t="s">
        <v>803</v>
      </c>
      <c r="BX286" t="s">
        <v>345</v>
      </c>
      <c r="BY286">
        <v>70380</v>
      </c>
      <c r="CA286" t="s">
        <v>711</v>
      </c>
      <c r="CC286" t="s">
        <v>707</v>
      </c>
      <c r="CD286">
        <v>2158</v>
      </c>
      <c r="CE286" t="s">
        <v>90</v>
      </c>
      <c r="CF286" s="3">
        <v>45206</v>
      </c>
      <c r="CI286">
        <v>3</v>
      </c>
      <c r="CJ286">
        <v>4</v>
      </c>
      <c r="CK286">
        <v>41</v>
      </c>
      <c r="CL286" t="s">
        <v>86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"GAB2017039"</f>
        <v>GAB2017039</v>
      </c>
      <c r="F287" s="3">
        <v>45201</v>
      </c>
      <c r="G287">
        <v>202407</v>
      </c>
      <c r="H287" t="s">
        <v>91</v>
      </c>
      <c r="I287" t="s">
        <v>92</v>
      </c>
      <c r="J287" t="s">
        <v>93</v>
      </c>
      <c r="K287" t="s">
        <v>78</v>
      </c>
      <c r="L287" t="s">
        <v>94</v>
      </c>
      <c r="M287" t="s">
        <v>95</v>
      </c>
      <c r="N287" t="s">
        <v>96</v>
      </c>
      <c r="O287" t="s">
        <v>97</v>
      </c>
      <c r="P287" t="str">
        <f>"SUT-017865 017866             "</f>
        <v xml:space="preserve">SUT-017865 017866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5.57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56.23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1.8</v>
      </c>
      <c r="BJ287">
        <v>6.9</v>
      </c>
      <c r="BK287">
        <v>7</v>
      </c>
      <c r="BL287">
        <v>151.05000000000001</v>
      </c>
      <c r="BM287">
        <v>22.66</v>
      </c>
      <c r="BN287">
        <v>173.71</v>
      </c>
      <c r="BO287">
        <v>173.71</v>
      </c>
      <c r="BQ287" t="s">
        <v>981</v>
      </c>
      <c r="BR287" t="s">
        <v>99</v>
      </c>
      <c r="BS287" s="3">
        <v>45203</v>
      </c>
      <c r="BT287" s="4">
        <v>0.4291666666666667</v>
      </c>
      <c r="BU287" t="s">
        <v>982</v>
      </c>
      <c r="BV287" t="s">
        <v>101</v>
      </c>
      <c r="BY287">
        <v>34717.730000000003</v>
      </c>
      <c r="CA287" t="s">
        <v>515</v>
      </c>
      <c r="CC287" t="s">
        <v>95</v>
      </c>
      <c r="CD287">
        <v>4001</v>
      </c>
      <c r="CE287" t="s">
        <v>90</v>
      </c>
      <c r="CF287" s="3">
        <v>45204</v>
      </c>
      <c r="CI287">
        <v>3</v>
      </c>
      <c r="CJ287">
        <v>2</v>
      </c>
      <c r="CK287">
        <v>41</v>
      </c>
      <c r="CL287" t="s">
        <v>86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"GAB2017044"</f>
        <v>GAB2017044</v>
      </c>
      <c r="F288" s="3">
        <v>45201</v>
      </c>
      <c r="G288">
        <v>202407</v>
      </c>
      <c r="H288" t="s">
        <v>91</v>
      </c>
      <c r="I288" t="s">
        <v>92</v>
      </c>
      <c r="J288" t="s">
        <v>93</v>
      </c>
      <c r="K288" t="s">
        <v>78</v>
      </c>
      <c r="L288" t="s">
        <v>94</v>
      </c>
      <c r="M288" t="s">
        <v>95</v>
      </c>
      <c r="N288" t="s">
        <v>983</v>
      </c>
      <c r="O288" t="s">
        <v>97</v>
      </c>
      <c r="P288" t="str">
        <f>"SUT-CT083038                  "</f>
        <v xml:space="preserve">SUT-CT083038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5.57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56.23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1.5</v>
      </c>
      <c r="BJ288">
        <v>6.1</v>
      </c>
      <c r="BK288">
        <v>7</v>
      </c>
      <c r="BL288">
        <v>151.05000000000001</v>
      </c>
      <c r="BM288">
        <v>22.66</v>
      </c>
      <c r="BN288">
        <v>173.71</v>
      </c>
      <c r="BO288">
        <v>173.71</v>
      </c>
      <c r="BQ288" t="s">
        <v>984</v>
      </c>
      <c r="BR288" t="s">
        <v>99</v>
      </c>
      <c r="BS288" s="3">
        <v>45203</v>
      </c>
      <c r="BT288" s="4">
        <v>0.3923611111111111</v>
      </c>
      <c r="BU288" t="s">
        <v>985</v>
      </c>
      <c r="BV288" t="s">
        <v>101</v>
      </c>
      <c r="BY288">
        <v>30256.07</v>
      </c>
      <c r="CA288" t="s">
        <v>986</v>
      </c>
      <c r="CC288" t="s">
        <v>95</v>
      </c>
      <c r="CD288">
        <v>4001</v>
      </c>
      <c r="CE288" t="s">
        <v>90</v>
      </c>
      <c r="CF288" s="3">
        <v>45204</v>
      </c>
      <c r="CI288">
        <v>3</v>
      </c>
      <c r="CJ288">
        <v>2</v>
      </c>
      <c r="CK288">
        <v>41</v>
      </c>
      <c r="CL288" t="s">
        <v>86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"GAB2017089"</f>
        <v>GAB2017089</v>
      </c>
      <c r="F289" s="3">
        <v>45202</v>
      </c>
      <c r="G289">
        <v>202407</v>
      </c>
      <c r="H289" t="s">
        <v>91</v>
      </c>
      <c r="I289" t="s">
        <v>92</v>
      </c>
      <c r="J289" t="s">
        <v>93</v>
      </c>
      <c r="K289" t="s">
        <v>78</v>
      </c>
      <c r="L289" t="s">
        <v>161</v>
      </c>
      <c r="M289" t="s">
        <v>162</v>
      </c>
      <c r="N289" t="s">
        <v>205</v>
      </c>
      <c r="O289" t="s">
        <v>97</v>
      </c>
      <c r="P289" t="str">
        <f>"SUT-CT083104 991              "</f>
        <v xml:space="preserve">SUT-CT083104 991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5.57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56.23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0.3</v>
      </c>
      <c r="BJ289">
        <v>2.7</v>
      </c>
      <c r="BK289">
        <v>3</v>
      </c>
      <c r="BL289">
        <v>151.05000000000001</v>
      </c>
      <c r="BM289">
        <v>22.66</v>
      </c>
      <c r="BN289">
        <v>173.71</v>
      </c>
      <c r="BO289">
        <v>173.71</v>
      </c>
      <c r="BQ289" t="s">
        <v>206</v>
      </c>
      <c r="BR289" t="s">
        <v>99</v>
      </c>
      <c r="BS289" s="3">
        <v>45203</v>
      </c>
      <c r="BT289" s="4">
        <v>0.38541666666666669</v>
      </c>
      <c r="BU289" t="s">
        <v>909</v>
      </c>
      <c r="BV289" t="s">
        <v>101</v>
      </c>
      <c r="BY289">
        <v>13563.83</v>
      </c>
      <c r="CA289" t="s">
        <v>538</v>
      </c>
      <c r="CC289" t="s">
        <v>162</v>
      </c>
      <c r="CD289" s="5" t="s">
        <v>165</v>
      </c>
      <c r="CE289" t="s">
        <v>90</v>
      </c>
      <c r="CF289" s="3">
        <v>45204</v>
      </c>
      <c r="CI289">
        <v>3</v>
      </c>
      <c r="CJ289">
        <v>1</v>
      </c>
      <c r="CK289">
        <v>41</v>
      </c>
      <c r="CL289" t="s">
        <v>86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"GAB2017090"</f>
        <v>GAB2017090</v>
      </c>
      <c r="F290" s="3">
        <v>45202</v>
      </c>
      <c r="G290">
        <v>202407</v>
      </c>
      <c r="H290" t="s">
        <v>91</v>
      </c>
      <c r="I290" t="s">
        <v>92</v>
      </c>
      <c r="J290" t="s">
        <v>93</v>
      </c>
      <c r="K290" t="s">
        <v>78</v>
      </c>
      <c r="L290" t="s">
        <v>987</v>
      </c>
      <c r="M290" t="s">
        <v>988</v>
      </c>
      <c r="N290" t="s">
        <v>989</v>
      </c>
      <c r="O290" t="s">
        <v>97</v>
      </c>
      <c r="P290" t="str">
        <f>"MED-CT082881                  "</f>
        <v xml:space="preserve">MED-CT082881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5.57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237.29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6</v>
      </c>
      <c r="BI290">
        <v>16.100000000000001</v>
      </c>
      <c r="BJ290">
        <v>53.6</v>
      </c>
      <c r="BK290">
        <v>54</v>
      </c>
      <c r="BL290">
        <v>619.51</v>
      </c>
      <c r="BM290">
        <v>92.93</v>
      </c>
      <c r="BN290">
        <v>712.44</v>
      </c>
      <c r="BO290">
        <v>712.44</v>
      </c>
      <c r="BQ290" t="s">
        <v>990</v>
      </c>
      <c r="BR290" t="s">
        <v>99</v>
      </c>
      <c r="BS290" s="3">
        <v>45205</v>
      </c>
      <c r="BT290" s="4">
        <v>0.35902777777777778</v>
      </c>
      <c r="BU290" t="s">
        <v>990</v>
      </c>
      <c r="BV290" t="s">
        <v>101</v>
      </c>
      <c r="BY290">
        <v>268098.25</v>
      </c>
      <c r="CA290" t="s">
        <v>991</v>
      </c>
      <c r="CC290" t="s">
        <v>988</v>
      </c>
      <c r="CD290">
        <v>3900</v>
      </c>
      <c r="CE290" t="s">
        <v>90</v>
      </c>
      <c r="CF290" s="3">
        <v>45208</v>
      </c>
      <c r="CI290">
        <v>4</v>
      </c>
      <c r="CJ290">
        <v>3</v>
      </c>
      <c r="CK290">
        <v>43</v>
      </c>
      <c r="CL290" t="s">
        <v>86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"009943325961"</f>
        <v>009943325961</v>
      </c>
      <c r="F291" s="3">
        <v>45202</v>
      </c>
      <c r="G291">
        <v>202407</v>
      </c>
      <c r="H291" t="s">
        <v>75</v>
      </c>
      <c r="I291" t="s">
        <v>76</v>
      </c>
      <c r="J291" t="s">
        <v>77</v>
      </c>
      <c r="K291" t="s">
        <v>78</v>
      </c>
      <c r="L291" t="s">
        <v>314</v>
      </c>
      <c r="M291" t="s">
        <v>315</v>
      </c>
      <c r="N291" t="s">
        <v>81</v>
      </c>
      <c r="O291" t="s">
        <v>82</v>
      </c>
      <c r="P291" t="str">
        <f>"NA                            "</f>
        <v xml:space="preserve">NA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29.07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</v>
      </c>
      <c r="BJ291">
        <v>0.5</v>
      </c>
      <c r="BK291">
        <v>1</v>
      </c>
      <c r="BL291">
        <v>75.22</v>
      </c>
      <c r="BM291">
        <v>11.28</v>
      </c>
      <c r="BN291">
        <v>86.5</v>
      </c>
      <c r="BO291">
        <v>86.5</v>
      </c>
      <c r="BQ291" t="s">
        <v>411</v>
      </c>
      <c r="BR291" t="s">
        <v>620</v>
      </c>
      <c r="BS291" s="3">
        <v>45203</v>
      </c>
      <c r="BT291" s="4">
        <v>0.68541666666666667</v>
      </c>
      <c r="BU291" t="s">
        <v>858</v>
      </c>
      <c r="BV291" t="s">
        <v>86</v>
      </c>
      <c r="BW291" t="s">
        <v>87</v>
      </c>
      <c r="BX291" t="s">
        <v>859</v>
      </c>
      <c r="BY291">
        <v>2400</v>
      </c>
      <c r="BZ291" t="s">
        <v>89</v>
      </c>
      <c r="CC291" t="s">
        <v>315</v>
      </c>
      <c r="CD291">
        <v>6000</v>
      </c>
      <c r="CE291" t="s">
        <v>90</v>
      </c>
      <c r="CF291" s="3">
        <v>45203</v>
      </c>
      <c r="CI291">
        <v>1</v>
      </c>
      <c r="CJ291">
        <v>1</v>
      </c>
      <c r="CK291">
        <v>21</v>
      </c>
      <c r="CL291" t="s">
        <v>86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"GAB2017068"</f>
        <v>GAB2017068</v>
      </c>
      <c r="F292" s="3">
        <v>45202</v>
      </c>
      <c r="G292">
        <v>202407</v>
      </c>
      <c r="H292" t="s">
        <v>91</v>
      </c>
      <c r="I292" t="s">
        <v>92</v>
      </c>
      <c r="J292" t="s">
        <v>93</v>
      </c>
      <c r="K292" t="s">
        <v>78</v>
      </c>
      <c r="L292" t="s">
        <v>289</v>
      </c>
      <c r="M292" t="s">
        <v>290</v>
      </c>
      <c r="N292" t="s">
        <v>291</v>
      </c>
      <c r="O292" t="s">
        <v>82</v>
      </c>
      <c r="P292" t="str">
        <f>"SUT-CT083076                  "</f>
        <v xml:space="preserve">SUT-CT083076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56.33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</v>
      </c>
      <c r="BJ292">
        <v>1.7</v>
      </c>
      <c r="BK292">
        <v>2</v>
      </c>
      <c r="BL292">
        <v>145.75</v>
      </c>
      <c r="BM292">
        <v>21.86</v>
      </c>
      <c r="BN292">
        <v>167.61</v>
      </c>
      <c r="BO292">
        <v>167.61</v>
      </c>
      <c r="BQ292" t="s">
        <v>292</v>
      </c>
      <c r="BR292" t="s">
        <v>99</v>
      </c>
      <c r="BS292" s="3">
        <v>45205</v>
      </c>
      <c r="BT292" s="4">
        <v>0.52083333333333337</v>
      </c>
      <c r="BU292" t="s">
        <v>293</v>
      </c>
      <c r="BV292" t="s">
        <v>101</v>
      </c>
      <c r="BY292">
        <v>8448</v>
      </c>
      <c r="BZ292" t="s">
        <v>89</v>
      </c>
      <c r="CA292" t="s">
        <v>992</v>
      </c>
      <c r="CC292" t="s">
        <v>290</v>
      </c>
      <c r="CD292">
        <v>8800</v>
      </c>
      <c r="CE292" t="s">
        <v>623</v>
      </c>
      <c r="CF292" s="3">
        <v>45209</v>
      </c>
      <c r="CI292">
        <v>3</v>
      </c>
      <c r="CJ292">
        <v>3</v>
      </c>
      <c r="CK292">
        <v>23</v>
      </c>
      <c r="CL292" t="s">
        <v>86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"GAB2017073"</f>
        <v>GAB2017073</v>
      </c>
      <c r="F293" s="3">
        <v>45202</v>
      </c>
      <c r="G293">
        <v>202407</v>
      </c>
      <c r="H293" t="s">
        <v>91</v>
      </c>
      <c r="I293" t="s">
        <v>92</v>
      </c>
      <c r="J293" t="s">
        <v>93</v>
      </c>
      <c r="K293" t="s">
        <v>78</v>
      </c>
      <c r="L293" t="s">
        <v>153</v>
      </c>
      <c r="M293" t="s">
        <v>154</v>
      </c>
      <c r="N293" t="s">
        <v>155</v>
      </c>
      <c r="O293" t="s">
        <v>82</v>
      </c>
      <c r="P293" t="str">
        <f>"SUT-CT083091                  "</f>
        <v xml:space="preserve">SUT-CT083091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81.77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0.4</v>
      </c>
      <c r="BJ293">
        <v>2.7</v>
      </c>
      <c r="BK293">
        <v>3</v>
      </c>
      <c r="BL293">
        <v>211.57</v>
      </c>
      <c r="BM293">
        <v>31.74</v>
      </c>
      <c r="BN293">
        <v>243.31</v>
      </c>
      <c r="BO293">
        <v>243.31</v>
      </c>
      <c r="BQ293" t="s">
        <v>156</v>
      </c>
      <c r="BR293" t="s">
        <v>99</v>
      </c>
      <c r="BS293" s="3">
        <v>45203</v>
      </c>
      <c r="BT293" s="4">
        <v>0.4770833333333333</v>
      </c>
      <c r="BU293" t="s">
        <v>993</v>
      </c>
      <c r="BV293" t="s">
        <v>101</v>
      </c>
      <c r="BY293">
        <v>13579.83</v>
      </c>
      <c r="BZ293" t="s">
        <v>89</v>
      </c>
      <c r="CA293" t="s">
        <v>158</v>
      </c>
      <c r="CC293" t="s">
        <v>154</v>
      </c>
      <c r="CD293" s="5" t="s">
        <v>159</v>
      </c>
      <c r="CE293" t="s">
        <v>249</v>
      </c>
      <c r="CF293" s="3">
        <v>45203</v>
      </c>
      <c r="CI293">
        <v>2</v>
      </c>
      <c r="CJ293">
        <v>1</v>
      </c>
      <c r="CK293">
        <v>23</v>
      </c>
      <c r="CL293" t="s">
        <v>86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"GAB2017074"</f>
        <v>GAB2017074</v>
      </c>
      <c r="F294" s="3">
        <v>45202</v>
      </c>
      <c r="G294">
        <v>202407</v>
      </c>
      <c r="H294" t="s">
        <v>91</v>
      </c>
      <c r="I294" t="s">
        <v>92</v>
      </c>
      <c r="J294" t="s">
        <v>93</v>
      </c>
      <c r="K294" t="s">
        <v>78</v>
      </c>
      <c r="L294" t="s">
        <v>91</v>
      </c>
      <c r="M294" t="s">
        <v>92</v>
      </c>
      <c r="N294" t="s">
        <v>234</v>
      </c>
      <c r="O294" t="s">
        <v>82</v>
      </c>
      <c r="P294" t="str">
        <f>"SUT-CT083069                  "</f>
        <v xml:space="preserve">SUT-CT083069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22.71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1.4</v>
      </c>
      <c r="BJ294">
        <v>2.7</v>
      </c>
      <c r="BK294">
        <v>3</v>
      </c>
      <c r="BL294">
        <v>58.76</v>
      </c>
      <c r="BM294">
        <v>8.81</v>
      </c>
      <c r="BN294">
        <v>67.569999999999993</v>
      </c>
      <c r="BO294">
        <v>67.569999999999993</v>
      </c>
      <c r="BQ294" t="s">
        <v>235</v>
      </c>
      <c r="BR294" t="s">
        <v>99</v>
      </c>
      <c r="BS294" s="3">
        <v>45203</v>
      </c>
      <c r="BT294" s="4">
        <v>0.42569444444444443</v>
      </c>
      <c r="BU294" t="s">
        <v>392</v>
      </c>
      <c r="BV294" t="s">
        <v>101</v>
      </c>
      <c r="BY294">
        <v>13516.36</v>
      </c>
      <c r="BZ294" t="s">
        <v>89</v>
      </c>
      <c r="CA294" t="s">
        <v>370</v>
      </c>
      <c r="CC294" t="s">
        <v>92</v>
      </c>
      <c r="CD294">
        <v>7800</v>
      </c>
      <c r="CE294" t="s">
        <v>825</v>
      </c>
      <c r="CF294" s="3">
        <v>45204</v>
      </c>
      <c r="CI294">
        <v>1</v>
      </c>
      <c r="CJ294">
        <v>1</v>
      </c>
      <c r="CK294">
        <v>22</v>
      </c>
      <c r="CL294" t="s">
        <v>86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"GAB2017075"</f>
        <v>GAB2017075</v>
      </c>
      <c r="F295" s="3">
        <v>45202</v>
      </c>
      <c r="G295">
        <v>202407</v>
      </c>
      <c r="H295" t="s">
        <v>91</v>
      </c>
      <c r="I295" t="s">
        <v>92</v>
      </c>
      <c r="J295" t="s">
        <v>93</v>
      </c>
      <c r="K295" t="s">
        <v>78</v>
      </c>
      <c r="L295" t="s">
        <v>91</v>
      </c>
      <c r="M295" t="s">
        <v>92</v>
      </c>
      <c r="N295" t="s">
        <v>516</v>
      </c>
      <c r="O295" t="s">
        <v>82</v>
      </c>
      <c r="P295" t="str">
        <f>"SUT-CT083064                  "</f>
        <v xml:space="preserve">SUT-CT083064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22.71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0.6</v>
      </c>
      <c r="BJ295">
        <v>1.7</v>
      </c>
      <c r="BK295">
        <v>2</v>
      </c>
      <c r="BL295">
        <v>58.76</v>
      </c>
      <c r="BM295">
        <v>8.81</v>
      </c>
      <c r="BN295">
        <v>67.569999999999993</v>
      </c>
      <c r="BO295">
        <v>67.569999999999993</v>
      </c>
      <c r="BQ295" t="s">
        <v>193</v>
      </c>
      <c r="BR295" t="s">
        <v>99</v>
      </c>
      <c r="BS295" s="3">
        <v>45203</v>
      </c>
      <c r="BT295" s="4">
        <v>0.38680555555555557</v>
      </c>
      <c r="BU295" t="s">
        <v>517</v>
      </c>
      <c r="BV295" t="s">
        <v>101</v>
      </c>
      <c r="BY295">
        <v>8690.2199999999993</v>
      </c>
      <c r="BZ295" t="s">
        <v>89</v>
      </c>
      <c r="CA295" t="s">
        <v>994</v>
      </c>
      <c r="CC295" t="s">
        <v>92</v>
      </c>
      <c r="CD295">
        <v>7441</v>
      </c>
      <c r="CE295" t="s">
        <v>233</v>
      </c>
      <c r="CF295" s="3">
        <v>45204</v>
      </c>
      <c r="CI295">
        <v>1</v>
      </c>
      <c r="CJ295">
        <v>1</v>
      </c>
      <c r="CK295">
        <v>22</v>
      </c>
      <c r="CL295" t="s">
        <v>86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"GAB2017076"</f>
        <v>GAB2017076</v>
      </c>
      <c r="F296" s="3">
        <v>45202</v>
      </c>
      <c r="G296">
        <v>202407</v>
      </c>
      <c r="H296" t="s">
        <v>91</v>
      </c>
      <c r="I296" t="s">
        <v>92</v>
      </c>
      <c r="J296" t="s">
        <v>93</v>
      </c>
      <c r="K296" t="s">
        <v>78</v>
      </c>
      <c r="L296" t="s">
        <v>91</v>
      </c>
      <c r="M296" t="s">
        <v>92</v>
      </c>
      <c r="N296" t="s">
        <v>687</v>
      </c>
      <c r="O296" t="s">
        <v>82</v>
      </c>
      <c r="P296" t="str">
        <f>"SUT-CT083055                  "</f>
        <v xml:space="preserve">SUT-CT083055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22.71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0.2</v>
      </c>
      <c r="BJ296">
        <v>3.1</v>
      </c>
      <c r="BK296">
        <v>4</v>
      </c>
      <c r="BL296">
        <v>58.76</v>
      </c>
      <c r="BM296">
        <v>8.81</v>
      </c>
      <c r="BN296">
        <v>67.569999999999993</v>
      </c>
      <c r="BO296">
        <v>67.569999999999993</v>
      </c>
      <c r="BQ296" t="s">
        <v>688</v>
      </c>
      <c r="BR296" t="s">
        <v>99</v>
      </c>
      <c r="BS296" s="3">
        <v>45203</v>
      </c>
      <c r="BT296" s="4">
        <v>0.40763888888888888</v>
      </c>
      <c r="BU296" t="s">
        <v>995</v>
      </c>
      <c r="BV296" t="s">
        <v>101</v>
      </c>
      <c r="BY296">
        <v>15467.44</v>
      </c>
      <c r="BZ296" t="s">
        <v>89</v>
      </c>
      <c r="CA296" t="s">
        <v>651</v>
      </c>
      <c r="CC296" t="s">
        <v>92</v>
      </c>
      <c r="CD296">
        <v>7550</v>
      </c>
      <c r="CE296" t="s">
        <v>171</v>
      </c>
      <c r="CF296" s="3">
        <v>45204</v>
      </c>
      <c r="CI296">
        <v>1</v>
      </c>
      <c r="CJ296">
        <v>1</v>
      </c>
      <c r="CK296">
        <v>22</v>
      </c>
      <c r="CL296" t="s">
        <v>86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"GAB2017077"</f>
        <v>GAB2017077</v>
      </c>
      <c r="F297" s="3">
        <v>45202</v>
      </c>
      <c r="G297">
        <v>202407</v>
      </c>
      <c r="H297" t="s">
        <v>91</v>
      </c>
      <c r="I297" t="s">
        <v>92</v>
      </c>
      <c r="J297" t="s">
        <v>93</v>
      </c>
      <c r="K297" t="s">
        <v>78</v>
      </c>
      <c r="L297" t="s">
        <v>161</v>
      </c>
      <c r="M297" t="s">
        <v>162</v>
      </c>
      <c r="N297" t="s">
        <v>81</v>
      </c>
      <c r="O297" t="s">
        <v>82</v>
      </c>
      <c r="P297" t="str">
        <f>"SUT-CT083073                  "</f>
        <v xml:space="preserve">SUT-CT083073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43.6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0.4</v>
      </c>
      <c r="BJ297">
        <v>2.6</v>
      </c>
      <c r="BK297">
        <v>3</v>
      </c>
      <c r="BL297">
        <v>112.81</v>
      </c>
      <c r="BM297">
        <v>16.920000000000002</v>
      </c>
      <c r="BN297">
        <v>129.72999999999999</v>
      </c>
      <c r="BO297">
        <v>129.72999999999999</v>
      </c>
      <c r="BQ297" t="s">
        <v>777</v>
      </c>
      <c r="BR297" t="s">
        <v>99</v>
      </c>
      <c r="BS297" s="3">
        <v>45203</v>
      </c>
      <c r="BT297" s="4">
        <v>0.41736111111111113</v>
      </c>
      <c r="BU297" t="s">
        <v>163</v>
      </c>
      <c r="BV297" t="s">
        <v>101</v>
      </c>
      <c r="BY297">
        <v>12941.25</v>
      </c>
      <c r="BZ297" t="s">
        <v>89</v>
      </c>
      <c r="CA297" t="s">
        <v>164</v>
      </c>
      <c r="CC297" t="s">
        <v>162</v>
      </c>
      <c r="CD297" s="5" t="s">
        <v>165</v>
      </c>
      <c r="CE297" t="s">
        <v>249</v>
      </c>
      <c r="CF297" s="3">
        <v>45204</v>
      </c>
      <c r="CI297">
        <v>1</v>
      </c>
      <c r="CJ297">
        <v>1</v>
      </c>
      <c r="CK297">
        <v>21</v>
      </c>
      <c r="CL297" t="s">
        <v>86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"GAB2017078"</f>
        <v>GAB2017078</v>
      </c>
      <c r="F298" s="3">
        <v>45202</v>
      </c>
      <c r="G298">
        <v>202407</v>
      </c>
      <c r="H298" t="s">
        <v>91</v>
      </c>
      <c r="I298" t="s">
        <v>92</v>
      </c>
      <c r="J298" t="s">
        <v>93</v>
      </c>
      <c r="K298" t="s">
        <v>78</v>
      </c>
      <c r="L298" t="s">
        <v>75</v>
      </c>
      <c r="M298" t="s">
        <v>76</v>
      </c>
      <c r="N298" t="s">
        <v>412</v>
      </c>
      <c r="O298" t="s">
        <v>82</v>
      </c>
      <c r="P298" t="str">
        <f>"SUT-018011                    "</f>
        <v xml:space="preserve">SUT-018011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58.13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0.2</v>
      </c>
      <c r="BJ298">
        <v>3.6</v>
      </c>
      <c r="BK298">
        <v>4</v>
      </c>
      <c r="BL298">
        <v>150.4</v>
      </c>
      <c r="BM298">
        <v>22.56</v>
      </c>
      <c r="BN298">
        <v>172.96</v>
      </c>
      <c r="BO298">
        <v>172.96</v>
      </c>
      <c r="BQ298" t="s">
        <v>413</v>
      </c>
      <c r="BR298" t="s">
        <v>99</v>
      </c>
      <c r="BS298" s="3">
        <v>45203</v>
      </c>
      <c r="BT298" s="4">
        <v>0.41250000000000003</v>
      </c>
      <c r="BU298" t="s">
        <v>996</v>
      </c>
      <c r="BV298" t="s">
        <v>101</v>
      </c>
      <c r="BY298">
        <v>17762.36</v>
      </c>
      <c r="BZ298" t="s">
        <v>89</v>
      </c>
      <c r="CA298" t="s">
        <v>188</v>
      </c>
      <c r="CC298" t="s">
        <v>76</v>
      </c>
      <c r="CD298" s="5" t="s">
        <v>176</v>
      </c>
      <c r="CE298" t="s">
        <v>171</v>
      </c>
      <c r="CF298" s="3">
        <v>45204</v>
      </c>
      <c r="CI298">
        <v>1</v>
      </c>
      <c r="CJ298">
        <v>1</v>
      </c>
      <c r="CK298">
        <v>21</v>
      </c>
      <c r="CL298" t="s">
        <v>86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"GAB2017079"</f>
        <v>GAB2017079</v>
      </c>
      <c r="F299" s="3">
        <v>45202</v>
      </c>
      <c r="G299">
        <v>202407</v>
      </c>
      <c r="H299" t="s">
        <v>91</v>
      </c>
      <c r="I299" t="s">
        <v>92</v>
      </c>
      <c r="J299" t="s">
        <v>93</v>
      </c>
      <c r="K299" t="s">
        <v>78</v>
      </c>
      <c r="L299" t="s">
        <v>753</v>
      </c>
      <c r="M299" t="s">
        <v>754</v>
      </c>
      <c r="N299" t="s">
        <v>755</v>
      </c>
      <c r="O299" t="s">
        <v>82</v>
      </c>
      <c r="P299" t="str">
        <f>"SUT-017992                    "</f>
        <v xml:space="preserve">SUT-017992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56.33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0.2</v>
      </c>
      <c r="BJ299">
        <v>1.9</v>
      </c>
      <c r="BK299">
        <v>2</v>
      </c>
      <c r="BL299">
        <v>145.75</v>
      </c>
      <c r="BM299">
        <v>21.86</v>
      </c>
      <c r="BN299">
        <v>167.61</v>
      </c>
      <c r="BO299">
        <v>167.61</v>
      </c>
      <c r="BQ299" t="s">
        <v>756</v>
      </c>
      <c r="BR299" t="s">
        <v>99</v>
      </c>
      <c r="BS299" s="3">
        <v>45203</v>
      </c>
      <c r="BT299" s="4">
        <v>0.64583333333333337</v>
      </c>
      <c r="BU299" t="s">
        <v>997</v>
      </c>
      <c r="BV299" t="s">
        <v>101</v>
      </c>
      <c r="BY299">
        <v>9453.7800000000007</v>
      </c>
      <c r="BZ299" t="s">
        <v>89</v>
      </c>
      <c r="CA299" t="s">
        <v>200</v>
      </c>
      <c r="CC299" t="s">
        <v>754</v>
      </c>
      <c r="CD299">
        <v>7380</v>
      </c>
      <c r="CE299" t="s">
        <v>267</v>
      </c>
      <c r="CF299" s="3">
        <v>45211</v>
      </c>
      <c r="CI299">
        <v>5</v>
      </c>
      <c r="CJ299">
        <v>1</v>
      </c>
      <c r="CK299">
        <v>23</v>
      </c>
      <c r="CL299" t="s">
        <v>86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"GAB2017080"</f>
        <v>GAB2017080</v>
      </c>
      <c r="F300" s="3">
        <v>45202</v>
      </c>
      <c r="G300">
        <v>202407</v>
      </c>
      <c r="H300" t="s">
        <v>91</v>
      </c>
      <c r="I300" t="s">
        <v>92</v>
      </c>
      <c r="J300" t="s">
        <v>93</v>
      </c>
      <c r="K300" t="s">
        <v>78</v>
      </c>
      <c r="L300" t="s">
        <v>75</v>
      </c>
      <c r="M300" t="s">
        <v>76</v>
      </c>
      <c r="N300" t="s">
        <v>998</v>
      </c>
      <c r="O300" t="s">
        <v>82</v>
      </c>
      <c r="P300" t="str">
        <f>"SUT-017997                    "</f>
        <v xml:space="preserve">SUT-017997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36.340000000000003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0.2</v>
      </c>
      <c r="BJ300">
        <v>2.1</v>
      </c>
      <c r="BK300">
        <v>2.5</v>
      </c>
      <c r="BL300">
        <v>94.02</v>
      </c>
      <c r="BM300">
        <v>14.1</v>
      </c>
      <c r="BN300">
        <v>108.12</v>
      </c>
      <c r="BO300">
        <v>108.12</v>
      </c>
      <c r="BQ300" t="s">
        <v>509</v>
      </c>
      <c r="BR300" t="s">
        <v>99</v>
      </c>
      <c r="BS300" s="3">
        <v>45203</v>
      </c>
      <c r="BT300" s="4">
        <v>0.3923611111111111</v>
      </c>
      <c r="BU300" t="s">
        <v>999</v>
      </c>
      <c r="BV300" t="s">
        <v>101</v>
      </c>
      <c r="BY300">
        <v>10595.76</v>
      </c>
      <c r="BZ300" t="s">
        <v>89</v>
      </c>
      <c r="CA300" t="s">
        <v>881</v>
      </c>
      <c r="CC300" t="s">
        <v>76</v>
      </c>
      <c r="CD300" s="5" t="s">
        <v>1000</v>
      </c>
      <c r="CE300" t="s">
        <v>267</v>
      </c>
      <c r="CF300" s="3">
        <v>45204</v>
      </c>
      <c r="CI300">
        <v>1</v>
      </c>
      <c r="CJ300">
        <v>1</v>
      </c>
      <c r="CK300">
        <v>21</v>
      </c>
      <c r="CL300" t="s">
        <v>86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"GAB2017082"</f>
        <v>GAB2017082</v>
      </c>
      <c r="F301" s="3">
        <v>45202</v>
      </c>
      <c r="G301">
        <v>202407</v>
      </c>
      <c r="H301" t="s">
        <v>91</v>
      </c>
      <c r="I301" t="s">
        <v>92</v>
      </c>
      <c r="J301" t="s">
        <v>93</v>
      </c>
      <c r="K301" t="s">
        <v>78</v>
      </c>
      <c r="L301" t="s">
        <v>643</v>
      </c>
      <c r="M301" t="s">
        <v>644</v>
      </c>
      <c r="N301" t="s">
        <v>645</v>
      </c>
      <c r="O301" t="s">
        <v>82</v>
      </c>
      <c r="P301" t="str">
        <f>"SUT-CT018050 018049 018051 018"</f>
        <v>SUT-CT018050 018049 018051 018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501.52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15.9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2</v>
      </c>
      <c r="BI301">
        <v>7.5</v>
      </c>
      <c r="BJ301">
        <v>19.100000000000001</v>
      </c>
      <c r="BK301">
        <v>19.5</v>
      </c>
      <c r="BL301">
        <v>1313.49</v>
      </c>
      <c r="BM301">
        <v>197.02</v>
      </c>
      <c r="BN301">
        <v>1510.51</v>
      </c>
      <c r="BO301">
        <v>1510.51</v>
      </c>
      <c r="BQ301" t="s">
        <v>763</v>
      </c>
      <c r="BR301" t="s">
        <v>99</v>
      </c>
      <c r="BS301" s="3">
        <v>45203</v>
      </c>
      <c r="BT301" s="4">
        <v>0.51388888888888895</v>
      </c>
      <c r="BU301" t="s">
        <v>1001</v>
      </c>
      <c r="BV301" t="s">
        <v>101</v>
      </c>
      <c r="BY301">
        <v>95295.01</v>
      </c>
      <c r="BZ301" t="s">
        <v>1002</v>
      </c>
      <c r="CA301" t="s">
        <v>1003</v>
      </c>
      <c r="CC301" t="s">
        <v>644</v>
      </c>
      <c r="CD301">
        <v>1030</v>
      </c>
      <c r="CE301" t="s">
        <v>1004</v>
      </c>
      <c r="CF301" s="3">
        <v>45203</v>
      </c>
      <c r="CI301">
        <v>1</v>
      </c>
      <c r="CJ301">
        <v>1</v>
      </c>
      <c r="CK301">
        <v>23</v>
      </c>
      <c r="CL301" t="s">
        <v>86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"GAB2017083"</f>
        <v>GAB2017083</v>
      </c>
      <c r="F302" s="3">
        <v>45202</v>
      </c>
      <c r="G302">
        <v>202407</v>
      </c>
      <c r="H302" t="s">
        <v>91</v>
      </c>
      <c r="I302" t="s">
        <v>92</v>
      </c>
      <c r="J302" t="s">
        <v>93</v>
      </c>
      <c r="K302" t="s">
        <v>78</v>
      </c>
      <c r="L302" t="s">
        <v>201</v>
      </c>
      <c r="M302" t="s">
        <v>202</v>
      </c>
      <c r="N302" t="s">
        <v>663</v>
      </c>
      <c r="O302" t="s">
        <v>82</v>
      </c>
      <c r="P302" t="str">
        <f>"SUT-CT083075 CT083074         "</f>
        <v xml:space="preserve">SUT-CT083075 CT083074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29.07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0.8</v>
      </c>
      <c r="BJ302">
        <v>1.7</v>
      </c>
      <c r="BK302">
        <v>2</v>
      </c>
      <c r="BL302">
        <v>75.22</v>
      </c>
      <c r="BM302">
        <v>11.28</v>
      </c>
      <c r="BN302">
        <v>86.5</v>
      </c>
      <c r="BO302">
        <v>86.5</v>
      </c>
      <c r="BQ302" t="s">
        <v>1005</v>
      </c>
      <c r="BR302" t="s">
        <v>99</v>
      </c>
      <c r="BS302" s="3">
        <v>45204</v>
      </c>
      <c r="BT302" s="4">
        <v>0.40277777777777773</v>
      </c>
      <c r="BU302" t="s">
        <v>1006</v>
      </c>
      <c r="BV302" t="s">
        <v>101</v>
      </c>
      <c r="BY302">
        <v>8717.94</v>
      </c>
      <c r="BZ302" t="s">
        <v>89</v>
      </c>
      <c r="CA302" t="s">
        <v>877</v>
      </c>
      <c r="CC302" t="s">
        <v>202</v>
      </c>
      <c r="CD302">
        <v>8301</v>
      </c>
      <c r="CE302" t="s">
        <v>1007</v>
      </c>
      <c r="CF302" s="3">
        <v>45204</v>
      </c>
      <c r="CI302">
        <v>2</v>
      </c>
      <c r="CJ302">
        <v>2</v>
      </c>
      <c r="CK302">
        <v>21</v>
      </c>
      <c r="CL302" t="s">
        <v>86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"GAB2017067"</f>
        <v>GAB2017067</v>
      </c>
      <c r="F303" s="3">
        <v>45202</v>
      </c>
      <c r="G303">
        <v>202407</v>
      </c>
      <c r="H303" t="s">
        <v>91</v>
      </c>
      <c r="I303" t="s">
        <v>92</v>
      </c>
      <c r="J303" t="s">
        <v>93</v>
      </c>
      <c r="K303" t="s">
        <v>78</v>
      </c>
      <c r="L303" t="s">
        <v>606</v>
      </c>
      <c r="M303" t="s">
        <v>607</v>
      </c>
      <c r="N303" t="s">
        <v>1008</v>
      </c>
      <c r="O303" t="s">
        <v>97</v>
      </c>
      <c r="P303" t="str">
        <f>"MED-CT083010                  "</f>
        <v xml:space="preserve">MED-CT083010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5.57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56.23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0.3</v>
      </c>
      <c r="BJ303">
        <v>2.8</v>
      </c>
      <c r="BK303">
        <v>3</v>
      </c>
      <c r="BL303">
        <v>151.05000000000001</v>
      </c>
      <c r="BM303">
        <v>22.66</v>
      </c>
      <c r="BN303">
        <v>173.71</v>
      </c>
      <c r="BO303">
        <v>173.71</v>
      </c>
      <c r="BQ303" t="s">
        <v>1009</v>
      </c>
      <c r="BR303" t="s">
        <v>99</v>
      </c>
      <c r="BS303" s="3">
        <v>45203</v>
      </c>
      <c r="BT303" s="4">
        <v>0.3527777777777778</v>
      </c>
      <c r="BU303" t="s">
        <v>1010</v>
      </c>
      <c r="BV303" t="s">
        <v>101</v>
      </c>
      <c r="BY303">
        <v>14079.45</v>
      </c>
      <c r="CA303" t="s">
        <v>1011</v>
      </c>
      <c r="CC303" t="s">
        <v>607</v>
      </c>
      <c r="CD303">
        <v>1501</v>
      </c>
      <c r="CE303" t="s">
        <v>90</v>
      </c>
      <c r="CF303" s="3">
        <v>45204</v>
      </c>
      <c r="CI303">
        <v>3</v>
      </c>
      <c r="CJ303">
        <v>1</v>
      </c>
      <c r="CK303">
        <v>41</v>
      </c>
      <c r="CL303" t="s">
        <v>86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"GAB2017088"</f>
        <v>GAB2017088</v>
      </c>
      <c r="F304" s="3">
        <v>45202</v>
      </c>
      <c r="G304">
        <v>202407</v>
      </c>
      <c r="H304" t="s">
        <v>91</v>
      </c>
      <c r="I304" t="s">
        <v>92</v>
      </c>
      <c r="J304" t="s">
        <v>93</v>
      </c>
      <c r="K304" t="s">
        <v>78</v>
      </c>
      <c r="L304" t="s">
        <v>215</v>
      </c>
      <c r="M304" t="s">
        <v>216</v>
      </c>
      <c r="N304" t="s">
        <v>228</v>
      </c>
      <c r="O304" t="s">
        <v>82</v>
      </c>
      <c r="P304" t="str">
        <f>"SUT-CT083102                  "</f>
        <v xml:space="preserve">SUT-CT083102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56.33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15.9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0.6</v>
      </c>
      <c r="BJ304">
        <v>1.7</v>
      </c>
      <c r="BK304">
        <v>2</v>
      </c>
      <c r="BL304">
        <v>161.65</v>
      </c>
      <c r="BM304">
        <v>24.25</v>
      </c>
      <c r="BN304">
        <v>185.9</v>
      </c>
      <c r="BO304">
        <v>185.9</v>
      </c>
      <c r="BQ304" t="s">
        <v>229</v>
      </c>
      <c r="BR304" t="s">
        <v>99</v>
      </c>
      <c r="BS304" s="3">
        <v>45203</v>
      </c>
      <c r="BT304" s="4">
        <v>0.42986111111111108</v>
      </c>
      <c r="BU304" t="s">
        <v>953</v>
      </c>
      <c r="BV304" t="s">
        <v>101</v>
      </c>
      <c r="BY304">
        <v>8560.86</v>
      </c>
      <c r="BZ304" t="s">
        <v>231</v>
      </c>
      <c r="CA304" t="s">
        <v>232</v>
      </c>
      <c r="CC304" t="s">
        <v>216</v>
      </c>
      <c r="CD304">
        <v>2745</v>
      </c>
      <c r="CE304" t="s">
        <v>1012</v>
      </c>
      <c r="CF304" s="3">
        <v>45204</v>
      </c>
      <c r="CI304">
        <v>2</v>
      </c>
      <c r="CJ304">
        <v>1</v>
      </c>
      <c r="CK304">
        <v>23</v>
      </c>
      <c r="CL304" t="s">
        <v>86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"009943325928"</f>
        <v>009943325928</v>
      </c>
      <c r="F305" s="3">
        <v>45202</v>
      </c>
      <c r="G305">
        <v>202407</v>
      </c>
      <c r="H305" t="s">
        <v>75</v>
      </c>
      <c r="I305" t="s">
        <v>76</v>
      </c>
      <c r="J305" t="s">
        <v>77</v>
      </c>
      <c r="K305" t="s">
        <v>78</v>
      </c>
      <c r="L305" t="s">
        <v>94</v>
      </c>
      <c r="M305" t="s">
        <v>95</v>
      </c>
      <c r="N305" t="s">
        <v>81</v>
      </c>
      <c r="O305" t="s">
        <v>82</v>
      </c>
      <c r="P305" t="str">
        <f>"NA                            "</f>
        <v xml:space="preserve">NA    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29.07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</v>
      </c>
      <c r="BJ305">
        <v>0.2</v>
      </c>
      <c r="BK305">
        <v>1</v>
      </c>
      <c r="BL305">
        <v>75.22</v>
      </c>
      <c r="BM305">
        <v>11.28</v>
      </c>
      <c r="BN305">
        <v>86.5</v>
      </c>
      <c r="BO305">
        <v>86.5</v>
      </c>
      <c r="BQ305" t="s">
        <v>320</v>
      </c>
      <c r="BR305" t="s">
        <v>84</v>
      </c>
      <c r="BS305" s="3">
        <v>45204</v>
      </c>
      <c r="BT305" s="4">
        <v>0.66666666666666663</v>
      </c>
      <c r="BU305" t="s">
        <v>1013</v>
      </c>
      <c r="BV305" t="s">
        <v>86</v>
      </c>
      <c r="BW305" t="s">
        <v>87</v>
      </c>
      <c r="BX305" t="s">
        <v>1014</v>
      </c>
      <c r="BY305">
        <v>1200</v>
      </c>
      <c r="BZ305" t="s">
        <v>89</v>
      </c>
      <c r="CC305" t="s">
        <v>95</v>
      </c>
      <c r="CD305">
        <v>4000</v>
      </c>
      <c r="CE305" t="s">
        <v>90</v>
      </c>
      <c r="CF305" s="3">
        <v>45205</v>
      </c>
      <c r="CI305">
        <v>1</v>
      </c>
      <c r="CJ305">
        <v>2</v>
      </c>
      <c r="CK305">
        <v>21</v>
      </c>
      <c r="CL305" t="s">
        <v>86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"009943325962"</f>
        <v>009943325962</v>
      </c>
      <c r="F306" s="3">
        <v>45202</v>
      </c>
      <c r="G306">
        <v>202407</v>
      </c>
      <c r="H306" t="s">
        <v>75</v>
      </c>
      <c r="I306" t="s">
        <v>76</v>
      </c>
      <c r="J306" t="s">
        <v>77</v>
      </c>
      <c r="K306" t="s">
        <v>78</v>
      </c>
      <c r="L306" t="s">
        <v>79</v>
      </c>
      <c r="M306" t="s">
        <v>80</v>
      </c>
      <c r="N306" t="s">
        <v>81</v>
      </c>
      <c r="O306" t="s">
        <v>82</v>
      </c>
      <c r="P306" t="str">
        <f>"NA                            "</f>
        <v xml:space="preserve">NA   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65.39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4.4000000000000004</v>
      </c>
      <c r="BJ306">
        <v>2.5</v>
      </c>
      <c r="BK306">
        <v>4.5</v>
      </c>
      <c r="BL306">
        <v>169.19</v>
      </c>
      <c r="BM306">
        <v>25.38</v>
      </c>
      <c r="BN306">
        <v>194.57</v>
      </c>
      <c r="BO306">
        <v>194.57</v>
      </c>
      <c r="BQ306" t="s">
        <v>83</v>
      </c>
      <c r="BR306" t="s">
        <v>84</v>
      </c>
      <c r="BS306" s="3">
        <v>45209</v>
      </c>
      <c r="BT306" s="4">
        <v>0.65625</v>
      </c>
      <c r="BU306" t="s">
        <v>1015</v>
      </c>
      <c r="BV306" t="s">
        <v>86</v>
      </c>
      <c r="BW306" t="s">
        <v>87</v>
      </c>
      <c r="BX306" t="s">
        <v>1016</v>
      </c>
      <c r="BY306">
        <v>12295.84</v>
      </c>
      <c r="BZ306" t="s">
        <v>89</v>
      </c>
      <c r="CC306" t="s">
        <v>80</v>
      </c>
      <c r="CD306">
        <v>9300</v>
      </c>
      <c r="CE306" t="s">
        <v>90</v>
      </c>
      <c r="CF306" s="3">
        <v>45210</v>
      </c>
      <c r="CI306">
        <v>1</v>
      </c>
      <c r="CJ306">
        <v>5</v>
      </c>
      <c r="CK306">
        <v>21</v>
      </c>
      <c r="CL306" t="s">
        <v>86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"009943325867"</f>
        <v>009943325867</v>
      </c>
      <c r="F307" s="3">
        <v>45202</v>
      </c>
      <c r="G307">
        <v>202407</v>
      </c>
      <c r="H307" t="s">
        <v>161</v>
      </c>
      <c r="I307" t="s">
        <v>162</v>
      </c>
      <c r="J307" t="s">
        <v>77</v>
      </c>
      <c r="K307" t="s">
        <v>78</v>
      </c>
      <c r="L307" t="s">
        <v>91</v>
      </c>
      <c r="M307" t="s">
        <v>92</v>
      </c>
      <c r="N307" t="s">
        <v>81</v>
      </c>
      <c r="O307" t="s">
        <v>82</v>
      </c>
      <c r="P307" t="str">
        <f>"NA                            "</f>
        <v xml:space="preserve">NA   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65.39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3</v>
      </c>
      <c r="BI307">
        <v>4.2</v>
      </c>
      <c r="BJ307">
        <v>3.3</v>
      </c>
      <c r="BK307">
        <v>4.5</v>
      </c>
      <c r="BL307">
        <v>169.19</v>
      </c>
      <c r="BM307">
        <v>25.38</v>
      </c>
      <c r="BN307">
        <v>194.57</v>
      </c>
      <c r="BO307">
        <v>194.57</v>
      </c>
      <c r="BQ307" t="s">
        <v>1017</v>
      </c>
      <c r="BR307" t="s">
        <v>620</v>
      </c>
      <c r="BS307" s="3">
        <v>45204</v>
      </c>
      <c r="BT307" s="4">
        <v>0.42569444444444443</v>
      </c>
      <c r="BU307" t="s">
        <v>356</v>
      </c>
      <c r="BV307" t="s">
        <v>86</v>
      </c>
      <c r="BW307" t="s">
        <v>1018</v>
      </c>
      <c r="BX307" t="s">
        <v>602</v>
      </c>
      <c r="BY307">
        <v>14173.8</v>
      </c>
      <c r="BZ307" t="s">
        <v>89</v>
      </c>
      <c r="CA307" t="s">
        <v>357</v>
      </c>
      <c r="CC307" t="s">
        <v>92</v>
      </c>
      <c r="CD307">
        <v>7460</v>
      </c>
      <c r="CE307" t="s">
        <v>90</v>
      </c>
      <c r="CF307" s="3">
        <v>45205</v>
      </c>
      <c r="CI307">
        <v>1</v>
      </c>
      <c r="CJ307">
        <v>2</v>
      </c>
      <c r="CK307">
        <v>21</v>
      </c>
      <c r="CL307" t="s">
        <v>86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"GAB2017119"</f>
        <v>GAB2017119</v>
      </c>
      <c r="F308" s="3">
        <v>45204</v>
      </c>
      <c r="G308">
        <v>202407</v>
      </c>
      <c r="H308" t="s">
        <v>91</v>
      </c>
      <c r="I308" t="s">
        <v>92</v>
      </c>
      <c r="J308" t="s">
        <v>93</v>
      </c>
      <c r="K308" t="s">
        <v>78</v>
      </c>
      <c r="L308" t="s">
        <v>75</v>
      </c>
      <c r="M308" t="s">
        <v>76</v>
      </c>
      <c r="N308" t="s">
        <v>1019</v>
      </c>
      <c r="O308" t="s">
        <v>97</v>
      </c>
      <c r="P308" t="str">
        <f>"MED-CT083019                  "</f>
        <v xml:space="preserve">MED-CT083019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5.57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62.92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3.4</v>
      </c>
      <c r="BJ308">
        <v>7.9</v>
      </c>
      <c r="BK308">
        <v>8</v>
      </c>
      <c r="BL308">
        <v>157.74</v>
      </c>
      <c r="BM308">
        <v>23.66</v>
      </c>
      <c r="BN308">
        <v>181.4</v>
      </c>
      <c r="BO308">
        <v>181.4</v>
      </c>
      <c r="BQ308" t="s">
        <v>1020</v>
      </c>
      <c r="BR308" t="s">
        <v>99</v>
      </c>
      <c r="BS308" s="3">
        <v>45208</v>
      </c>
      <c r="BT308" s="4">
        <v>0.43541666666666662</v>
      </c>
      <c r="BU308" t="s">
        <v>1021</v>
      </c>
      <c r="BV308" t="s">
        <v>101</v>
      </c>
      <c r="BY308">
        <v>39730.5</v>
      </c>
      <c r="CA308" t="s">
        <v>1022</v>
      </c>
      <c r="CC308" t="s">
        <v>76</v>
      </c>
      <c r="CD308" s="5" t="s">
        <v>1023</v>
      </c>
      <c r="CE308" t="s">
        <v>90</v>
      </c>
      <c r="CF308" s="3">
        <v>45208</v>
      </c>
      <c r="CI308">
        <v>3</v>
      </c>
      <c r="CJ308">
        <v>2</v>
      </c>
      <c r="CK308">
        <v>41</v>
      </c>
      <c r="CL308" t="s">
        <v>86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"GAB2017126"</f>
        <v>GAB2017126</v>
      </c>
      <c r="F309" s="3">
        <v>45204</v>
      </c>
      <c r="G309">
        <v>202407</v>
      </c>
      <c r="H309" t="s">
        <v>91</v>
      </c>
      <c r="I309" t="s">
        <v>92</v>
      </c>
      <c r="J309" t="s">
        <v>93</v>
      </c>
      <c r="K309" t="s">
        <v>78</v>
      </c>
      <c r="L309" t="s">
        <v>453</v>
      </c>
      <c r="M309" t="s">
        <v>454</v>
      </c>
      <c r="N309" t="s">
        <v>656</v>
      </c>
      <c r="O309" t="s">
        <v>97</v>
      </c>
      <c r="P309" t="str">
        <f>"SUT-CT083136                  "</f>
        <v xml:space="preserve">SUT-CT083136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5.57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88.75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0.3</v>
      </c>
      <c r="BJ309">
        <v>3</v>
      </c>
      <c r="BK309">
        <v>3</v>
      </c>
      <c r="BL309">
        <v>220.2</v>
      </c>
      <c r="BM309">
        <v>33.03</v>
      </c>
      <c r="BN309">
        <v>253.23</v>
      </c>
      <c r="BO309">
        <v>253.23</v>
      </c>
      <c r="BQ309" t="s">
        <v>657</v>
      </c>
      <c r="BR309" t="s">
        <v>99</v>
      </c>
      <c r="BS309" s="3">
        <v>45205</v>
      </c>
      <c r="BT309" s="4">
        <v>0.60277777777777775</v>
      </c>
      <c r="BU309" t="s">
        <v>1024</v>
      </c>
      <c r="BV309" t="s">
        <v>101</v>
      </c>
      <c r="BY309">
        <v>14810.25</v>
      </c>
      <c r="CA309" t="s">
        <v>1025</v>
      </c>
      <c r="CC309" t="s">
        <v>454</v>
      </c>
      <c r="CD309" s="5" t="s">
        <v>660</v>
      </c>
      <c r="CE309" t="s">
        <v>90</v>
      </c>
      <c r="CF309" s="3">
        <v>45205</v>
      </c>
      <c r="CI309">
        <v>3</v>
      </c>
      <c r="CJ309">
        <v>1</v>
      </c>
      <c r="CK309">
        <v>43</v>
      </c>
      <c r="CL309" t="s">
        <v>86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"GAB2017128"</f>
        <v>GAB2017128</v>
      </c>
      <c r="F310" s="3">
        <v>45204</v>
      </c>
      <c r="G310">
        <v>202407</v>
      </c>
      <c r="H310" t="s">
        <v>91</v>
      </c>
      <c r="I310" t="s">
        <v>92</v>
      </c>
      <c r="J310" t="s">
        <v>93</v>
      </c>
      <c r="K310" t="s">
        <v>78</v>
      </c>
      <c r="L310" t="s">
        <v>161</v>
      </c>
      <c r="M310" t="s">
        <v>162</v>
      </c>
      <c r="N310" t="s">
        <v>81</v>
      </c>
      <c r="O310" t="s">
        <v>97</v>
      </c>
      <c r="P310" t="str">
        <f>"ATT:KEDIBONE                  "</f>
        <v xml:space="preserve">ATT:KEDIBONE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5.57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62.92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2.9</v>
      </c>
      <c r="BJ310">
        <v>2.6</v>
      </c>
      <c r="BK310">
        <v>3</v>
      </c>
      <c r="BL310">
        <v>157.74</v>
      </c>
      <c r="BM310">
        <v>23.66</v>
      </c>
      <c r="BN310">
        <v>181.4</v>
      </c>
      <c r="BO310">
        <v>181.4</v>
      </c>
      <c r="BQ310" t="s">
        <v>355</v>
      </c>
      <c r="BR310" t="s">
        <v>99</v>
      </c>
      <c r="BS310" s="3">
        <v>45208</v>
      </c>
      <c r="BT310" s="4">
        <v>0.37986111111111115</v>
      </c>
      <c r="BU310" t="s">
        <v>587</v>
      </c>
      <c r="BV310" t="s">
        <v>101</v>
      </c>
      <c r="BY310">
        <v>12839.25</v>
      </c>
      <c r="CA310" t="s">
        <v>164</v>
      </c>
      <c r="CC310" t="s">
        <v>162</v>
      </c>
      <c r="CD310" s="5" t="s">
        <v>165</v>
      </c>
      <c r="CE310" t="s">
        <v>90</v>
      </c>
      <c r="CF310" s="3">
        <v>45208</v>
      </c>
      <c r="CI310">
        <v>3</v>
      </c>
      <c r="CJ310">
        <v>2</v>
      </c>
      <c r="CK310">
        <v>41</v>
      </c>
      <c r="CL310" t="s">
        <v>86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"GAB2017129"</f>
        <v>GAB2017129</v>
      </c>
      <c r="F311" s="3">
        <v>45204</v>
      </c>
      <c r="G311">
        <v>202407</v>
      </c>
      <c r="H311" t="s">
        <v>91</v>
      </c>
      <c r="I311" t="s">
        <v>92</v>
      </c>
      <c r="J311" t="s">
        <v>93</v>
      </c>
      <c r="K311" t="s">
        <v>78</v>
      </c>
      <c r="L311" t="s">
        <v>79</v>
      </c>
      <c r="M311" t="s">
        <v>80</v>
      </c>
      <c r="N311" t="s">
        <v>1026</v>
      </c>
      <c r="O311" t="s">
        <v>97</v>
      </c>
      <c r="P311" t="str">
        <f>"SUT-CT083152 150 148 149      "</f>
        <v xml:space="preserve">SUT-CT083152 150 148 149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5.57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62.92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5.4</v>
      </c>
      <c r="BJ311">
        <v>13</v>
      </c>
      <c r="BK311">
        <v>13</v>
      </c>
      <c r="BL311">
        <v>157.74</v>
      </c>
      <c r="BM311">
        <v>23.66</v>
      </c>
      <c r="BN311">
        <v>181.4</v>
      </c>
      <c r="BO311">
        <v>181.4</v>
      </c>
      <c r="BQ311" t="s">
        <v>1027</v>
      </c>
      <c r="BR311" t="s">
        <v>99</v>
      </c>
      <c r="BS311" s="3">
        <v>45208</v>
      </c>
      <c r="BT311" s="4">
        <v>0.55208333333333337</v>
      </c>
      <c r="BU311" t="s">
        <v>1028</v>
      </c>
      <c r="BV311" t="s">
        <v>101</v>
      </c>
      <c r="BY311">
        <v>65013.3</v>
      </c>
      <c r="CC311" t="s">
        <v>80</v>
      </c>
      <c r="CD311">
        <v>9301</v>
      </c>
      <c r="CE311" t="s">
        <v>90</v>
      </c>
      <c r="CF311" s="3">
        <v>45209</v>
      </c>
      <c r="CI311">
        <v>4</v>
      </c>
      <c r="CJ311">
        <v>2</v>
      </c>
      <c r="CK311">
        <v>41</v>
      </c>
      <c r="CL311" t="s">
        <v>86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"GAB2017130"</f>
        <v>GAB2017130</v>
      </c>
      <c r="F312" s="3">
        <v>45204</v>
      </c>
      <c r="G312">
        <v>202407</v>
      </c>
      <c r="H312" t="s">
        <v>91</v>
      </c>
      <c r="I312" t="s">
        <v>92</v>
      </c>
      <c r="J312" t="s">
        <v>93</v>
      </c>
      <c r="K312" t="s">
        <v>78</v>
      </c>
      <c r="L312" t="s">
        <v>333</v>
      </c>
      <c r="M312" t="s">
        <v>334</v>
      </c>
      <c r="N312" t="s">
        <v>1029</v>
      </c>
      <c r="O312" t="s">
        <v>97</v>
      </c>
      <c r="P312" t="str">
        <f>"SUT-018128                    "</f>
        <v xml:space="preserve">SUT-018128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5.57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88.75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0.9</v>
      </c>
      <c r="BJ312">
        <v>1.9</v>
      </c>
      <c r="BK312">
        <v>2</v>
      </c>
      <c r="BL312">
        <v>220.2</v>
      </c>
      <c r="BM312">
        <v>33.03</v>
      </c>
      <c r="BN312">
        <v>253.23</v>
      </c>
      <c r="BO312">
        <v>253.23</v>
      </c>
      <c r="BR312" t="s">
        <v>99</v>
      </c>
      <c r="BS312" s="3">
        <v>45210</v>
      </c>
      <c r="BT312" s="4">
        <v>0.34166666666666662</v>
      </c>
      <c r="BU312" t="s">
        <v>1030</v>
      </c>
      <c r="BV312" t="s">
        <v>86</v>
      </c>
      <c r="BW312" t="s">
        <v>803</v>
      </c>
      <c r="BX312" t="s">
        <v>1031</v>
      </c>
      <c r="BY312">
        <v>9473.0400000000009</v>
      </c>
      <c r="CA312" t="s">
        <v>200</v>
      </c>
      <c r="CC312" t="s">
        <v>334</v>
      </c>
      <c r="CD312">
        <v>2571</v>
      </c>
      <c r="CE312" t="s">
        <v>90</v>
      </c>
      <c r="CF312" s="3">
        <v>45210</v>
      </c>
      <c r="CI312">
        <v>3</v>
      </c>
      <c r="CJ312">
        <v>4</v>
      </c>
      <c r="CK312">
        <v>43</v>
      </c>
      <c r="CL312" t="s">
        <v>86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"GAB2017122"</f>
        <v>GAB2017122</v>
      </c>
      <c r="F313" s="3">
        <v>45204</v>
      </c>
      <c r="G313">
        <v>202407</v>
      </c>
      <c r="H313" t="s">
        <v>91</v>
      </c>
      <c r="I313" t="s">
        <v>92</v>
      </c>
      <c r="J313" t="s">
        <v>93</v>
      </c>
      <c r="K313" t="s">
        <v>78</v>
      </c>
      <c r="L313" t="s">
        <v>91</v>
      </c>
      <c r="M313" t="s">
        <v>92</v>
      </c>
      <c r="N313" t="s">
        <v>523</v>
      </c>
      <c r="O313" t="s">
        <v>82</v>
      </c>
      <c r="P313" t="str">
        <f>"SUT-CT083137                  "</f>
        <v xml:space="preserve">SUT-CT083137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25.42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0.3</v>
      </c>
      <c r="BJ313">
        <v>2.5</v>
      </c>
      <c r="BK313">
        <v>3</v>
      </c>
      <c r="BL313">
        <v>61.47</v>
      </c>
      <c r="BM313">
        <v>9.2200000000000006</v>
      </c>
      <c r="BN313">
        <v>70.69</v>
      </c>
      <c r="BO313">
        <v>70.69</v>
      </c>
      <c r="BQ313" t="s">
        <v>524</v>
      </c>
      <c r="BR313" t="s">
        <v>99</v>
      </c>
      <c r="BS313" s="3">
        <v>45205</v>
      </c>
      <c r="BT313" s="4">
        <v>0.38194444444444442</v>
      </c>
      <c r="BU313" t="s">
        <v>490</v>
      </c>
      <c r="BV313" t="s">
        <v>101</v>
      </c>
      <c r="BY313">
        <v>12744.5</v>
      </c>
      <c r="BZ313" t="s">
        <v>89</v>
      </c>
      <c r="CA313" t="s">
        <v>526</v>
      </c>
      <c r="CC313" t="s">
        <v>92</v>
      </c>
      <c r="CD313">
        <v>7441</v>
      </c>
      <c r="CE313" t="s">
        <v>171</v>
      </c>
      <c r="CF313" s="3">
        <v>45208</v>
      </c>
      <c r="CI313">
        <v>1</v>
      </c>
      <c r="CJ313">
        <v>1</v>
      </c>
      <c r="CK313">
        <v>22</v>
      </c>
      <c r="CL313" t="s">
        <v>86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"GAB2017124"</f>
        <v>GAB2017124</v>
      </c>
      <c r="F314" s="3">
        <v>45204</v>
      </c>
      <c r="G314">
        <v>202407</v>
      </c>
      <c r="H314" t="s">
        <v>91</v>
      </c>
      <c r="I314" t="s">
        <v>92</v>
      </c>
      <c r="J314" t="s">
        <v>93</v>
      </c>
      <c r="K314" t="s">
        <v>78</v>
      </c>
      <c r="L314" t="s">
        <v>91</v>
      </c>
      <c r="M314" t="s">
        <v>92</v>
      </c>
      <c r="N314" t="s">
        <v>1032</v>
      </c>
      <c r="O314" t="s">
        <v>82</v>
      </c>
      <c r="P314" t="str">
        <f>"SUT-CT083145                  "</f>
        <v xml:space="preserve">SUT-CT083145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25.42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0.5</v>
      </c>
      <c r="BJ314">
        <v>2.6</v>
      </c>
      <c r="BK314">
        <v>3</v>
      </c>
      <c r="BL314">
        <v>61.47</v>
      </c>
      <c r="BM314">
        <v>9.2200000000000006</v>
      </c>
      <c r="BN314">
        <v>70.69</v>
      </c>
      <c r="BO314">
        <v>70.69</v>
      </c>
      <c r="BQ314" t="s">
        <v>1033</v>
      </c>
      <c r="BR314" t="s">
        <v>99</v>
      </c>
      <c r="BS314" s="3">
        <v>45205</v>
      </c>
      <c r="BT314" s="4">
        <v>0.4284722222222222</v>
      </c>
      <c r="BU314" t="s">
        <v>1034</v>
      </c>
      <c r="BV314" t="s">
        <v>101</v>
      </c>
      <c r="BY314">
        <v>13068.83</v>
      </c>
      <c r="BZ314" t="s">
        <v>89</v>
      </c>
      <c r="CA314" t="s">
        <v>491</v>
      </c>
      <c r="CC314" t="s">
        <v>92</v>
      </c>
      <c r="CD314">
        <v>7550</v>
      </c>
      <c r="CE314" t="s">
        <v>256</v>
      </c>
      <c r="CF314" s="3">
        <v>45208</v>
      </c>
      <c r="CI314">
        <v>1</v>
      </c>
      <c r="CJ314">
        <v>1</v>
      </c>
      <c r="CK314">
        <v>22</v>
      </c>
      <c r="CL314" t="s">
        <v>86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"GAB2017125"</f>
        <v>GAB2017125</v>
      </c>
      <c r="F315" s="3">
        <v>45204</v>
      </c>
      <c r="G315">
        <v>202407</v>
      </c>
      <c r="H315" t="s">
        <v>91</v>
      </c>
      <c r="I315" t="s">
        <v>92</v>
      </c>
      <c r="J315" t="s">
        <v>93</v>
      </c>
      <c r="K315" t="s">
        <v>78</v>
      </c>
      <c r="L315" t="s">
        <v>1035</v>
      </c>
      <c r="M315" t="s">
        <v>1036</v>
      </c>
      <c r="N315" t="s">
        <v>1037</v>
      </c>
      <c r="O315" t="s">
        <v>82</v>
      </c>
      <c r="P315" t="str">
        <f>"SUT-CT083142                  "</f>
        <v xml:space="preserve">SUT-CT083142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56.9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0.3</v>
      </c>
      <c r="BJ315">
        <v>2.2999999999999998</v>
      </c>
      <c r="BK315">
        <v>2.5</v>
      </c>
      <c r="BL315">
        <v>137.61000000000001</v>
      </c>
      <c r="BM315">
        <v>20.64</v>
      </c>
      <c r="BN315">
        <v>158.25</v>
      </c>
      <c r="BO315">
        <v>158.25</v>
      </c>
      <c r="BQ315" t="s">
        <v>1038</v>
      </c>
      <c r="BR315" t="s">
        <v>99</v>
      </c>
      <c r="BS315" s="3">
        <v>45205</v>
      </c>
      <c r="BT315" s="4">
        <v>0.49652777777777773</v>
      </c>
      <c r="BU315" t="s">
        <v>1039</v>
      </c>
      <c r="BV315" t="s">
        <v>101</v>
      </c>
      <c r="BY315">
        <v>11554.4</v>
      </c>
      <c r="BZ315" t="s">
        <v>89</v>
      </c>
      <c r="CA315" t="s">
        <v>1040</v>
      </c>
      <c r="CC315" t="s">
        <v>1036</v>
      </c>
      <c r="CD315">
        <v>7130</v>
      </c>
      <c r="CE315" t="s">
        <v>171</v>
      </c>
      <c r="CF315" s="3">
        <v>45208</v>
      </c>
      <c r="CI315">
        <v>1</v>
      </c>
      <c r="CJ315">
        <v>1</v>
      </c>
      <c r="CK315">
        <v>24</v>
      </c>
      <c r="CL315" t="s">
        <v>86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"GAB2017127"</f>
        <v>GAB2017127</v>
      </c>
      <c r="F316" s="3">
        <v>45204</v>
      </c>
      <c r="G316">
        <v>202407</v>
      </c>
      <c r="H316" t="s">
        <v>91</v>
      </c>
      <c r="I316" t="s">
        <v>92</v>
      </c>
      <c r="J316" t="s">
        <v>93</v>
      </c>
      <c r="K316" t="s">
        <v>78</v>
      </c>
      <c r="L316" t="s">
        <v>91</v>
      </c>
      <c r="M316" t="s">
        <v>92</v>
      </c>
      <c r="N316" t="s">
        <v>407</v>
      </c>
      <c r="O316" t="s">
        <v>82</v>
      </c>
      <c r="P316" t="str">
        <f>"SUT-CT083033                  "</f>
        <v xml:space="preserve">SUT-CT083033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25.42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0.4</v>
      </c>
      <c r="BJ316">
        <v>2.4</v>
      </c>
      <c r="BK316">
        <v>3</v>
      </c>
      <c r="BL316">
        <v>61.47</v>
      </c>
      <c r="BM316">
        <v>9.2200000000000006</v>
      </c>
      <c r="BN316">
        <v>70.69</v>
      </c>
      <c r="BO316">
        <v>70.69</v>
      </c>
      <c r="BQ316" t="s">
        <v>408</v>
      </c>
      <c r="BR316" t="s">
        <v>99</v>
      </c>
      <c r="BS316" s="3">
        <v>45205</v>
      </c>
      <c r="BT316" s="4">
        <v>0.45763888888888887</v>
      </c>
      <c r="BU316" t="s">
        <v>1041</v>
      </c>
      <c r="BV316" t="s">
        <v>101</v>
      </c>
      <c r="BY316">
        <v>11991.75</v>
      </c>
      <c r="BZ316" t="s">
        <v>89</v>
      </c>
      <c r="CA316" t="s">
        <v>1042</v>
      </c>
      <c r="CC316" t="s">
        <v>92</v>
      </c>
      <c r="CD316">
        <v>7806</v>
      </c>
      <c r="CE316" t="s">
        <v>249</v>
      </c>
      <c r="CF316" s="3">
        <v>45208</v>
      </c>
      <c r="CI316">
        <v>1</v>
      </c>
      <c r="CJ316">
        <v>1</v>
      </c>
      <c r="CK316">
        <v>22</v>
      </c>
      <c r="CL316" t="s">
        <v>86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"GAB2017143"</f>
        <v>GAB2017143</v>
      </c>
      <c r="F317" s="3">
        <v>45205</v>
      </c>
      <c r="G317">
        <v>202407</v>
      </c>
      <c r="H317" t="s">
        <v>91</v>
      </c>
      <c r="I317" t="s">
        <v>92</v>
      </c>
      <c r="J317" t="s">
        <v>93</v>
      </c>
      <c r="K317" t="s">
        <v>78</v>
      </c>
      <c r="L317" t="s">
        <v>119</v>
      </c>
      <c r="M317" t="s">
        <v>120</v>
      </c>
      <c r="N317" t="s">
        <v>448</v>
      </c>
      <c r="O317" t="s">
        <v>82</v>
      </c>
      <c r="P317" t="str">
        <f>"SUT-CT083169                  "</f>
        <v xml:space="preserve">SUT-CT083169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32.54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0.2</v>
      </c>
      <c r="BJ317">
        <v>2</v>
      </c>
      <c r="BK317">
        <v>2</v>
      </c>
      <c r="BL317">
        <v>78.69</v>
      </c>
      <c r="BM317">
        <v>11.8</v>
      </c>
      <c r="BN317">
        <v>90.49</v>
      </c>
      <c r="BO317">
        <v>90.49</v>
      </c>
      <c r="BQ317" t="s">
        <v>449</v>
      </c>
      <c r="BR317" t="s">
        <v>99</v>
      </c>
      <c r="BS317" s="3">
        <v>45208</v>
      </c>
      <c r="BT317" s="4">
        <v>0.33333333333333331</v>
      </c>
      <c r="BU317" t="s">
        <v>1043</v>
      </c>
      <c r="BV317" t="s">
        <v>101</v>
      </c>
      <c r="BY317">
        <v>10189.129999999999</v>
      </c>
      <c r="BZ317" t="s">
        <v>89</v>
      </c>
      <c r="CA317" t="s">
        <v>451</v>
      </c>
      <c r="CC317" t="s">
        <v>120</v>
      </c>
      <c r="CD317">
        <v>2021</v>
      </c>
      <c r="CE317" t="s">
        <v>267</v>
      </c>
      <c r="CF317" s="3">
        <v>45208</v>
      </c>
      <c r="CI317">
        <v>1</v>
      </c>
      <c r="CJ317">
        <v>1</v>
      </c>
      <c r="CK317">
        <v>21</v>
      </c>
      <c r="CL317" t="s">
        <v>86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"GAB2017145"</f>
        <v>GAB2017145</v>
      </c>
      <c r="F318" s="3">
        <v>45205</v>
      </c>
      <c r="G318">
        <v>202407</v>
      </c>
      <c r="H318" t="s">
        <v>91</v>
      </c>
      <c r="I318" t="s">
        <v>92</v>
      </c>
      <c r="J318" t="s">
        <v>93</v>
      </c>
      <c r="K318" t="s">
        <v>78</v>
      </c>
      <c r="L318" t="s">
        <v>482</v>
      </c>
      <c r="M318" t="s">
        <v>483</v>
      </c>
      <c r="N318" t="s">
        <v>484</v>
      </c>
      <c r="O318" t="s">
        <v>82</v>
      </c>
      <c r="P318" t="str">
        <f>"SUT-CT083167                  "</f>
        <v xml:space="preserve">SUT-CT083167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40.659999999999997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15.9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0.3</v>
      </c>
      <c r="BJ318">
        <v>2.2999999999999998</v>
      </c>
      <c r="BK318">
        <v>2.5</v>
      </c>
      <c r="BL318">
        <v>114.24</v>
      </c>
      <c r="BM318">
        <v>17.14</v>
      </c>
      <c r="BN318">
        <v>131.38</v>
      </c>
      <c r="BO318">
        <v>131.38</v>
      </c>
      <c r="BQ318" t="s">
        <v>485</v>
      </c>
      <c r="BR318" t="s">
        <v>99</v>
      </c>
      <c r="BS318" s="3">
        <v>45208</v>
      </c>
      <c r="BT318" s="4">
        <v>0.39999999999999997</v>
      </c>
      <c r="BU318" t="s">
        <v>486</v>
      </c>
      <c r="BV318" t="s">
        <v>101</v>
      </c>
      <c r="BY318">
        <v>11717.16</v>
      </c>
      <c r="BZ318" t="s">
        <v>231</v>
      </c>
      <c r="CA318" t="s">
        <v>487</v>
      </c>
      <c r="CC318" t="s">
        <v>483</v>
      </c>
      <c r="CD318">
        <v>1475</v>
      </c>
      <c r="CE318" t="s">
        <v>494</v>
      </c>
      <c r="CF318" s="3">
        <v>45208</v>
      </c>
      <c r="CI318">
        <v>1</v>
      </c>
      <c r="CJ318">
        <v>1</v>
      </c>
      <c r="CK318">
        <v>21</v>
      </c>
      <c r="CL318" t="s">
        <v>86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"RGAB2017106"</f>
        <v>RGAB2017106</v>
      </c>
      <c r="F319" s="3">
        <v>45205</v>
      </c>
      <c r="G319">
        <v>202407</v>
      </c>
      <c r="H319" t="s">
        <v>91</v>
      </c>
      <c r="I319" t="s">
        <v>92</v>
      </c>
      <c r="J319" t="s">
        <v>1044</v>
      </c>
      <c r="K319" t="s">
        <v>78</v>
      </c>
      <c r="L319" t="s">
        <v>91</v>
      </c>
      <c r="M319" t="s">
        <v>92</v>
      </c>
      <c r="N319" t="s">
        <v>1045</v>
      </c>
      <c r="O319" t="s">
        <v>97</v>
      </c>
      <c r="P319" t="str">
        <f>"SUT-CT083118                  "</f>
        <v xml:space="preserve">SUT-CT083118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5.57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48.55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5.4</v>
      </c>
      <c r="BJ319">
        <v>13.2</v>
      </c>
      <c r="BK319">
        <v>14</v>
      </c>
      <c r="BL319">
        <v>122.99</v>
      </c>
      <c r="BM319">
        <v>18.45</v>
      </c>
      <c r="BN319">
        <v>141.44</v>
      </c>
      <c r="BO319">
        <v>141.44</v>
      </c>
      <c r="BQ319" t="s">
        <v>1046</v>
      </c>
      <c r="BR319" t="s">
        <v>1047</v>
      </c>
      <c r="BS319" s="3">
        <v>45209</v>
      </c>
      <c r="BT319" s="4">
        <v>0.64861111111111114</v>
      </c>
      <c r="BU319" t="s">
        <v>1048</v>
      </c>
      <c r="BV319" t="s">
        <v>86</v>
      </c>
      <c r="BY319">
        <v>65843.25</v>
      </c>
      <c r="BZ319" t="s">
        <v>183</v>
      </c>
      <c r="CC319" t="s">
        <v>92</v>
      </c>
      <c r="CD319">
        <v>8001</v>
      </c>
      <c r="CE319" t="s">
        <v>1049</v>
      </c>
      <c r="CF319" s="3">
        <v>45211</v>
      </c>
      <c r="CI319">
        <v>1</v>
      </c>
      <c r="CJ319">
        <v>2</v>
      </c>
      <c r="CK319">
        <v>42</v>
      </c>
      <c r="CL319" t="s">
        <v>86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"GAB2017157"</f>
        <v>GAB2017157</v>
      </c>
      <c r="F320" s="3">
        <v>45205</v>
      </c>
      <c r="G320">
        <v>202407</v>
      </c>
      <c r="H320" t="s">
        <v>91</v>
      </c>
      <c r="I320" t="s">
        <v>92</v>
      </c>
      <c r="J320" t="s">
        <v>93</v>
      </c>
      <c r="K320" t="s">
        <v>78</v>
      </c>
      <c r="L320" t="s">
        <v>133</v>
      </c>
      <c r="M320" t="s">
        <v>134</v>
      </c>
      <c r="N320" t="s">
        <v>417</v>
      </c>
      <c r="O320" t="s">
        <v>82</v>
      </c>
      <c r="P320" t="str">
        <f>"SUT-CT083178                  "</f>
        <v xml:space="preserve">SUT-CT083178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91.51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0.3</v>
      </c>
      <c r="BJ320">
        <v>2.9</v>
      </c>
      <c r="BK320">
        <v>3</v>
      </c>
      <c r="BL320">
        <v>221.31</v>
      </c>
      <c r="BM320">
        <v>33.200000000000003</v>
      </c>
      <c r="BN320">
        <v>254.51</v>
      </c>
      <c r="BO320">
        <v>254.51</v>
      </c>
      <c r="BQ320" t="s">
        <v>418</v>
      </c>
      <c r="BR320" t="s">
        <v>99</v>
      </c>
      <c r="BS320" s="3">
        <v>45209</v>
      </c>
      <c r="BT320" s="4">
        <v>0.43402777777777773</v>
      </c>
      <c r="BU320" t="s">
        <v>1050</v>
      </c>
      <c r="BV320" t="s">
        <v>101</v>
      </c>
      <c r="BY320">
        <v>14313.6</v>
      </c>
      <c r="BZ320" t="s">
        <v>89</v>
      </c>
      <c r="CC320" t="s">
        <v>134</v>
      </c>
      <c r="CD320" s="5" t="s">
        <v>139</v>
      </c>
      <c r="CE320" t="s">
        <v>249</v>
      </c>
      <c r="CF320" s="3">
        <v>45210</v>
      </c>
      <c r="CI320">
        <v>2</v>
      </c>
      <c r="CJ320">
        <v>2</v>
      </c>
      <c r="CK320">
        <v>23</v>
      </c>
      <c r="CL320" t="s">
        <v>86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"GAB2017095"</f>
        <v>GAB2017095</v>
      </c>
      <c r="F321" s="3">
        <v>45203</v>
      </c>
      <c r="G321">
        <v>202407</v>
      </c>
      <c r="H321" t="s">
        <v>91</v>
      </c>
      <c r="I321" t="s">
        <v>92</v>
      </c>
      <c r="J321" t="s">
        <v>93</v>
      </c>
      <c r="K321" t="s">
        <v>78</v>
      </c>
      <c r="L321" t="s">
        <v>215</v>
      </c>
      <c r="M321" t="s">
        <v>216</v>
      </c>
      <c r="N321" t="s">
        <v>217</v>
      </c>
      <c r="O321" t="s">
        <v>97</v>
      </c>
      <c r="P321" t="str">
        <f>"SUT-018084 018085 018087 01808"</f>
        <v>SUT-018084 018085 018087 01808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5.57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854.85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11</v>
      </c>
      <c r="BI321">
        <v>66.099999999999994</v>
      </c>
      <c r="BJ321">
        <v>183.1</v>
      </c>
      <c r="BK321">
        <v>184</v>
      </c>
      <c r="BL321">
        <v>2072.9699999999998</v>
      </c>
      <c r="BM321">
        <v>310.95</v>
      </c>
      <c r="BN321">
        <v>2383.92</v>
      </c>
      <c r="BO321">
        <v>2383.92</v>
      </c>
      <c r="BQ321" t="s">
        <v>105</v>
      </c>
      <c r="BR321" t="s">
        <v>99</v>
      </c>
      <c r="BS321" s="3">
        <v>45208</v>
      </c>
      <c r="BT321" s="4">
        <v>0.6069444444444444</v>
      </c>
      <c r="BU321" t="s">
        <v>1051</v>
      </c>
      <c r="BV321" t="s">
        <v>101</v>
      </c>
      <c r="BY321">
        <v>915690.08</v>
      </c>
      <c r="CA321" t="s">
        <v>1052</v>
      </c>
      <c r="CC321" t="s">
        <v>216</v>
      </c>
      <c r="CD321">
        <v>2745</v>
      </c>
      <c r="CE321" t="s">
        <v>90</v>
      </c>
      <c r="CF321" s="3">
        <v>45208</v>
      </c>
      <c r="CI321">
        <v>3</v>
      </c>
      <c r="CJ321">
        <v>3</v>
      </c>
      <c r="CK321">
        <v>43</v>
      </c>
      <c r="CL321" t="s">
        <v>86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"GAB2017103"</f>
        <v>GAB2017103</v>
      </c>
      <c r="F322" s="3">
        <v>45203</v>
      </c>
      <c r="G322">
        <v>202407</v>
      </c>
      <c r="H322" t="s">
        <v>91</v>
      </c>
      <c r="I322" t="s">
        <v>92</v>
      </c>
      <c r="J322" t="s">
        <v>93</v>
      </c>
      <c r="K322" t="s">
        <v>78</v>
      </c>
      <c r="L322" t="s">
        <v>960</v>
      </c>
      <c r="M322" t="s">
        <v>961</v>
      </c>
      <c r="N322" t="s">
        <v>962</v>
      </c>
      <c r="O322" t="s">
        <v>97</v>
      </c>
      <c r="P322" t="str">
        <f>"SUT-CT083119 CT083116         "</f>
        <v xml:space="preserve">SUT-CT083119 CT083116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5.57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88.75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4</v>
      </c>
      <c r="BJ322">
        <v>12.1</v>
      </c>
      <c r="BK322">
        <v>13</v>
      </c>
      <c r="BL322">
        <v>220.2</v>
      </c>
      <c r="BM322">
        <v>33.03</v>
      </c>
      <c r="BN322">
        <v>253.23</v>
      </c>
      <c r="BO322">
        <v>253.23</v>
      </c>
      <c r="BQ322" t="s">
        <v>105</v>
      </c>
      <c r="BR322" t="s">
        <v>99</v>
      </c>
      <c r="BS322" s="3">
        <v>45208</v>
      </c>
      <c r="BT322" s="4">
        <v>0.68819444444444444</v>
      </c>
      <c r="BU322" t="s">
        <v>1053</v>
      </c>
      <c r="BV322" t="s">
        <v>101</v>
      </c>
      <c r="BY322">
        <v>60510.239999999998</v>
      </c>
      <c r="CA322" t="s">
        <v>200</v>
      </c>
      <c r="CC322" t="s">
        <v>961</v>
      </c>
      <c r="CD322">
        <v>5050</v>
      </c>
      <c r="CE322" t="s">
        <v>90</v>
      </c>
      <c r="CF322" s="3">
        <v>45209</v>
      </c>
      <c r="CI322">
        <v>7</v>
      </c>
      <c r="CJ322">
        <v>3</v>
      </c>
      <c r="CK322">
        <v>43</v>
      </c>
      <c r="CL322" t="s">
        <v>86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"GAB2017104"</f>
        <v>GAB2017104</v>
      </c>
      <c r="F323" s="3">
        <v>45203</v>
      </c>
      <c r="G323">
        <v>202407</v>
      </c>
      <c r="H323" t="s">
        <v>91</v>
      </c>
      <c r="I323" t="s">
        <v>92</v>
      </c>
      <c r="J323" t="s">
        <v>93</v>
      </c>
      <c r="K323" t="s">
        <v>78</v>
      </c>
      <c r="L323" t="s">
        <v>942</v>
      </c>
      <c r="M323" t="s">
        <v>943</v>
      </c>
      <c r="N323" t="s">
        <v>1054</v>
      </c>
      <c r="O323" t="s">
        <v>97</v>
      </c>
      <c r="P323" t="str">
        <f>"SUT-CT083120 115              "</f>
        <v xml:space="preserve">SUT-CT083120 115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5.57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88.75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4.2</v>
      </c>
      <c r="BJ323">
        <v>12.1</v>
      </c>
      <c r="BK323">
        <v>13</v>
      </c>
      <c r="BL323">
        <v>220.2</v>
      </c>
      <c r="BM323">
        <v>33.03</v>
      </c>
      <c r="BN323">
        <v>253.23</v>
      </c>
      <c r="BO323">
        <v>253.23</v>
      </c>
      <c r="BQ323" t="s">
        <v>105</v>
      </c>
      <c r="BR323" t="s">
        <v>99</v>
      </c>
      <c r="BS323" s="3">
        <v>45210</v>
      </c>
      <c r="BT323" s="4">
        <v>0.45555555555555555</v>
      </c>
      <c r="BU323" t="s">
        <v>1055</v>
      </c>
      <c r="BV323" t="s">
        <v>101</v>
      </c>
      <c r="BY323">
        <v>60427.3</v>
      </c>
      <c r="CA323" t="s">
        <v>200</v>
      </c>
      <c r="CC323" t="s">
        <v>943</v>
      </c>
      <c r="CD323">
        <v>5170</v>
      </c>
      <c r="CE323" t="s">
        <v>90</v>
      </c>
      <c r="CF323" s="3">
        <v>45216</v>
      </c>
      <c r="CI323">
        <v>7</v>
      </c>
      <c r="CJ323">
        <v>5</v>
      </c>
      <c r="CK323">
        <v>43</v>
      </c>
      <c r="CL323" t="s">
        <v>86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"GAB2017106"</f>
        <v>GAB2017106</v>
      </c>
      <c r="F324" s="3">
        <v>45203</v>
      </c>
      <c r="G324">
        <v>202407</v>
      </c>
      <c r="H324" t="s">
        <v>91</v>
      </c>
      <c r="I324" t="s">
        <v>92</v>
      </c>
      <c r="J324" t="s">
        <v>93</v>
      </c>
      <c r="K324" t="s">
        <v>78</v>
      </c>
      <c r="L324" t="s">
        <v>268</v>
      </c>
      <c r="M324" t="s">
        <v>269</v>
      </c>
      <c r="N324" t="s">
        <v>1056</v>
      </c>
      <c r="O324" t="s">
        <v>97</v>
      </c>
      <c r="P324" t="str">
        <f>"SUT-CT083118                  "</f>
        <v xml:space="preserve">SUT-CT083118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5.57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62.92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2</v>
      </c>
      <c r="BI324">
        <v>6.1</v>
      </c>
      <c r="BJ324">
        <v>15</v>
      </c>
      <c r="BK324">
        <v>15</v>
      </c>
      <c r="BL324">
        <v>157.74</v>
      </c>
      <c r="BM324">
        <v>23.66</v>
      </c>
      <c r="BN324">
        <v>181.4</v>
      </c>
      <c r="BO324">
        <v>181.4</v>
      </c>
      <c r="BQ324" t="s">
        <v>105</v>
      </c>
      <c r="BR324" t="s">
        <v>99</v>
      </c>
      <c r="BS324" s="3">
        <v>45210</v>
      </c>
      <c r="BT324" s="4">
        <v>0.67013888888888884</v>
      </c>
      <c r="BU324" t="s">
        <v>1057</v>
      </c>
      <c r="BV324" t="s">
        <v>86</v>
      </c>
      <c r="BW324" t="s">
        <v>803</v>
      </c>
      <c r="BX324" t="s">
        <v>1058</v>
      </c>
      <c r="BY324">
        <v>75248.25</v>
      </c>
      <c r="CC324" t="s">
        <v>269</v>
      </c>
      <c r="CD324">
        <v>5200</v>
      </c>
      <c r="CE324" t="s">
        <v>90</v>
      </c>
      <c r="CF324" s="3">
        <v>45212</v>
      </c>
      <c r="CI324">
        <v>3</v>
      </c>
      <c r="CJ324">
        <v>5</v>
      </c>
      <c r="CK324">
        <v>41</v>
      </c>
      <c r="CL324" t="s">
        <v>86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"GAB2017107"</f>
        <v>GAB2017107</v>
      </c>
      <c r="F325" s="3">
        <v>45203</v>
      </c>
      <c r="G325">
        <v>202407</v>
      </c>
      <c r="H325" t="s">
        <v>91</v>
      </c>
      <c r="I325" t="s">
        <v>92</v>
      </c>
      <c r="J325" t="s">
        <v>93</v>
      </c>
      <c r="K325" t="s">
        <v>78</v>
      </c>
      <c r="L325" t="s">
        <v>1059</v>
      </c>
      <c r="M325" t="s">
        <v>1060</v>
      </c>
      <c r="N325" t="s">
        <v>1061</v>
      </c>
      <c r="O325" t="s">
        <v>97</v>
      </c>
      <c r="P325" t="str">
        <f>"SUT-CT083121                  "</f>
        <v xml:space="preserve">SUT-CT083121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5.57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88.75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1.7</v>
      </c>
      <c r="BJ325">
        <v>6.4</v>
      </c>
      <c r="BK325">
        <v>7</v>
      </c>
      <c r="BL325">
        <v>220.2</v>
      </c>
      <c r="BM325">
        <v>33.03</v>
      </c>
      <c r="BN325">
        <v>253.23</v>
      </c>
      <c r="BO325">
        <v>253.23</v>
      </c>
      <c r="BQ325" t="s">
        <v>105</v>
      </c>
      <c r="BR325" t="s">
        <v>99</v>
      </c>
      <c r="BS325" s="3">
        <v>45208</v>
      </c>
      <c r="BT325" s="4">
        <v>0.41666666666666669</v>
      </c>
      <c r="BU325" t="s">
        <v>1062</v>
      </c>
      <c r="BV325" t="s">
        <v>101</v>
      </c>
      <c r="BY325">
        <v>31838.63</v>
      </c>
      <c r="CC325" t="s">
        <v>1060</v>
      </c>
      <c r="CD325">
        <v>5090</v>
      </c>
      <c r="CE325" t="s">
        <v>90</v>
      </c>
      <c r="CF325" s="3">
        <v>45210</v>
      </c>
      <c r="CI325">
        <v>4</v>
      </c>
      <c r="CJ325">
        <v>3</v>
      </c>
      <c r="CK325">
        <v>43</v>
      </c>
      <c r="CL325" t="s">
        <v>86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"GAB2017109"</f>
        <v>GAB2017109</v>
      </c>
      <c r="F326" s="3">
        <v>45203</v>
      </c>
      <c r="G326">
        <v>202407</v>
      </c>
      <c r="H326" t="s">
        <v>91</v>
      </c>
      <c r="I326" t="s">
        <v>92</v>
      </c>
      <c r="J326" t="s">
        <v>93</v>
      </c>
      <c r="K326" t="s">
        <v>78</v>
      </c>
      <c r="L326" t="s">
        <v>1063</v>
      </c>
      <c r="M326" t="s">
        <v>1064</v>
      </c>
      <c r="N326" t="s">
        <v>1065</v>
      </c>
      <c r="O326" t="s">
        <v>97</v>
      </c>
      <c r="P326" t="str">
        <f>"SUT-CT083117                  "</f>
        <v xml:space="preserve">SUT-CT083117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5.57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88.75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3.6</v>
      </c>
      <c r="BJ326">
        <v>12.5</v>
      </c>
      <c r="BK326">
        <v>13</v>
      </c>
      <c r="BL326">
        <v>220.2</v>
      </c>
      <c r="BM326">
        <v>33.03</v>
      </c>
      <c r="BN326">
        <v>253.23</v>
      </c>
      <c r="BO326">
        <v>253.23</v>
      </c>
      <c r="BQ326" t="s">
        <v>1066</v>
      </c>
      <c r="BR326" t="s">
        <v>99</v>
      </c>
      <c r="BS326" s="3">
        <v>45208</v>
      </c>
      <c r="BT326" s="4">
        <v>0.65069444444444446</v>
      </c>
      <c r="BU326" t="s">
        <v>1067</v>
      </c>
      <c r="BV326" t="s">
        <v>101</v>
      </c>
      <c r="BY326">
        <v>62603.13</v>
      </c>
      <c r="CC326" t="s">
        <v>1064</v>
      </c>
      <c r="CD326">
        <v>4820</v>
      </c>
      <c r="CE326" t="s">
        <v>90</v>
      </c>
      <c r="CF326" s="3">
        <v>45210</v>
      </c>
      <c r="CI326">
        <v>7</v>
      </c>
      <c r="CJ326">
        <v>3</v>
      </c>
      <c r="CK326">
        <v>43</v>
      </c>
      <c r="CL326" t="s">
        <v>86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"GAB2017110"</f>
        <v>GAB2017110</v>
      </c>
      <c r="F327" s="3">
        <v>45203</v>
      </c>
      <c r="G327">
        <v>202407</v>
      </c>
      <c r="H327" t="s">
        <v>91</v>
      </c>
      <c r="I327" t="s">
        <v>92</v>
      </c>
      <c r="J327" t="s">
        <v>93</v>
      </c>
      <c r="K327" t="s">
        <v>78</v>
      </c>
      <c r="L327" t="s">
        <v>643</v>
      </c>
      <c r="M327" t="s">
        <v>644</v>
      </c>
      <c r="N327" t="s">
        <v>645</v>
      </c>
      <c r="O327" t="s">
        <v>97</v>
      </c>
      <c r="P327" t="str">
        <f>"SUT-C018101                   "</f>
        <v xml:space="preserve">SUT-C018101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5.57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88.75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1.3</v>
      </c>
      <c r="BJ327">
        <v>2.8</v>
      </c>
      <c r="BK327">
        <v>3</v>
      </c>
      <c r="BL327">
        <v>220.2</v>
      </c>
      <c r="BM327">
        <v>33.03</v>
      </c>
      <c r="BN327">
        <v>253.23</v>
      </c>
      <c r="BO327">
        <v>253.23</v>
      </c>
      <c r="BQ327" t="s">
        <v>1068</v>
      </c>
      <c r="BR327" t="s">
        <v>99</v>
      </c>
      <c r="BS327" s="3">
        <v>45209</v>
      </c>
      <c r="BT327" s="4">
        <v>0.48472222222222222</v>
      </c>
      <c r="BU327" t="s">
        <v>1069</v>
      </c>
      <c r="BV327" t="s">
        <v>86</v>
      </c>
      <c r="BY327">
        <v>13920</v>
      </c>
      <c r="CA327" t="s">
        <v>1070</v>
      </c>
      <c r="CC327" t="s">
        <v>644</v>
      </c>
      <c r="CD327">
        <v>1030</v>
      </c>
      <c r="CE327" t="s">
        <v>90</v>
      </c>
      <c r="CF327" s="3">
        <v>45209</v>
      </c>
      <c r="CI327">
        <v>3</v>
      </c>
      <c r="CJ327">
        <v>4</v>
      </c>
      <c r="CK327">
        <v>43</v>
      </c>
      <c r="CL327" t="s">
        <v>86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"GAB2017111"</f>
        <v>GAB2017111</v>
      </c>
      <c r="F328" s="3">
        <v>45203</v>
      </c>
      <c r="G328">
        <v>202407</v>
      </c>
      <c r="H328" t="s">
        <v>91</v>
      </c>
      <c r="I328" t="s">
        <v>92</v>
      </c>
      <c r="J328" t="s">
        <v>93</v>
      </c>
      <c r="K328" t="s">
        <v>78</v>
      </c>
      <c r="L328" t="s">
        <v>161</v>
      </c>
      <c r="M328" t="s">
        <v>162</v>
      </c>
      <c r="N328" t="s">
        <v>205</v>
      </c>
      <c r="O328" t="s">
        <v>97</v>
      </c>
      <c r="P328" t="str">
        <f>"SUT-CT083122                  "</f>
        <v xml:space="preserve">SUT-CT083122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5.57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62.92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0.3</v>
      </c>
      <c r="BJ328">
        <v>2.2999999999999998</v>
      </c>
      <c r="BK328">
        <v>3</v>
      </c>
      <c r="BL328">
        <v>157.74</v>
      </c>
      <c r="BM328">
        <v>23.66</v>
      </c>
      <c r="BN328">
        <v>181.4</v>
      </c>
      <c r="BO328">
        <v>181.4</v>
      </c>
      <c r="BQ328" t="s">
        <v>206</v>
      </c>
      <c r="BR328" t="s">
        <v>99</v>
      </c>
      <c r="BS328" s="3">
        <v>45204</v>
      </c>
      <c r="BT328" s="4">
        <v>0.57291666666666663</v>
      </c>
      <c r="BU328" t="s">
        <v>1071</v>
      </c>
      <c r="BV328" t="s">
        <v>101</v>
      </c>
      <c r="BY328">
        <v>11404.25</v>
      </c>
      <c r="CA328" t="s">
        <v>625</v>
      </c>
      <c r="CC328" t="s">
        <v>162</v>
      </c>
      <c r="CD328" s="5" t="s">
        <v>165</v>
      </c>
      <c r="CE328" t="s">
        <v>90</v>
      </c>
      <c r="CF328" s="3">
        <v>45205</v>
      </c>
      <c r="CI328">
        <v>3</v>
      </c>
      <c r="CJ328">
        <v>1</v>
      </c>
      <c r="CK328">
        <v>41</v>
      </c>
      <c r="CL328" t="s">
        <v>86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"GAB2017112"</f>
        <v>GAB2017112</v>
      </c>
      <c r="F329" s="3">
        <v>45203</v>
      </c>
      <c r="G329">
        <v>202407</v>
      </c>
      <c r="H329" t="s">
        <v>91</v>
      </c>
      <c r="I329" t="s">
        <v>92</v>
      </c>
      <c r="J329" t="s">
        <v>93</v>
      </c>
      <c r="K329" t="s">
        <v>78</v>
      </c>
      <c r="L329" t="s">
        <v>429</v>
      </c>
      <c r="M329" t="s">
        <v>430</v>
      </c>
      <c r="N329" t="s">
        <v>1072</v>
      </c>
      <c r="O329" t="s">
        <v>97</v>
      </c>
      <c r="P329" t="str">
        <f>"SUT-018112                    "</f>
        <v xml:space="preserve">SUT-018112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5.57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442.33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4</v>
      </c>
      <c r="BI329">
        <v>37</v>
      </c>
      <c r="BJ329">
        <v>92.2</v>
      </c>
      <c r="BK329">
        <v>93</v>
      </c>
      <c r="BL329">
        <v>1075.32</v>
      </c>
      <c r="BM329">
        <v>161.30000000000001</v>
      </c>
      <c r="BN329">
        <v>1236.6199999999999</v>
      </c>
      <c r="BO329">
        <v>1236.6199999999999</v>
      </c>
      <c r="BQ329" t="s">
        <v>763</v>
      </c>
      <c r="BR329" t="s">
        <v>99</v>
      </c>
      <c r="BS329" s="3">
        <v>45211</v>
      </c>
      <c r="BT329" s="4">
        <v>0.5</v>
      </c>
      <c r="BU329" t="s">
        <v>1073</v>
      </c>
      <c r="BV329" t="s">
        <v>86</v>
      </c>
      <c r="BY329">
        <v>460791.1</v>
      </c>
      <c r="CA329" t="s">
        <v>200</v>
      </c>
      <c r="CC329" t="s">
        <v>430</v>
      </c>
      <c r="CD329">
        <v>1050</v>
      </c>
      <c r="CE329" t="s">
        <v>90</v>
      </c>
      <c r="CF329" s="3">
        <v>45211</v>
      </c>
      <c r="CI329">
        <v>3</v>
      </c>
      <c r="CJ329">
        <v>6</v>
      </c>
      <c r="CK329">
        <v>43</v>
      </c>
      <c r="CL329" t="s">
        <v>86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"GAB2017113"</f>
        <v>GAB2017113</v>
      </c>
      <c r="F330" s="3">
        <v>45203</v>
      </c>
      <c r="G330">
        <v>202407</v>
      </c>
      <c r="H330" t="s">
        <v>91</v>
      </c>
      <c r="I330" t="s">
        <v>92</v>
      </c>
      <c r="J330" t="s">
        <v>93</v>
      </c>
      <c r="K330" t="s">
        <v>78</v>
      </c>
      <c r="L330" t="s">
        <v>94</v>
      </c>
      <c r="M330" t="s">
        <v>95</v>
      </c>
      <c r="N330" t="s">
        <v>1074</v>
      </c>
      <c r="O330" t="s">
        <v>97</v>
      </c>
      <c r="P330" t="str">
        <f>"SUT-CT083112                  "</f>
        <v xml:space="preserve">SUT-CT083112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5.57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62.92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0.6</v>
      </c>
      <c r="BJ330">
        <v>2.7</v>
      </c>
      <c r="BK330">
        <v>3</v>
      </c>
      <c r="BL330">
        <v>157.74</v>
      </c>
      <c r="BM330">
        <v>23.66</v>
      </c>
      <c r="BN330">
        <v>181.4</v>
      </c>
      <c r="BO330">
        <v>181.4</v>
      </c>
      <c r="BQ330" t="s">
        <v>1075</v>
      </c>
      <c r="BR330" t="s">
        <v>99</v>
      </c>
      <c r="BS330" s="3">
        <v>45205</v>
      </c>
      <c r="BT330" s="4">
        <v>0.46666666666666662</v>
      </c>
      <c r="BU330" t="s">
        <v>1076</v>
      </c>
      <c r="BV330" t="s">
        <v>101</v>
      </c>
      <c r="BY330">
        <v>13473.38</v>
      </c>
      <c r="CA330" t="s">
        <v>363</v>
      </c>
      <c r="CC330" t="s">
        <v>95</v>
      </c>
      <c r="CD330">
        <v>4000</v>
      </c>
      <c r="CE330" t="s">
        <v>90</v>
      </c>
      <c r="CF330" s="3">
        <v>45208</v>
      </c>
      <c r="CI330">
        <v>3</v>
      </c>
      <c r="CJ330">
        <v>2</v>
      </c>
      <c r="CK330">
        <v>41</v>
      </c>
      <c r="CL330" t="s">
        <v>86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"GAB2017114"</f>
        <v>GAB2017114</v>
      </c>
      <c r="F331" s="3">
        <v>45203</v>
      </c>
      <c r="G331">
        <v>202407</v>
      </c>
      <c r="H331" t="s">
        <v>91</v>
      </c>
      <c r="I331" t="s">
        <v>92</v>
      </c>
      <c r="J331" t="s">
        <v>93</v>
      </c>
      <c r="K331" t="s">
        <v>78</v>
      </c>
      <c r="L331" t="s">
        <v>119</v>
      </c>
      <c r="M331" t="s">
        <v>120</v>
      </c>
      <c r="N331" t="s">
        <v>652</v>
      </c>
      <c r="O331" t="s">
        <v>97</v>
      </c>
      <c r="P331" t="str">
        <f>"SUT-CT083134                  "</f>
        <v xml:space="preserve">SUT-CT083134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5.57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62.92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0.4</v>
      </c>
      <c r="BJ331">
        <v>2.5</v>
      </c>
      <c r="BK331">
        <v>3</v>
      </c>
      <c r="BL331">
        <v>157.74</v>
      </c>
      <c r="BM331">
        <v>23.66</v>
      </c>
      <c r="BN331">
        <v>181.4</v>
      </c>
      <c r="BO331">
        <v>181.4</v>
      </c>
      <c r="BQ331" t="s">
        <v>653</v>
      </c>
      <c r="BR331" t="s">
        <v>99</v>
      </c>
      <c r="BS331" s="3">
        <v>45204</v>
      </c>
      <c r="BT331" s="4">
        <v>0.49305555555555558</v>
      </c>
      <c r="BU331" t="s">
        <v>1077</v>
      </c>
      <c r="BV331" t="s">
        <v>101</v>
      </c>
      <c r="BY331">
        <v>12457.76</v>
      </c>
      <c r="CA331" t="s">
        <v>655</v>
      </c>
      <c r="CC331" t="s">
        <v>120</v>
      </c>
      <c r="CD331">
        <v>2021</v>
      </c>
      <c r="CE331" t="s">
        <v>90</v>
      </c>
      <c r="CF331" s="3">
        <v>45204</v>
      </c>
      <c r="CI331">
        <v>3</v>
      </c>
      <c r="CJ331">
        <v>1</v>
      </c>
      <c r="CK331">
        <v>41</v>
      </c>
      <c r="CL331" t="s">
        <v>86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"GAB2017116"</f>
        <v>GAB2017116</v>
      </c>
      <c r="F332" s="3">
        <v>45203</v>
      </c>
      <c r="G332">
        <v>202407</v>
      </c>
      <c r="H332" t="s">
        <v>91</v>
      </c>
      <c r="I332" t="s">
        <v>92</v>
      </c>
      <c r="J332" t="s">
        <v>93</v>
      </c>
      <c r="K332" t="s">
        <v>78</v>
      </c>
      <c r="L332" t="s">
        <v>1078</v>
      </c>
      <c r="M332" t="s">
        <v>1079</v>
      </c>
      <c r="N332" t="s">
        <v>1080</v>
      </c>
      <c r="O332" t="s">
        <v>97</v>
      </c>
      <c r="P332" t="str">
        <f>"MED-CT083053                  "</f>
        <v xml:space="preserve">MED-CT083053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5.57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62.92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3.8</v>
      </c>
      <c r="BJ332">
        <v>5.8</v>
      </c>
      <c r="BK332">
        <v>6</v>
      </c>
      <c r="BL332">
        <v>157.74</v>
      </c>
      <c r="BM332">
        <v>23.66</v>
      </c>
      <c r="BN332">
        <v>181.4</v>
      </c>
      <c r="BO332">
        <v>181.4</v>
      </c>
      <c r="BQ332" t="s">
        <v>1081</v>
      </c>
      <c r="BR332" t="s">
        <v>99</v>
      </c>
      <c r="BS332" s="3">
        <v>45208</v>
      </c>
      <c r="BT332" s="4">
        <v>0.64444444444444449</v>
      </c>
      <c r="BU332" t="s">
        <v>1082</v>
      </c>
      <c r="BV332" t="s">
        <v>101</v>
      </c>
      <c r="BY332">
        <v>28970.12</v>
      </c>
      <c r="CA332" t="s">
        <v>1083</v>
      </c>
      <c r="CC332" t="s">
        <v>1079</v>
      </c>
      <c r="CD332">
        <v>1732</v>
      </c>
      <c r="CE332" t="s">
        <v>90</v>
      </c>
      <c r="CF332" s="3">
        <v>45209</v>
      </c>
      <c r="CI332">
        <v>3</v>
      </c>
      <c r="CJ332">
        <v>3</v>
      </c>
      <c r="CK332">
        <v>41</v>
      </c>
      <c r="CL332" t="s">
        <v>86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"GAB2017117"</f>
        <v>GAB2017117</v>
      </c>
      <c r="F333" s="3">
        <v>45203</v>
      </c>
      <c r="G333">
        <v>202407</v>
      </c>
      <c r="H333" t="s">
        <v>91</v>
      </c>
      <c r="I333" t="s">
        <v>92</v>
      </c>
      <c r="J333" t="s">
        <v>93</v>
      </c>
      <c r="K333" t="s">
        <v>78</v>
      </c>
      <c r="L333" t="s">
        <v>75</v>
      </c>
      <c r="M333" t="s">
        <v>76</v>
      </c>
      <c r="N333" t="s">
        <v>1019</v>
      </c>
      <c r="O333" t="s">
        <v>97</v>
      </c>
      <c r="P333" t="str">
        <f>"MED-CT083019 017              "</f>
        <v xml:space="preserve">MED-CT083019 017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5.57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62.92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5</v>
      </c>
      <c r="BJ333">
        <v>7.5</v>
      </c>
      <c r="BK333">
        <v>8</v>
      </c>
      <c r="BL333">
        <v>157.74</v>
      </c>
      <c r="BM333">
        <v>23.66</v>
      </c>
      <c r="BN333">
        <v>181.4</v>
      </c>
      <c r="BO333">
        <v>181.4</v>
      </c>
      <c r="BQ333" t="s">
        <v>1020</v>
      </c>
      <c r="BR333" t="s">
        <v>99</v>
      </c>
      <c r="BS333" t="s">
        <v>128</v>
      </c>
      <c r="BY333">
        <v>37468</v>
      </c>
      <c r="CC333" t="s">
        <v>76</v>
      </c>
      <c r="CD333" s="5" t="s">
        <v>1023</v>
      </c>
      <c r="CE333" t="s">
        <v>90</v>
      </c>
      <c r="CI333">
        <v>3</v>
      </c>
      <c r="CJ333" t="s">
        <v>128</v>
      </c>
      <c r="CK333">
        <v>41</v>
      </c>
      <c r="CL333" t="s">
        <v>86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"GAB2017118"</f>
        <v>GAB2017118</v>
      </c>
      <c r="F334" s="3">
        <v>45203</v>
      </c>
      <c r="G334">
        <v>202407</v>
      </c>
      <c r="H334" t="s">
        <v>91</v>
      </c>
      <c r="I334" t="s">
        <v>92</v>
      </c>
      <c r="J334" t="s">
        <v>93</v>
      </c>
      <c r="K334" t="s">
        <v>78</v>
      </c>
      <c r="L334" t="s">
        <v>1084</v>
      </c>
      <c r="M334" t="s">
        <v>1085</v>
      </c>
      <c r="N334" t="s">
        <v>1086</v>
      </c>
      <c r="O334" t="s">
        <v>97</v>
      </c>
      <c r="P334" t="str">
        <f>"MED-ORDGMD00246               "</f>
        <v xml:space="preserve">MED-ORDGMD00246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5.57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193.01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6</v>
      </c>
      <c r="BI334">
        <v>10.7</v>
      </c>
      <c r="BJ334">
        <v>37.200000000000003</v>
      </c>
      <c r="BK334">
        <v>38</v>
      </c>
      <c r="BL334">
        <v>472.35</v>
      </c>
      <c r="BM334">
        <v>70.849999999999994</v>
      </c>
      <c r="BN334">
        <v>543.20000000000005</v>
      </c>
      <c r="BO334">
        <v>543.20000000000005</v>
      </c>
      <c r="BQ334" t="s">
        <v>1087</v>
      </c>
      <c r="BR334" t="s">
        <v>99</v>
      </c>
      <c r="BS334" s="3">
        <v>45208</v>
      </c>
      <c r="BT334" s="4">
        <v>0.50624999999999998</v>
      </c>
      <c r="BU334" t="s">
        <v>1088</v>
      </c>
      <c r="BV334" t="s">
        <v>101</v>
      </c>
      <c r="BY334">
        <v>186140.63</v>
      </c>
      <c r="CA334" t="s">
        <v>1089</v>
      </c>
      <c r="CC334" t="s">
        <v>1085</v>
      </c>
      <c r="CD334" s="5" t="s">
        <v>1090</v>
      </c>
      <c r="CE334" t="s">
        <v>90</v>
      </c>
      <c r="CF334" s="3">
        <v>45208</v>
      </c>
      <c r="CI334">
        <v>3</v>
      </c>
      <c r="CJ334">
        <v>3</v>
      </c>
      <c r="CK334">
        <v>43</v>
      </c>
      <c r="CL334" t="s">
        <v>86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"GAB2017091"</f>
        <v>GAB2017091</v>
      </c>
      <c r="F335" s="3">
        <v>45203</v>
      </c>
      <c r="G335">
        <v>202407</v>
      </c>
      <c r="H335" t="s">
        <v>91</v>
      </c>
      <c r="I335" t="s">
        <v>92</v>
      </c>
      <c r="J335" t="s">
        <v>93</v>
      </c>
      <c r="K335" t="s">
        <v>78</v>
      </c>
      <c r="L335" t="s">
        <v>91</v>
      </c>
      <c r="M335" t="s">
        <v>92</v>
      </c>
      <c r="N335" t="s">
        <v>1091</v>
      </c>
      <c r="O335" t="s">
        <v>82</v>
      </c>
      <c r="P335" t="str">
        <f>"SUT-CT083111                  "</f>
        <v xml:space="preserve">SUT-CT083111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25.42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0.3</v>
      </c>
      <c r="BJ335">
        <v>2.4</v>
      </c>
      <c r="BK335">
        <v>3</v>
      </c>
      <c r="BL335">
        <v>61.47</v>
      </c>
      <c r="BM335">
        <v>9.2200000000000006</v>
      </c>
      <c r="BN335">
        <v>70.69</v>
      </c>
      <c r="BO335">
        <v>70.69</v>
      </c>
      <c r="BQ335" t="s">
        <v>1092</v>
      </c>
      <c r="BR335" t="s">
        <v>99</v>
      </c>
      <c r="BS335" s="3">
        <v>45204</v>
      </c>
      <c r="BT335" s="4">
        <v>0.50208333333333333</v>
      </c>
      <c r="BU335" t="s">
        <v>1093</v>
      </c>
      <c r="BV335" t="s">
        <v>86</v>
      </c>
      <c r="BW335" t="s">
        <v>1094</v>
      </c>
      <c r="BX335" t="s">
        <v>602</v>
      </c>
      <c r="BY335">
        <v>11903.36</v>
      </c>
      <c r="BZ335" t="s">
        <v>89</v>
      </c>
      <c r="CC335" t="s">
        <v>92</v>
      </c>
      <c r="CD335">
        <v>8001</v>
      </c>
      <c r="CE335" t="s">
        <v>267</v>
      </c>
      <c r="CF335" s="3">
        <v>45205</v>
      </c>
      <c r="CI335">
        <v>1</v>
      </c>
      <c r="CJ335">
        <v>1</v>
      </c>
      <c r="CK335">
        <v>22</v>
      </c>
      <c r="CL335" t="s">
        <v>86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"GAB2017092"</f>
        <v>GAB2017092</v>
      </c>
      <c r="F336" s="3">
        <v>45203</v>
      </c>
      <c r="G336">
        <v>202407</v>
      </c>
      <c r="H336" t="s">
        <v>91</v>
      </c>
      <c r="I336" t="s">
        <v>92</v>
      </c>
      <c r="J336" t="s">
        <v>93</v>
      </c>
      <c r="K336" t="s">
        <v>78</v>
      </c>
      <c r="L336" t="s">
        <v>94</v>
      </c>
      <c r="M336" t="s">
        <v>95</v>
      </c>
      <c r="N336" t="s">
        <v>358</v>
      </c>
      <c r="O336" t="s">
        <v>82</v>
      </c>
      <c r="P336" t="str">
        <f>"SUT-CT083110                  "</f>
        <v xml:space="preserve">SUT-CT083110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40.659999999999997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0.2</v>
      </c>
      <c r="BJ336">
        <v>2.5</v>
      </c>
      <c r="BK336">
        <v>2.5</v>
      </c>
      <c r="BL336">
        <v>98.34</v>
      </c>
      <c r="BM336">
        <v>14.75</v>
      </c>
      <c r="BN336">
        <v>113.09</v>
      </c>
      <c r="BO336">
        <v>113.09</v>
      </c>
      <c r="BQ336" t="s">
        <v>130</v>
      </c>
      <c r="BR336" t="s">
        <v>99</v>
      </c>
      <c r="BS336" s="3">
        <v>45205</v>
      </c>
      <c r="BT336" s="4">
        <v>0.39583333333333331</v>
      </c>
      <c r="BU336" t="s">
        <v>1095</v>
      </c>
      <c r="BV336" t="s">
        <v>101</v>
      </c>
      <c r="BY336">
        <v>12380.58</v>
      </c>
      <c r="BZ336" t="s">
        <v>89</v>
      </c>
      <c r="CA336" t="s">
        <v>363</v>
      </c>
      <c r="CC336" t="s">
        <v>95</v>
      </c>
      <c r="CD336">
        <v>4001</v>
      </c>
      <c r="CE336" t="s">
        <v>364</v>
      </c>
      <c r="CF336" s="3">
        <v>45208</v>
      </c>
      <c r="CI336">
        <v>2</v>
      </c>
      <c r="CJ336">
        <v>2</v>
      </c>
      <c r="CK336">
        <v>21</v>
      </c>
      <c r="CL336" t="s">
        <v>86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"GAB2017094"</f>
        <v>GAB2017094</v>
      </c>
      <c r="F337" s="3">
        <v>45203</v>
      </c>
      <c r="G337">
        <v>202407</v>
      </c>
      <c r="H337" t="s">
        <v>91</v>
      </c>
      <c r="I337" t="s">
        <v>92</v>
      </c>
      <c r="J337" t="s">
        <v>93</v>
      </c>
      <c r="K337" t="s">
        <v>78</v>
      </c>
      <c r="L337" t="s">
        <v>161</v>
      </c>
      <c r="M337" t="s">
        <v>162</v>
      </c>
      <c r="N337" t="s">
        <v>81</v>
      </c>
      <c r="O337" t="s">
        <v>97</v>
      </c>
      <c r="P337" t="str">
        <f>"MED-CT083092                  "</f>
        <v xml:space="preserve">MED-CT083092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5.57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62.92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0.5</v>
      </c>
      <c r="BJ337">
        <v>1.6</v>
      </c>
      <c r="BK337">
        <v>2</v>
      </c>
      <c r="BL337">
        <v>157.74</v>
      </c>
      <c r="BM337">
        <v>23.66</v>
      </c>
      <c r="BN337">
        <v>181.4</v>
      </c>
      <c r="BO337">
        <v>181.4</v>
      </c>
      <c r="BQ337" t="s">
        <v>84</v>
      </c>
      <c r="BR337" t="s">
        <v>99</v>
      </c>
      <c r="BS337" s="3">
        <v>45208</v>
      </c>
      <c r="BT337" s="4">
        <v>0.38055555555555554</v>
      </c>
      <c r="BU337" t="s">
        <v>587</v>
      </c>
      <c r="BV337" t="s">
        <v>101</v>
      </c>
      <c r="BY337">
        <v>7970.4</v>
      </c>
      <c r="CA337" t="s">
        <v>164</v>
      </c>
      <c r="CC337" t="s">
        <v>162</v>
      </c>
      <c r="CD337" s="5" t="s">
        <v>165</v>
      </c>
      <c r="CE337" t="s">
        <v>90</v>
      </c>
      <c r="CF337" s="3">
        <v>45208</v>
      </c>
      <c r="CI337">
        <v>3</v>
      </c>
      <c r="CJ337">
        <v>3</v>
      </c>
      <c r="CK337">
        <v>41</v>
      </c>
      <c r="CL337" t="s">
        <v>86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"GAB2017097"</f>
        <v>GAB2017097</v>
      </c>
      <c r="F338" s="3">
        <v>45203</v>
      </c>
      <c r="G338">
        <v>202407</v>
      </c>
      <c r="H338" t="s">
        <v>91</v>
      </c>
      <c r="I338" t="s">
        <v>92</v>
      </c>
      <c r="J338" t="s">
        <v>93</v>
      </c>
      <c r="K338" t="s">
        <v>78</v>
      </c>
      <c r="L338" t="s">
        <v>328</v>
      </c>
      <c r="M338" t="s">
        <v>328</v>
      </c>
      <c r="N338" t="s">
        <v>1096</v>
      </c>
      <c r="O338" t="s">
        <v>82</v>
      </c>
      <c r="P338" t="str">
        <f>"SUT-CT083126                  "</f>
        <v xml:space="preserve">SUT-CT083126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79.180000000000007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0.6</v>
      </c>
      <c r="BJ338">
        <v>3.2</v>
      </c>
      <c r="BK338">
        <v>3.5</v>
      </c>
      <c r="BL338">
        <v>191.49</v>
      </c>
      <c r="BM338">
        <v>28.72</v>
      </c>
      <c r="BN338">
        <v>220.21</v>
      </c>
      <c r="BO338">
        <v>220.21</v>
      </c>
      <c r="BQ338" t="s">
        <v>1097</v>
      </c>
      <c r="BR338" t="s">
        <v>99</v>
      </c>
      <c r="BS338" s="3">
        <v>45204</v>
      </c>
      <c r="BT338" s="4">
        <v>0.4375</v>
      </c>
      <c r="BU338" t="s">
        <v>1098</v>
      </c>
      <c r="BV338" t="s">
        <v>101</v>
      </c>
      <c r="BY338">
        <v>15900.3</v>
      </c>
      <c r="BZ338" t="s">
        <v>89</v>
      </c>
      <c r="CA338" t="s">
        <v>1099</v>
      </c>
      <c r="CC338" t="s">
        <v>328</v>
      </c>
      <c r="CD338">
        <v>7646</v>
      </c>
      <c r="CE338" t="s">
        <v>256</v>
      </c>
      <c r="CF338" s="3">
        <v>45205</v>
      </c>
      <c r="CI338">
        <v>1</v>
      </c>
      <c r="CJ338">
        <v>1</v>
      </c>
      <c r="CK338">
        <v>24</v>
      </c>
      <c r="CL338" t="s">
        <v>86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"GAB2017098"</f>
        <v>GAB2017098</v>
      </c>
      <c r="F339" s="3">
        <v>45203</v>
      </c>
      <c r="G339">
        <v>202407</v>
      </c>
      <c r="H339" t="s">
        <v>91</v>
      </c>
      <c r="I339" t="s">
        <v>92</v>
      </c>
      <c r="J339" t="s">
        <v>93</v>
      </c>
      <c r="K339" t="s">
        <v>78</v>
      </c>
      <c r="L339" t="s">
        <v>301</v>
      </c>
      <c r="M339" t="s">
        <v>302</v>
      </c>
      <c r="N339" t="s">
        <v>1100</v>
      </c>
      <c r="O339" t="s">
        <v>82</v>
      </c>
      <c r="P339" t="str">
        <f>"SUT-CT083127                  "</f>
        <v xml:space="preserve">SUT-CT083127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91.51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0.5</v>
      </c>
      <c r="BJ339">
        <v>2.8</v>
      </c>
      <c r="BK339">
        <v>3</v>
      </c>
      <c r="BL339">
        <v>221.31</v>
      </c>
      <c r="BM339">
        <v>33.200000000000003</v>
      </c>
      <c r="BN339">
        <v>254.51</v>
      </c>
      <c r="BO339">
        <v>254.51</v>
      </c>
      <c r="BQ339" t="s">
        <v>304</v>
      </c>
      <c r="BR339" t="s">
        <v>99</v>
      </c>
      <c r="BS339" s="3">
        <v>45204</v>
      </c>
      <c r="BT339" s="4">
        <v>0.40972222222222227</v>
      </c>
      <c r="BU339" t="s">
        <v>1101</v>
      </c>
      <c r="BV339" t="s">
        <v>101</v>
      </c>
      <c r="BY339">
        <v>14150.4</v>
      </c>
      <c r="BZ339" t="s">
        <v>89</v>
      </c>
      <c r="CA339" t="s">
        <v>306</v>
      </c>
      <c r="CC339" t="s">
        <v>302</v>
      </c>
      <c r="CD339">
        <v>2300</v>
      </c>
      <c r="CE339" t="s">
        <v>402</v>
      </c>
      <c r="CF339" s="3">
        <v>45204</v>
      </c>
      <c r="CI339">
        <v>1</v>
      </c>
      <c r="CJ339">
        <v>1</v>
      </c>
      <c r="CK339">
        <v>23</v>
      </c>
      <c r="CL339" t="s">
        <v>86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"GAB2017099"</f>
        <v>GAB2017099</v>
      </c>
      <c r="F340" s="3">
        <v>45203</v>
      </c>
      <c r="G340">
        <v>202407</v>
      </c>
      <c r="H340" t="s">
        <v>91</v>
      </c>
      <c r="I340" t="s">
        <v>92</v>
      </c>
      <c r="J340" t="s">
        <v>93</v>
      </c>
      <c r="K340" t="s">
        <v>78</v>
      </c>
      <c r="L340" t="s">
        <v>576</v>
      </c>
      <c r="M340" t="s">
        <v>577</v>
      </c>
      <c r="N340" t="s">
        <v>578</v>
      </c>
      <c r="O340" t="s">
        <v>82</v>
      </c>
      <c r="P340" t="str">
        <f>"SUT-CT082654                  "</f>
        <v xml:space="preserve">SUT-CT082654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91.51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0.3</v>
      </c>
      <c r="BJ340">
        <v>2.8</v>
      </c>
      <c r="BK340">
        <v>3</v>
      </c>
      <c r="BL340">
        <v>221.31</v>
      </c>
      <c r="BM340">
        <v>33.200000000000003</v>
      </c>
      <c r="BN340">
        <v>254.51</v>
      </c>
      <c r="BO340">
        <v>254.51</v>
      </c>
      <c r="BQ340" t="s">
        <v>130</v>
      </c>
      <c r="BR340" t="s">
        <v>99</v>
      </c>
      <c r="BS340" s="3">
        <v>45204</v>
      </c>
      <c r="BT340" s="4">
        <v>0.50902777777777775</v>
      </c>
      <c r="BU340" t="s">
        <v>1102</v>
      </c>
      <c r="BV340" t="s">
        <v>101</v>
      </c>
      <c r="BY340">
        <v>13911.3</v>
      </c>
      <c r="BZ340" t="s">
        <v>89</v>
      </c>
      <c r="CA340" t="s">
        <v>1103</v>
      </c>
      <c r="CC340" t="s">
        <v>577</v>
      </c>
      <c r="CD340">
        <v>3100</v>
      </c>
      <c r="CE340" t="s">
        <v>364</v>
      </c>
      <c r="CF340" s="3">
        <v>45205</v>
      </c>
      <c r="CI340">
        <v>2</v>
      </c>
      <c r="CJ340">
        <v>1</v>
      </c>
      <c r="CK340">
        <v>23</v>
      </c>
      <c r="CL340" t="s">
        <v>86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"GAB2017101"</f>
        <v>GAB2017101</v>
      </c>
      <c r="F341" s="3">
        <v>45203</v>
      </c>
      <c r="G341">
        <v>202407</v>
      </c>
      <c r="H341" t="s">
        <v>91</v>
      </c>
      <c r="I341" t="s">
        <v>92</v>
      </c>
      <c r="J341" t="s">
        <v>93</v>
      </c>
      <c r="K341" t="s">
        <v>78</v>
      </c>
      <c r="L341" t="s">
        <v>307</v>
      </c>
      <c r="M341" t="s">
        <v>308</v>
      </c>
      <c r="N341" t="s">
        <v>309</v>
      </c>
      <c r="O341" t="s">
        <v>82</v>
      </c>
      <c r="P341" t="str">
        <f>"SUT-CT083132                  "</f>
        <v xml:space="preserve">SUT-CT083132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77.28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0.3</v>
      </c>
      <c r="BJ341">
        <v>2.1</v>
      </c>
      <c r="BK341">
        <v>2.5</v>
      </c>
      <c r="BL341">
        <v>186.89</v>
      </c>
      <c r="BM341">
        <v>28.03</v>
      </c>
      <c r="BN341">
        <v>214.92</v>
      </c>
      <c r="BO341">
        <v>214.92</v>
      </c>
      <c r="BQ341" t="s">
        <v>310</v>
      </c>
      <c r="BR341" t="s">
        <v>99</v>
      </c>
      <c r="BS341" s="3">
        <v>45204</v>
      </c>
      <c r="BT341" s="4">
        <v>0.3833333333333333</v>
      </c>
      <c r="BU341" t="s">
        <v>411</v>
      </c>
      <c r="BV341" t="s">
        <v>101</v>
      </c>
      <c r="BY341">
        <v>10585.26</v>
      </c>
      <c r="BZ341" t="s">
        <v>89</v>
      </c>
      <c r="CA341" t="s">
        <v>313</v>
      </c>
      <c r="CC341" t="s">
        <v>308</v>
      </c>
      <c r="CD341">
        <v>1900</v>
      </c>
      <c r="CE341" t="s">
        <v>371</v>
      </c>
      <c r="CF341" s="3">
        <v>45206</v>
      </c>
      <c r="CI341">
        <v>1</v>
      </c>
      <c r="CJ341">
        <v>1</v>
      </c>
      <c r="CK341">
        <v>23</v>
      </c>
      <c r="CL341" t="s">
        <v>86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"GAB2017102"</f>
        <v>GAB2017102</v>
      </c>
      <c r="F342" s="3">
        <v>45203</v>
      </c>
      <c r="G342">
        <v>202407</v>
      </c>
      <c r="H342" t="s">
        <v>91</v>
      </c>
      <c r="I342" t="s">
        <v>92</v>
      </c>
      <c r="J342" t="s">
        <v>93</v>
      </c>
      <c r="K342" t="s">
        <v>78</v>
      </c>
      <c r="L342" t="s">
        <v>295</v>
      </c>
      <c r="M342" t="s">
        <v>296</v>
      </c>
      <c r="N342" t="s">
        <v>297</v>
      </c>
      <c r="O342" t="s">
        <v>82</v>
      </c>
      <c r="P342" t="str">
        <f>"SUT-CT083128                  "</f>
        <v xml:space="preserve">SUT-CT083128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63.04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0.4</v>
      </c>
      <c r="BJ342">
        <v>1.8</v>
      </c>
      <c r="BK342">
        <v>2</v>
      </c>
      <c r="BL342">
        <v>152.46</v>
      </c>
      <c r="BM342">
        <v>22.87</v>
      </c>
      <c r="BN342">
        <v>175.33</v>
      </c>
      <c r="BO342">
        <v>175.33</v>
      </c>
      <c r="BQ342" t="s">
        <v>388</v>
      </c>
      <c r="BR342" t="s">
        <v>99</v>
      </c>
      <c r="BS342" s="3">
        <v>45204</v>
      </c>
      <c r="BT342" s="4">
        <v>0.45347222222222222</v>
      </c>
      <c r="BU342" t="s">
        <v>732</v>
      </c>
      <c r="BV342" t="s">
        <v>101</v>
      </c>
      <c r="BY342">
        <v>8917.26</v>
      </c>
      <c r="BZ342" t="s">
        <v>89</v>
      </c>
      <c r="CC342" t="s">
        <v>296</v>
      </c>
      <c r="CD342">
        <v>9459</v>
      </c>
      <c r="CE342" t="s">
        <v>390</v>
      </c>
      <c r="CF342" s="3">
        <v>45204</v>
      </c>
      <c r="CI342">
        <v>2</v>
      </c>
      <c r="CJ342">
        <v>1</v>
      </c>
      <c r="CK342">
        <v>23</v>
      </c>
      <c r="CL342" t="s">
        <v>86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"GAB2017105"</f>
        <v>GAB2017105</v>
      </c>
      <c r="F343" s="3">
        <v>45203</v>
      </c>
      <c r="G343">
        <v>202407</v>
      </c>
      <c r="H343" t="s">
        <v>91</v>
      </c>
      <c r="I343" t="s">
        <v>92</v>
      </c>
      <c r="J343" t="s">
        <v>93</v>
      </c>
      <c r="K343" t="s">
        <v>78</v>
      </c>
      <c r="L343" t="s">
        <v>257</v>
      </c>
      <c r="M343" t="s">
        <v>258</v>
      </c>
      <c r="N343" t="s">
        <v>259</v>
      </c>
      <c r="O343" t="s">
        <v>82</v>
      </c>
      <c r="P343" t="str">
        <f>"SUT-CT083124                  "</f>
        <v xml:space="preserve">SUT-CT083124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63.04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0.3</v>
      </c>
      <c r="BJ343">
        <v>2</v>
      </c>
      <c r="BK343">
        <v>2</v>
      </c>
      <c r="BL343">
        <v>152.46</v>
      </c>
      <c r="BM343">
        <v>22.87</v>
      </c>
      <c r="BN343">
        <v>175.33</v>
      </c>
      <c r="BO343">
        <v>175.33</v>
      </c>
      <c r="BQ343" t="s">
        <v>260</v>
      </c>
      <c r="BR343" t="s">
        <v>99</v>
      </c>
      <c r="BS343" s="3">
        <v>45204</v>
      </c>
      <c r="BT343" s="4">
        <v>0.4145833333333333</v>
      </c>
      <c r="BU343" t="s">
        <v>261</v>
      </c>
      <c r="BV343" t="s">
        <v>101</v>
      </c>
      <c r="BY343">
        <v>9897.75</v>
      </c>
      <c r="BZ343" t="s">
        <v>89</v>
      </c>
      <c r="CA343" t="s">
        <v>262</v>
      </c>
      <c r="CC343" t="s">
        <v>258</v>
      </c>
      <c r="CD343">
        <v>2515</v>
      </c>
      <c r="CE343" t="s">
        <v>364</v>
      </c>
      <c r="CF343" s="3">
        <v>45204</v>
      </c>
      <c r="CI343">
        <v>1</v>
      </c>
      <c r="CJ343">
        <v>1</v>
      </c>
      <c r="CK343">
        <v>23</v>
      </c>
      <c r="CL343" t="s">
        <v>86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"GAB2017108"</f>
        <v>GAB2017108</v>
      </c>
      <c r="F344" s="3">
        <v>45203</v>
      </c>
      <c r="G344">
        <v>202407</v>
      </c>
      <c r="H344" t="s">
        <v>91</v>
      </c>
      <c r="I344" t="s">
        <v>92</v>
      </c>
      <c r="J344" t="s">
        <v>93</v>
      </c>
      <c r="K344" t="s">
        <v>78</v>
      </c>
      <c r="L344" t="s">
        <v>149</v>
      </c>
      <c r="M344" t="s">
        <v>150</v>
      </c>
      <c r="N344" t="s">
        <v>437</v>
      </c>
      <c r="O344" t="s">
        <v>82</v>
      </c>
      <c r="P344" t="str">
        <f>"SUT-CT083109                  "</f>
        <v xml:space="preserve">SUT-CT083109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176.91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1.9</v>
      </c>
      <c r="BJ344">
        <v>6</v>
      </c>
      <c r="BK344">
        <v>6</v>
      </c>
      <c r="BL344">
        <v>427.85</v>
      </c>
      <c r="BM344">
        <v>64.180000000000007</v>
      </c>
      <c r="BN344">
        <v>492.03</v>
      </c>
      <c r="BO344">
        <v>492.03</v>
      </c>
      <c r="BQ344" t="s">
        <v>438</v>
      </c>
      <c r="BR344" t="s">
        <v>99</v>
      </c>
      <c r="BS344" s="3">
        <v>45205</v>
      </c>
      <c r="BT344" s="4">
        <v>0.41666666666666669</v>
      </c>
      <c r="BU344" t="s">
        <v>1104</v>
      </c>
      <c r="BV344" t="s">
        <v>101</v>
      </c>
      <c r="BY344">
        <v>30071.48</v>
      </c>
      <c r="BZ344" t="s">
        <v>89</v>
      </c>
      <c r="CA344" t="s">
        <v>1105</v>
      </c>
      <c r="CC344" t="s">
        <v>150</v>
      </c>
      <c r="CD344">
        <v>9700</v>
      </c>
      <c r="CE344" t="s">
        <v>1106</v>
      </c>
      <c r="CF344" s="3">
        <v>45208</v>
      </c>
      <c r="CI344">
        <v>2</v>
      </c>
      <c r="CJ344">
        <v>2</v>
      </c>
      <c r="CK344">
        <v>23</v>
      </c>
      <c r="CL344" t="s">
        <v>86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"GAB2017115"</f>
        <v>GAB2017115</v>
      </c>
      <c r="F345" s="3">
        <v>45203</v>
      </c>
      <c r="G345">
        <v>202407</v>
      </c>
      <c r="H345" t="s">
        <v>91</v>
      </c>
      <c r="I345" t="s">
        <v>92</v>
      </c>
      <c r="J345" t="s">
        <v>93</v>
      </c>
      <c r="K345" t="s">
        <v>78</v>
      </c>
      <c r="L345" t="s">
        <v>91</v>
      </c>
      <c r="M345" t="s">
        <v>92</v>
      </c>
      <c r="N345" t="s">
        <v>422</v>
      </c>
      <c r="O345" t="s">
        <v>82</v>
      </c>
      <c r="P345" t="str">
        <f>"SUT-CT083131 130              "</f>
        <v xml:space="preserve">SUT-CT083131 130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25.42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1.3</v>
      </c>
      <c r="BJ345">
        <v>2.4</v>
      </c>
      <c r="BK345">
        <v>3</v>
      </c>
      <c r="BL345">
        <v>61.47</v>
      </c>
      <c r="BM345">
        <v>9.2200000000000006</v>
      </c>
      <c r="BN345">
        <v>70.69</v>
      </c>
      <c r="BO345">
        <v>70.69</v>
      </c>
      <c r="BQ345" t="s">
        <v>423</v>
      </c>
      <c r="BR345" t="s">
        <v>99</v>
      </c>
      <c r="BS345" s="3">
        <v>45204</v>
      </c>
      <c r="BT345" s="4">
        <v>0.34861111111111115</v>
      </c>
      <c r="BU345" t="s">
        <v>1107</v>
      </c>
      <c r="BV345" t="s">
        <v>101</v>
      </c>
      <c r="BY345">
        <v>11831.68</v>
      </c>
      <c r="BZ345" t="s">
        <v>89</v>
      </c>
      <c r="CA345" t="s">
        <v>686</v>
      </c>
      <c r="CC345" t="s">
        <v>92</v>
      </c>
      <c r="CD345">
        <v>7441</v>
      </c>
      <c r="CE345" t="s">
        <v>1108</v>
      </c>
      <c r="CF345" s="3">
        <v>45205</v>
      </c>
      <c r="CI345">
        <v>1</v>
      </c>
      <c r="CJ345">
        <v>1</v>
      </c>
      <c r="CK345">
        <v>22</v>
      </c>
      <c r="CL345" t="s">
        <v>86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"GAB2017093"</f>
        <v>GAB2017093</v>
      </c>
      <c r="F346" s="3">
        <v>45203</v>
      </c>
      <c r="G346">
        <v>202407</v>
      </c>
      <c r="H346" t="s">
        <v>91</v>
      </c>
      <c r="I346" t="s">
        <v>92</v>
      </c>
      <c r="J346" t="s">
        <v>93</v>
      </c>
      <c r="K346" t="s">
        <v>78</v>
      </c>
      <c r="L346" t="s">
        <v>589</v>
      </c>
      <c r="M346" t="s">
        <v>590</v>
      </c>
      <c r="N346" t="s">
        <v>1109</v>
      </c>
      <c r="O346" t="s">
        <v>82</v>
      </c>
      <c r="P346" t="str">
        <f>"SUT-CT083106                  "</f>
        <v xml:space="preserve">SUT-CT083106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32.54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0.9</v>
      </c>
      <c r="BJ346">
        <v>1.7</v>
      </c>
      <c r="BK346">
        <v>2</v>
      </c>
      <c r="BL346">
        <v>78.69</v>
      </c>
      <c r="BM346">
        <v>11.8</v>
      </c>
      <c r="BN346">
        <v>90.49</v>
      </c>
      <c r="BO346">
        <v>90.49</v>
      </c>
      <c r="BR346" t="s">
        <v>99</v>
      </c>
      <c r="BS346" s="3">
        <v>45204</v>
      </c>
      <c r="BT346" s="4">
        <v>0.43402777777777773</v>
      </c>
      <c r="BU346" t="s">
        <v>1110</v>
      </c>
      <c r="BV346" t="s">
        <v>101</v>
      </c>
      <c r="BY346">
        <v>8614.98</v>
      </c>
      <c r="BZ346" t="s">
        <v>89</v>
      </c>
      <c r="CA346" t="s">
        <v>1111</v>
      </c>
      <c r="CC346" t="s">
        <v>590</v>
      </c>
      <c r="CD346">
        <v>6529</v>
      </c>
      <c r="CE346" t="s">
        <v>1112</v>
      </c>
      <c r="CF346" s="3">
        <v>45204</v>
      </c>
      <c r="CI346">
        <v>1</v>
      </c>
      <c r="CJ346">
        <v>1</v>
      </c>
      <c r="CK346">
        <v>21</v>
      </c>
      <c r="CL346" t="s">
        <v>86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"GAB2017096"</f>
        <v>GAB2017096</v>
      </c>
      <c r="F347" s="3">
        <v>45203</v>
      </c>
      <c r="G347">
        <v>202407</v>
      </c>
      <c r="H347" t="s">
        <v>91</v>
      </c>
      <c r="I347" t="s">
        <v>92</v>
      </c>
      <c r="J347" t="s">
        <v>93</v>
      </c>
      <c r="K347" t="s">
        <v>78</v>
      </c>
      <c r="L347" t="s">
        <v>482</v>
      </c>
      <c r="M347" t="s">
        <v>483</v>
      </c>
      <c r="N347" t="s">
        <v>484</v>
      </c>
      <c r="O347" t="s">
        <v>82</v>
      </c>
      <c r="P347" t="str">
        <f>"SUT-CT083125                  "</f>
        <v xml:space="preserve">SUT-CT083125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40.659999999999997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15.9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0.5</v>
      </c>
      <c r="BJ347">
        <v>2.4</v>
      </c>
      <c r="BK347">
        <v>2.5</v>
      </c>
      <c r="BL347">
        <v>114.24</v>
      </c>
      <c r="BM347">
        <v>17.14</v>
      </c>
      <c r="BN347">
        <v>131.38</v>
      </c>
      <c r="BO347">
        <v>131.38</v>
      </c>
      <c r="BQ347" t="s">
        <v>1113</v>
      </c>
      <c r="BR347" t="s">
        <v>99</v>
      </c>
      <c r="BS347" s="3">
        <v>45204</v>
      </c>
      <c r="BT347" s="4">
        <v>0.45069444444444445</v>
      </c>
      <c r="BU347" t="s">
        <v>492</v>
      </c>
      <c r="BV347" t="s">
        <v>101</v>
      </c>
      <c r="BY347">
        <v>11778.6</v>
      </c>
      <c r="BZ347" t="s">
        <v>231</v>
      </c>
      <c r="CA347" t="s">
        <v>493</v>
      </c>
      <c r="CC347" t="s">
        <v>483</v>
      </c>
      <c r="CD347">
        <v>1475</v>
      </c>
      <c r="CE347" t="s">
        <v>380</v>
      </c>
      <c r="CF347" s="3">
        <v>45204</v>
      </c>
      <c r="CI347">
        <v>1</v>
      </c>
      <c r="CJ347">
        <v>1</v>
      </c>
      <c r="CK347">
        <v>21</v>
      </c>
      <c r="CL347" t="s">
        <v>86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"RGAB2017047"</f>
        <v>RGAB2017047</v>
      </c>
      <c r="F348" s="3">
        <v>45204</v>
      </c>
      <c r="G348">
        <v>202407</v>
      </c>
      <c r="H348" t="s">
        <v>706</v>
      </c>
      <c r="I348" t="s">
        <v>707</v>
      </c>
      <c r="J348" t="s">
        <v>870</v>
      </c>
      <c r="K348" t="s">
        <v>78</v>
      </c>
      <c r="L348" t="s">
        <v>119</v>
      </c>
      <c r="M348" t="s">
        <v>120</v>
      </c>
      <c r="N348" t="s">
        <v>1114</v>
      </c>
      <c r="O348" t="s">
        <v>97</v>
      </c>
      <c r="P348" t="str">
        <f>"SUT-CT083039                  "</f>
        <v xml:space="preserve">SUT-CT083039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5.57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48.55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0.7</v>
      </c>
      <c r="BJ348">
        <v>1.7</v>
      </c>
      <c r="BK348">
        <v>2</v>
      </c>
      <c r="BL348">
        <v>122.99</v>
      </c>
      <c r="BM348">
        <v>18.45</v>
      </c>
      <c r="BN348">
        <v>141.44</v>
      </c>
      <c r="BO348">
        <v>141.44</v>
      </c>
      <c r="BQ348" t="s">
        <v>1115</v>
      </c>
      <c r="BR348" t="s">
        <v>743</v>
      </c>
      <c r="BS348" s="3">
        <v>45205</v>
      </c>
      <c r="BT348" s="4">
        <v>0.54166666666666663</v>
      </c>
      <c r="BU348" t="s">
        <v>1116</v>
      </c>
      <c r="BV348" t="s">
        <v>101</v>
      </c>
      <c r="BY348">
        <v>8388</v>
      </c>
      <c r="CA348" t="s">
        <v>1117</v>
      </c>
      <c r="CC348" t="s">
        <v>120</v>
      </c>
      <c r="CD348">
        <v>2195</v>
      </c>
      <c r="CE348" t="s">
        <v>233</v>
      </c>
      <c r="CF348" s="3">
        <v>45206</v>
      </c>
      <c r="CI348">
        <v>1</v>
      </c>
      <c r="CJ348">
        <v>1</v>
      </c>
      <c r="CK348">
        <v>42</v>
      </c>
      <c r="CL348" t="s">
        <v>86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"009943834940"</f>
        <v>009943834940</v>
      </c>
      <c r="F349" s="3">
        <v>45204</v>
      </c>
      <c r="G349">
        <v>202407</v>
      </c>
      <c r="H349" t="s">
        <v>94</v>
      </c>
      <c r="I349" t="s">
        <v>95</v>
      </c>
      <c r="J349" t="s">
        <v>81</v>
      </c>
      <c r="K349" t="s">
        <v>78</v>
      </c>
      <c r="L349" t="s">
        <v>161</v>
      </c>
      <c r="M349" t="s">
        <v>162</v>
      </c>
      <c r="N349" t="s">
        <v>81</v>
      </c>
      <c r="O349" t="s">
        <v>97</v>
      </c>
      <c r="P349" t="str">
        <f>"SEEMA                         "</f>
        <v xml:space="preserve">SEEMA   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5.57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62.92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3</v>
      </c>
      <c r="BJ349">
        <v>6.1</v>
      </c>
      <c r="BK349">
        <v>7</v>
      </c>
      <c r="BL349">
        <v>157.74</v>
      </c>
      <c r="BM349">
        <v>23.66</v>
      </c>
      <c r="BN349">
        <v>181.4</v>
      </c>
      <c r="BO349">
        <v>181.4</v>
      </c>
      <c r="BQ349" t="s">
        <v>1118</v>
      </c>
      <c r="BR349" t="s">
        <v>214</v>
      </c>
      <c r="BS349" s="3">
        <v>45205</v>
      </c>
      <c r="BT349" s="4">
        <v>0.41944444444444445</v>
      </c>
      <c r="BU349" t="s">
        <v>587</v>
      </c>
      <c r="BV349" t="s">
        <v>101</v>
      </c>
      <c r="BY349">
        <v>30625</v>
      </c>
      <c r="BZ349" t="s">
        <v>183</v>
      </c>
      <c r="CA349" t="s">
        <v>164</v>
      </c>
      <c r="CC349" t="s">
        <v>162</v>
      </c>
      <c r="CD349" s="5" t="s">
        <v>165</v>
      </c>
      <c r="CE349" t="s">
        <v>90</v>
      </c>
      <c r="CF349" s="3">
        <v>45205</v>
      </c>
      <c r="CI349">
        <v>1</v>
      </c>
      <c r="CJ349">
        <v>1</v>
      </c>
      <c r="CK349">
        <v>41</v>
      </c>
      <c r="CL349" t="s">
        <v>86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"GAB2017120"</f>
        <v>GAB2017120</v>
      </c>
      <c r="F350" s="3">
        <v>45204</v>
      </c>
      <c r="G350">
        <v>202407</v>
      </c>
      <c r="H350" t="s">
        <v>91</v>
      </c>
      <c r="I350" t="s">
        <v>92</v>
      </c>
      <c r="J350" t="s">
        <v>93</v>
      </c>
      <c r="K350" t="s">
        <v>78</v>
      </c>
      <c r="L350" t="s">
        <v>314</v>
      </c>
      <c r="M350" t="s">
        <v>315</v>
      </c>
      <c r="N350" t="s">
        <v>1119</v>
      </c>
      <c r="O350" t="s">
        <v>82</v>
      </c>
      <c r="P350" t="str">
        <f>"SUT-CT083141                  "</f>
        <v xml:space="preserve">SUT-CT083141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40.659999999999997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0.6</v>
      </c>
      <c r="BJ350">
        <v>2.4</v>
      </c>
      <c r="BK350">
        <v>2.5</v>
      </c>
      <c r="BL350">
        <v>98.34</v>
      </c>
      <c r="BM350">
        <v>14.75</v>
      </c>
      <c r="BN350">
        <v>113.09</v>
      </c>
      <c r="BO350">
        <v>113.09</v>
      </c>
      <c r="BR350" t="s">
        <v>99</v>
      </c>
      <c r="BS350" s="3">
        <v>45205</v>
      </c>
      <c r="BT350" s="4">
        <v>0.40486111111111112</v>
      </c>
      <c r="BU350" t="s">
        <v>146</v>
      </c>
      <c r="BV350" t="s">
        <v>101</v>
      </c>
      <c r="BY350">
        <v>11850.3</v>
      </c>
      <c r="BZ350" t="s">
        <v>89</v>
      </c>
      <c r="CA350" t="s">
        <v>1120</v>
      </c>
      <c r="CC350" t="s">
        <v>315</v>
      </c>
      <c r="CD350">
        <v>6001</v>
      </c>
      <c r="CE350" t="s">
        <v>256</v>
      </c>
      <c r="CF350" s="3">
        <v>45205</v>
      </c>
      <c r="CI350">
        <v>2</v>
      </c>
      <c r="CJ350">
        <v>1</v>
      </c>
      <c r="CK350">
        <v>21</v>
      </c>
      <c r="CL350" t="s">
        <v>86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"GAB2017121"</f>
        <v>GAB2017121</v>
      </c>
      <c r="F351" s="3">
        <v>45204</v>
      </c>
      <c r="G351">
        <v>202407</v>
      </c>
      <c r="H351" t="s">
        <v>91</v>
      </c>
      <c r="I351" t="s">
        <v>92</v>
      </c>
      <c r="J351" t="s">
        <v>93</v>
      </c>
      <c r="K351" t="s">
        <v>78</v>
      </c>
      <c r="L351" t="s">
        <v>91</v>
      </c>
      <c r="M351" t="s">
        <v>92</v>
      </c>
      <c r="N351" t="s">
        <v>234</v>
      </c>
      <c r="O351" t="s">
        <v>82</v>
      </c>
      <c r="P351" t="str">
        <f>"SUT-CT083139                  "</f>
        <v xml:space="preserve">SUT-CT083139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25.42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0.6</v>
      </c>
      <c r="BJ351">
        <v>2.5</v>
      </c>
      <c r="BK351">
        <v>3</v>
      </c>
      <c r="BL351">
        <v>61.47</v>
      </c>
      <c r="BM351">
        <v>9.2200000000000006</v>
      </c>
      <c r="BN351">
        <v>70.69</v>
      </c>
      <c r="BO351">
        <v>70.69</v>
      </c>
      <c r="BQ351" t="s">
        <v>235</v>
      </c>
      <c r="BR351" t="s">
        <v>99</v>
      </c>
      <c r="BS351" s="3">
        <v>45205</v>
      </c>
      <c r="BT351" s="4">
        <v>0.40277777777777773</v>
      </c>
      <c r="BU351" t="s">
        <v>369</v>
      </c>
      <c r="BV351" t="s">
        <v>101</v>
      </c>
      <c r="BY351">
        <v>12693.6</v>
      </c>
      <c r="BZ351" t="s">
        <v>89</v>
      </c>
      <c r="CA351" t="s">
        <v>370</v>
      </c>
      <c r="CC351" t="s">
        <v>92</v>
      </c>
      <c r="CD351">
        <v>7800</v>
      </c>
      <c r="CE351" t="s">
        <v>249</v>
      </c>
      <c r="CF351" s="3">
        <v>45208</v>
      </c>
      <c r="CI351">
        <v>1</v>
      </c>
      <c r="CJ351">
        <v>1</v>
      </c>
      <c r="CK351">
        <v>22</v>
      </c>
      <c r="CL351" t="s">
        <v>86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"009943325929"</f>
        <v>009943325929</v>
      </c>
      <c r="F352" s="3">
        <v>45204</v>
      </c>
      <c r="G352">
        <v>202407</v>
      </c>
      <c r="H352" t="s">
        <v>75</v>
      </c>
      <c r="I352" t="s">
        <v>76</v>
      </c>
      <c r="J352" t="s">
        <v>77</v>
      </c>
      <c r="K352" t="s">
        <v>78</v>
      </c>
      <c r="L352" t="s">
        <v>94</v>
      </c>
      <c r="M352" t="s">
        <v>95</v>
      </c>
      <c r="N352" t="s">
        <v>81</v>
      </c>
      <c r="O352" t="s">
        <v>82</v>
      </c>
      <c r="P352" t="str">
        <f>"NA                            "</f>
        <v xml:space="preserve">NA      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32.54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1</v>
      </c>
      <c r="BJ352">
        <v>0.5</v>
      </c>
      <c r="BK352">
        <v>1</v>
      </c>
      <c r="BL352">
        <v>78.69</v>
      </c>
      <c r="BM352">
        <v>11.8</v>
      </c>
      <c r="BN352">
        <v>90.49</v>
      </c>
      <c r="BO352">
        <v>90.49</v>
      </c>
      <c r="BQ352" t="s">
        <v>528</v>
      </c>
      <c r="BR352" t="s">
        <v>1121</v>
      </c>
      <c r="BS352" s="3">
        <v>45209</v>
      </c>
      <c r="BT352" s="4">
        <v>0.38611111111111113</v>
      </c>
      <c r="BU352" t="s">
        <v>1122</v>
      </c>
      <c r="BV352" t="s">
        <v>86</v>
      </c>
      <c r="BW352" t="s">
        <v>87</v>
      </c>
      <c r="BX352" t="s">
        <v>1014</v>
      </c>
      <c r="BY352">
        <v>2400</v>
      </c>
      <c r="BZ352" t="s">
        <v>89</v>
      </c>
      <c r="CC352" t="s">
        <v>95</v>
      </c>
      <c r="CD352">
        <v>4000</v>
      </c>
      <c r="CE352" t="s">
        <v>90</v>
      </c>
      <c r="CF352" s="3">
        <v>45210</v>
      </c>
      <c r="CI352">
        <v>1</v>
      </c>
      <c r="CJ352">
        <v>3</v>
      </c>
      <c r="CK352">
        <v>21</v>
      </c>
      <c r="CL352" t="s">
        <v>86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"009943426290"</f>
        <v>009943426290</v>
      </c>
      <c r="F353" s="3">
        <v>45204</v>
      </c>
      <c r="G353">
        <v>202407</v>
      </c>
      <c r="H353" t="s">
        <v>477</v>
      </c>
      <c r="I353" t="s">
        <v>478</v>
      </c>
      <c r="J353" t="s">
        <v>1123</v>
      </c>
      <c r="K353" t="s">
        <v>78</v>
      </c>
      <c r="L353" t="s">
        <v>119</v>
      </c>
      <c r="M353" t="s">
        <v>120</v>
      </c>
      <c r="N353" t="s">
        <v>1124</v>
      </c>
      <c r="O353" t="s">
        <v>97</v>
      </c>
      <c r="P353" t="str">
        <f>"RRGAB2016826                  "</f>
        <v xml:space="preserve">RRGAB2016826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5.57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48.55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15.9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2</v>
      </c>
      <c r="BJ353">
        <v>5.8</v>
      </c>
      <c r="BK353">
        <v>6</v>
      </c>
      <c r="BL353">
        <v>138.88999999999999</v>
      </c>
      <c r="BM353">
        <v>20.83</v>
      </c>
      <c r="BN353">
        <v>159.72</v>
      </c>
      <c r="BO353">
        <v>159.72</v>
      </c>
      <c r="BQ353" t="s">
        <v>1125</v>
      </c>
      <c r="BR353" t="s">
        <v>1126</v>
      </c>
      <c r="BS353" s="3">
        <v>45205</v>
      </c>
      <c r="BT353" s="4">
        <v>0.4145833333333333</v>
      </c>
      <c r="BU353" t="s">
        <v>1127</v>
      </c>
      <c r="BV353" t="s">
        <v>101</v>
      </c>
      <c r="BY353">
        <v>28817.91</v>
      </c>
      <c r="BZ353" t="s">
        <v>1128</v>
      </c>
      <c r="CA353" t="s">
        <v>1129</v>
      </c>
      <c r="CC353" t="s">
        <v>120</v>
      </c>
      <c r="CD353">
        <v>2090</v>
      </c>
      <c r="CE353" t="s">
        <v>90</v>
      </c>
      <c r="CF353" s="3">
        <v>45205</v>
      </c>
      <c r="CI353">
        <v>1</v>
      </c>
      <c r="CJ353">
        <v>1</v>
      </c>
      <c r="CK353">
        <v>42</v>
      </c>
      <c r="CL353" t="s">
        <v>86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"GAB2017131"</f>
        <v>GAB2017131</v>
      </c>
      <c r="F354" s="3">
        <v>45204</v>
      </c>
      <c r="G354">
        <v>202407</v>
      </c>
      <c r="H354" t="s">
        <v>91</v>
      </c>
      <c r="I354" t="s">
        <v>92</v>
      </c>
      <c r="J354" t="s">
        <v>93</v>
      </c>
      <c r="K354" t="s">
        <v>78</v>
      </c>
      <c r="L354" t="s">
        <v>91</v>
      </c>
      <c r="M354" t="s">
        <v>92</v>
      </c>
      <c r="N354" t="s">
        <v>1130</v>
      </c>
      <c r="O354" t="s">
        <v>97</v>
      </c>
      <c r="P354" t="str">
        <f>"MED-CT083054                  "</f>
        <v xml:space="preserve">MED-CT083054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5.57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48.55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7.7</v>
      </c>
      <c r="BJ354">
        <v>8.1</v>
      </c>
      <c r="BK354">
        <v>9</v>
      </c>
      <c r="BL354">
        <v>122.99</v>
      </c>
      <c r="BM354">
        <v>18.45</v>
      </c>
      <c r="BN354">
        <v>141.44</v>
      </c>
      <c r="BO354">
        <v>141.44</v>
      </c>
      <c r="BQ354" t="s">
        <v>1131</v>
      </c>
      <c r="BR354" t="s">
        <v>99</v>
      </c>
      <c r="BS354" s="3">
        <v>45205</v>
      </c>
      <c r="BT354" s="4">
        <v>0.45</v>
      </c>
      <c r="BU354" t="s">
        <v>1132</v>
      </c>
      <c r="BV354" t="s">
        <v>101</v>
      </c>
      <c r="BY354">
        <v>40627.199999999997</v>
      </c>
      <c r="CA354" t="s">
        <v>1133</v>
      </c>
      <c r="CC354" t="s">
        <v>92</v>
      </c>
      <c r="CD354">
        <v>7808</v>
      </c>
      <c r="CE354" t="s">
        <v>90</v>
      </c>
      <c r="CF354" s="3">
        <v>45208</v>
      </c>
      <c r="CI354">
        <v>1</v>
      </c>
      <c r="CJ354">
        <v>1</v>
      </c>
      <c r="CK354">
        <v>42</v>
      </c>
      <c r="CL354" t="s">
        <v>86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"GAB2017133"</f>
        <v>GAB2017133</v>
      </c>
      <c r="F355" s="3">
        <v>45204</v>
      </c>
      <c r="G355">
        <v>202407</v>
      </c>
      <c r="H355" t="s">
        <v>91</v>
      </c>
      <c r="I355" t="s">
        <v>92</v>
      </c>
      <c r="J355" t="s">
        <v>93</v>
      </c>
      <c r="K355" t="s">
        <v>78</v>
      </c>
      <c r="L355" t="s">
        <v>113</v>
      </c>
      <c r="M355" t="s">
        <v>114</v>
      </c>
      <c r="N355" t="s">
        <v>1134</v>
      </c>
      <c r="O355" t="s">
        <v>97</v>
      </c>
      <c r="P355" t="str">
        <f>"MED-CT083153                  "</f>
        <v xml:space="preserve">MED-CT083153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5.57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106.88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5.9</v>
      </c>
      <c r="BJ355">
        <v>18.3</v>
      </c>
      <c r="BK355">
        <v>19</v>
      </c>
      <c r="BL355">
        <v>264.05</v>
      </c>
      <c r="BM355">
        <v>39.61</v>
      </c>
      <c r="BN355">
        <v>303.66000000000003</v>
      </c>
      <c r="BO355">
        <v>303.66000000000003</v>
      </c>
      <c r="BQ355" t="s">
        <v>1135</v>
      </c>
      <c r="BR355" t="s">
        <v>99</v>
      </c>
      <c r="BS355" s="3">
        <v>45209</v>
      </c>
      <c r="BT355" s="4">
        <v>0.44027777777777777</v>
      </c>
      <c r="BU355" t="s">
        <v>1136</v>
      </c>
      <c r="BV355" t="s">
        <v>101</v>
      </c>
      <c r="BY355">
        <v>91575.6</v>
      </c>
      <c r="CA355" t="s">
        <v>1137</v>
      </c>
      <c r="CC355" t="s">
        <v>114</v>
      </c>
      <c r="CD355">
        <v>3880</v>
      </c>
      <c r="CE355" t="s">
        <v>90</v>
      </c>
      <c r="CF355" s="3">
        <v>45210</v>
      </c>
      <c r="CI355">
        <v>5</v>
      </c>
      <c r="CJ355">
        <v>3</v>
      </c>
      <c r="CK355">
        <v>43</v>
      </c>
      <c r="CL355" t="s">
        <v>86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"GAB2017134"</f>
        <v>GAB2017134</v>
      </c>
      <c r="F356" s="3">
        <v>45204</v>
      </c>
      <c r="G356">
        <v>202407</v>
      </c>
      <c r="H356" t="s">
        <v>91</v>
      </c>
      <c r="I356" t="s">
        <v>92</v>
      </c>
      <c r="J356" t="s">
        <v>93</v>
      </c>
      <c r="K356" t="s">
        <v>78</v>
      </c>
      <c r="L356" t="s">
        <v>1138</v>
      </c>
      <c r="M356" t="s">
        <v>1139</v>
      </c>
      <c r="N356" t="s">
        <v>1140</v>
      </c>
      <c r="O356" t="s">
        <v>97</v>
      </c>
      <c r="P356" t="str">
        <f>"MED-CT083144                  "</f>
        <v xml:space="preserve">MED-CT083144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5.57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62.92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1.8</v>
      </c>
      <c r="BJ356">
        <v>6.6</v>
      </c>
      <c r="BK356">
        <v>7</v>
      </c>
      <c r="BL356">
        <v>157.74</v>
      </c>
      <c r="BM356">
        <v>23.66</v>
      </c>
      <c r="BN356">
        <v>181.4</v>
      </c>
      <c r="BO356">
        <v>181.4</v>
      </c>
      <c r="BQ356" t="s">
        <v>1141</v>
      </c>
      <c r="BR356" t="s">
        <v>99</v>
      </c>
      <c r="BS356" s="3">
        <v>45208</v>
      </c>
      <c r="BT356" s="4">
        <v>0.45763888888888887</v>
      </c>
      <c r="BU356" t="s">
        <v>1142</v>
      </c>
      <c r="BV356" t="s">
        <v>101</v>
      </c>
      <c r="BY356">
        <v>32925.75</v>
      </c>
      <c r="CA356" t="s">
        <v>1143</v>
      </c>
      <c r="CC356" t="s">
        <v>1139</v>
      </c>
      <c r="CD356">
        <v>4320</v>
      </c>
      <c r="CE356" t="s">
        <v>90</v>
      </c>
      <c r="CF356" s="3">
        <v>45209</v>
      </c>
      <c r="CI356">
        <v>3</v>
      </c>
      <c r="CJ356">
        <v>2</v>
      </c>
      <c r="CK356">
        <v>41</v>
      </c>
      <c r="CL356" t="s">
        <v>86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"GAB2017135"</f>
        <v>GAB2017135</v>
      </c>
      <c r="F357" s="3">
        <v>45204</v>
      </c>
      <c r="G357">
        <v>202407</v>
      </c>
      <c r="H357" t="s">
        <v>91</v>
      </c>
      <c r="I357" t="s">
        <v>92</v>
      </c>
      <c r="J357" t="s">
        <v>93</v>
      </c>
      <c r="K357" t="s">
        <v>78</v>
      </c>
      <c r="L357" t="s">
        <v>133</v>
      </c>
      <c r="M357" t="s">
        <v>134</v>
      </c>
      <c r="N357" t="s">
        <v>135</v>
      </c>
      <c r="O357" t="s">
        <v>97</v>
      </c>
      <c r="P357" t="str">
        <f>"SUT-CT083108                  "</f>
        <v xml:space="preserve">SUT-CT083108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5.57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88.75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1.5</v>
      </c>
      <c r="BJ357">
        <v>6.3</v>
      </c>
      <c r="BK357">
        <v>7</v>
      </c>
      <c r="BL357">
        <v>220.2</v>
      </c>
      <c r="BM357">
        <v>33.03</v>
      </c>
      <c r="BN357">
        <v>253.23</v>
      </c>
      <c r="BO357">
        <v>253.23</v>
      </c>
      <c r="BQ357" t="s">
        <v>136</v>
      </c>
      <c r="BR357" t="s">
        <v>99</v>
      </c>
      <c r="BS357" s="3">
        <v>45209</v>
      </c>
      <c r="BT357" s="4">
        <v>0.37152777777777773</v>
      </c>
      <c r="BU357" t="s">
        <v>1144</v>
      </c>
      <c r="BV357" t="s">
        <v>101</v>
      </c>
      <c r="BY357">
        <v>31468.799999999999</v>
      </c>
      <c r="CA357" t="s">
        <v>1145</v>
      </c>
      <c r="CC357" t="s">
        <v>134</v>
      </c>
      <c r="CD357" s="5" t="s">
        <v>139</v>
      </c>
      <c r="CE357" t="s">
        <v>90</v>
      </c>
      <c r="CF357" s="3">
        <v>45209</v>
      </c>
      <c r="CI357">
        <v>3</v>
      </c>
      <c r="CJ357">
        <v>3</v>
      </c>
      <c r="CK357">
        <v>43</v>
      </c>
      <c r="CL357" t="s">
        <v>86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"GAB2017147"</f>
        <v>GAB2017147</v>
      </c>
      <c r="F358" s="3">
        <v>45205</v>
      </c>
      <c r="G358">
        <v>202407</v>
      </c>
      <c r="H358" t="s">
        <v>91</v>
      </c>
      <c r="I358" t="s">
        <v>92</v>
      </c>
      <c r="J358" t="s">
        <v>93</v>
      </c>
      <c r="K358" t="s">
        <v>78</v>
      </c>
      <c r="L358" t="s">
        <v>432</v>
      </c>
      <c r="M358" t="s">
        <v>433</v>
      </c>
      <c r="N358" t="s">
        <v>1146</v>
      </c>
      <c r="O358" t="s">
        <v>97</v>
      </c>
      <c r="P358" t="str">
        <f>"SUT-CT083129                  "</f>
        <v xml:space="preserve">SUT-CT083129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5.57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62.92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2.9</v>
      </c>
      <c r="BJ358">
        <v>12.7</v>
      </c>
      <c r="BK358">
        <v>13</v>
      </c>
      <c r="BL358">
        <v>157.74</v>
      </c>
      <c r="BM358">
        <v>23.66</v>
      </c>
      <c r="BN358">
        <v>181.4</v>
      </c>
      <c r="BO358">
        <v>181.4</v>
      </c>
      <c r="BQ358" t="s">
        <v>1147</v>
      </c>
      <c r="BR358" t="s">
        <v>99</v>
      </c>
      <c r="BS358" s="3">
        <v>45208</v>
      </c>
      <c r="BT358" s="4">
        <v>0.55069444444444449</v>
      </c>
      <c r="BU358" t="s">
        <v>1148</v>
      </c>
      <c r="BV358" t="s">
        <v>101</v>
      </c>
      <c r="BY358">
        <v>63704.88</v>
      </c>
      <c r="CA358" t="s">
        <v>1149</v>
      </c>
      <c r="CC358" t="s">
        <v>433</v>
      </c>
      <c r="CD358">
        <v>3610</v>
      </c>
      <c r="CE358" t="s">
        <v>90</v>
      </c>
      <c r="CF358" s="3">
        <v>45209</v>
      </c>
      <c r="CI358">
        <v>3</v>
      </c>
      <c r="CJ358">
        <v>1</v>
      </c>
      <c r="CK358">
        <v>41</v>
      </c>
      <c r="CL358" t="s">
        <v>86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"GAB2017151"</f>
        <v>GAB2017151</v>
      </c>
      <c r="F359" s="3">
        <v>45205</v>
      </c>
      <c r="G359">
        <v>202407</v>
      </c>
      <c r="H359" t="s">
        <v>91</v>
      </c>
      <c r="I359" t="s">
        <v>92</v>
      </c>
      <c r="J359" t="s">
        <v>93</v>
      </c>
      <c r="K359" t="s">
        <v>78</v>
      </c>
      <c r="L359" t="s">
        <v>328</v>
      </c>
      <c r="M359" t="s">
        <v>328</v>
      </c>
      <c r="N359" t="s">
        <v>329</v>
      </c>
      <c r="O359" t="s">
        <v>97</v>
      </c>
      <c r="P359" t="str">
        <f>"SUT-CT083176 175              "</f>
        <v xml:space="preserve">SUT-CT083176 175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5.57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69.489999999999995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1.5</v>
      </c>
      <c r="BJ359">
        <v>5.7</v>
      </c>
      <c r="BK359">
        <v>6</v>
      </c>
      <c r="BL359">
        <v>173.63</v>
      </c>
      <c r="BM359">
        <v>26.04</v>
      </c>
      <c r="BN359">
        <v>199.67</v>
      </c>
      <c r="BO359">
        <v>199.67</v>
      </c>
      <c r="BQ359" t="s">
        <v>330</v>
      </c>
      <c r="BR359" t="s">
        <v>99</v>
      </c>
      <c r="BS359" s="3">
        <v>45208</v>
      </c>
      <c r="BT359" s="4">
        <v>0.62361111111111112</v>
      </c>
      <c r="BU359" t="s">
        <v>1150</v>
      </c>
      <c r="BV359" t="s">
        <v>101</v>
      </c>
      <c r="BY359">
        <v>28673.51</v>
      </c>
      <c r="CA359" t="s">
        <v>332</v>
      </c>
      <c r="CC359" t="s">
        <v>328</v>
      </c>
      <c r="CD359">
        <v>7646</v>
      </c>
      <c r="CE359" t="s">
        <v>90</v>
      </c>
      <c r="CF359" s="3">
        <v>45209</v>
      </c>
      <c r="CI359">
        <v>0</v>
      </c>
      <c r="CJ359">
        <v>0</v>
      </c>
      <c r="CK359">
        <v>44</v>
      </c>
      <c r="CL359" t="s">
        <v>86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"GAB2017152"</f>
        <v>GAB2017152</v>
      </c>
      <c r="F360" s="3">
        <v>45205</v>
      </c>
      <c r="G360">
        <v>202407</v>
      </c>
      <c r="H360" t="s">
        <v>91</v>
      </c>
      <c r="I360" t="s">
        <v>92</v>
      </c>
      <c r="J360" t="s">
        <v>93</v>
      </c>
      <c r="K360" t="s">
        <v>78</v>
      </c>
      <c r="L360" t="s">
        <v>706</v>
      </c>
      <c r="M360" t="s">
        <v>707</v>
      </c>
      <c r="N360" t="s">
        <v>1151</v>
      </c>
      <c r="O360" t="s">
        <v>97</v>
      </c>
      <c r="P360" t="str">
        <f>"SUT-CT083135                  "</f>
        <v xml:space="preserve">SUT-CT083135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5.57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62.92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0.7</v>
      </c>
      <c r="BJ360">
        <v>1.7</v>
      </c>
      <c r="BK360">
        <v>2</v>
      </c>
      <c r="BL360">
        <v>157.74</v>
      </c>
      <c r="BM360">
        <v>23.66</v>
      </c>
      <c r="BN360">
        <v>181.4</v>
      </c>
      <c r="BO360">
        <v>181.4</v>
      </c>
      <c r="BQ360" t="s">
        <v>1152</v>
      </c>
      <c r="BR360" t="s">
        <v>99</v>
      </c>
      <c r="BS360" s="3">
        <v>45208</v>
      </c>
      <c r="BT360" s="4">
        <v>0.49722222222222223</v>
      </c>
      <c r="BU360" t="s">
        <v>1153</v>
      </c>
      <c r="BV360" t="s">
        <v>101</v>
      </c>
      <c r="BY360">
        <v>8500.7999999999993</v>
      </c>
      <c r="CA360" t="s">
        <v>451</v>
      </c>
      <c r="CC360" t="s">
        <v>707</v>
      </c>
      <c r="CD360">
        <v>2194</v>
      </c>
      <c r="CE360" t="s">
        <v>90</v>
      </c>
      <c r="CF360" s="3">
        <v>45208</v>
      </c>
      <c r="CI360">
        <v>2</v>
      </c>
      <c r="CJ360">
        <v>1</v>
      </c>
      <c r="CK360">
        <v>41</v>
      </c>
      <c r="CL360" t="s">
        <v>86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"GAB2017153"</f>
        <v>GAB2017153</v>
      </c>
      <c r="F361" s="3">
        <v>45205</v>
      </c>
      <c r="G361">
        <v>202407</v>
      </c>
      <c r="H361" t="s">
        <v>91</v>
      </c>
      <c r="I361" t="s">
        <v>92</v>
      </c>
      <c r="J361" t="s">
        <v>93</v>
      </c>
      <c r="K361" t="s">
        <v>78</v>
      </c>
      <c r="L361" t="s">
        <v>275</v>
      </c>
      <c r="M361" t="s">
        <v>276</v>
      </c>
      <c r="N361" t="s">
        <v>1154</v>
      </c>
      <c r="O361" t="s">
        <v>97</v>
      </c>
      <c r="P361" t="str">
        <f>"SUT-CT083174                  "</f>
        <v xml:space="preserve">SUT-CT083174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5.57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88.75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0.4</v>
      </c>
      <c r="BJ361">
        <v>2.1</v>
      </c>
      <c r="BK361">
        <v>3</v>
      </c>
      <c r="BL361">
        <v>220.2</v>
      </c>
      <c r="BM361">
        <v>33.03</v>
      </c>
      <c r="BN361">
        <v>253.23</v>
      </c>
      <c r="BO361">
        <v>253.23</v>
      </c>
      <c r="BQ361" t="s">
        <v>1155</v>
      </c>
      <c r="BR361" t="s">
        <v>99</v>
      </c>
      <c r="BS361" s="3">
        <v>45208</v>
      </c>
      <c r="BT361" s="4">
        <v>0.4291666666666667</v>
      </c>
      <c r="BU361" t="s">
        <v>1156</v>
      </c>
      <c r="BV361" t="s">
        <v>101</v>
      </c>
      <c r="BY361">
        <v>10647.06</v>
      </c>
      <c r="CA361" t="s">
        <v>281</v>
      </c>
      <c r="CC361" t="s">
        <v>276</v>
      </c>
      <c r="CD361">
        <v>1739</v>
      </c>
      <c r="CE361" t="s">
        <v>90</v>
      </c>
      <c r="CF361" s="3">
        <v>45209</v>
      </c>
      <c r="CI361">
        <v>2</v>
      </c>
      <c r="CJ361">
        <v>1</v>
      </c>
      <c r="CK361">
        <v>43</v>
      </c>
      <c r="CL361" t="s">
        <v>86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"GAB2017155"</f>
        <v>GAB2017155</v>
      </c>
      <c r="F362" s="3">
        <v>45205</v>
      </c>
      <c r="G362">
        <v>202407</v>
      </c>
      <c r="H362" t="s">
        <v>91</v>
      </c>
      <c r="I362" t="s">
        <v>92</v>
      </c>
      <c r="J362" t="s">
        <v>93</v>
      </c>
      <c r="K362" t="s">
        <v>78</v>
      </c>
      <c r="L362" t="s">
        <v>1157</v>
      </c>
      <c r="M362" t="s">
        <v>1158</v>
      </c>
      <c r="N362" t="s">
        <v>1159</v>
      </c>
      <c r="O362" t="s">
        <v>97</v>
      </c>
      <c r="P362" t="str">
        <f>"SUT-CT083177                  "</f>
        <v xml:space="preserve">SUT-CT083177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5.57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88.75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1</v>
      </c>
      <c r="BJ362">
        <v>2.7</v>
      </c>
      <c r="BK362">
        <v>3</v>
      </c>
      <c r="BL362">
        <v>220.2</v>
      </c>
      <c r="BM362">
        <v>33.03</v>
      </c>
      <c r="BN362">
        <v>253.23</v>
      </c>
      <c r="BO362">
        <v>253.23</v>
      </c>
      <c r="BQ362" t="s">
        <v>130</v>
      </c>
      <c r="BR362" t="s">
        <v>99</v>
      </c>
      <c r="BS362" s="3">
        <v>45210</v>
      </c>
      <c r="BT362" s="4">
        <v>0.64236111111111105</v>
      </c>
      <c r="BU362" t="s">
        <v>1160</v>
      </c>
      <c r="BV362" t="s">
        <v>101</v>
      </c>
      <c r="BY362">
        <v>13485</v>
      </c>
      <c r="CA362" t="s">
        <v>1161</v>
      </c>
      <c r="CC362" t="s">
        <v>1158</v>
      </c>
      <c r="CD362">
        <v>2770</v>
      </c>
      <c r="CE362" t="s">
        <v>90</v>
      </c>
      <c r="CF362" s="3">
        <v>45211</v>
      </c>
      <c r="CI362">
        <v>2</v>
      </c>
      <c r="CJ362">
        <v>3</v>
      </c>
      <c r="CK362">
        <v>43</v>
      </c>
      <c r="CL362" t="s">
        <v>86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"GAB2017156"</f>
        <v>GAB2017156</v>
      </c>
      <c r="F363" s="3">
        <v>45205</v>
      </c>
      <c r="G363">
        <v>202407</v>
      </c>
      <c r="H363" t="s">
        <v>91</v>
      </c>
      <c r="I363" t="s">
        <v>92</v>
      </c>
      <c r="J363" t="s">
        <v>93</v>
      </c>
      <c r="K363" t="s">
        <v>78</v>
      </c>
      <c r="L363" t="s">
        <v>161</v>
      </c>
      <c r="M363" t="s">
        <v>162</v>
      </c>
      <c r="N363" t="s">
        <v>205</v>
      </c>
      <c r="O363" t="s">
        <v>97</v>
      </c>
      <c r="P363" t="str">
        <f>"SUT-CT083161                  "</f>
        <v xml:space="preserve">SUT-CT083161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5.57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62.92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0.7</v>
      </c>
      <c r="BJ363">
        <v>1.8</v>
      </c>
      <c r="BK363">
        <v>2</v>
      </c>
      <c r="BL363">
        <v>157.74</v>
      </c>
      <c r="BM363">
        <v>23.66</v>
      </c>
      <c r="BN363">
        <v>181.4</v>
      </c>
      <c r="BO363">
        <v>181.4</v>
      </c>
      <c r="BQ363" t="s">
        <v>206</v>
      </c>
      <c r="BR363" t="s">
        <v>99</v>
      </c>
      <c r="BS363" s="3">
        <v>45209</v>
      </c>
      <c r="BT363" s="4">
        <v>0.45069444444444445</v>
      </c>
      <c r="BU363" t="s">
        <v>537</v>
      </c>
      <c r="BV363" t="s">
        <v>101</v>
      </c>
      <c r="BY363">
        <v>9120</v>
      </c>
      <c r="CA363" t="s">
        <v>538</v>
      </c>
      <c r="CC363" t="s">
        <v>162</v>
      </c>
      <c r="CD363" s="5" t="s">
        <v>165</v>
      </c>
      <c r="CE363" t="s">
        <v>90</v>
      </c>
      <c r="CF363" s="3">
        <v>45209</v>
      </c>
      <c r="CI363">
        <v>3</v>
      </c>
      <c r="CJ363">
        <v>2</v>
      </c>
      <c r="CK363">
        <v>41</v>
      </c>
      <c r="CL363" t="s">
        <v>86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"GAB2017141"</f>
        <v>GAB2017141</v>
      </c>
      <c r="F364" s="3">
        <v>45205</v>
      </c>
      <c r="G364">
        <v>202407</v>
      </c>
      <c r="H364" t="s">
        <v>91</v>
      </c>
      <c r="I364" t="s">
        <v>92</v>
      </c>
      <c r="J364" t="s">
        <v>93</v>
      </c>
      <c r="K364" t="s">
        <v>78</v>
      </c>
      <c r="L364" t="s">
        <v>113</v>
      </c>
      <c r="M364" t="s">
        <v>114</v>
      </c>
      <c r="N364" t="s">
        <v>1134</v>
      </c>
      <c r="O364" t="s">
        <v>97</v>
      </c>
      <c r="P364" t="str">
        <f>"MED-CT082980                  "</f>
        <v xml:space="preserve">MED-CT082980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5.57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134.08000000000001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3</v>
      </c>
      <c r="BI364">
        <v>8.4</v>
      </c>
      <c r="BJ364">
        <v>24.8</v>
      </c>
      <c r="BK364">
        <v>25</v>
      </c>
      <c r="BL364">
        <v>329.83</v>
      </c>
      <c r="BM364">
        <v>49.47</v>
      </c>
      <c r="BN364">
        <v>379.3</v>
      </c>
      <c r="BO364">
        <v>379.3</v>
      </c>
      <c r="BQ364" t="s">
        <v>1135</v>
      </c>
      <c r="BR364" t="s">
        <v>99</v>
      </c>
      <c r="BS364" s="3">
        <v>45209</v>
      </c>
      <c r="BT364" s="4">
        <v>0.44027777777777777</v>
      </c>
      <c r="BU364" t="s">
        <v>1136</v>
      </c>
      <c r="BV364" t="s">
        <v>101</v>
      </c>
      <c r="BY364">
        <v>123860.3</v>
      </c>
      <c r="CA364" t="s">
        <v>1137</v>
      </c>
      <c r="CC364" t="s">
        <v>114</v>
      </c>
      <c r="CD364">
        <v>3880</v>
      </c>
      <c r="CE364" t="s">
        <v>90</v>
      </c>
      <c r="CF364" s="3">
        <v>45210</v>
      </c>
      <c r="CI364">
        <v>5</v>
      </c>
      <c r="CJ364">
        <v>2</v>
      </c>
      <c r="CK364">
        <v>43</v>
      </c>
      <c r="CL364" t="s">
        <v>86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"GAB2017144"</f>
        <v>GAB2017144</v>
      </c>
      <c r="F365" s="3">
        <v>45205</v>
      </c>
      <c r="G365">
        <v>202407</v>
      </c>
      <c r="H365" t="s">
        <v>91</v>
      </c>
      <c r="I365" t="s">
        <v>92</v>
      </c>
      <c r="J365" t="s">
        <v>93</v>
      </c>
      <c r="K365" t="s">
        <v>78</v>
      </c>
      <c r="L365" t="s">
        <v>119</v>
      </c>
      <c r="M365" t="s">
        <v>120</v>
      </c>
      <c r="N365" t="s">
        <v>1162</v>
      </c>
      <c r="O365" t="s">
        <v>97</v>
      </c>
      <c r="P365" t="str">
        <f>"SUT-CT083170                  "</f>
        <v xml:space="preserve">SUT-CT083170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5.57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62.92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0.4</v>
      </c>
      <c r="BJ365">
        <v>2.9</v>
      </c>
      <c r="BK365">
        <v>3</v>
      </c>
      <c r="BL365">
        <v>157.74</v>
      </c>
      <c r="BM365">
        <v>23.66</v>
      </c>
      <c r="BN365">
        <v>181.4</v>
      </c>
      <c r="BO365">
        <v>181.4</v>
      </c>
      <c r="BQ365" t="s">
        <v>1163</v>
      </c>
      <c r="BR365" t="s">
        <v>99</v>
      </c>
      <c r="BS365" s="3">
        <v>45208</v>
      </c>
      <c r="BT365" s="4">
        <v>0.4055555555555555</v>
      </c>
      <c r="BU365" t="s">
        <v>1164</v>
      </c>
      <c r="BV365" t="s">
        <v>101</v>
      </c>
      <c r="BY365">
        <v>14466.15</v>
      </c>
      <c r="CA365" t="s">
        <v>1165</v>
      </c>
      <c r="CC365" t="s">
        <v>120</v>
      </c>
      <c r="CD365">
        <v>2196</v>
      </c>
      <c r="CE365" t="s">
        <v>90</v>
      </c>
      <c r="CF365" s="3">
        <v>45209</v>
      </c>
      <c r="CI365">
        <v>2</v>
      </c>
      <c r="CJ365">
        <v>1</v>
      </c>
      <c r="CK365">
        <v>41</v>
      </c>
      <c r="CL365" t="s">
        <v>86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"GAB2017154"</f>
        <v>GAB2017154</v>
      </c>
      <c r="F366" s="3">
        <v>45205</v>
      </c>
      <c r="G366">
        <v>202407</v>
      </c>
      <c r="H366" t="s">
        <v>91</v>
      </c>
      <c r="I366" t="s">
        <v>92</v>
      </c>
      <c r="J366" t="s">
        <v>93</v>
      </c>
      <c r="K366" t="s">
        <v>78</v>
      </c>
      <c r="L366" t="s">
        <v>91</v>
      </c>
      <c r="M366" t="s">
        <v>92</v>
      </c>
      <c r="N366" t="s">
        <v>422</v>
      </c>
      <c r="O366" t="s">
        <v>82</v>
      </c>
      <c r="P366" t="str">
        <f>"SUT-CT083173                  "</f>
        <v xml:space="preserve">SUT-CT083173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25.42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0.6</v>
      </c>
      <c r="BJ366">
        <v>1.7</v>
      </c>
      <c r="BK366">
        <v>2</v>
      </c>
      <c r="BL366">
        <v>61.47</v>
      </c>
      <c r="BM366">
        <v>9.2200000000000006</v>
      </c>
      <c r="BN366">
        <v>70.69</v>
      </c>
      <c r="BO366">
        <v>70.69</v>
      </c>
      <c r="BQ366" t="s">
        <v>423</v>
      </c>
      <c r="BR366" t="s">
        <v>99</v>
      </c>
      <c r="BS366" s="3">
        <v>45208</v>
      </c>
      <c r="BT366" s="4">
        <v>0.35625000000000001</v>
      </c>
      <c r="BU366" t="s">
        <v>685</v>
      </c>
      <c r="BV366" t="s">
        <v>101</v>
      </c>
      <c r="BY366">
        <v>8500.7999999999993</v>
      </c>
      <c r="BZ366" t="s">
        <v>89</v>
      </c>
      <c r="CA366" t="s">
        <v>686</v>
      </c>
      <c r="CC366" t="s">
        <v>92</v>
      </c>
      <c r="CD366">
        <v>7441</v>
      </c>
      <c r="CE366" t="s">
        <v>233</v>
      </c>
      <c r="CF366" s="3">
        <v>45209</v>
      </c>
      <c r="CI366">
        <v>1</v>
      </c>
      <c r="CJ366">
        <v>1</v>
      </c>
      <c r="CK366">
        <v>22</v>
      </c>
      <c r="CL366" t="s">
        <v>86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"GAB2017142"</f>
        <v>GAB2017142</v>
      </c>
      <c r="F367" s="3">
        <v>45205</v>
      </c>
      <c r="G367">
        <v>202407</v>
      </c>
      <c r="H367" t="s">
        <v>91</v>
      </c>
      <c r="I367" t="s">
        <v>92</v>
      </c>
      <c r="J367" t="s">
        <v>93</v>
      </c>
      <c r="K367" t="s">
        <v>78</v>
      </c>
      <c r="L367" t="s">
        <v>91</v>
      </c>
      <c r="M367" t="s">
        <v>92</v>
      </c>
      <c r="N367" t="s">
        <v>234</v>
      </c>
      <c r="O367" t="s">
        <v>82</v>
      </c>
      <c r="P367" t="str">
        <f>"SUT-CT083164                  "</f>
        <v xml:space="preserve">SUT-CT083164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25.42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0.2</v>
      </c>
      <c r="BJ367">
        <v>2.2000000000000002</v>
      </c>
      <c r="BK367">
        <v>3</v>
      </c>
      <c r="BL367">
        <v>61.47</v>
      </c>
      <c r="BM367">
        <v>9.2200000000000006</v>
      </c>
      <c r="BN367">
        <v>70.69</v>
      </c>
      <c r="BO367">
        <v>70.69</v>
      </c>
      <c r="BQ367" t="s">
        <v>235</v>
      </c>
      <c r="BR367" t="s">
        <v>99</v>
      </c>
      <c r="BS367" s="3">
        <v>45208</v>
      </c>
      <c r="BT367" s="4">
        <v>0.38263888888888892</v>
      </c>
      <c r="BU367" t="s">
        <v>369</v>
      </c>
      <c r="BV367" t="s">
        <v>101</v>
      </c>
      <c r="BY367">
        <v>10773.84</v>
      </c>
      <c r="BZ367" t="s">
        <v>89</v>
      </c>
      <c r="CA367" t="s">
        <v>370</v>
      </c>
      <c r="CC367" t="s">
        <v>92</v>
      </c>
      <c r="CD367">
        <v>7800</v>
      </c>
      <c r="CE367" t="s">
        <v>171</v>
      </c>
      <c r="CF367" s="3">
        <v>45209</v>
      </c>
      <c r="CI367">
        <v>1</v>
      </c>
      <c r="CJ367">
        <v>1</v>
      </c>
      <c r="CK367">
        <v>22</v>
      </c>
      <c r="CL367" t="s">
        <v>86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"GAB2017146"</f>
        <v>GAB2017146</v>
      </c>
      <c r="F368" s="3">
        <v>45205</v>
      </c>
      <c r="G368">
        <v>202407</v>
      </c>
      <c r="H368" t="s">
        <v>91</v>
      </c>
      <c r="I368" t="s">
        <v>92</v>
      </c>
      <c r="J368" t="s">
        <v>93</v>
      </c>
      <c r="K368" t="s">
        <v>78</v>
      </c>
      <c r="L368" t="s">
        <v>307</v>
      </c>
      <c r="M368" t="s">
        <v>308</v>
      </c>
      <c r="N368" t="s">
        <v>309</v>
      </c>
      <c r="O368" t="s">
        <v>82</v>
      </c>
      <c r="P368" t="str">
        <f>"SUT-CT083093                  "</f>
        <v xml:space="preserve">SUT-CT083093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77.28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0.3</v>
      </c>
      <c r="BJ368">
        <v>2.2999999999999998</v>
      </c>
      <c r="BK368">
        <v>2.5</v>
      </c>
      <c r="BL368">
        <v>186.89</v>
      </c>
      <c r="BM368">
        <v>28.03</v>
      </c>
      <c r="BN368">
        <v>214.92</v>
      </c>
      <c r="BO368">
        <v>214.92</v>
      </c>
      <c r="BQ368" t="s">
        <v>310</v>
      </c>
      <c r="BR368" t="s">
        <v>99</v>
      </c>
      <c r="BS368" s="3">
        <v>45208</v>
      </c>
      <c r="BT368" s="4">
        <v>0.3611111111111111</v>
      </c>
      <c r="BU368" t="s">
        <v>1166</v>
      </c>
      <c r="BV368" t="s">
        <v>101</v>
      </c>
      <c r="BY368">
        <v>11684.97</v>
      </c>
      <c r="BZ368" t="s">
        <v>89</v>
      </c>
      <c r="CA368" t="s">
        <v>313</v>
      </c>
      <c r="CC368" t="s">
        <v>308</v>
      </c>
      <c r="CD368">
        <v>1900</v>
      </c>
      <c r="CE368" t="s">
        <v>249</v>
      </c>
      <c r="CF368" s="3">
        <v>45209</v>
      </c>
      <c r="CI368">
        <v>1</v>
      </c>
      <c r="CJ368">
        <v>1</v>
      </c>
      <c r="CK368">
        <v>23</v>
      </c>
      <c r="CL368" t="s">
        <v>86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"GAB2017148"</f>
        <v>GAB2017148</v>
      </c>
      <c r="F369" s="3">
        <v>45205</v>
      </c>
      <c r="G369">
        <v>202407</v>
      </c>
      <c r="H369" t="s">
        <v>91</v>
      </c>
      <c r="I369" t="s">
        <v>92</v>
      </c>
      <c r="J369" t="s">
        <v>93</v>
      </c>
      <c r="K369" t="s">
        <v>78</v>
      </c>
      <c r="L369" t="s">
        <v>238</v>
      </c>
      <c r="M369" t="s">
        <v>239</v>
      </c>
      <c r="N369" t="s">
        <v>240</v>
      </c>
      <c r="O369" t="s">
        <v>82</v>
      </c>
      <c r="P369" t="str">
        <f>"ATT:J PILLAY                  "</f>
        <v xml:space="preserve">ATT:J PILLAY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40.659999999999997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0.2</v>
      </c>
      <c r="BJ369">
        <v>2.2999999999999998</v>
      </c>
      <c r="BK369">
        <v>2.5</v>
      </c>
      <c r="BL369">
        <v>98.34</v>
      </c>
      <c r="BM369">
        <v>14.75</v>
      </c>
      <c r="BN369">
        <v>113.09</v>
      </c>
      <c r="BO369">
        <v>113.09</v>
      </c>
      <c r="BQ369" t="s">
        <v>241</v>
      </c>
      <c r="BR369" t="s">
        <v>99</v>
      </c>
      <c r="BS369" s="3">
        <v>45208</v>
      </c>
      <c r="BT369" s="4">
        <v>0.40625</v>
      </c>
      <c r="BU369" t="s">
        <v>1167</v>
      </c>
      <c r="BV369" t="s">
        <v>101</v>
      </c>
      <c r="BY369">
        <v>11473.34</v>
      </c>
      <c r="BZ369" t="s">
        <v>89</v>
      </c>
      <c r="CA369" t="s">
        <v>243</v>
      </c>
      <c r="CC369" t="s">
        <v>239</v>
      </c>
      <c r="CD369">
        <v>1682</v>
      </c>
      <c r="CE369" t="s">
        <v>244</v>
      </c>
      <c r="CF369" s="3">
        <v>45209</v>
      </c>
      <c r="CI369">
        <v>1</v>
      </c>
      <c r="CJ369">
        <v>1</v>
      </c>
      <c r="CK369">
        <v>21</v>
      </c>
      <c r="CL369" t="s">
        <v>86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"GAB2017149"</f>
        <v>GAB2017149</v>
      </c>
      <c r="F370" s="3">
        <v>45205</v>
      </c>
      <c r="G370">
        <v>202407</v>
      </c>
      <c r="H370" t="s">
        <v>91</v>
      </c>
      <c r="I370" t="s">
        <v>92</v>
      </c>
      <c r="J370" t="s">
        <v>93</v>
      </c>
      <c r="K370" t="s">
        <v>78</v>
      </c>
      <c r="L370" t="s">
        <v>75</v>
      </c>
      <c r="M370" t="s">
        <v>76</v>
      </c>
      <c r="N370" t="s">
        <v>1168</v>
      </c>
      <c r="O370" t="s">
        <v>82</v>
      </c>
      <c r="P370" t="str">
        <f>"ATT:DANIELLE COWLEY           "</f>
        <v xml:space="preserve">ATT:DANIELLE COWLEY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32.54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0.1</v>
      </c>
      <c r="BJ370">
        <v>1.8</v>
      </c>
      <c r="BK370">
        <v>2</v>
      </c>
      <c r="BL370">
        <v>78.69</v>
      </c>
      <c r="BM370">
        <v>11.8</v>
      </c>
      <c r="BN370">
        <v>90.49</v>
      </c>
      <c r="BO370">
        <v>90.49</v>
      </c>
      <c r="BQ370" t="s">
        <v>1169</v>
      </c>
      <c r="BR370" t="s">
        <v>99</v>
      </c>
      <c r="BS370" s="3">
        <v>45208</v>
      </c>
      <c r="BT370" s="4">
        <v>0.38750000000000001</v>
      </c>
      <c r="BU370" t="s">
        <v>559</v>
      </c>
      <c r="BV370" t="s">
        <v>101</v>
      </c>
      <c r="BY370">
        <v>9111.76</v>
      </c>
      <c r="BZ370" t="s">
        <v>89</v>
      </c>
      <c r="CC370" t="s">
        <v>76</v>
      </c>
      <c r="CD370" s="5" t="s">
        <v>1170</v>
      </c>
      <c r="CE370" t="s">
        <v>1171</v>
      </c>
      <c r="CF370" s="3">
        <v>45208</v>
      </c>
      <c r="CI370">
        <v>1</v>
      </c>
      <c r="CJ370">
        <v>1</v>
      </c>
      <c r="CK370">
        <v>21</v>
      </c>
      <c r="CL370" t="s">
        <v>86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"GAB2017150"</f>
        <v>GAB2017150</v>
      </c>
      <c r="F371" s="3">
        <v>45205</v>
      </c>
      <c r="G371">
        <v>202407</v>
      </c>
      <c r="H371" t="s">
        <v>91</v>
      </c>
      <c r="I371" t="s">
        <v>92</v>
      </c>
      <c r="J371" t="s">
        <v>93</v>
      </c>
      <c r="K371" t="s">
        <v>78</v>
      </c>
      <c r="L371" t="s">
        <v>91</v>
      </c>
      <c r="M371" t="s">
        <v>92</v>
      </c>
      <c r="N371" t="s">
        <v>488</v>
      </c>
      <c r="O371" t="s">
        <v>82</v>
      </c>
      <c r="P371" t="str">
        <f>"SUT-CT083147                  "</f>
        <v xml:space="preserve">SUT-CT083147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25.42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0.5</v>
      </c>
      <c r="BJ371">
        <v>2.5</v>
      </c>
      <c r="BK371">
        <v>3</v>
      </c>
      <c r="BL371">
        <v>61.47</v>
      </c>
      <c r="BM371">
        <v>9.2200000000000006</v>
      </c>
      <c r="BN371">
        <v>70.69</v>
      </c>
      <c r="BO371">
        <v>70.69</v>
      </c>
      <c r="BQ371" t="s">
        <v>489</v>
      </c>
      <c r="BR371" t="s">
        <v>99</v>
      </c>
      <c r="BS371" s="3">
        <v>45208</v>
      </c>
      <c r="BT371" s="4">
        <v>0.43402777777777773</v>
      </c>
      <c r="BU371" t="s">
        <v>490</v>
      </c>
      <c r="BV371" t="s">
        <v>101</v>
      </c>
      <c r="BY371">
        <v>12363.68</v>
      </c>
      <c r="BZ371" t="s">
        <v>89</v>
      </c>
      <c r="CA371" t="s">
        <v>491</v>
      </c>
      <c r="CC371" t="s">
        <v>92</v>
      </c>
      <c r="CD371">
        <v>7550</v>
      </c>
      <c r="CE371" t="s">
        <v>256</v>
      </c>
      <c r="CF371" s="3">
        <v>45209</v>
      </c>
      <c r="CI371">
        <v>1</v>
      </c>
      <c r="CJ371">
        <v>1</v>
      </c>
      <c r="CK371">
        <v>22</v>
      </c>
      <c r="CL371" t="s">
        <v>86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"GAB2017137"</f>
        <v>GAB2017137</v>
      </c>
      <c r="F372" s="3">
        <v>45205</v>
      </c>
      <c r="G372">
        <v>202407</v>
      </c>
      <c r="H372" t="s">
        <v>91</v>
      </c>
      <c r="I372" t="s">
        <v>92</v>
      </c>
      <c r="J372" t="s">
        <v>93</v>
      </c>
      <c r="K372" t="s">
        <v>78</v>
      </c>
      <c r="L372" t="s">
        <v>91</v>
      </c>
      <c r="M372" t="s">
        <v>92</v>
      </c>
      <c r="N372" t="s">
        <v>167</v>
      </c>
      <c r="O372" t="s">
        <v>82</v>
      </c>
      <c r="P372" t="str">
        <f>"SUT-CT083162                  "</f>
        <v xml:space="preserve">SUT-CT083162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25.42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0.2</v>
      </c>
      <c r="BJ372">
        <v>2.6</v>
      </c>
      <c r="BK372">
        <v>3</v>
      </c>
      <c r="BL372">
        <v>61.47</v>
      </c>
      <c r="BM372">
        <v>9.2200000000000006</v>
      </c>
      <c r="BN372">
        <v>70.69</v>
      </c>
      <c r="BO372">
        <v>70.69</v>
      </c>
      <c r="BQ372" t="s">
        <v>168</v>
      </c>
      <c r="BR372" t="s">
        <v>99</v>
      </c>
      <c r="BS372" s="3">
        <v>45208</v>
      </c>
      <c r="BT372" s="4">
        <v>0.38194444444444442</v>
      </c>
      <c r="BU372" t="s">
        <v>1172</v>
      </c>
      <c r="BV372" t="s">
        <v>101</v>
      </c>
      <c r="BY372">
        <v>13134</v>
      </c>
      <c r="BZ372" t="s">
        <v>89</v>
      </c>
      <c r="CA372" t="s">
        <v>170</v>
      </c>
      <c r="CC372" t="s">
        <v>92</v>
      </c>
      <c r="CD372">
        <v>7975</v>
      </c>
      <c r="CE372" t="s">
        <v>171</v>
      </c>
      <c r="CF372" s="3">
        <v>45209</v>
      </c>
      <c r="CI372">
        <v>1</v>
      </c>
      <c r="CJ372">
        <v>1</v>
      </c>
      <c r="CK372">
        <v>22</v>
      </c>
      <c r="CL372" t="s">
        <v>86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"GAB2017139"</f>
        <v>GAB2017139</v>
      </c>
      <c r="F373" s="3">
        <v>45205</v>
      </c>
      <c r="G373">
        <v>202407</v>
      </c>
      <c r="H373" t="s">
        <v>91</v>
      </c>
      <c r="I373" t="s">
        <v>92</v>
      </c>
      <c r="J373" t="s">
        <v>93</v>
      </c>
      <c r="K373" t="s">
        <v>78</v>
      </c>
      <c r="L373" t="s">
        <v>257</v>
      </c>
      <c r="M373" t="s">
        <v>258</v>
      </c>
      <c r="N373" t="s">
        <v>259</v>
      </c>
      <c r="O373" t="s">
        <v>82</v>
      </c>
      <c r="P373" t="str">
        <f>"SUT-CT083160                  "</f>
        <v xml:space="preserve">SUT-CT083160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63.04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0.8</v>
      </c>
      <c r="BJ373">
        <v>1.8</v>
      </c>
      <c r="BK373">
        <v>2</v>
      </c>
      <c r="BL373">
        <v>152.46</v>
      </c>
      <c r="BM373">
        <v>22.87</v>
      </c>
      <c r="BN373">
        <v>175.33</v>
      </c>
      <c r="BO373">
        <v>175.33</v>
      </c>
      <c r="BQ373" t="s">
        <v>260</v>
      </c>
      <c r="BR373" t="s">
        <v>99</v>
      </c>
      <c r="BS373" s="3">
        <v>45208</v>
      </c>
      <c r="BT373" s="4">
        <v>0.44722222222222219</v>
      </c>
      <c r="BU373" t="s">
        <v>1173</v>
      </c>
      <c r="BV373" t="s">
        <v>101</v>
      </c>
      <c r="BY373">
        <v>9073.35</v>
      </c>
      <c r="BZ373" t="s">
        <v>89</v>
      </c>
      <c r="CA373" t="s">
        <v>262</v>
      </c>
      <c r="CC373" t="s">
        <v>258</v>
      </c>
      <c r="CD373">
        <v>2515</v>
      </c>
      <c r="CE373" t="s">
        <v>872</v>
      </c>
      <c r="CF373" s="3">
        <v>45208</v>
      </c>
      <c r="CI373">
        <v>1</v>
      </c>
      <c r="CJ373">
        <v>1</v>
      </c>
      <c r="CK373">
        <v>23</v>
      </c>
      <c r="CL373" t="s">
        <v>86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"GAB2017140"</f>
        <v>GAB2017140</v>
      </c>
      <c r="F374" s="3">
        <v>45205</v>
      </c>
      <c r="G374">
        <v>202407</v>
      </c>
      <c r="H374" t="s">
        <v>91</v>
      </c>
      <c r="I374" t="s">
        <v>92</v>
      </c>
      <c r="J374" t="s">
        <v>93</v>
      </c>
      <c r="K374" t="s">
        <v>78</v>
      </c>
      <c r="L374" t="s">
        <v>107</v>
      </c>
      <c r="M374" t="s">
        <v>108</v>
      </c>
      <c r="N374" t="s">
        <v>1174</v>
      </c>
      <c r="O374" t="s">
        <v>82</v>
      </c>
      <c r="P374" t="str">
        <f>"SUT-CT083165                  "</f>
        <v xml:space="preserve">SUT-CT083165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40.659999999999997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0.2</v>
      </c>
      <c r="BJ374">
        <v>2.2999999999999998</v>
      </c>
      <c r="BK374">
        <v>2.5</v>
      </c>
      <c r="BL374">
        <v>98.34</v>
      </c>
      <c r="BM374">
        <v>14.75</v>
      </c>
      <c r="BN374">
        <v>113.09</v>
      </c>
      <c r="BO374">
        <v>113.09</v>
      </c>
      <c r="BQ374" t="s">
        <v>1175</v>
      </c>
      <c r="BR374" t="s">
        <v>99</v>
      </c>
      <c r="BS374" s="3">
        <v>45208</v>
      </c>
      <c r="BT374" s="4">
        <v>0.40277777777777773</v>
      </c>
      <c r="BU374" t="s">
        <v>1176</v>
      </c>
      <c r="BV374" t="s">
        <v>101</v>
      </c>
      <c r="BY374">
        <v>11653.2</v>
      </c>
      <c r="BZ374" t="s">
        <v>89</v>
      </c>
      <c r="CA374" t="s">
        <v>1177</v>
      </c>
      <c r="CC374" t="s">
        <v>108</v>
      </c>
      <c r="CD374">
        <v>1200</v>
      </c>
      <c r="CE374" t="s">
        <v>171</v>
      </c>
      <c r="CF374" s="3">
        <v>45209</v>
      </c>
      <c r="CI374">
        <v>2</v>
      </c>
      <c r="CJ374">
        <v>1</v>
      </c>
      <c r="CK374">
        <v>21</v>
      </c>
      <c r="CL374" t="s">
        <v>86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"GAB2017167"</f>
        <v>GAB2017167</v>
      </c>
      <c r="F375" s="3">
        <v>45208</v>
      </c>
      <c r="G375">
        <v>202407</v>
      </c>
      <c r="H375" t="s">
        <v>91</v>
      </c>
      <c r="I375" t="s">
        <v>92</v>
      </c>
      <c r="J375" t="s">
        <v>93</v>
      </c>
      <c r="K375" t="s">
        <v>78</v>
      </c>
      <c r="L375" t="s">
        <v>918</v>
      </c>
      <c r="M375" t="s">
        <v>919</v>
      </c>
      <c r="N375" t="s">
        <v>920</v>
      </c>
      <c r="O375" t="s">
        <v>82</v>
      </c>
      <c r="P375" t="str">
        <f>"SUT-CT083062                  "</f>
        <v xml:space="preserve">SUT-CT083062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63.04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0.1</v>
      </c>
      <c r="BJ375">
        <v>1.9</v>
      </c>
      <c r="BK375">
        <v>2</v>
      </c>
      <c r="BL375">
        <v>152.46</v>
      </c>
      <c r="BM375">
        <v>22.87</v>
      </c>
      <c r="BN375">
        <v>175.33</v>
      </c>
      <c r="BO375">
        <v>175.33</v>
      </c>
      <c r="BR375" t="s">
        <v>99</v>
      </c>
      <c r="BS375" s="3">
        <v>45210</v>
      </c>
      <c r="BT375" s="4">
        <v>0.63958333333333328</v>
      </c>
      <c r="BU375" t="s">
        <v>1178</v>
      </c>
      <c r="BV375" t="s">
        <v>101</v>
      </c>
      <c r="BY375">
        <v>9260.64</v>
      </c>
      <c r="BZ375" t="s">
        <v>89</v>
      </c>
      <c r="CA375" t="s">
        <v>922</v>
      </c>
      <c r="CC375" t="s">
        <v>919</v>
      </c>
      <c r="CD375">
        <v>4450</v>
      </c>
      <c r="CE375" t="s">
        <v>171</v>
      </c>
      <c r="CF375" s="3">
        <v>45211</v>
      </c>
      <c r="CI375">
        <v>2</v>
      </c>
      <c r="CJ375">
        <v>2</v>
      </c>
      <c r="CK375">
        <v>23</v>
      </c>
      <c r="CL375" t="s">
        <v>86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"GAB2017169"</f>
        <v>GAB2017169</v>
      </c>
      <c r="F376" s="3">
        <v>45208</v>
      </c>
      <c r="G376">
        <v>202407</v>
      </c>
      <c r="H376" t="s">
        <v>91</v>
      </c>
      <c r="I376" t="s">
        <v>92</v>
      </c>
      <c r="J376" t="s">
        <v>93</v>
      </c>
      <c r="K376" t="s">
        <v>78</v>
      </c>
      <c r="L376" t="s">
        <v>482</v>
      </c>
      <c r="M376" t="s">
        <v>483</v>
      </c>
      <c r="N376" t="s">
        <v>484</v>
      </c>
      <c r="O376" t="s">
        <v>82</v>
      </c>
      <c r="P376" t="str">
        <f>"SUT-CT083193                  "</f>
        <v xml:space="preserve">SUT-CT083193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40.659999999999997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15.9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0.2</v>
      </c>
      <c r="BJ376">
        <v>2.2000000000000002</v>
      </c>
      <c r="BK376">
        <v>2.5</v>
      </c>
      <c r="BL376">
        <v>114.24</v>
      </c>
      <c r="BM376">
        <v>17.14</v>
      </c>
      <c r="BN376">
        <v>131.38</v>
      </c>
      <c r="BO376">
        <v>131.38</v>
      </c>
      <c r="BQ376" t="s">
        <v>485</v>
      </c>
      <c r="BR376" t="s">
        <v>99</v>
      </c>
      <c r="BS376" s="3">
        <v>45209</v>
      </c>
      <c r="BT376" s="4">
        <v>0.39305555555555555</v>
      </c>
      <c r="BU376" t="s">
        <v>1179</v>
      </c>
      <c r="BV376" t="s">
        <v>101</v>
      </c>
      <c r="BY376">
        <v>11168.58</v>
      </c>
      <c r="BZ376" t="s">
        <v>231</v>
      </c>
      <c r="CA376" t="s">
        <v>487</v>
      </c>
      <c r="CC376" t="s">
        <v>483</v>
      </c>
      <c r="CD376">
        <v>1475</v>
      </c>
      <c r="CE376" t="s">
        <v>171</v>
      </c>
      <c r="CF376" s="3">
        <v>45209</v>
      </c>
      <c r="CI376">
        <v>1</v>
      </c>
      <c r="CJ376">
        <v>1</v>
      </c>
      <c r="CK376">
        <v>21</v>
      </c>
      <c r="CL376" t="s">
        <v>86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"GAB2017170"</f>
        <v>GAB2017170</v>
      </c>
      <c r="F377" s="3">
        <v>45208</v>
      </c>
      <c r="G377">
        <v>202407</v>
      </c>
      <c r="H377" t="s">
        <v>91</v>
      </c>
      <c r="I377" t="s">
        <v>92</v>
      </c>
      <c r="J377" t="s">
        <v>93</v>
      </c>
      <c r="K377" t="s">
        <v>78</v>
      </c>
      <c r="L377" t="s">
        <v>295</v>
      </c>
      <c r="M377" t="s">
        <v>296</v>
      </c>
      <c r="N377" t="s">
        <v>297</v>
      </c>
      <c r="O377" t="s">
        <v>82</v>
      </c>
      <c r="P377" t="str">
        <f>"SUT-CT083192                  "</f>
        <v xml:space="preserve">SUT-CT083192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63.04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0.3</v>
      </c>
      <c r="BJ377">
        <v>1.8</v>
      </c>
      <c r="BK377">
        <v>2</v>
      </c>
      <c r="BL377">
        <v>152.46</v>
      </c>
      <c r="BM377">
        <v>22.87</v>
      </c>
      <c r="BN377">
        <v>175.33</v>
      </c>
      <c r="BO377">
        <v>175.33</v>
      </c>
      <c r="BQ377" t="s">
        <v>388</v>
      </c>
      <c r="BR377" t="s">
        <v>99</v>
      </c>
      <c r="BS377" s="3">
        <v>45209</v>
      </c>
      <c r="BT377" s="4">
        <v>0.42638888888888887</v>
      </c>
      <c r="BU377" t="s">
        <v>732</v>
      </c>
      <c r="BV377" t="s">
        <v>101</v>
      </c>
      <c r="BY377">
        <v>8880.2999999999993</v>
      </c>
      <c r="BZ377" t="s">
        <v>89</v>
      </c>
      <c r="CC377" t="s">
        <v>296</v>
      </c>
      <c r="CD377">
        <v>9459</v>
      </c>
      <c r="CE377" t="s">
        <v>1180</v>
      </c>
      <c r="CF377" s="3">
        <v>45209</v>
      </c>
      <c r="CI377">
        <v>2</v>
      </c>
      <c r="CJ377">
        <v>1</v>
      </c>
      <c r="CK377">
        <v>23</v>
      </c>
      <c r="CL377" t="s">
        <v>86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"GAB2017171"</f>
        <v>GAB2017171</v>
      </c>
      <c r="F378" s="3">
        <v>45208</v>
      </c>
      <c r="G378">
        <v>202407</v>
      </c>
      <c r="H378" t="s">
        <v>91</v>
      </c>
      <c r="I378" t="s">
        <v>92</v>
      </c>
      <c r="J378" t="s">
        <v>93</v>
      </c>
      <c r="K378" t="s">
        <v>78</v>
      </c>
      <c r="L378" t="s">
        <v>289</v>
      </c>
      <c r="M378" t="s">
        <v>290</v>
      </c>
      <c r="N378" t="s">
        <v>291</v>
      </c>
      <c r="O378" t="s">
        <v>82</v>
      </c>
      <c r="P378" t="str">
        <f>"SUT-CT083190                  "</f>
        <v xml:space="preserve">SUT-CT083190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77.28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0.2</v>
      </c>
      <c r="BJ378">
        <v>2.4</v>
      </c>
      <c r="BK378">
        <v>2.5</v>
      </c>
      <c r="BL378">
        <v>186.89</v>
      </c>
      <c r="BM378">
        <v>28.03</v>
      </c>
      <c r="BN378">
        <v>214.92</v>
      </c>
      <c r="BO378">
        <v>214.92</v>
      </c>
      <c r="BQ378" t="s">
        <v>292</v>
      </c>
      <c r="BR378" t="s">
        <v>99</v>
      </c>
      <c r="BS378" s="3">
        <v>45211</v>
      </c>
      <c r="BT378" s="4">
        <v>0.46597222222222223</v>
      </c>
      <c r="BU378" t="s">
        <v>1181</v>
      </c>
      <c r="BV378" t="s">
        <v>101</v>
      </c>
      <c r="BY378">
        <v>12223.26</v>
      </c>
      <c r="BZ378" t="s">
        <v>89</v>
      </c>
      <c r="CC378" t="s">
        <v>290</v>
      </c>
      <c r="CD378">
        <v>8800</v>
      </c>
      <c r="CE378" t="s">
        <v>494</v>
      </c>
      <c r="CF378" s="3">
        <v>45212</v>
      </c>
      <c r="CI378">
        <v>3</v>
      </c>
      <c r="CJ378">
        <v>3</v>
      </c>
      <c r="CK378">
        <v>23</v>
      </c>
      <c r="CL378" t="s">
        <v>86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"GAB2017173"</f>
        <v>GAB2017173</v>
      </c>
      <c r="F379" s="3">
        <v>45208</v>
      </c>
      <c r="G379">
        <v>202407</v>
      </c>
      <c r="H379" t="s">
        <v>91</v>
      </c>
      <c r="I379" t="s">
        <v>92</v>
      </c>
      <c r="J379" t="s">
        <v>93</v>
      </c>
      <c r="K379" t="s">
        <v>78</v>
      </c>
      <c r="L379" t="s">
        <v>91</v>
      </c>
      <c r="M379" t="s">
        <v>92</v>
      </c>
      <c r="N379" t="s">
        <v>516</v>
      </c>
      <c r="O379" t="s">
        <v>82</v>
      </c>
      <c r="P379" t="str">
        <f>"SUT-CT083064                  "</f>
        <v xml:space="preserve">SUT-CT083064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25.42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0.2</v>
      </c>
      <c r="BJ379">
        <v>2.2999999999999998</v>
      </c>
      <c r="BK379">
        <v>3</v>
      </c>
      <c r="BL379">
        <v>61.47</v>
      </c>
      <c r="BM379">
        <v>9.2200000000000006</v>
      </c>
      <c r="BN379">
        <v>70.69</v>
      </c>
      <c r="BO379">
        <v>70.69</v>
      </c>
      <c r="BQ379" t="s">
        <v>193</v>
      </c>
      <c r="BR379" t="s">
        <v>99</v>
      </c>
      <c r="BS379" s="3">
        <v>45209</v>
      </c>
      <c r="BT379" s="4">
        <v>0.39513888888888887</v>
      </c>
      <c r="BU379" t="s">
        <v>517</v>
      </c>
      <c r="BV379" t="s">
        <v>101</v>
      </c>
      <c r="BY379">
        <v>11577.6</v>
      </c>
      <c r="BZ379" t="s">
        <v>89</v>
      </c>
      <c r="CA379" t="s">
        <v>518</v>
      </c>
      <c r="CC379" t="s">
        <v>92</v>
      </c>
      <c r="CD379">
        <v>7441</v>
      </c>
      <c r="CE379" t="s">
        <v>1182</v>
      </c>
      <c r="CF379" s="3">
        <v>45210</v>
      </c>
      <c r="CI379">
        <v>1</v>
      </c>
      <c r="CJ379">
        <v>1</v>
      </c>
      <c r="CK379">
        <v>22</v>
      </c>
      <c r="CL379" t="s">
        <v>86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"GAB2017174"</f>
        <v>GAB2017174</v>
      </c>
      <c r="F380" s="3">
        <v>45208</v>
      </c>
      <c r="G380">
        <v>202407</v>
      </c>
      <c r="H380" t="s">
        <v>91</v>
      </c>
      <c r="I380" t="s">
        <v>92</v>
      </c>
      <c r="J380" t="s">
        <v>93</v>
      </c>
      <c r="K380" t="s">
        <v>78</v>
      </c>
      <c r="L380" t="s">
        <v>153</v>
      </c>
      <c r="M380" t="s">
        <v>154</v>
      </c>
      <c r="N380" t="s">
        <v>155</v>
      </c>
      <c r="O380" t="s">
        <v>82</v>
      </c>
      <c r="P380" t="str">
        <f>"SUT-CT083191                  "</f>
        <v xml:space="preserve">SUT-CT083191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77.28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1</v>
      </c>
      <c r="BJ380">
        <v>2.4</v>
      </c>
      <c r="BK380">
        <v>2.5</v>
      </c>
      <c r="BL380">
        <v>186.89</v>
      </c>
      <c r="BM380">
        <v>28.03</v>
      </c>
      <c r="BN380">
        <v>214.92</v>
      </c>
      <c r="BO380">
        <v>214.92</v>
      </c>
      <c r="BQ380" t="s">
        <v>156</v>
      </c>
      <c r="BR380" t="s">
        <v>99</v>
      </c>
      <c r="BS380" s="3">
        <v>45209</v>
      </c>
      <c r="BT380" s="4">
        <v>0.43194444444444446</v>
      </c>
      <c r="BU380" t="s">
        <v>993</v>
      </c>
      <c r="BV380" t="s">
        <v>101</v>
      </c>
      <c r="BY380">
        <v>12144.41</v>
      </c>
      <c r="BZ380" t="s">
        <v>89</v>
      </c>
      <c r="CA380" t="s">
        <v>158</v>
      </c>
      <c r="CC380" t="s">
        <v>154</v>
      </c>
      <c r="CD380" s="5" t="s">
        <v>159</v>
      </c>
      <c r="CE380" t="s">
        <v>1183</v>
      </c>
      <c r="CF380" s="3">
        <v>45209</v>
      </c>
      <c r="CI380">
        <v>2</v>
      </c>
      <c r="CJ380">
        <v>1</v>
      </c>
      <c r="CK380">
        <v>23</v>
      </c>
      <c r="CL380" t="s">
        <v>86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"GAB2017175"</f>
        <v>GAB2017175</v>
      </c>
      <c r="F381" s="3">
        <v>45208</v>
      </c>
      <c r="G381">
        <v>202407</v>
      </c>
      <c r="H381" t="s">
        <v>91</v>
      </c>
      <c r="I381" t="s">
        <v>92</v>
      </c>
      <c r="J381" t="s">
        <v>93</v>
      </c>
      <c r="K381" t="s">
        <v>78</v>
      </c>
      <c r="L381" t="s">
        <v>1184</v>
      </c>
      <c r="M381" t="s">
        <v>1185</v>
      </c>
      <c r="N381" t="s">
        <v>1186</v>
      </c>
      <c r="O381" t="s">
        <v>82</v>
      </c>
      <c r="P381" t="str">
        <f>"SUT-CT083189                  "</f>
        <v xml:space="preserve">SUT-CT083189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77.28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0.1</v>
      </c>
      <c r="BJ381">
        <v>2.5</v>
      </c>
      <c r="BK381">
        <v>2.5</v>
      </c>
      <c r="BL381">
        <v>186.89</v>
      </c>
      <c r="BM381">
        <v>28.03</v>
      </c>
      <c r="BN381">
        <v>214.92</v>
      </c>
      <c r="BO381">
        <v>214.92</v>
      </c>
      <c r="BR381" t="s">
        <v>99</v>
      </c>
      <c r="BS381" s="3">
        <v>45209</v>
      </c>
      <c r="BT381" s="4">
        <v>0.47222222222222227</v>
      </c>
      <c r="BU381" t="s">
        <v>1187</v>
      </c>
      <c r="BV381" t="s">
        <v>101</v>
      </c>
      <c r="BY381">
        <v>12748.78</v>
      </c>
      <c r="BZ381" t="s">
        <v>89</v>
      </c>
      <c r="CA381" t="s">
        <v>1188</v>
      </c>
      <c r="CC381" t="s">
        <v>1185</v>
      </c>
      <c r="CD381">
        <v>1759</v>
      </c>
      <c r="CE381" t="s">
        <v>267</v>
      </c>
      <c r="CF381" s="3">
        <v>45209</v>
      </c>
      <c r="CI381">
        <v>1</v>
      </c>
      <c r="CJ381">
        <v>1</v>
      </c>
      <c r="CK381">
        <v>23</v>
      </c>
      <c r="CL381" t="s">
        <v>86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"GAB2017176"</f>
        <v>GAB2017176</v>
      </c>
      <c r="F382" s="3">
        <v>45208</v>
      </c>
      <c r="G382">
        <v>202407</v>
      </c>
      <c r="H382" t="s">
        <v>91</v>
      </c>
      <c r="I382" t="s">
        <v>92</v>
      </c>
      <c r="J382" t="s">
        <v>93</v>
      </c>
      <c r="K382" t="s">
        <v>78</v>
      </c>
      <c r="L382" t="s">
        <v>268</v>
      </c>
      <c r="M382" t="s">
        <v>269</v>
      </c>
      <c r="N382" t="s">
        <v>1189</v>
      </c>
      <c r="O382" t="s">
        <v>82</v>
      </c>
      <c r="P382" t="str">
        <f>"SUT-018210                    "</f>
        <v xml:space="preserve">SUT-018210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40.659999999999997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0.1</v>
      </c>
      <c r="BJ382">
        <v>2.2000000000000002</v>
      </c>
      <c r="BK382">
        <v>2.5</v>
      </c>
      <c r="BL382">
        <v>98.34</v>
      </c>
      <c r="BM382">
        <v>14.75</v>
      </c>
      <c r="BN382">
        <v>113.09</v>
      </c>
      <c r="BO382">
        <v>113.09</v>
      </c>
      <c r="BQ382" t="s">
        <v>271</v>
      </c>
      <c r="BR382" t="s">
        <v>99</v>
      </c>
      <c r="BS382" s="3">
        <v>45209</v>
      </c>
      <c r="BT382" s="4">
        <v>0.43333333333333335</v>
      </c>
      <c r="BU382" t="s">
        <v>1190</v>
      </c>
      <c r="BV382" t="s">
        <v>101</v>
      </c>
      <c r="BY382">
        <v>11212.08</v>
      </c>
      <c r="BZ382" t="s">
        <v>89</v>
      </c>
      <c r="CA382" t="s">
        <v>273</v>
      </c>
      <c r="CC382" t="s">
        <v>269</v>
      </c>
      <c r="CD382">
        <v>5200</v>
      </c>
      <c r="CE382" t="s">
        <v>267</v>
      </c>
      <c r="CF382" s="3">
        <v>45209</v>
      </c>
      <c r="CI382">
        <v>1</v>
      </c>
      <c r="CJ382">
        <v>1</v>
      </c>
      <c r="CK382">
        <v>21</v>
      </c>
      <c r="CL382" t="s">
        <v>86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"GAB2017177"</f>
        <v>GAB2017177</v>
      </c>
      <c r="F383" s="3">
        <v>45208</v>
      </c>
      <c r="G383">
        <v>202407</v>
      </c>
      <c r="H383" t="s">
        <v>91</v>
      </c>
      <c r="I383" t="s">
        <v>92</v>
      </c>
      <c r="J383" t="s">
        <v>93</v>
      </c>
      <c r="K383" t="s">
        <v>78</v>
      </c>
      <c r="L383" t="s">
        <v>295</v>
      </c>
      <c r="M383" t="s">
        <v>296</v>
      </c>
      <c r="N383" t="s">
        <v>419</v>
      </c>
      <c r="O383" t="s">
        <v>82</v>
      </c>
      <c r="P383" t="str">
        <f>"SUT-CT083206                  "</f>
        <v xml:space="preserve">SUT-CT083206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77.28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0.2</v>
      </c>
      <c r="BJ383">
        <v>2.2000000000000002</v>
      </c>
      <c r="BK383">
        <v>2.5</v>
      </c>
      <c r="BL383">
        <v>186.89</v>
      </c>
      <c r="BM383">
        <v>28.03</v>
      </c>
      <c r="BN383">
        <v>214.92</v>
      </c>
      <c r="BO383">
        <v>214.92</v>
      </c>
      <c r="BQ383" t="s">
        <v>529</v>
      </c>
      <c r="BR383" t="s">
        <v>99</v>
      </c>
      <c r="BS383" s="3">
        <v>45209</v>
      </c>
      <c r="BT383" s="4">
        <v>0.43402777777777773</v>
      </c>
      <c r="BU383" t="s">
        <v>1191</v>
      </c>
      <c r="BV383" t="s">
        <v>101</v>
      </c>
      <c r="BY383">
        <v>10765.44</v>
      </c>
      <c r="BZ383" t="s">
        <v>89</v>
      </c>
      <c r="CC383" t="s">
        <v>296</v>
      </c>
      <c r="CD383">
        <v>9459</v>
      </c>
      <c r="CE383" t="s">
        <v>494</v>
      </c>
      <c r="CF383" s="3">
        <v>45209</v>
      </c>
      <c r="CI383">
        <v>2</v>
      </c>
      <c r="CJ383">
        <v>1</v>
      </c>
      <c r="CK383">
        <v>23</v>
      </c>
      <c r="CL383" t="s">
        <v>86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"GAB2017178"</f>
        <v>GAB2017178</v>
      </c>
      <c r="F384" s="3">
        <v>45208</v>
      </c>
      <c r="G384">
        <v>202407</v>
      </c>
      <c r="H384" t="s">
        <v>91</v>
      </c>
      <c r="I384" t="s">
        <v>92</v>
      </c>
      <c r="J384" t="s">
        <v>93</v>
      </c>
      <c r="K384" t="s">
        <v>78</v>
      </c>
      <c r="L384" t="s">
        <v>133</v>
      </c>
      <c r="M384" t="s">
        <v>134</v>
      </c>
      <c r="N384" t="s">
        <v>417</v>
      </c>
      <c r="O384" t="s">
        <v>82</v>
      </c>
      <c r="P384" t="str">
        <f>"SUT-CT083202                  "</f>
        <v xml:space="preserve">SUT-CT083202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77.28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1</v>
      </c>
      <c r="BJ384">
        <v>2.4</v>
      </c>
      <c r="BK384">
        <v>2.5</v>
      </c>
      <c r="BL384">
        <v>186.89</v>
      </c>
      <c r="BM384">
        <v>28.03</v>
      </c>
      <c r="BN384">
        <v>214.92</v>
      </c>
      <c r="BO384">
        <v>214.92</v>
      </c>
      <c r="BQ384" t="s">
        <v>418</v>
      </c>
      <c r="BR384" t="s">
        <v>99</v>
      </c>
      <c r="BS384" s="3">
        <v>45209</v>
      </c>
      <c r="BT384" s="4">
        <v>0.43124999999999997</v>
      </c>
      <c r="BU384" t="s">
        <v>1050</v>
      </c>
      <c r="BV384" t="s">
        <v>101</v>
      </c>
      <c r="BY384">
        <v>12000</v>
      </c>
      <c r="BZ384" t="s">
        <v>89</v>
      </c>
      <c r="CC384" t="s">
        <v>134</v>
      </c>
      <c r="CD384" s="5" t="s">
        <v>139</v>
      </c>
      <c r="CE384" t="s">
        <v>171</v>
      </c>
      <c r="CF384" s="3">
        <v>45210</v>
      </c>
      <c r="CI384">
        <v>2</v>
      </c>
      <c r="CJ384">
        <v>1</v>
      </c>
      <c r="CK384">
        <v>23</v>
      </c>
      <c r="CL384" t="s">
        <v>86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"GAB2017180"</f>
        <v>GAB2017180</v>
      </c>
      <c r="F385" s="3">
        <v>45208</v>
      </c>
      <c r="G385">
        <v>202407</v>
      </c>
      <c r="H385" t="s">
        <v>91</v>
      </c>
      <c r="I385" t="s">
        <v>92</v>
      </c>
      <c r="J385" t="s">
        <v>93</v>
      </c>
      <c r="K385" t="s">
        <v>78</v>
      </c>
      <c r="L385" t="s">
        <v>75</v>
      </c>
      <c r="M385" t="s">
        <v>76</v>
      </c>
      <c r="N385" t="s">
        <v>504</v>
      </c>
      <c r="O385" t="s">
        <v>82</v>
      </c>
      <c r="P385" t="str">
        <f>"SUT-017792                    "</f>
        <v xml:space="preserve">SUT-017792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32.54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0.1</v>
      </c>
      <c r="BJ385">
        <v>1.6</v>
      </c>
      <c r="BK385">
        <v>2</v>
      </c>
      <c r="BL385">
        <v>78.69</v>
      </c>
      <c r="BM385">
        <v>11.8</v>
      </c>
      <c r="BN385">
        <v>90.49</v>
      </c>
      <c r="BO385">
        <v>90.49</v>
      </c>
      <c r="BQ385" t="s">
        <v>505</v>
      </c>
      <c r="BR385" t="s">
        <v>99</v>
      </c>
      <c r="BS385" s="3">
        <v>45209</v>
      </c>
      <c r="BT385" s="4">
        <v>0.38958333333333334</v>
      </c>
      <c r="BU385" t="s">
        <v>506</v>
      </c>
      <c r="BV385" t="s">
        <v>101</v>
      </c>
      <c r="BY385">
        <v>7780.05</v>
      </c>
      <c r="BZ385" t="s">
        <v>89</v>
      </c>
      <c r="CA385" t="s">
        <v>507</v>
      </c>
      <c r="CC385" t="s">
        <v>76</v>
      </c>
      <c r="CD385" s="5" t="s">
        <v>176</v>
      </c>
      <c r="CE385" t="s">
        <v>267</v>
      </c>
      <c r="CF385" s="3">
        <v>45210</v>
      </c>
      <c r="CI385">
        <v>1</v>
      </c>
      <c r="CJ385">
        <v>1</v>
      </c>
      <c r="CK385">
        <v>21</v>
      </c>
      <c r="CL385" t="s">
        <v>86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"GAB2017181"</f>
        <v>GAB2017181</v>
      </c>
      <c r="F386" s="3">
        <v>45208</v>
      </c>
      <c r="G386">
        <v>202407</v>
      </c>
      <c r="H386" t="s">
        <v>91</v>
      </c>
      <c r="I386" t="s">
        <v>92</v>
      </c>
      <c r="J386" t="s">
        <v>93</v>
      </c>
      <c r="K386" t="s">
        <v>78</v>
      </c>
      <c r="L386" t="s">
        <v>736</v>
      </c>
      <c r="M386" t="s">
        <v>737</v>
      </c>
      <c r="N386" t="s">
        <v>738</v>
      </c>
      <c r="O386" t="s">
        <v>82</v>
      </c>
      <c r="P386" t="str">
        <f>"SUT-017829                    "</f>
        <v xml:space="preserve">SUT-017829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48.79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0.2</v>
      </c>
      <c r="BJ386">
        <v>2.7</v>
      </c>
      <c r="BK386">
        <v>3</v>
      </c>
      <c r="BL386">
        <v>118</v>
      </c>
      <c r="BM386">
        <v>17.7</v>
      </c>
      <c r="BN386">
        <v>135.69999999999999</v>
      </c>
      <c r="BO386">
        <v>135.69999999999999</v>
      </c>
      <c r="BQ386" t="s">
        <v>739</v>
      </c>
      <c r="BR386" t="s">
        <v>99</v>
      </c>
      <c r="BS386" s="3">
        <v>45209</v>
      </c>
      <c r="BT386" s="4">
        <v>0.33680555555555558</v>
      </c>
      <c r="BU386" t="s">
        <v>1192</v>
      </c>
      <c r="BV386" t="s">
        <v>101</v>
      </c>
      <c r="BY386">
        <v>13366.5</v>
      </c>
      <c r="BZ386" t="s">
        <v>89</v>
      </c>
      <c r="CA386" t="s">
        <v>1193</v>
      </c>
      <c r="CC386" t="s">
        <v>737</v>
      </c>
      <c r="CD386">
        <v>1619</v>
      </c>
      <c r="CE386" t="s">
        <v>171</v>
      </c>
      <c r="CF386" s="3">
        <v>45209</v>
      </c>
      <c r="CI386">
        <v>1</v>
      </c>
      <c r="CJ386">
        <v>1</v>
      </c>
      <c r="CK386">
        <v>21</v>
      </c>
      <c r="CL386" t="s">
        <v>86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"GAB2017160"</f>
        <v>GAB2017160</v>
      </c>
      <c r="F387" s="3">
        <v>45208</v>
      </c>
      <c r="G387">
        <v>202407</v>
      </c>
      <c r="H387" t="s">
        <v>91</v>
      </c>
      <c r="I387" t="s">
        <v>92</v>
      </c>
      <c r="J387" t="s">
        <v>93</v>
      </c>
      <c r="K387" t="s">
        <v>78</v>
      </c>
      <c r="L387" t="s">
        <v>282</v>
      </c>
      <c r="M387" t="s">
        <v>283</v>
      </c>
      <c r="N387" t="s">
        <v>1194</v>
      </c>
      <c r="O387" t="s">
        <v>97</v>
      </c>
      <c r="P387" t="str">
        <f>"SUT-018175                    "</f>
        <v xml:space="preserve">SUT-018175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5.57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62.92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1.4</v>
      </c>
      <c r="BJ387">
        <v>5.9</v>
      </c>
      <c r="BK387">
        <v>6</v>
      </c>
      <c r="BL387">
        <v>157.74</v>
      </c>
      <c r="BM387">
        <v>23.66</v>
      </c>
      <c r="BN387">
        <v>181.4</v>
      </c>
      <c r="BO387">
        <v>181.4</v>
      </c>
      <c r="BQ387" t="s">
        <v>1195</v>
      </c>
      <c r="BR387" t="s">
        <v>99</v>
      </c>
      <c r="BS387" s="3">
        <v>45210</v>
      </c>
      <c r="BT387" s="4">
        <v>0.61319444444444449</v>
      </c>
      <c r="BU387" t="s">
        <v>1196</v>
      </c>
      <c r="BV387" t="s">
        <v>101</v>
      </c>
      <c r="BY387">
        <v>29685.599999999999</v>
      </c>
      <c r="CA387" t="s">
        <v>458</v>
      </c>
      <c r="CC387" t="s">
        <v>283</v>
      </c>
      <c r="CD387" s="5" t="s">
        <v>1197</v>
      </c>
      <c r="CE387" t="s">
        <v>90</v>
      </c>
      <c r="CF387" s="3">
        <v>45210</v>
      </c>
      <c r="CI387">
        <v>3</v>
      </c>
      <c r="CJ387">
        <v>2</v>
      </c>
      <c r="CK387">
        <v>41</v>
      </c>
      <c r="CL387" t="s">
        <v>86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"GAB2017159"</f>
        <v>GAB2017159</v>
      </c>
      <c r="F388" s="3">
        <v>45208</v>
      </c>
      <c r="G388">
        <v>202407</v>
      </c>
      <c r="H388" t="s">
        <v>91</v>
      </c>
      <c r="I388" t="s">
        <v>92</v>
      </c>
      <c r="J388" t="s">
        <v>93</v>
      </c>
      <c r="K388" t="s">
        <v>78</v>
      </c>
      <c r="L388" t="s">
        <v>473</v>
      </c>
      <c r="M388" t="s">
        <v>474</v>
      </c>
      <c r="N388" t="s">
        <v>1198</v>
      </c>
      <c r="O388" t="s">
        <v>82</v>
      </c>
      <c r="P388" t="str">
        <f>"SUT-CT083179                  "</f>
        <v xml:space="preserve">SUT-CT083179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105.74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0.1</v>
      </c>
      <c r="BJ388">
        <v>3.5</v>
      </c>
      <c r="BK388">
        <v>3.5</v>
      </c>
      <c r="BL388">
        <v>255.73</v>
      </c>
      <c r="BM388">
        <v>38.36</v>
      </c>
      <c r="BN388">
        <v>294.08999999999997</v>
      </c>
      <c r="BO388">
        <v>294.08999999999997</v>
      </c>
      <c r="BQ388" t="s">
        <v>1199</v>
      </c>
      <c r="BR388" t="s">
        <v>99</v>
      </c>
      <c r="BS388" s="3">
        <v>45209</v>
      </c>
      <c r="BT388" s="4">
        <v>0.35833333333333334</v>
      </c>
      <c r="BU388" t="s">
        <v>1200</v>
      </c>
      <c r="BV388" t="s">
        <v>101</v>
      </c>
      <c r="BY388">
        <v>17668.75</v>
      </c>
      <c r="BZ388" t="s">
        <v>89</v>
      </c>
      <c r="CA388" t="s">
        <v>1201</v>
      </c>
      <c r="CC388" t="s">
        <v>474</v>
      </c>
      <c r="CD388">
        <v>1939</v>
      </c>
      <c r="CE388" t="s">
        <v>267</v>
      </c>
      <c r="CF388" s="3">
        <v>45210</v>
      </c>
      <c r="CI388">
        <v>1</v>
      </c>
      <c r="CJ388">
        <v>1</v>
      </c>
      <c r="CK388">
        <v>23</v>
      </c>
      <c r="CL388" t="s">
        <v>86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"GAB2017183"</f>
        <v>GAB2017183</v>
      </c>
      <c r="F389" s="3">
        <v>45209</v>
      </c>
      <c r="G389">
        <v>202407</v>
      </c>
      <c r="H389" t="s">
        <v>91</v>
      </c>
      <c r="I389" t="s">
        <v>92</v>
      </c>
      <c r="J389" t="s">
        <v>93</v>
      </c>
      <c r="K389" t="s">
        <v>78</v>
      </c>
      <c r="L389" t="s">
        <v>153</v>
      </c>
      <c r="M389" t="s">
        <v>154</v>
      </c>
      <c r="N389" t="s">
        <v>1202</v>
      </c>
      <c r="O389" t="s">
        <v>97</v>
      </c>
      <c r="P389" t="str">
        <f>"SUT-CT083209                  "</f>
        <v xml:space="preserve">SUT-CT083209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5.57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88.75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0.5</v>
      </c>
      <c r="BJ389">
        <v>1.7</v>
      </c>
      <c r="BK389">
        <v>2</v>
      </c>
      <c r="BL389">
        <v>220.2</v>
      </c>
      <c r="BM389">
        <v>33.03</v>
      </c>
      <c r="BN389">
        <v>253.23</v>
      </c>
      <c r="BO389">
        <v>253.23</v>
      </c>
      <c r="BQ389" t="s">
        <v>1203</v>
      </c>
      <c r="BR389" t="s">
        <v>99</v>
      </c>
      <c r="BS389" s="3">
        <v>45211</v>
      </c>
      <c r="BT389" s="4">
        <v>0.46319444444444446</v>
      </c>
      <c r="BU389" t="s">
        <v>1204</v>
      </c>
      <c r="BV389" t="s">
        <v>101</v>
      </c>
      <c r="BY389">
        <v>8537.76</v>
      </c>
      <c r="CA389" t="s">
        <v>377</v>
      </c>
      <c r="CC389" t="s">
        <v>154</v>
      </c>
      <c r="CD389" s="5" t="s">
        <v>159</v>
      </c>
      <c r="CE389" t="s">
        <v>90</v>
      </c>
      <c r="CF389" s="3">
        <v>45211</v>
      </c>
      <c r="CI389">
        <v>3</v>
      </c>
      <c r="CJ389">
        <v>2</v>
      </c>
      <c r="CK389">
        <v>43</v>
      </c>
      <c r="CL389" t="s">
        <v>86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"GAB2017184"</f>
        <v>GAB2017184</v>
      </c>
      <c r="F390" s="3">
        <v>45209</v>
      </c>
      <c r="G390">
        <v>202407</v>
      </c>
      <c r="H390" t="s">
        <v>91</v>
      </c>
      <c r="I390" t="s">
        <v>92</v>
      </c>
      <c r="J390" t="s">
        <v>93</v>
      </c>
      <c r="K390" t="s">
        <v>78</v>
      </c>
      <c r="L390" t="s">
        <v>75</v>
      </c>
      <c r="M390" t="s">
        <v>76</v>
      </c>
      <c r="N390" t="s">
        <v>558</v>
      </c>
      <c r="O390" t="s">
        <v>97</v>
      </c>
      <c r="P390" t="str">
        <f>"SUT-CT083210                  "</f>
        <v xml:space="preserve">SUT-CT083210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5.57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62.92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0.3</v>
      </c>
      <c r="BJ390">
        <v>2.2999999999999998</v>
      </c>
      <c r="BK390">
        <v>3</v>
      </c>
      <c r="BL390">
        <v>157.74</v>
      </c>
      <c r="BM390">
        <v>23.66</v>
      </c>
      <c r="BN390">
        <v>181.4</v>
      </c>
      <c r="BO390">
        <v>181.4</v>
      </c>
      <c r="BQ390" t="s">
        <v>559</v>
      </c>
      <c r="BR390" t="s">
        <v>99</v>
      </c>
      <c r="BS390" s="3">
        <v>45211</v>
      </c>
      <c r="BT390" s="4">
        <v>0.43958333333333338</v>
      </c>
      <c r="BU390" t="s">
        <v>897</v>
      </c>
      <c r="BV390" t="s">
        <v>101</v>
      </c>
      <c r="BY390">
        <v>11299.5</v>
      </c>
      <c r="CA390" t="s">
        <v>195</v>
      </c>
      <c r="CC390" t="s">
        <v>76</v>
      </c>
      <c r="CD390" s="5" t="s">
        <v>176</v>
      </c>
      <c r="CE390" t="s">
        <v>90</v>
      </c>
      <c r="CF390" s="3">
        <v>45211</v>
      </c>
      <c r="CI390">
        <v>3</v>
      </c>
      <c r="CJ390">
        <v>2</v>
      </c>
      <c r="CK390">
        <v>41</v>
      </c>
      <c r="CL390" t="s">
        <v>86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"GAB2017190"</f>
        <v>GAB2017190</v>
      </c>
      <c r="F391" s="3">
        <v>45209</v>
      </c>
      <c r="G391">
        <v>202407</v>
      </c>
      <c r="H391" t="s">
        <v>91</v>
      </c>
      <c r="I391" t="s">
        <v>92</v>
      </c>
      <c r="J391" t="s">
        <v>93</v>
      </c>
      <c r="K391" t="s">
        <v>78</v>
      </c>
      <c r="L391" t="s">
        <v>1205</v>
      </c>
      <c r="M391" t="s">
        <v>1206</v>
      </c>
      <c r="N391" t="s">
        <v>1207</v>
      </c>
      <c r="O391" t="s">
        <v>97</v>
      </c>
      <c r="P391" t="str">
        <f>"SUT-CT083222                  "</f>
        <v xml:space="preserve">SUT-CT083222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5.57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88.75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0.1</v>
      </c>
      <c r="BJ391">
        <v>2.2999999999999998</v>
      </c>
      <c r="BK391">
        <v>3</v>
      </c>
      <c r="BL391">
        <v>220.2</v>
      </c>
      <c r="BM391">
        <v>33.03</v>
      </c>
      <c r="BN391">
        <v>253.23</v>
      </c>
      <c r="BO391">
        <v>253.23</v>
      </c>
      <c r="BQ391" t="s">
        <v>1208</v>
      </c>
      <c r="BR391" t="s">
        <v>99</v>
      </c>
      <c r="BS391" s="3">
        <v>45210</v>
      </c>
      <c r="BT391" s="4">
        <v>0.48472222222222222</v>
      </c>
      <c r="BU391" t="s">
        <v>1209</v>
      </c>
      <c r="BV391" t="s">
        <v>101</v>
      </c>
      <c r="BY391">
        <v>11563.4</v>
      </c>
      <c r="CA391" t="s">
        <v>1210</v>
      </c>
      <c r="CC391" t="s">
        <v>1206</v>
      </c>
      <c r="CD391">
        <v>2430</v>
      </c>
      <c r="CE391" t="s">
        <v>90</v>
      </c>
      <c r="CF391" s="3">
        <v>45210</v>
      </c>
      <c r="CI391">
        <v>3</v>
      </c>
      <c r="CJ391">
        <v>1</v>
      </c>
      <c r="CK391">
        <v>43</v>
      </c>
      <c r="CL391" t="s">
        <v>86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"GAB2017193"</f>
        <v>GAB2017193</v>
      </c>
      <c r="F392" s="3">
        <v>45209</v>
      </c>
      <c r="G392">
        <v>202407</v>
      </c>
      <c r="H392" t="s">
        <v>91</v>
      </c>
      <c r="I392" t="s">
        <v>92</v>
      </c>
      <c r="J392" t="s">
        <v>93</v>
      </c>
      <c r="K392" t="s">
        <v>78</v>
      </c>
      <c r="L392" t="s">
        <v>161</v>
      </c>
      <c r="M392" t="s">
        <v>162</v>
      </c>
      <c r="N392" t="s">
        <v>463</v>
      </c>
      <c r="O392" t="s">
        <v>97</v>
      </c>
      <c r="P392" t="str">
        <f>"SUT-CT083211                  "</f>
        <v xml:space="preserve">SUT-CT083211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5.57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174.48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3</v>
      </c>
      <c r="BI392">
        <v>26.6</v>
      </c>
      <c r="BJ392">
        <v>57.7</v>
      </c>
      <c r="BK392">
        <v>58</v>
      </c>
      <c r="BL392">
        <v>427.54</v>
      </c>
      <c r="BM392">
        <v>64.13</v>
      </c>
      <c r="BN392">
        <v>491.67</v>
      </c>
      <c r="BO392">
        <v>491.67</v>
      </c>
      <c r="BQ392" t="s">
        <v>464</v>
      </c>
      <c r="BR392" t="s">
        <v>99</v>
      </c>
      <c r="BS392" s="3">
        <v>45211</v>
      </c>
      <c r="BT392" s="4">
        <v>0.50486111111111109</v>
      </c>
      <c r="BU392" t="s">
        <v>537</v>
      </c>
      <c r="BV392" t="s">
        <v>101</v>
      </c>
      <c r="BY392">
        <v>288367.2</v>
      </c>
      <c r="CA392" t="s">
        <v>538</v>
      </c>
      <c r="CC392" t="s">
        <v>162</v>
      </c>
      <c r="CD392" s="5" t="s">
        <v>165</v>
      </c>
      <c r="CE392" t="s">
        <v>90</v>
      </c>
      <c r="CF392" s="3">
        <v>45211</v>
      </c>
      <c r="CI392">
        <v>3</v>
      </c>
      <c r="CJ392">
        <v>2</v>
      </c>
      <c r="CK392">
        <v>41</v>
      </c>
      <c r="CL392" t="s">
        <v>86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"GAB2017194"</f>
        <v>GAB2017194</v>
      </c>
      <c r="F393" s="3">
        <v>45209</v>
      </c>
      <c r="G393">
        <v>202407</v>
      </c>
      <c r="H393" t="s">
        <v>91</v>
      </c>
      <c r="I393" t="s">
        <v>92</v>
      </c>
      <c r="J393" t="s">
        <v>93</v>
      </c>
      <c r="K393" t="s">
        <v>78</v>
      </c>
      <c r="L393" t="s">
        <v>712</v>
      </c>
      <c r="M393" t="s">
        <v>713</v>
      </c>
      <c r="N393" t="s">
        <v>1211</v>
      </c>
      <c r="O393" t="s">
        <v>97</v>
      </c>
      <c r="P393" t="str">
        <f>"MED-00248 00247               "</f>
        <v xml:space="preserve">MED-00248 00247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5.57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109.62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4</v>
      </c>
      <c r="BI393">
        <v>10.5</v>
      </c>
      <c r="BJ393">
        <v>32.299999999999997</v>
      </c>
      <c r="BK393">
        <v>33</v>
      </c>
      <c r="BL393">
        <v>270.68</v>
      </c>
      <c r="BM393">
        <v>40.6</v>
      </c>
      <c r="BN393">
        <v>311.27999999999997</v>
      </c>
      <c r="BO393">
        <v>311.27999999999997</v>
      </c>
      <c r="BQ393" t="s">
        <v>715</v>
      </c>
      <c r="BR393" t="s">
        <v>99</v>
      </c>
      <c r="BS393" s="3">
        <v>45211</v>
      </c>
      <c r="BT393" s="4">
        <v>0.65833333333333333</v>
      </c>
      <c r="BU393" t="s">
        <v>393</v>
      </c>
      <c r="BV393" t="s">
        <v>101</v>
      </c>
      <c r="BY393">
        <v>161670.6</v>
      </c>
      <c r="CA393" t="s">
        <v>1212</v>
      </c>
      <c r="CC393" t="s">
        <v>713</v>
      </c>
      <c r="CD393">
        <v>6230</v>
      </c>
      <c r="CE393" t="s">
        <v>90</v>
      </c>
      <c r="CF393" s="3">
        <v>45211</v>
      </c>
      <c r="CI393">
        <v>3</v>
      </c>
      <c r="CJ393">
        <v>2</v>
      </c>
      <c r="CK393">
        <v>41</v>
      </c>
      <c r="CL393" t="s">
        <v>86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"GAB2017197"</f>
        <v>GAB2017197</v>
      </c>
      <c r="F394" s="3">
        <v>45209</v>
      </c>
      <c r="G394">
        <v>202407</v>
      </c>
      <c r="H394" t="s">
        <v>91</v>
      </c>
      <c r="I394" t="s">
        <v>92</v>
      </c>
      <c r="J394" t="s">
        <v>93</v>
      </c>
      <c r="K394" t="s">
        <v>78</v>
      </c>
      <c r="L394" t="s">
        <v>429</v>
      </c>
      <c r="M394" t="s">
        <v>430</v>
      </c>
      <c r="N394" t="s">
        <v>431</v>
      </c>
      <c r="O394" t="s">
        <v>97</v>
      </c>
      <c r="P394" t="str">
        <f>"SUT-CT083228                  "</f>
        <v xml:space="preserve">SUT-CT083228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5.57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88.75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0.6</v>
      </c>
      <c r="BJ394">
        <v>1.8</v>
      </c>
      <c r="BK394">
        <v>2</v>
      </c>
      <c r="BL394">
        <v>220.2</v>
      </c>
      <c r="BM394">
        <v>33.03</v>
      </c>
      <c r="BN394">
        <v>253.23</v>
      </c>
      <c r="BO394">
        <v>253.23</v>
      </c>
      <c r="BQ394" t="s">
        <v>1213</v>
      </c>
      <c r="BR394" t="s">
        <v>99</v>
      </c>
      <c r="BS394" s="3">
        <v>45215</v>
      </c>
      <c r="BT394" s="4">
        <v>0.65625</v>
      </c>
      <c r="BU394" t="s">
        <v>1214</v>
      </c>
      <c r="BV394" t="s">
        <v>86</v>
      </c>
      <c r="BW394" t="s">
        <v>1215</v>
      </c>
      <c r="BX394" t="s">
        <v>345</v>
      </c>
      <c r="BY394">
        <v>8950.5</v>
      </c>
      <c r="CA394" t="s">
        <v>1216</v>
      </c>
      <c r="CC394" t="s">
        <v>430</v>
      </c>
      <c r="CD394">
        <v>1050</v>
      </c>
      <c r="CE394" t="s">
        <v>90</v>
      </c>
      <c r="CF394" s="3">
        <v>45215</v>
      </c>
      <c r="CI394">
        <v>3</v>
      </c>
      <c r="CJ394">
        <v>4</v>
      </c>
      <c r="CK394">
        <v>43</v>
      </c>
      <c r="CL394" t="s">
        <v>86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"GAB2017201"</f>
        <v>GAB2017201</v>
      </c>
      <c r="F395" s="3">
        <v>45209</v>
      </c>
      <c r="G395">
        <v>202407</v>
      </c>
      <c r="H395" t="s">
        <v>91</v>
      </c>
      <c r="I395" t="s">
        <v>92</v>
      </c>
      <c r="J395" t="s">
        <v>93</v>
      </c>
      <c r="K395" t="s">
        <v>78</v>
      </c>
      <c r="L395" t="s">
        <v>1217</v>
      </c>
      <c r="M395" t="s">
        <v>1218</v>
      </c>
      <c r="N395" t="s">
        <v>1219</v>
      </c>
      <c r="O395" t="s">
        <v>97</v>
      </c>
      <c r="P395" t="str">
        <f>"SUT-018255                    "</f>
        <v xml:space="preserve">SUT-018255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5.57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88.75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1.4</v>
      </c>
      <c r="BJ395">
        <v>2.4</v>
      </c>
      <c r="BK395">
        <v>3</v>
      </c>
      <c r="BL395">
        <v>220.2</v>
      </c>
      <c r="BM395">
        <v>33.03</v>
      </c>
      <c r="BN395">
        <v>253.23</v>
      </c>
      <c r="BO395">
        <v>253.23</v>
      </c>
      <c r="BQ395" t="s">
        <v>105</v>
      </c>
      <c r="BR395" t="s">
        <v>99</v>
      </c>
      <c r="BS395" s="3">
        <v>45216</v>
      </c>
      <c r="BT395" s="4">
        <v>0.48194444444444445</v>
      </c>
      <c r="BU395" t="s">
        <v>1220</v>
      </c>
      <c r="BV395" t="s">
        <v>101</v>
      </c>
      <c r="BY395">
        <v>12107.67</v>
      </c>
      <c r="CA395" t="s">
        <v>1221</v>
      </c>
      <c r="CC395" t="s">
        <v>1218</v>
      </c>
      <c r="CD395">
        <v>8365</v>
      </c>
      <c r="CE395" t="s">
        <v>90</v>
      </c>
      <c r="CF395" s="3">
        <v>45217</v>
      </c>
      <c r="CI395">
        <v>8</v>
      </c>
      <c r="CJ395">
        <v>5</v>
      </c>
      <c r="CK395">
        <v>43</v>
      </c>
      <c r="CL395" t="s">
        <v>86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"GAB2017182"</f>
        <v>GAB2017182</v>
      </c>
      <c r="F396" s="3">
        <v>45209</v>
      </c>
      <c r="G396">
        <v>202407</v>
      </c>
      <c r="H396" t="s">
        <v>91</v>
      </c>
      <c r="I396" t="s">
        <v>92</v>
      </c>
      <c r="J396" t="s">
        <v>93</v>
      </c>
      <c r="K396" t="s">
        <v>78</v>
      </c>
      <c r="L396" t="s">
        <v>215</v>
      </c>
      <c r="M396" t="s">
        <v>216</v>
      </c>
      <c r="N396" t="s">
        <v>228</v>
      </c>
      <c r="O396" t="s">
        <v>82</v>
      </c>
      <c r="P396" t="str">
        <f>"SUT-CT083207                  "</f>
        <v xml:space="preserve">SUT-CT083207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63.04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15.9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0.7</v>
      </c>
      <c r="BJ396">
        <v>1.9</v>
      </c>
      <c r="BK396">
        <v>2</v>
      </c>
      <c r="BL396">
        <v>168.36</v>
      </c>
      <c r="BM396">
        <v>25.25</v>
      </c>
      <c r="BN396">
        <v>193.61</v>
      </c>
      <c r="BO396">
        <v>193.61</v>
      </c>
      <c r="BQ396" t="s">
        <v>1222</v>
      </c>
      <c r="BR396" t="s">
        <v>99</v>
      </c>
      <c r="BS396" s="3">
        <v>45210</v>
      </c>
      <c r="BT396" s="4">
        <v>0.4291666666666667</v>
      </c>
      <c r="BU396" t="s">
        <v>1223</v>
      </c>
      <c r="BV396" t="s">
        <v>101</v>
      </c>
      <c r="BY396">
        <v>9640</v>
      </c>
      <c r="BZ396" t="s">
        <v>231</v>
      </c>
      <c r="CA396" t="s">
        <v>232</v>
      </c>
      <c r="CC396" t="s">
        <v>216</v>
      </c>
      <c r="CD396">
        <v>2745</v>
      </c>
      <c r="CE396" t="s">
        <v>1007</v>
      </c>
      <c r="CF396" s="3">
        <v>45210</v>
      </c>
      <c r="CI396">
        <v>2</v>
      </c>
      <c r="CJ396">
        <v>1</v>
      </c>
      <c r="CK396">
        <v>23</v>
      </c>
      <c r="CL396" t="s">
        <v>86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"GAB2017185"</f>
        <v>GAB2017185</v>
      </c>
      <c r="F397" s="3">
        <v>45209</v>
      </c>
      <c r="G397">
        <v>202407</v>
      </c>
      <c r="H397" t="s">
        <v>91</v>
      </c>
      <c r="I397" t="s">
        <v>92</v>
      </c>
      <c r="J397" t="s">
        <v>93</v>
      </c>
      <c r="K397" t="s">
        <v>78</v>
      </c>
      <c r="L397" t="s">
        <v>75</v>
      </c>
      <c r="M397" t="s">
        <v>76</v>
      </c>
      <c r="N397" t="s">
        <v>766</v>
      </c>
      <c r="O397" t="s">
        <v>82</v>
      </c>
      <c r="P397" t="str">
        <f>"SUT-CT083208                  "</f>
        <v xml:space="preserve">SUT-CT083208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40.659999999999997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15.9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0.1</v>
      </c>
      <c r="BJ397">
        <v>2.1</v>
      </c>
      <c r="BK397">
        <v>2.5</v>
      </c>
      <c r="BL397">
        <v>114.24</v>
      </c>
      <c r="BM397">
        <v>17.14</v>
      </c>
      <c r="BN397">
        <v>131.38</v>
      </c>
      <c r="BO397">
        <v>131.38</v>
      </c>
      <c r="BQ397" t="s">
        <v>767</v>
      </c>
      <c r="BR397" t="s">
        <v>99</v>
      </c>
      <c r="BS397" s="3">
        <v>45210</v>
      </c>
      <c r="BT397" s="4">
        <v>0.4513888888888889</v>
      </c>
      <c r="BU397" t="s">
        <v>1224</v>
      </c>
      <c r="BV397" t="s">
        <v>101</v>
      </c>
      <c r="BY397">
        <v>10456.56</v>
      </c>
      <c r="BZ397" t="s">
        <v>231</v>
      </c>
      <c r="CA397" t="s">
        <v>1225</v>
      </c>
      <c r="CC397" t="s">
        <v>76</v>
      </c>
      <c r="CD397" s="5" t="s">
        <v>770</v>
      </c>
      <c r="CE397" t="s">
        <v>267</v>
      </c>
      <c r="CF397" s="3">
        <v>45210</v>
      </c>
      <c r="CI397">
        <v>1</v>
      </c>
      <c r="CJ397">
        <v>1</v>
      </c>
      <c r="CK397">
        <v>21</v>
      </c>
      <c r="CL397" t="s">
        <v>86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"GAB2017186"</f>
        <v>GAB2017186</v>
      </c>
      <c r="F398" s="3">
        <v>45209</v>
      </c>
      <c r="G398">
        <v>202407</v>
      </c>
      <c r="H398" t="s">
        <v>91</v>
      </c>
      <c r="I398" t="s">
        <v>92</v>
      </c>
      <c r="J398" t="s">
        <v>93</v>
      </c>
      <c r="K398" t="s">
        <v>78</v>
      </c>
      <c r="L398" t="s">
        <v>268</v>
      </c>
      <c r="M398" t="s">
        <v>269</v>
      </c>
      <c r="N398" t="s">
        <v>1226</v>
      </c>
      <c r="O398" t="s">
        <v>82</v>
      </c>
      <c r="P398" t="str">
        <f>"SUT-CT083181                  "</f>
        <v xml:space="preserve">SUT-CT083181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32.54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0.2</v>
      </c>
      <c r="BJ398">
        <v>1.9</v>
      </c>
      <c r="BK398">
        <v>2</v>
      </c>
      <c r="BL398">
        <v>78.69</v>
      </c>
      <c r="BM398">
        <v>11.8</v>
      </c>
      <c r="BN398">
        <v>90.49</v>
      </c>
      <c r="BO398">
        <v>90.49</v>
      </c>
      <c r="BR398" t="s">
        <v>99</v>
      </c>
      <c r="BS398" s="3">
        <v>45210</v>
      </c>
      <c r="BT398" s="4">
        <v>0.43402777777777773</v>
      </c>
      <c r="BU398" t="s">
        <v>1227</v>
      </c>
      <c r="BV398" t="s">
        <v>101</v>
      </c>
      <c r="BY398">
        <v>9285.2999999999993</v>
      </c>
      <c r="BZ398" t="s">
        <v>89</v>
      </c>
      <c r="CA398" t="s">
        <v>1228</v>
      </c>
      <c r="CC398" t="s">
        <v>269</v>
      </c>
      <c r="CD398">
        <v>5200</v>
      </c>
      <c r="CE398" t="s">
        <v>171</v>
      </c>
      <c r="CF398" s="3">
        <v>45210</v>
      </c>
      <c r="CI398">
        <v>1</v>
      </c>
      <c r="CJ398">
        <v>1</v>
      </c>
      <c r="CK398">
        <v>21</v>
      </c>
      <c r="CL398" t="s">
        <v>86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"009943325930"</f>
        <v>009943325930</v>
      </c>
      <c r="F399" s="3">
        <v>45209</v>
      </c>
      <c r="G399">
        <v>202407</v>
      </c>
      <c r="H399" t="s">
        <v>75</v>
      </c>
      <c r="I399" t="s">
        <v>76</v>
      </c>
      <c r="J399" t="s">
        <v>77</v>
      </c>
      <c r="K399" t="s">
        <v>78</v>
      </c>
      <c r="L399" t="s">
        <v>201</v>
      </c>
      <c r="M399" t="s">
        <v>202</v>
      </c>
      <c r="N399" t="s">
        <v>1229</v>
      </c>
      <c r="O399" t="s">
        <v>97</v>
      </c>
      <c r="P399" t="str">
        <f>"NA                            "</f>
        <v xml:space="preserve">NA      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5.57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62.92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10.7</v>
      </c>
      <c r="BJ399">
        <v>8.1</v>
      </c>
      <c r="BK399">
        <v>11</v>
      </c>
      <c r="BL399">
        <v>157.74</v>
      </c>
      <c r="BM399">
        <v>23.66</v>
      </c>
      <c r="BN399">
        <v>181.4</v>
      </c>
      <c r="BO399">
        <v>181.4</v>
      </c>
      <c r="BQ399" t="s">
        <v>1230</v>
      </c>
      <c r="BR399" t="s">
        <v>84</v>
      </c>
      <c r="BS399" s="3">
        <v>45210</v>
      </c>
      <c r="BT399" s="4">
        <v>0.58611111111111114</v>
      </c>
      <c r="BU399" t="s">
        <v>1231</v>
      </c>
      <c r="BV399" t="s">
        <v>101</v>
      </c>
      <c r="BY399">
        <v>40730.69</v>
      </c>
      <c r="BZ399" t="s">
        <v>183</v>
      </c>
      <c r="CA399" t="s">
        <v>877</v>
      </c>
      <c r="CC399" t="s">
        <v>202</v>
      </c>
      <c r="CD399">
        <v>8300</v>
      </c>
      <c r="CE399" t="s">
        <v>90</v>
      </c>
      <c r="CF399" s="3">
        <v>45211</v>
      </c>
      <c r="CI399">
        <v>1</v>
      </c>
      <c r="CJ399">
        <v>1</v>
      </c>
      <c r="CK399">
        <v>41</v>
      </c>
      <c r="CL399" t="s">
        <v>86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"GAB2017161"</f>
        <v>GAB2017161</v>
      </c>
      <c r="F400" s="3">
        <v>45208</v>
      </c>
      <c r="G400">
        <v>202407</v>
      </c>
      <c r="H400" t="s">
        <v>91</v>
      </c>
      <c r="I400" t="s">
        <v>92</v>
      </c>
      <c r="J400" t="s">
        <v>93</v>
      </c>
      <c r="K400" t="s">
        <v>78</v>
      </c>
      <c r="L400" t="s">
        <v>1078</v>
      </c>
      <c r="M400" t="s">
        <v>1079</v>
      </c>
      <c r="N400" t="s">
        <v>1232</v>
      </c>
      <c r="O400" t="s">
        <v>82</v>
      </c>
      <c r="P400" t="str">
        <f>"SUT-CT083060                  "</f>
        <v xml:space="preserve">SUT-CT083060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40.659999999999997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0.5</v>
      </c>
      <c r="BJ400">
        <v>2.4</v>
      </c>
      <c r="BK400">
        <v>2.5</v>
      </c>
      <c r="BL400">
        <v>98.34</v>
      </c>
      <c r="BM400">
        <v>14.75</v>
      </c>
      <c r="BN400">
        <v>113.09</v>
      </c>
      <c r="BO400">
        <v>113.09</v>
      </c>
      <c r="BQ400" t="s">
        <v>1233</v>
      </c>
      <c r="BR400" t="s">
        <v>99</v>
      </c>
      <c r="BS400" s="3">
        <v>45209</v>
      </c>
      <c r="BT400" s="4">
        <v>0.4201388888888889</v>
      </c>
      <c r="BU400" t="s">
        <v>1234</v>
      </c>
      <c r="BV400" t="s">
        <v>101</v>
      </c>
      <c r="BY400">
        <v>12140.1</v>
      </c>
      <c r="BZ400" t="s">
        <v>89</v>
      </c>
      <c r="CA400" t="s">
        <v>1235</v>
      </c>
      <c r="CC400" t="s">
        <v>1079</v>
      </c>
      <c r="CD400">
        <v>1724</v>
      </c>
      <c r="CE400" t="s">
        <v>256</v>
      </c>
      <c r="CF400" s="3">
        <v>45210</v>
      </c>
      <c r="CI400">
        <v>1</v>
      </c>
      <c r="CJ400">
        <v>1</v>
      </c>
      <c r="CK400">
        <v>21</v>
      </c>
      <c r="CL400" t="s">
        <v>86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"GAB2017168"</f>
        <v>GAB2017168</v>
      </c>
      <c r="F401" s="3">
        <v>45208</v>
      </c>
      <c r="G401">
        <v>202407</v>
      </c>
      <c r="H401" t="s">
        <v>91</v>
      </c>
      <c r="I401" t="s">
        <v>92</v>
      </c>
      <c r="J401" t="s">
        <v>93</v>
      </c>
      <c r="K401" t="s">
        <v>78</v>
      </c>
      <c r="L401" t="s">
        <v>75</v>
      </c>
      <c r="M401" t="s">
        <v>76</v>
      </c>
      <c r="N401" t="s">
        <v>1236</v>
      </c>
      <c r="O401" t="s">
        <v>97</v>
      </c>
      <c r="P401" t="str">
        <f>"MED-CT082981 018              "</f>
        <v xml:space="preserve">MED-CT082981 018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5.57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70.7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2</v>
      </c>
      <c r="BI401">
        <v>7.5</v>
      </c>
      <c r="BJ401">
        <v>17.399999999999999</v>
      </c>
      <c r="BK401">
        <v>18</v>
      </c>
      <c r="BL401">
        <v>176.56</v>
      </c>
      <c r="BM401">
        <v>26.48</v>
      </c>
      <c r="BN401">
        <v>203.04</v>
      </c>
      <c r="BO401">
        <v>203.04</v>
      </c>
      <c r="BQ401" t="s">
        <v>1020</v>
      </c>
      <c r="BR401" t="s">
        <v>99</v>
      </c>
      <c r="BS401" s="3">
        <v>45210</v>
      </c>
      <c r="BT401" s="4">
        <v>0.42708333333333331</v>
      </c>
      <c r="BU401" t="s">
        <v>1237</v>
      </c>
      <c r="BV401" t="s">
        <v>101</v>
      </c>
      <c r="BY401">
        <v>86943.5</v>
      </c>
      <c r="CA401" t="s">
        <v>1022</v>
      </c>
      <c r="CC401" t="s">
        <v>76</v>
      </c>
      <c r="CD401" s="5" t="s">
        <v>148</v>
      </c>
      <c r="CE401" t="s">
        <v>90</v>
      </c>
      <c r="CF401" s="3">
        <v>45210</v>
      </c>
      <c r="CI401">
        <v>3</v>
      </c>
      <c r="CJ401">
        <v>2</v>
      </c>
      <c r="CK401">
        <v>41</v>
      </c>
      <c r="CL401" t="s">
        <v>86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"GAB2017172"</f>
        <v>GAB2017172</v>
      </c>
      <c r="F402" s="3">
        <v>45208</v>
      </c>
      <c r="G402">
        <v>202407</v>
      </c>
      <c r="H402" t="s">
        <v>91</v>
      </c>
      <c r="I402" t="s">
        <v>92</v>
      </c>
      <c r="J402" t="s">
        <v>93</v>
      </c>
      <c r="K402" t="s">
        <v>78</v>
      </c>
      <c r="L402" t="s">
        <v>161</v>
      </c>
      <c r="M402" t="s">
        <v>162</v>
      </c>
      <c r="N402" t="s">
        <v>205</v>
      </c>
      <c r="O402" t="s">
        <v>97</v>
      </c>
      <c r="P402" t="str">
        <f>"SUT-CT083196                  "</f>
        <v xml:space="preserve">SUT-CT083196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5.57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62.92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0.5</v>
      </c>
      <c r="BJ402">
        <v>1.7</v>
      </c>
      <c r="BK402">
        <v>2</v>
      </c>
      <c r="BL402">
        <v>157.74</v>
      </c>
      <c r="BM402">
        <v>23.66</v>
      </c>
      <c r="BN402">
        <v>181.4</v>
      </c>
      <c r="BO402">
        <v>181.4</v>
      </c>
      <c r="BQ402" t="s">
        <v>206</v>
      </c>
      <c r="BR402" t="s">
        <v>99</v>
      </c>
      <c r="BS402" s="3">
        <v>45210</v>
      </c>
      <c r="BT402" s="4">
        <v>0.48125000000000001</v>
      </c>
      <c r="BU402" t="s">
        <v>537</v>
      </c>
      <c r="BV402" t="s">
        <v>101</v>
      </c>
      <c r="BY402">
        <v>8601.6</v>
      </c>
      <c r="CA402" t="s">
        <v>538</v>
      </c>
      <c r="CC402" t="s">
        <v>162</v>
      </c>
      <c r="CD402" s="5" t="s">
        <v>165</v>
      </c>
      <c r="CE402" t="s">
        <v>90</v>
      </c>
      <c r="CF402" s="3">
        <v>45210</v>
      </c>
      <c r="CI402">
        <v>3</v>
      </c>
      <c r="CJ402">
        <v>2</v>
      </c>
      <c r="CK402">
        <v>41</v>
      </c>
      <c r="CL402" t="s">
        <v>86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"GAB2017179"</f>
        <v>GAB2017179</v>
      </c>
      <c r="F403" s="3">
        <v>45208</v>
      </c>
      <c r="G403">
        <v>202407</v>
      </c>
      <c r="H403" t="s">
        <v>91</v>
      </c>
      <c r="I403" t="s">
        <v>92</v>
      </c>
      <c r="J403" t="s">
        <v>93</v>
      </c>
      <c r="K403" t="s">
        <v>78</v>
      </c>
      <c r="L403" t="s">
        <v>79</v>
      </c>
      <c r="M403" t="s">
        <v>80</v>
      </c>
      <c r="N403" t="s">
        <v>1238</v>
      </c>
      <c r="O403" t="s">
        <v>97</v>
      </c>
      <c r="P403" t="str">
        <f>"MED-CT083025                  "</f>
        <v xml:space="preserve">MED-CT083025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5.57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62.92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6.5</v>
      </c>
      <c r="BJ403">
        <v>13.4</v>
      </c>
      <c r="BK403">
        <v>14</v>
      </c>
      <c r="BL403">
        <v>157.74</v>
      </c>
      <c r="BM403">
        <v>23.66</v>
      </c>
      <c r="BN403">
        <v>181.4</v>
      </c>
      <c r="BO403">
        <v>181.4</v>
      </c>
      <c r="BQ403" t="s">
        <v>1239</v>
      </c>
      <c r="BR403" t="s">
        <v>99</v>
      </c>
      <c r="BS403" s="3">
        <v>45210</v>
      </c>
      <c r="BT403" s="4">
        <v>0.42499999999999999</v>
      </c>
      <c r="BU403" t="s">
        <v>1163</v>
      </c>
      <c r="BV403" t="s">
        <v>101</v>
      </c>
      <c r="BY403">
        <v>67023.45</v>
      </c>
      <c r="CA403" t="s">
        <v>542</v>
      </c>
      <c r="CC403" t="s">
        <v>80</v>
      </c>
      <c r="CD403">
        <v>9301</v>
      </c>
      <c r="CE403" t="s">
        <v>90</v>
      </c>
      <c r="CF403" s="3">
        <v>45211</v>
      </c>
      <c r="CI403">
        <v>4</v>
      </c>
      <c r="CJ403">
        <v>2</v>
      </c>
      <c r="CK403">
        <v>41</v>
      </c>
      <c r="CL403" t="s">
        <v>86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"GAB2017162"</f>
        <v>GAB2017162</v>
      </c>
      <c r="F404" s="3">
        <v>45208</v>
      </c>
      <c r="G404">
        <v>202407</v>
      </c>
      <c r="H404" t="s">
        <v>91</v>
      </c>
      <c r="I404" t="s">
        <v>92</v>
      </c>
      <c r="J404" t="s">
        <v>93</v>
      </c>
      <c r="K404" t="s">
        <v>78</v>
      </c>
      <c r="L404" t="s">
        <v>381</v>
      </c>
      <c r="M404" t="s">
        <v>382</v>
      </c>
      <c r="N404" t="s">
        <v>383</v>
      </c>
      <c r="O404" t="s">
        <v>82</v>
      </c>
      <c r="P404" t="str">
        <f>"SUT-CT083187                  "</f>
        <v xml:space="preserve">SUT-CT083187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25.42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0.3</v>
      </c>
      <c r="BJ404">
        <v>2.2999999999999998</v>
      </c>
      <c r="BK404">
        <v>3</v>
      </c>
      <c r="BL404">
        <v>61.47</v>
      </c>
      <c r="BM404">
        <v>9.2200000000000006</v>
      </c>
      <c r="BN404">
        <v>70.69</v>
      </c>
      <c r="BO404">
        <v>70.69</v>
      </c>
      <c r="BQ404" t="s">
        <v>384</v>
      </c>
      <c r="BR404" t="s">
        <v>99</v>
      </c>
      <c r="BS404" s="3">
        <v>45209</v>
      </c>
      <c r="BT404" s="4">
        <v>0.39583333333333331</v>
      </c>
      <c r="BU404" t="s">
        <v>385</v>
      </c>
      <c r="BV404" t="s">
        <v>101</v>
      </c>
      <c r="BY404">
        <v>11730</v>
      </c>
      <c r="BZ404" t="s">
        <v>89</v>
      </c>
      <c r="CA404" t="s">
        <v>386</v>
      </c>
      <c r="CC404" t="s">
        <v>382</v>
      </c>
      <c r="CD404">
        <v>7600</v>
      </c>
      <c r="CE404" t="s">
        <v>494</v>
      </c>
      <c r="CF404" s="3">
        <v>45210</v>
      </c>
      <c r="CI404">
        <v>1</v>
      </c>
      <c r="CJ404">
        <v>1</v>
      </c>
      <c r="CK404">
        <v>22</v>
      </c>
      <c r="CL404" t="s">
        <v>86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"GAB2017163"</f>
        <v>GAB2017163</v>
      </c>
      <c r="F405" s="3">
        <v>45208</v>
      </c>
      <c r="G405">
        <v>202407</v>
      </c>
      <c r="H405" t="s">
        <v>91</v>
      </c>
      <c r="I405" t="s">
        <v>92</v>
      </c>
      <c r="J405" t="s">
        <v>93</v>
      </c>
      <c r="K405" t="s">
        <v>78</v>
      </c>
      <c r="L405" t="s">
        <v>307</v>
      </c>
      <c r="M405" t="s">
        <v>308</v>
      </c>
      <c r="N405" t="s">
        <v>309</v>
      </c>
      <c r="O405" t="s">
        <v>82</v>
      </c>
      <c r="P405" t="str">
        <f>"SUT-CT083186                  "</f>
        <v xml:space="preserve">SUT-CT083186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63.04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0.1</v>
      </c>
      <c r="BJ405">
        <v>1.6</v>
      </c>
      <c r="BK405">
        <v>2</v>
      </c>
      <c r="BL405">
        <v>152.46</v>
      </c>
      <c r="BM405">
        <v>22.87</v>
      </c>
      <c r="BN405">
        <v>175.33</v>
      </c>
      <c r="BO405">
        <v>175.33</v>
      </c>
      <c r="BQ405" t="s">
        <v>310</v>
      </c>
      <c r="BR405" t="s">
        <v>99</v>
      </c>
      <c r="BS405" s="3">
        <v>45209</v>
      </c>
      <c r="BT405" s="4">
        <v>0.43263888888888885</v>
      </c>
      <c r="BU405" t="s">
        <v>1240</v>
      </c>
      <c r="BV405" t="s">
        <v>101</v>
      </c>
      <c r="BY405">
        <v>7999.01</v>
      </c>
      <c r="BZ405" t="s">
        <v>89</v>
      </c>
      <c r="CA405" t="s">
        <v>200</v>
      </c>
      <c r="CC405" t="s">
        <v>308</v>
      </c>
      <c r="CD405">
        <v>1900</v>
      </c>
      <c r="CE405" t="s">
        <v>267</v>
      </c>
      <c r="CF405" s="3">
        <v>45210</v>
      </c>
      <c r="CI405">
        <v>1</v>
      </c>
      <c r="CJ405">
        <v>1</v>
      </c>
      <c r="CK405">
        <v>23</v>
      </c>
      <c r="CL405" t="s">
        <v>86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"GAB2017164"</f>
        <v>GAB2017164</v>
      </c>
      <c r="F406" s="3">
        <v>45208</v>
      </c>
      <c r="G406">
        <v>202407</v>
      </c>
      <c r="H406" t="s">
        <v>91</v>
      </c>
      <c r="I406" t="s">
        <v>92</v>
      </c>
      <c r="J406" t="s">
        <v>93</v>
      </c>
      <c r="K406" t="s">
        <v>78</v>
      </c>
      <c r="L406" t="s">
        <v>75</v>
      </c>
      <c r="M406" t="s">
        <v>76</v>
      </c>
      <c r="N406" t="s">
        <v>427</v>
      </c>
      <c r="O406" t="s">
        <v>82</v>
      </c>
      <c r="P406" t="str">
        <f>"SUT-CT083194                  "</f>
        <v xml:space="preserve">SUT-CT083194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97.56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1.2</v>
      </c>
      <c r="BJ406">
        <v>5.9</v>
      </c>
      <c r="BK406">
        <v>6</v>
      </c>
      <c r="BL406">
        <v>235.95</v>
      </c>
      <c r="BM406">
        <v>35.39</v>
      </c>
      <c r="BN406">
        <v>271.33999999999997</v>
      </c>
      <c r="BO406">
        <v>271.33999999999997</v>
      </c>
      <c r="BQ406" t="s">
        <v>317</v>
      </c>
      <c r="BR406" t="s">
        <v>99</v>
      </c>
      <c r="BS406" s="3">
        <v>45209</v>
      </c>
      <c r="BT406" s="4">
        <v>0.3743055555555555</v>
      </c>
      <c r="BU406" t="s">
        <v>1241</v>
      </c>
      <c r="BV406" t="s">
        <v>101</v>
      </c>
      <c r="BY406">
        <v>29419</v>
      </c>
      <c r="BZ406" t="s">
        <v>89</v>
      </c>
      <c r="CA406" t="s">
        <v>511</v>
      </c>
      <c r="CC406" t="s">
        <v>76</v>
      </c>
      <c r="CD406" s="5" t="s">
        <v>428</v>
      </c>
      <c r="CE406" t="s">
        <v>1242</v>
      </c>
      <c r="CF406" s="3">
        <v>45209</v>
      </c>
      <c r="CI406">
        <v>1</v>
      </c>
      <c r="CJ406">
        <v>1</v>
      </c>
      <c r="CK406">
        <v>21</v>
      </c>
      <c r="CL406" t="s">
        <v>86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"GAB2017165"</f>
        <v>GAB2017165</v>
      </c>
      <c r="F407" s="3">
        <v>45208</v>
      </c>
      <c r="G407">
        <v>202407</v>
      </c>
      <c r="H407" t="s">
        <v>91</v>
      </c>
      <c r="I407" t="s">
        <v>92</v>
      </c>
      <c r="J407" t="s">
        <v>93</v>
      </c>
      <c r="K407" t="s">
        <v>78</v>
      </c>
      <c r="L407" t="s">
        <v>161</v>
      </c>
      <c r="M407" t="s">
        <v>162</v>
      </c>
      <c r="N407" t="s">
        <v>81</v>
      </c>
      <c r="O407" t="s">
        <v>82</v>
      </c>
      <c r="P407" t="str">
        <f>"SUT-CT083180                  "</f>
        <v xml:space="preserve">SUT-CT083180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32.54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0.7</v>
      </c>
      <c r="BJ407">
        <v>1.7</v>
      </c>
      <c r="BK407">
        <v>2</v>
      </c>
      <c r="BL407">
        <v>78.69</v>
      </c>
      <c r="BM407">
        <v>11.8</v>
      </c>
      <c r="BN407">
        <v>90.49</v>
      </c>
      <c r="BO407">
        <v>90.49</v>
      </c>
      <c r="BQ407" t="s">
        <v>84</v>
      </c>
      <c r="BR407" t="s">
        <v>99</v>
      </c>
      <c r="BS407" s="3">
        <v>45209</v>
      </c>
      <c r="BT407" s="4">
        <v>0.38194444444444442</v>
      </c>
      <c r="BU407" t="s">
        <v>163</v>
      </c>
      <c r="BV407" t="s">
        <v>101</v>
      </c>
      <c r="BY407">
        <v>8446.08</v>
      </c>
      <c r="BZ407" t="s">
        <v>89</v>
      </c>
      <c r="CA407" t="s">
        <v>164</v>
      </c>
      <c r="CC407" t="s">
        <v>162</v>
      </c>
      <c r="CD407" s="5" t="s">
        <v>165</v>
      </c>
      <c r="CE407" t="s">
        <v>1012</v>
      </c>
      <c r="CF407" s="3">
        <v>45209</v>
      </c>
      <c r="CI407">
        <v>1</v>
      </c>
      <c r="CJ407">
        <v>1</v>
      </c>
      <c r="CK407">
        <v>21</v>
      </c>
      <c r="CL407" t="s">
        <v>86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"GAB2017166"</f>
        <v>GAB2017166</v>
      </c>
      <c r="F408" s="3">
        <v>45208</v>
      </c>
      <c r="G408">
        <v>202407</v>
      </c>
      <c r="H408" t="s">
        <v>91</v>
      </c>
      <c r="I408" t="s">
        <v>92</v>
      </c>
      <c r="J408" t="s">
        <v>93</v>
      </c>
      <c r="K408" t="s">
        <v>78</v>
      </c>
      <c r="L408" t="s">
        <v>589</v>
      </c>
      <c r="M408" t="s">
        <v>590</v>
      </c>
      <c r="N408" t="s">
        <v>591</v>
      </c>
      <c r="O408" t="s">
        <v>82</v>
      </c>
      <c r="P408" t="str">
        <f>"SUT-CT083197                  "</f>
        <v xml:space="preserve">SUT-CT083197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40.659999999999997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0.2</v>
      </c>
      <c r="BJ408">
        <v>2.2000000000000002</v>
      </c>
      <c r="BK408">
        <v>2.5</v>
      </c>
      <c r="BL408">
        <v>98.34</v>
      </c>
      <c r="BM408">
        <v>14.75</v>
      </c>
      <c r="BN408">
        <v>113.09</v>
      </c>
      <c r="BO408">
        <v>113.09</v>
      </c>
      <c r="BQ408" t="s">
        <v>592</v>
      </c>
      <c r="BR408" t="s">
        <v>99</v>
      </c>
      <c r="BS408" s="3">
        <v>45209</v>
      </c>
      <c r="BT408" s="4">
        <v>0.39513888888888887</v>
      </c>
      <c r="BU408" t="s">
        <v>863</v>
      </c>
      <c r="BV408" t="s">
        <v>101</v>
      </c>
      <c r="BY408">
        <v>10956.8</v>
      </c>
      <c r="BZ408" t="s">
        <v>89</v>
      </c>
      <c r="CA408" t="s">
        <v>594</v>
      </c>
      <c r="CC408" t="s">
        <v>590</v>
      </c>
      <c r="CD408">
        <v>6529</v>
      </c>
      <c r="CE408" t="s">
        <v>267</v>
      </c>
      <c r="CF408" s="3">
        <v>45209</v>
      </c>
      <c r="CI408">
        <v>1</v>
      </c>
      <c r="CJ408">
        <v>1</v>
      </c>
      <c r="CK408">
        <v>21</v>
      </c>
      <c r="CL408" t="s">
        <v>86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"GAB2017205"</f>
        <v>GAB2017205</v>
      </c>
      <c r="F409" s="3">
        <v>45210</v>
      </c>
      <c r="G409">
        <v>202407</v>
      </c>
      <c r="H409" t="s">
        <v>91</v>
      </c>
      <c r="I409" t="s">
        <v>92</v>
      </c>
      <c r="J409" t="s">
        <v>93</v>
      </c>
      <c r="K409" t="s">
        <v>78</v>
      </c>
      <c r="L409" t="s">
        <v>153</v>
      </c>
      <c r="M409" t="s">
        <v>154</v>
      </c>
      <c r="N409" t="s">
        <v>1202</v>
      </c>
      <c r="O409" t="s">
        <v>97</v>
      </c>
      <c r="P409" t="str">
        <f>"SUT-CT083232                  "</f>
        <v xml:space="preserve">SUT-CT083232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5.57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88.75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0.1</v>
      </c>
      <c r="BJ409">
        <v>2.1</v>
      </c>
      <c r="BK409">
        <v>3</v>
      </c>
      <c r="BL409">
        <v>220.2</v>
      </c>
      <c r="BM409">
        <v>33.03</v>
      </c>
      <c r="BN409">
        <v>253.23</v>
      </c>
      <c r="BO409">
        <v>253.23</v>
      </c>
      <c r="BQ409" t="s">
        <v>1203</v>
      </c>
      <c r="BR409" t="s">
        <v>99</v>
      </c>
      <c r="BS409" s="3">
        <v>45212</v>
      </c>
      <c r="BT409" s="4">
        <v>0.44930555555555557</v>
      </c>
      <c r="BU409" t="s">
        <v>1243</v>
      </c>
      <c r="BV409" t="s">
        <v>101</v>
      </c>
      <c r="BY409">
        <v>10281</v>
      </c>
      <c r="CA409" t="s">
        <v>377</v>
      </c>
      <c r="CC409" t="s">
        <v>154</v>
      </c>
      <c r="CD409" s="5" t="s">
        <v>159</v>
      </c>
      <c r="CE409" t="s">
        <v>90</v>
      </c>
      <c r="CF409" s="3">
        <v>45212</v>
      </c>
      <c r="CI409">
        <v>3</v>
      </c>
      <c r="CJ409">
        <v>2</v>
      </c>
      <c r="CK409">
        <v>43</v>
      </c>
      <c r="CL409" t="s">
        <v>86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"GAB2017209"</f>
        <v>GAB2017209</v>
      </c>
      <c r="F410" s="3">
        <v>45210</v>
      </c>
      <c r="G410">
        <v>202407</v>
      </c>
      <c r="H410" t="s">
        <v>91</v>
      </c>
      <c r="I410" t="s">
        <v>92</v>
      </c>
      <c r="J410" t="s">
        <v>93</v>
      </c>
      <c r="K410" t="s">
        <v>78</v>
      </c>
      <c r="L410" t="s">
        <v>161</v>
      </c>
      <c r="M410" t="s">
        <v>162</v>
      </c>
      <c r="N410" t="s">
        <v>205</v>
      </c>
      <c r="O410" t="s">
        <v>97</v>
      </c>
      <c r="P410" t="str">
        <f>"SUT-CT083238                  "</f>
        <v xml:space="preserve">SUT-CT083238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5.57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62.92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0.6</v>
      </c>
      <c r="BJ410">
        <v>1.9</v>
      </c>
      <c r="BK410">
        <v>2</v>
      </c>
      <c r="BL410">
        <v>157.74</v>
      </c>
      <c r="BM410">
        <v>23.66</v>
      </c>
      <c r="BN410">
        <v>181.4</v>
      </c>
      <c r="BO410">
        <v>181.4</v>
      </c>
      <c r="BQ410" t="s">
        <v>536</v>
      </c>
      <c r="BR410" t="s">
        <v>99</v>
      </c>
      <c r="BS410" s="3">
        <v>45212</v>
      </c>
      <c r="BT410" s="4">
        <v>0.44375000000000003</v>
      </c>
      <c r="BU410" t="s">
        <v>909</v>
      </c>
      <c r="BV410" t="s">
        <v>101</v>
      </c>
      <c r="BY410">
        <v>9290.4</v>
      </c>
      <c r="CA410" t="s">
        <v>538</v>
      </c>
      <c r="CC410" t="s">
        <v>162</v>
      </c>
      <c r="CD410" s="5" t="s">
        <v>165</v>
      </c>
      <c r="CE410" t="s">
        <v>90</v>
      </c>
      <c r="CF410" s="3">
        <v>45212</v>
      </c>
      <c r="CI410">
        <v>3</v>
      </c>
      <c r="CJ410">
        <v>2</v>
      </c>
      <c r="CK410">
        <v>41</v>
      </c>
      <c r="CL410" t="s">
        <v>86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"GAB2017212"</f>
        <v>GAB2017212</v>
      </c>
      <c r="F411" s="3">
        <v>45210</v>
      </c>
      <c r="G411">
        <v>202407</v>
      </c>
      <c r="H411" t="s">
        <v>91</v>
      </c>
      <c r="I411" t="s">
        <v>92</v>
      </c>
      <c r="J411" t="s">
        <v>93</v>
      </c>
      <c r="K411" t="s">
        <v>78</v>
      </c>
      <c r="L411" t="s">
        <v>119</v>
      </c>
      <c r="M411" t="s">
        <v>120</v>
      </c>
      <c r="N411" t="s">
        <v>793</v>
      </c>
      <c r="O411" t="s">
        <v>97</v>
      </c>
      <c r="P411" t="str">
        <f>"SUT-018282                    "</f>
        <v xml:space="preserve">SUT-018282  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5.57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101.84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2</v>
      </c>
      <c r="BI411">
        <v>10.199999999999999</v>
      </c>
      <c r="BJ411">
        <v>29.6</v>
      </c>
      <c r="BK411">
        <v>30</v>
      </c>
      <c r="BL411">
        <v>251.86</v>
      </c>
      <c r="BM411">
        <v>37.78</v>
      </c>
      <c r="BN411">
        <v>289.64</v>
      </c>
      <c r="BO411">
        <v>289.64</v>
      </c>
      <c r="BQ411" t="s">
        <v>105</v>
      </c>
      <c r="BR411" t="s">
        <v>99</v>
      </c>
      <c r="BS411" s="3">
        <v>45212</v>
      </c>
      <c r="BT411" s="4">
        <v>0.47152777777777777</v>
      </c>
      <c r="BU411" t="s">
        <v>1244</v>
      </c>
      <c r="BV411" t="s">
        <v>101</v>
      </c>
      <c r="BY411">
        <v>148207.92000000001</v>
      </c>
      <c r="CA411" t="s">
        <v>1245</v>
      </c>
      <c r="CC411" t="s">
        <v>120</v>
      </c>
      <c r="CD411">
        <v>2092</v>
      </c>
      <c r="CE411" t="s">
        <v>90</v>
      </c>
      <c r="CF411" s="3">
        <v>45212</v>
      </c>
      <c r="CI411">
        <v>2</v>
      </c>
      <c r="CJ411">
        <v>2</v>
      </c>
      <c r="CK411">
        <v>41</v>
      </c>
      <c r="CL411" t="s">
        <v>86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"GAB2017202"</f>
        <v>GAB2017202</v>
      </c>
      <c r="F412" s="3">
        <v>45210</v>
      </c>
      <c r="G412">
        <v>202407</v>
      </c>
      <c r="H412" t="s">
        <v>91</v>
      </c>
      <c r="I412" t="s">
        <v>92</v>
      </c>
      <c r="J412" t="s">
        <v>93</v>
      </c>
      <c r="K412" t="s">
        <v>78</v>
      </c>
      <c r="L412" t="s">
        <v>948</v>
      </c>
      <c r="M412" t="s">
        <v>949</v>
      </c>
      <c r="N412" t="s">
        <v>1246</v>
      </c>
      <c r="O412" t="s">
        <v>82</v>
      </c>
      <c r="P412" t="str">
        <f>"SUT-CT083234                  "</f>
        <v xml:space="preserve">SUT-CT083234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91.51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0.3</v>
      </c>
      <c r="BJ412">
        <v>2.7</v>
      </c>
      <c r="BK412">
        <v>3</v>
      </c>
      <c r="BL412">
        <v>221.31</v>
      </c>
      <c r="BM412">
        <v>33.200000000000003</v>
      </c>
      <c r="BN412">
        <v>254.51</v>
      </c>
      <c r="BO412">
        <v>254.51</v>
      </c>
      <c r="BQ412" t="s">
        <v>1247</v>
      </c>
      <c r="BR412" t="s">
        <v>99</v>
      </c>
      <c r="BS412" s="3">
        <v>45211</v>
      </c>
      <c r="BT412" s="4">
        <v>0.63402777777777775</v>
      </c>
      <c r="BU412" t="s">
        <v>1248</v>
      </c>
      <c r="BV412" t="s">
        <v>101</v>
      </c>
      <c r="BY412">
        <v>13539.56</v>
      </c>
      <c r="BZ412" t="s">
        <v>89</v>
      </c>
      <c r="CA412" t="s">
        <v>1249</v>
      </c>
      <c r="CC412" t="s">
        <v>949</v>
      </c>
      <c r="CD412">
        <v>6500</v>
      </c>
      <c r="CE412" t="s">
        <v>618</v>
      </c>
      <c r="CF412" s="3">
        <v>45211</v>
      </c>
      <c r="CI412">
        <v>1</v>
      </c>
      <c r="CJ412">
        <v>1</v>
      </c>
      <c r="CK412">
        <v>23</v>
      </c>
      <c r="CL412" t="s">
        <v>86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"GAB2017203"</f>
        <v>GAB2017203</v>
      </c>
      <c r="F413" s="3">
        <v>45210</v>
      </c>
      <c r="G413">
        <v>202407</v>
      </c>
      <c r="H413" t="s">
        <v>91</v>
      </c>
      <c r="I413" t="s">
        <v>92</v>
      </c>
      <c r="J413" t="s">
        <v>93</v>
      </c>
      <c r="K413" t="s">
        <v>78</v>
      </c>
      <c r="L413" t="s">
        <v>119</v>
      </c>
      <c r="M413" t="s">
        <v>120</v>
      </c>
      <c r="N413" t="s">
        <v>667</v>
      </c>
      <c r="O413" t="s">
        <v>82</v>
      </c>
      <c r="P413" t="str">
        <f>"SUT-CT083233                  "</f>
        <v xml:space="preserve">SUT-CT083233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40.659999999999997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0.2</v>
      </c>
      <c r="BJ413">
        <v>2.5</v>
      </c>
      <c r="BK413">
        <v>2.5</v>
      </c>
      <c r="BL413">
        <v>98.34</v>
      </c>
      <c r="BM413">
        <v>14.75</v>
      </c>
      <c r="BN413">
        <v>113.09</v>
      </c>
      <c r="BO413">
        <v>113.09</v>
      </c>
      <c r="BR413" t="s">
        <v>99</v>
      </c>
      <c r="BS413" s="3">
        <v>45211</v>
      </c>
      <c r="BT413" s="4">
        <v>0.37638888888888888</v>
      </c>
      <c r="BU413" t="s">
        <v>1250</v>
      </c>
      <c r="BV413" t="s">
        <v>101</v>
      </c>
      <c r="BY413">
        <v>12601.31</v>
      </c>
      <c r="BZ413" t="s">
        <v>89</v>
      </c>
      <c r="CA413" t="s">
        <v>669</v>
      </c>
      <c r="CC413" t="s">
        <v>120</v>
      </c>
      <c r="CD413">
        <v>2057</v>
      </c>
      <c r="CE413" t="s">
        <v>494</v>
      </c>
      <c r="CF413" s="3">
        <v>45211</v>
      </c>
      <c r="CI413">
        <v>1</v>
      </c>
      <c r="CJ413">
        <v>1</v>
      </c>
      <c r="CK413">
        <v>21</v>
      </c>
      <c r="CL413" t="s">
        <v>86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"GAB2017204"</f>
        <v>GAB2017204</v>
      </c>
      <c r="F414" s="3">
        <v>45210</v>
      </c>
      <c r="G414">
        <v>202407</v>
      </c>
      <c r="H414" t="s">
        <v>91</v>
      </c>
      <c r="I414" t="s">
        <v>92</v>
      </c>
      <c r="J414" t="s">
        <v>93</v>
      </c>
      <c r="K414" t="s">
        <v>78</v>
      </c>
      <c r="L414" t="s">
        <v>133</v>
      </c>
      <c r="M414" t="s">
        <v>134</v>
      </c>
      <c r="N414" t="s">
        <v>135</v>
      </c>
      <c r="O414" t="s">
        <v>82</v>
      </c>
      <c r="P414" t="str">
        <f>"SUT-CT083231                  "</f>
        <v xml:space="preserve">SUT-CT083231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77.28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0.2</v>
      </c>
      <c r="BJ414">
        <v>2.5</v>
      </c>
      <c r="BK414">
        <v>2.5</v>
      </c>
      <c r="BL414">
        <v>186.89</v>
      </c>
      <c r="BM414">
        <v>28.03</v>
      </c>
      <c r="BN414">
        <v>214.92</v>
      </c>
      <c r="BO414">
        <v>214.92</v>
      </c>
      <c r="BQ414" t="s">
        <v>136</v>
      </c>
      <c r="BR414" t="s">
        <v>99</v>
      </c>
      <c r="BS414" s="3">
        <v>45211</v>
      </c>
      <c r="BT414" s="4">
        <v>0.43472222222222223</v>
      </c>
      <c r="BU414" t="s">
        <v>1251</v>
      </c>
      <c r="BV414" t="s">
        <v>101</v>
      </c>
      <c r="BY414">
        <v>12290.72</v>
      </c>
      <c r="BZ414" t="s">
        <v>89</v>
      </c>
      <c r="CA414" t="s">
        <v>138</v>
      </c>
      <c r="CC414" t="s">
        <v>134</v>
      </c>
      <c r="CD414" s="5" t="s">
        <v>139</v>
      </c>
      <c r="CE414" t="s">
        <v>494</v>
      </c>
      <c r="CF414" s="3">
        <v>45211</v>
      </c>
      <c r="CI414">
        <v>2</v>
      </c>
      <c r="CJ414">
        <v>1</v>
      </c>
      <c r="CK414">
        <v>23</v>
      </c>
      <c r="CL414" t="s">
        <v>86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"GAB2017207"</f>
        <v>GAB2017207</v>
      </c>
      <c r="F415" s="3">
        <v>45210</v>
      </c>
      <c r="G415">
        <v>202407</v>
      </c>
      <c r="H415" t="s">
        <v>91</v>
      </c>
      <c r="I415" t="s">
        <v>92</v>
      </c>
      <c r="J415" t="s">
        <v>93</v>
      </c>
      <c r="K415" t="s">
        <v>78</v>
      </c>
      <c r="L415" t="s">
        <v>149</v>
      </c>
      <c r="M415" t="s">
        <v>150</v>
      </c>
      <c r="N415" t="s">
        <v>1252</v>
      </c>
      <c r="O415" t="s">
        <v>82</v>
      </c>
      <c r="P415" t="str">
        <f>"SUT-CT083235                  "</f>
        <v xml:space="preserve">SUT-CT083235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77.28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0.2</v>
      </c>
      <c r="BJ415">
        <v>2.1</v>
      </c>
      <c r="BK415">
        <v>2.5</v>
      </c>
      <c r="BL415">
        <v>186.89</v>
      </c>
      <c r="BM415">
        <v>28.03</v>
      </c>
      <c r="BN415">
        <v>214.92</v>
      </c>
      <c r="BO415">
        <v>214.92</v>
      </c>
      <c r="BQ415" t="s">
        <v>1253</v>
      </c>
      <c r="BR415" t="s">
        <v>99</v>
      </c>
      <c r="BS415" s="3">
        <v>45212</v>
      </c>
      <c r="BT415" s="4">
        <v>0.43611111111111112</v>
      </c>
      <c r="BU415" t="s">
        <v>1254</v>
      </c>
      <c r="BV415" t="s">
        <v>101</v>
      </c>
      <c r="BY415">
        <v>10728</v>
      </c>
      <c r="BZ415" t="s">
        <v>89</v>
      </c>
      <c r="CA415" t="s">
        <v>1105</v>
      </c>
      <c r="CC415" t="s">
        <v>150</v>
      </c>
      <c r="CD415">
        <v>9700</v>
      </c>
      <c r="CE415" t="s">
        <v>494</v>
      </c>
      <c r="CF415" s="3">
        <v>45215</v>
      </c>
      <c r="CI415">
        <v>2</v>
      </c>
      <c r="CJ415">
        <v>2</v>
      </c>
      <c r="CK415">
        <v>23</v>
      </c>
      <c r="CL415" t="s">
        <v>86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"GAB2017208"</f>
        <v>GAB2017208</v>
      </c>
      <c r="F416" s="3">
        <v>45210</v>
      </c>
      <c r="G416">
        <v>202407</v>
      </c>
      <c r="H416" t="s">
        <v>91</v>
      </c>
      <c r="I416" t="s">
        <v>92</v>
      </c>
      <c r="J416" t="s">
        <v>93</v>
      </c>
      <c r="K416" t="s">
        <v>78</v>
      </c>
      <c r="L416" t="s">
        <v>250</v>
      </c>
      <c r="M416" t="s">
        <v>251</v>
      </c>
      <c r="N416" t="s">
        <v>252</v>
      </c>
      <c r="O416" t="s">
        <v>82</v>
      </c>
      <c r="P416" t="str">
        <f>"SUT-CT083240                  "</f>
        <v xml:space="preserve">SUT-CT083240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63.04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0.5</v>
      </c>
      <c r="BJ416">
        <v>1.7</v>
      </c>
      <c r="BK416">
        <v>2</v>
      </c>
      <c r="BL416">
        <v>152.46</v>
      </c>
      <c r="BM416">
        <v>22.87</v>
      </c>
      <c r="BN416">
        <v>175.33</v>
      </c>
      <c r="BO416">
        <v>175.33</v>
      </c>
      <c r="BQ416" t="s">
        <v>253</v>
      </c>
      <c r="BR416" t="s">
        <v>99</v>
      </c>
      <c r="BS416" s="3">
        <v>45212</v>
      </c>
      <c r="BT416" s="4">
        <v>0.4201388888888889</v>
      </c>
      <c r="BU416" t="s">
        <v>1255</v>
      </c>
      <c r="BV416" t="s">
        <v>101</v>
      </c>
      <c r="BY416">
        <v>8537.6</v>
      </c>
      <c r="BZ416" t="s">
        <v>89</v>
      </c>
      <c r="CA416" t="s">
        <v>255</v>
      </c>
      <c r="CC416" t="s">
        <v>251</v>
      </c>
      <c r="CD416">
        <v>4400</v>
      </c>
      <c r="CE416" t="s">
        <v>623</v>
      </c>
      <c r="CF416" s="3">
        <v>45215</v>
      </c>
      <c r="CI416">
        <v>2</v>
      </c>
      <c r="CJ416">
        <v>2</v>
      </c>
      <c r="CK416">
        <v>23</v>
      </c>
      <c r="CL416" t="s">
        <v>86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"GAB2017210"</f>
        <v>GAB2017210</v>
      </c>
      <c r="F417" s="3">
        <v>45210</v>
      </c>
      <c r="G417">
        <v>202407</v>
      </c>
      <c r="H417" t="s">
        <v>91</v>
      </c>
      <c r="I417" t="s">
        <v>92</v>
      </c>
      <c r="J417" t="s">
        <v>93</v>
      </c>
      <c r="K417" t="s">
        <v>78</v>
      </c>
      <c r="L417" t="s">
        <v>295</v>
      </c>
      <c r="M417" t="s">
        <v>296</v>
      </c>
      <c r="N417" t="s">
        <v>297</v>
      </c>
      <c r="O417" t="s">
        <v>82</v>
      </c>
      <c r="P417" t="str">
        <f>"SUT-CT083236                  "</f>
        <v xml:space="preserve">SUT-CT083236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63.04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0.4</v>
      </c>
      <c r="BJ417">
        <v>1.7</v>
      </c>
      <c r="BK417">
        <v>2</v>
      </c>
      <c r="BL417">
        <v>152.46</v>
      </c>
      <c r="BM417">
        <v>22.87</v>
      </c>
      <c r="BN417">
        <v>175.33</v>
      </c>
      <c r="BO417">
        <v>175.33</v>
      </c>
      <c r="BQ417" t="s">
        <v>388</v>
      </c>
      <c r="BR417" t="s">
        <v>99</v>
      </c>
      <c r="BS417" s="3">
        <v>45211</v>
      </c>
      <c r="BT417" s="4">
        <v>0.4145833333333333</v>
      </c>
      <c r="BU417" t="s">
        <v>1256</v>
      </c>
      <c r="BV417" t="s">
        <v>101</v>
      </c>
      <c r="BY417">
        <v>8652.6</v>
      </c>
      <c r="BZ417" t="s">
        <v>89</v>
      </c>
      <c r="CA417" t="s">
        <v>200</v>
      </c>
      <c r="CC417" t="s">
        <v>296</v>
      </c>
      <c r="CD417">
        <v>9459</v>
      </c>
      <c r="CE417" t="s">
        <v>1257</v>
      </c>
      <c r="CF417" s="3">
        <v>45211</v>
      </c>
      <c r="CI417">
        <v>2</v>
      </c>
      <c r="CJ417">
        <v>1</v>
      </c>
      <c r="CK417">
        <v>23</v>
      </c>
      <c r="CL417" t="s">
        <v>86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"GAB2017211"</f>
        <v>GAB2017211</v>
      </c>
      <c r="F418" s="3">
        <v>45210</v>
      </c>
      <c r="G418">
        <v>202407</v>
      </c>
      <c r="H418" t="s">
        <v>91</v>
      </c>
      <c r="I418" t="s">
        <v>92</v>
      </c>
      <c r="J418" t="s">
        <v>93</v>
      </c>
      <c r="K418" t="s">
        <v>78</v>
      </c>
      <c r="L418" t="s">
        <v>153</v>
      </c>
      <c r="M418" t="s">
        <v>154</v>
      </c>
      <c r="N418" t="s">
        <v>155</v>
      </c>
      <c r="O418" t="s">
        <v>82</v>
      </c>
      <c r="P418" t="str">
        <f>"SUT-CT083237                  "</f>
        <v xml:space="preserve">SUT-CT083237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91.51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0.1</v>
      </c>
      <c r="BJ418">
        <v>2.6</v>
      </c>
      <c r="BK418">
        <v>3</v>
      </c>
      <c r="BL418">
        <v>221.31</v>
      </c>
      <c r="BM418">
        <v>33.200000000000003</v>
      </c>
      <c r="BN418">
        <v>254.51</v>
      </c>
      <c r="BO418">
        <v>254.51</v>
      </c>
      <c r="BQ418" t="s">
        <v>156</v>
      </c>
      <c r="BR418" t="s">
        <v>99</v>
      </c>
      <c r="BS418" s="3">
        <v>45211</v>
      </c>
      <c r="BT418" s="4">
        <v>0.43472222222222223</v>
      </c>
      <c r="BU418" t="s">
        <v>1258</v>
      </c>
      <c r="BV418" t="s">
        <v>101</v>
      </c>
      <c r="BY418">
        <v>13179.6</v>
      </c>
      <c r="BZ418" t="s">
        <v>89</v>
      </c>
      <c r="CA418" t="s">
        <v>377</v>
      </c>
      <c r="CC418" t="s">
        <v>154</v>
      </c>
      <c r="CD418" s="5" t="s">
        <v>159</v>
      </c>
      <c r="CE418" t="s">
        <v>267</v>
      </c>
      <c r="CF418" s="3">
        <v>45211</v>
      </c>
      <c r="CI418">
        <v>2</v>
      </c>
      <c r="CJ418">
        <v>1</v>
      </c>
      <c r="CK418">
        <v>23</v>
      </c>
      <c r="CL418" t="s">
        <v>86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"GAB2017213"</f>
        <v>GAB2017213</v>
      </c>
      <c r="F419" s="3">
        <v>45210</v>
      </c>
      <c r="G419">
        <v>202407</v>
      </c>
      <c r="H419" t="s">
        <v>91</v>
      </c>
      <c r="I419" t="s">
        <v>92</v>
      </c>
      <c r="J419" t="s">
        <v>93</v>
      </c>
      <c r="K419" t="s">
        <v>78</v>
      </c>
      <c r="L419" t="s">
        <v>314</v>
      </c>
      <c r="M419" t="s">
        <v>315</v>
      </c>
      <c r="N419" t="s">
        <v>410</v>
      </c>
      <c r="O419" t="s">
        <v>82</v>
      </c>
      <c r="P419" t="str">
        <f>"ATT:ANDREW WHYTE              "</f>
        <v xml:space="preserve">ATT:ANDREW WHYTE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40.659999999999997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0.3</v>
      </c>
      <c r="BJ419">
        <v>2.5</v>
      </c>
      <c r="BK419">
        <v>2.5</v>
      </c>
      <c r="BL419">
        <v>98.34</v>
      </c>
      <c r="BM419">
        <v>14.75</v>
      </c>
      <c r="BN419">
        <v>113.09</v>
      </c>
      <c r="BO419">
        <v>113.09</v>
      </c>
      <c r="BQ419" t="s">
        <v>392</v>
      </c>
      <c r="BR419" t="s">
        <v>99</v>
      </c>
      <c r="BS419" s="3">
        <v>45211</v>
      </c>
      <c r="BT419" s="4">
        <v>0.49305555555555558</v>
      </c>
      <c r="BU419" t="s">
        <v>392</v>
      </c>
      <c r="BV419" t="s">
        <v>101</v>
      </c>
      <c r="BY419">
        <v>12335.85</v>
      </c>
      <c r="BZ419" t="s">
        <v>89</v>
      </c>
      <c r="CC419" t="s">
        <v>315</v>
      </c>
      <c r="CD419">
        <v>6001</v>
      </c>
      <c r="CE419" t="s">
        <v>1259</v>
      </c>
      <c r="CF419" s="3">
        <v>45211</v>
      </c>
      <c r="CI419">
        <v>2</v>
      </c>
      <c r="CJ419">
        <v>1</v>
      </c>
      <c r="CK419">
        <v>21</v>
      </c>
      <c r="CL419" t="s">
        <v>86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"GAB2017214"</f>
        <v>GAB2017214</v>
      </c>
      <c r="F420" s="3">
        <v>45210</v>
      </c>
      <c r="G420">
        <v>202407</v>
      </c>
      <c r="H420" t="s">
        <v>91</v>
      </c>
      <c r="I420" t="s">
        <v>92</v>
      </c>
      <c r="J420" t="s">
        <v>93</v>
      </c>
      <c r="K420" t="s">
        <v>78</v>
      </c>
      <c r="L420" t="s">
        <v>1035</v>
      </c>
      <c r="M420" t="s">
        <v>1036</v>
      </c>
      <c r="N420" t="s">
        <v>1037</v>
      </c>
      <c r="O420" t="s">
        <v>82</v>
      </c>
      <c r="P420" t="str">
        <f>"SUT-CT083246                  "</f>
        <v xml:space="preserve">SUT-CT083246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56.9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0.1</v>
      </c>
      <c r="BJ420">
        <v>2.1</v>
      </c>
      <c r="BK420">
        <v>2.5</v>
      </c>
      <c r="BL420">
        <v>137.61000000000001</v>
      </c>
      <c r="BM420">
        <v>20.64</v>
      </c>
      <c r="BN420">
        <v>158.25</v>
      </c>
      <c r="BO420">
        <v>158.25</v>
      </c>
      <c r="BQ420" t="s">
        <v>1260</v>
      </c>
      <c r="BR420" t="s">
        <v>99</v>
      </c>
      <c r="BS420" s="3">
        <v>45211</v>
      </c>
      <c r="BT420" s="4">
        <v>0.47083333333333338</v>
      </c>
      <c r="BU420" t="s">
        <v>1039</v>
      </c>
      <c r="BV420" t="s">
        <v>101</v>
      </c>
      <c r="BY420">
        <v>10674.3</v>
      </c>
      <c r="BZ420" t="s">
        <v>89</v>
      </c>
      <c r="CA420" t="s">
        <v>1040</v>
      </c>
      <c r="CC420" t="s">
        <v>1036</v>
      </c>
      <c r="CD420">
        <v>7130</v>
      </c>
      <c r="CE420" t="s">
        <v>421</v>
      </c>
      <c r="CF420" s="3">
        <v>45212</v>
      </c>
      <c r="CI420">
        <v>1</v>
      </c>
      <c r="CJ420">
        <v>1</v>
      </c>
      <c r="CK420">
        <v>24</v>
      </c>
      <c r="CL420" t="s">
        <v>86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"GAB2017215"</f>
        <v>GAB2017215</v>
      </c>
      <c r="F421" s="3">
        <v>45210</v>
      </c>
      <c r="G421">
        <v>202407</v>
      </c>
      <c r="H421" t="s">
        <v>91</v>
      </c>
      <c r="I421" t="s">
        <v>92</v>
      </c>
      <c r="J421" t="s">
        <v>93</v>
      </c>
      <c r="K421" t="s">
        <v>78</v>
      </c>
      <c r="L421" t="s">
        <v>91</v>
      </c>
      <c r="M421" t="s">
        <v>92</v>
      </c>
      <c r="N421" t="s">
        <v>1091</v>
      </c>
      <c r="O421" t="s">
        <v>82</v>
      </c>
      <c r="P421" t="str">
        <f>"SUT-CT083249                  "</f>
        <v xml:space="preserve">SUT-CT083249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25.42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0.1</v>
      </c>
      <c r="BJ421">
        <v>2.9</v>
      </c>
      <c r="BK421">
        <v>3</v>
      </c>
      <c r="BL421">
        <v>61.47</v>
      </c>
      <c r="BM421">
        <v>9.2200000000000006</v>
      </c>
      <c r="BN421">
        <v>70.69</v>
      </c>
      <c r="BO421">
        <v>70.69</v>
      </c>
      <c r="BQ421" t="s">
        <v>1261</v>
      </c>
      <c r="BR421" t="s">
        <v>99</v>
      </c>
      <c r="BS421" s="3">
        <v>45211</v>
      </c>
      <c r="BT421" s="4">
        <v>0.4069444444444445</v>
      </c>
      <c r="BU421" t="s">
        <v>1262</v>
      </c>
      <c r="BV421" t="s">
        <v>101</v>
      </c>
      <c r="BY421">
        <v>14350.88</v>
      </c>
      <c r="BZ421" t="s">
        <v>89</v>
      </c>
      <c r="CA421" t="s">
        <v>1263</v>
      </c>
      <c r="CC421" t="s">
        <v>92</v>
      </c>
      <c r="CD421">
        <v>8001</v>
      </c>
      <c r="CE421" t="s">
        <v>267</v>
      </c>
      <c r="CF421" s="3">
        <v>45212</v>
      </c>
      <c r="CI421">
        <v>1</v>
      </c>
      <c r="CJ421">
        <v>1</v>
      </c>
      <c r="CK421">
        <v>22</v>
      </c>
      <c r="CL421" t="s">
        <v>86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"GAB2017216"</f>
        <v>GAB2017216</v>
      </c>
      <c r="F422" s="3">
        <v>45210</v>
      </c>
      <c r="G422">
        <v>202407</v>
      </c>
      <c r="H422" t="s">
        <v>91</v>
      </c>
      <c r="I422" t="s">
        <v>92</v>
      </c>
      <c r="J422" t="s">
        <v>93</v>
      </c>
      <c r="K422" t="s">
        <v>78</v>
      </c>
      <c r="L422" t="s">
        <v>295</v>
      </c>
      <c r="M422" t="s">
        <v>296</v>
      </c>
      <c r="N422" t="s">
        <v>419</v>
      </c>
      <c r="O422" t="s">
        <v>82</v>
      </c>
      <c r="P422" t="str">
        <f>"SUT-CT083244                  "</f>
        <v xml:space="preserve">SUT-CT083244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63.04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0.1</v>
      </c>
      <c r="BJ422">
        <v>2</v>
      </c>
      <c r="BK422">
        <v>2</v>
      </c>
      <c r="BL422">
        <v>152.46</v>
      </c>
      <c r="BM422">
        <v>22.87</v>
      </c>
      <c r="BN422">
        <v>175.33</v>
      </c>
      <c r="BO422">
        <v>175.33</v>
      </c>
      <c r="BQ422" t="s">
        <v>529</v>
      </c>
      <c r="BR422" t="s">
        <v>99</v>
      </c>
      <c r="BS422" s="3">
        <v>45211</v>
      </c>
      <c r="BT422" s="4">
        <v>0.43402777777777773</v>
      </c>
      <c r="BU422" t="s">
        <v>1191</v>
      </c>
      <c r="BV422" t="s">
        <v>101</v>
      </c>
      <c r="BY422">
        <v>9780.48</v>
      </c>
      <c r="BZ422" t="s">
        <v>89</v>
      </c>
      <c r="CC422" t="s">
        <v>296</v>
      </c>
      <c r="CD422">
        <v>9459</v>
      </c>
      <c r="CE422" t="s">
        <v>267</v>
      </c>
      <c r="CF422" s="3">
        <v>45211</v>
      </c>
      <c r="CI422">
        <v>2</v>
      </c>
      <c r="CJ422">
        <v>1</v>
      </c>
      <c r="CK422">
        <v>23</v>
      </c>
      <c r="CL422" t="s">
        <v>86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"GAB2017217"</f>
        <v>GAB2017217</v>
      </c>
      <c r="F423" s="3">
        <v>45210</v>
      </c>
      <c r="G423">
        <v>202407</v>
      </c>
      <c r="H423" t="s">
        <v>91</v>
      </c>
      <c r="I423" t="s">
        <v>92</v>
      </c>
      <c r="J423" t="s">
        <v>93</v>
      </c>
      <c r="K423" t="s">
        <v>78</v>
      </c>
      <c r="L423" t="s">
        <v>119</v>
      </c>
      <c r="M423" t="s">
        <v>120</v>
      </c>
      <c r="N423" t="s">
        <v>448</v>
      </c>
      <c r="O423" t="s">
        <v>82</v>
      </c>
      <c r="P423" t="str">
        <f>"SUT-CT083243                  "</f>
        <v xml:space="preserve">SUT-CT083243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48.79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0.3</v>
      </c>
      <c r="BJ423">
        <v>2.9</v>
      </c>
      <c r="BK423">
        <v>3</v>
      </c>
      <c r="BL423">
        <v>118</v>
      </c>
      <c r="BM423">
        <v>17.7</v>
      </c>
      <c r="BN423">
        <v>135.69999999999999</v>
      </c>
      <c r="BO423">
        <v>135.69999999999999</v>
      </c>
      <c r="BQ423" t="s">
        <v>1264</v>
      </c>
      <c r="BR423" t="s">
        <v>99</v>
      </c>
      <c r="BS423" s="3">
        <v>45211</v>
      </c>
      <c r="BT423" s="4">
        <v>0.41666666666666669</v>
      </c>
      <c r="BU423" t="s">
        <v>1265</v>
      </c>
      <c r="BV423" t="s">
        <v>101</v>
      </c>
      <c r="BY423">
        <v>14544.52</v>
      </c>
      <c r="BZ423" t="s">
        <v>89</v>
      </c>
      <c r="CC423" t="s">
        <v>120</v>
      </c>
      <c r="CD423">
        <v>2021</v>
      </c>
      <c r="CE423" t="s">
        <v>249</v>
      </c>
      <c r="CF423" s="3">
        <v>45211</v>
      </c>
      <c r="CI423">
        <v>1</v>
      </c>
      <c r="CJ423">
        <v>1</v>
      </c>
      <c r="CK423">
        <v>21</v>
      </c>
      <c r="CL423" t="s">
        <v>86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"GAB2017218"</f>
        <v>GAB2017218</v>
      </c>
      <c r="F424" s="3">
        <v>45210</v>
      </c>
      <c r="G424">
        <v>202407</v>
      </c>
      <c r="H424" t="s">
        <v>91</v>
      </c>
      <c r="I424" t="s">
        <v>92</v>
      </c>
      <c r="J424" t="s">
        <v>93</v>
      </c>
      <c r="K424" t="s">
        <v>78</v>
      </c>
      <c r="L424" t="s">
        <v>314</v>
      </c>
      <c r="M424" t="s">
        <v>315</v>
      </c>
      <c r="N424" t="s">
        <v>1266</v>
      </c>
      <c r="O424" t="s">
        <v>82</v>
      </c>
      <c r="P424" t="str">
        <f>"SUT-CT083247                  "</f>
        <v xml:space="preserve">SUT-CT083247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32.54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0.2</v>
      </c>
      <c r="BJ424">
        <v>2</v>
      </c>
      <c r="BK424">
        <v>2</v>
      </c>
      <c r="BL424">
        <v>78.69</v>
      </c>
      <c r="BM424">
        <v>11.8</v>
      </c>
      <c r="BN424">
        <v>90.49</v>
      </c>
      <c r="BO424">
        <v>90.49</v>
      </c>
      <c r="BR424" t="s">
        <v>99</v>
      </c>
      <c r="BS424" s="3">
        <v>45211</v>
      </c>
      <c r="BT424" s="4">
        <v>0.37291666666666662</v>
      </c>
      <c r="BU424" t="s">
        <v>1267</v>
      </c>
      <c r="BV424" t="s">
        <v>101</v>
      </c>
      <c r="BY424">
        <v>10110.5</v>
      </c>
      <c r="BZ424" t="s">
        <v>89</v>
      </c>
      <c r="CA424" t="s">
        <v>401</v>
      </c>
      <c r="CC424" t="s">
        <v>315</v>
      </c>
      <c r="CD424">
        <v>6001</v>
      </c>
      <c r="CE424" t="s">
        <v>171</v>
      </c>
      <c r="CF424" s="3">
        <v>45211</v>
      </c>
      <c r="CI424">
        <v>2</v>
      </c>
      <c r="CJ424">
        <v>1</v>
      </c>
      <c r="CK424">
        <v>21</v>
      </c>
      <c r="CL424" t="s">
        <v>86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"GAB2017206"</f>
        <v>GAB2017206</v>
      </c>
      <c r="F425" s="3">
        <v>45210</v>
      </c>
      <c r="G425">
        <v>202407</v>
      </c>
      <c r="H425" t="s">
        <v>91</v>
      </c>
      <c r="I425" t="s">
        <v>92</v>
      </c>
      <c r="J425" t="s">
        <v>93</v>
      </c>
      <c r="K425" t="s">
        <v>78</v>
      </c>
      <c r="L425" t="s">
        <v>712</v>
      </c>
      <c r="M425" t="s">
        <v>713</v>
      </c>
      <c r="N425" t="s">
        <v>1268</v>
      </c>
      <c r="O425" t="s">
        <v>97</v>
      </c>
      <c r="P425" t="str">
        <f>"MED-CT083182                  "</f>
        <v xml:space="preserve">MED-CT083182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5.57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62.92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0.8</v>
      </c>
      <c r="BJ425">
        <v>1.9</v>
      </c>
      <c r="BK425">
        <v>2</v>
      </c>
      <c r="BL425">
        <v>157.74</v>
      </c>
      <c r="BM425">
        <v>23.66</v>
      </c>
      <c r="BN425">
        <v>181.4</v>
      </c>
      <c r="BO425">
        <v>181.4</v>
      </c>
      <c r="BQ425" t="s">
        <v>1269</v>
      </c>
      <c r="BR425" t="s">
        <v>99</v>
      </c>
      <c r="BS425" s="3">
        <v>45212</v>
      </c>
      <c r="BT425" s="4">
        <v>0.64861111111111114</v>
      </c>
      <c r="BU425" t="s">
        <v>1270</v>
      </c>
      <c r="BV425" t="s">
        <v>101</v>
      </c>
      <c r="BY425">
        <v>9606.6</v>
      </c>
      <c r="CA425" t="s">
        <v>1212</v>
      </c>
      <c r="CC425" t="s">
        <v>713</v>
      </c>
      <c r="CD425">
        <v>6230</v>
      </c>
      <c r="CE425" t="s">
        <v>90</v>
      </c>
      <c r="CF425" s="3">
        <v>45212</v>
      </c>
      <c r="CI425">
        <v>3</v>
      </c>
      <c r="CJ425">
        <v>2</v>
      </c>
      <c r="CK425">
        <v>41</v>
      </c>
      <c r="CL425" t="s">
        <v>86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"GAB2017187"</f>
        <v>GAB2017187</v>
      </c>
      <c r="F426" s="3">
        <v>45209</v>
      </c>
      <c r="G426">
        <v>202407</v>
      </c>
      <c r="H426" t="s">
        <v>91</v>
      </c>
      <c r="I426" t="s">
        <v>92</v>
      </c>
      <c r="J426" t="s">
        <v>93</v>
      </c>
      <c r="K426" t="s">
        <v>78</v>
      </c>
      <c r="L426" t="s">
        <v>482</v>
      </c>
      <c r="M426" t="s">
        <v>483</v>
      </c>
      <c r="N426" t="s">
        <v>484</v>
      </c>
      <c r="O426" t="s">
        <v>82</v>
      </c>
      <c r="P426" t="str">
        <f>"SUT-CT083216                  "</f>
        <v xml:space="preserve">SUT-CT083216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40.659999999999997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15.9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0.1</v>
      </c>
      <c r="BJ426">
        <v>2.2000000000000002</v>
      </c>
      <c r="BK426">
        <v>2.5</v>
      </c>
      <c r="BL426">
        <v>114.24</v>
      </c>
      <c r="BM426">
        <v>17.14</v>
      </c>
      <c r="BN426">
        <v>131.38</v>
      </c>
      <c r="BO426">
        <v>131.38</v>
      </c>
      <c r="BQ426" t="s">
        <v>485</v>
      </c>
      <c r="BR426" t="s">
        <v>99</v>
      </c>
      <c r="BS426" s="3">
        <v>45210</v>
      </c>
      <c r="BT426" s="4">
        <v>0.49027777777777781</v>
      </c>
      <c r="BU426" t="s">
        <v>1271</v>
      </c>
      <c r="BV426" t="s">
        <v>101</v>
      </c>
      <c r="BY426">
        <v>10889.09</v>
      </c>
      <c r="BZ426" t="s">
        <v>231</v>
      </c>
      <c r="CA426" t="s">
        <v>487</v>
      </c>
      <c r="CC426" t="s">
        <v>483</v>
      </c>
      <c r="CD426">
        <v>1475</v>
      </c>
      <c r="CE426" t="s">
        <v>267</v>
      </c>
      <c r="CF426" s="3">
        <v>45210</v>
      </c>
      <c r="CI426">
        <v>1</v>
      </c>
      <c r="CJ426">
        <v>1</v>
      </c>
      <c r="CK426">
        <v>21</v>
      </c>
      <c r="CL426" t="s">
        <v>86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"GAB2017188"</f>
        <v>GAB2017188</v>
      </c>
      <c r="F427" s="3">
        <v>45209</v>
      </c>
      <c r="G427">
        <v>202407</v>
      </c>
      <c r="H427" t="s">
        <v>91</v>
      </c>
      <c r="I427" t="s">
        <v>92</v>
      </c>
      <c r="J427" t="s">
        <v>93</v>
      </c>
      <c r="K427" t="s">
        <v>78</v>
      </c>
      <c r="L427" t="s">
        <v>94</v>
      </c>
      <c r="M427" t="s">
        <v>95</v>
      </c>
      <c r="N427" t="s">
        <v>1272</v>
      </c>
      <c r="O427" t="s">
        <v>82</v>
      </c>
      <c r="P427" t="str">
        <f>"PLEASE NOTE QUOTE TO BE PLACED"</f>
        <v>PLEASE NOTE QUOTE TO BE PLACED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40.659999999999997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1</v>
      </c>
      <c r="BJ427">
        <v>2.4</v>
      </c>
      <c r="BK427">
        <v>2.5</v>
      </c>
      <c r="BL427">
        <v>98.34</v>
      </c>
      <c r="BM427">
        <v>14.75</v>
      </c>
      <c r="BN427">
        <v>113.09</v>
      </c>
      <c r="BO427">
        <v>113.09</v>
      </c>
      <c r="BQ427" t="s">
        <v>1273</v>
      </c>
      <c r="BR427" t="s">
        <v>99</v>
      </c>
      <c r="BS427" s="3">
        <v>45211</v>
      </c>
      <c r="BT427" s="4">
        <v>0.375</v>
      </c>
      <c r="BU427" t="s">
        <v>1274</v>
      </c>
      <c r="BV427" t="s">
        <v>101</v>
      </c>
      <c r="BY427">
        <v>12000</v>
      </c>
      <c r="BZ427" t="s">
        <v>89</v>
      </c>
      <c r="CA427" t="s">
        <v>363</v>
      </c>
      <c r="CC427" t="s">
        <v>95</v>
      </c>
      <c r="CD427">
        <v>4001</v>
      </c>
      <c r="CE427" t="s">
        <v>1275</v>
      </c>
      <c r="CF427" s="3">
        <v>45212</v>
      </c>
      <c r="CI427">
        <v>2</v>
      </c>
      <c r="CJ427">
        <v>2</v>
      </c>
      <c r="CK427">
        <v>21</v>
      </c>
      <c r="CL427" t="s">
        <v>86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"GAB2017189"</f>
        <v>GAB2017189</v>
      </c>
      <c r="F428" s="3">
        <v>45209</v>
      </c>
      <c r="G428">
        <v>202407</v>
      </c>
      <c r="H428" t="s">
        <v>91</v>
      </c>
      <c r="I428" t="s">
        <v>92</v>
      </c>
      <c r="J428" t="s">
        <v>93</v>
      </c>
      <c r="K428" t="s">
        <v>78</v>
      </c>
      <c r="L428" t="s">
        <v>161</v>
      </c>
      <c r="M428" t="s">
        <v>162</v>
      </c>
      <c r="N428" t="s">
        <v>205</v>
      </c>
      <c r="O428" t="s">
        <v>82</v>
      </c>
      <c r="P428" t="str">
        <f>"SUT-CT083218                  "</f>
        <v xml:space="preserve">SUT-CT083218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48.79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0.3</v>
      </c>
      <c r="BJ428">
        <v>2.6</v>
      </c>
      <c r="BK428">
        <v>3</v>
      </c>
      <c r="BL428">
        <v>118</v>
      </c>
      <c r="BM428">
        <v>17.7</v>
      </c>
      <c r="BN428">
        <v>135.69999999999999</v>
      </c>
      <c r="BO428">
        <v>135.69999999999999</v>
      </c>
      <c r="BQ428" t="s">
        <v>536</v>
      </c>
      <c r="BR428" t="s">
        <v>99</v>
      </c>
      <c r="BS428" s="3">
        <v>45210</v>
      </c>
      <c r="BT428" s="4">
        <v>0.43263888888888885</v>
      </c>
      <c r="BU428" t="s">
        <v>537</v>
      </c>
      <c r="BV428" t="s">
        <v>101</v>
      </c>
      <c r="BY428">
        <v>12936</v>
      </c>
      <c r="BZ428" t="s">
        <v>89</v>
      </c>
      <c r="CA428" t="s">
        <v>538</v>
      </c>
      <c r="CC428" t="s">
        <v>162</v>
      </c>
      <c r="CD428" s="5" t="s">
        <v>165</v>
      </c>
      <c r="CE428" t="s">
        <v>227</v>
      </c>
      <c r="CF428" s="3">
        <v>45210</v>
      </c>
      <c r="CI428">
        <v>1</v>
      </c>
      <c r="CJ428">
        <v>1</v>
      </c>
      <c r="CK428">
        <v>21</v>
      </c>
      <c r="CL428" t="s">
        <v>86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"GAB2017200"</f>
        <v>GAB2017200</v>
      </c>
      <c r="F429" s="3">
        <v>45209</v>
      </c>
      <c r="G429">
        <v>202407</v>
      </c>
      <c r="H429" t="s">
        <v>91</v>
      </c>
      <c r="I429" t="s">
        <v>92</v>
      </c>
      <c r="J429" t="s">
        <v>93</v>
      </c>
      <c r="K429" t="s">
        <v>78</v>
      </c>
      <c r="L429" t="s">
        <v>75</v>
      </c>
      <c r="M429" t="s">
        <v>76</v>
      </c>
      <c r="N429" t="s">
        <v>412</v>
      </c>
      <c r="O429" t="s">
        <v>82</v>
      </c>
      <c r="P429" t="str">
        <f>"SUT-018193                    "</f>
        <v xml:space="preserve">SUT-018193  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40.659999999999997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0.1</v>
      </c>
      <c r="BJ429">
        <v>2.1</v>
      </c>
      <c r="BK429">
        <v>2.5</v>
      </c>
      <c r="BL429">
        <v>98.34</v>
      </c>
      <c r="BM429">
        <v>14.75</v>
      </c>
      <c r="BN429">
        <v>113.09</v>
      </c>
      <c r="BO429">
        <v>113.09</v>
      </c>
      <c r="BQ429" t="s">
        <v>1276</v>
      </c>
      <c r="BR429" t="s">
        <v>99</v>
      </c>
      <c r="BS429" s="3">
        <v>45210</v>
      </c>
      <c r="BT429" s="4">
        <v>0.41319444444444442</v>
      </c>
      <c r="BU429" t="s">
        <v>1277</v>
      </c>
      <c r="BV429" t="s">
        <v>101</v>
      </c>
      <c r="BY429">
        <v>10381.86</v>
      </c>
      <c r="BZ429" t="s">
        <v>89</v>
      </c>
      <c r="CA429" t="s">
        <v>814</v>
      </c>
      <c r="CC429" t="s">
        <v>76</v>
      </c>
      <c r="CD429" s="5" t="s">
        <v>176</v>
      </c>
      <c r="CE429" t="s">
        <v>267</v>
      </c>
      <c r="CF429" s="3">
        <v>45210</v>
      </c>
      <c r="CI429">
        <v>1</v>
      </c>
      <c r="CJ429">
        <v>1</v>
      </c>
      <c r="CK429">
        <v>21</v>
      </c>
      <c r="CL429" t="s">
        <v>86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"009942830454"</f>
        <v>009942830454</v>
      </c>
      <c r="F430" s="3">
        <v>45209</v>
      </c>
      <c r="G430">
        <v>202407</v>
      </c>
      <c r="H430" t="s">
        <v>79</v>
      </c>
      <c r="I430" t="s">
        <v>80</v>
      </c>
      <c r="J430" t="s">
        <v>81</v>
      </c>
      <c r="K430" t="s">
        <v>78</v>
      </c>
      <c r="L430" t="s">
        <v>75</v>
      </c>
      <c r="M430" t="s">
        <v>76</v>
      </c>
      <c r="N430" t="s">
        <v>81</v>
      </c>
      <c r="O430" t="s">
        <v>82</v>
      </c>
      <c r="P430" t="str">
        <f>"                              "</f>
        <v xml:space="preserve">          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97.56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2</v>
      </c>
      <c r="BI430">
        <v>6</v>
      </c>
      <c r="BJ430">
        <v>3.1</v>
      </c>
      <c r="BK430">
        <v>6</v>
      </c>
      <c r="BL430">
        <v>235.95</v>
      </c>
      <c r="BM430">
        <v>35.39</v>
      </c>
      <c r="BN430">
        <v>271.33999999999997</v>
      </c>
      <c r="BO430">
        <v>271.33999999999997</v>
      </c>
      <c r="BQ430" t="s">
        <v>1278</v>
      </c>
      <c r="BR430" t="s">
        <v>1279</v>
      </c>
      <c r="BS430" s="3">
        <v>45210</v>
      </c>
      <c r="BT430" s="4">
        <v>0.41944444444444445</v>
      </c>
      <c r="BU430" t="s">
        <v>1280</v>
      </c>
      <c r="BV430" t="s">
        <v>101</v>
      </c>
      <c r="BY430">
        <v>15280</v>
      </c>
      <c r="BZ430" t="s">
        <v>89</v>
      </c>
      <c r="CA430" t="s">
        <v>164</v>
      </c>
      <c r="CC430" t="s">
        <v>76</v>
      </c>
      <c r="CD430" s="5" t="s">
        <v>1281</v>
      </c>
      <c r="CE430" t="s">
        <v>90</v>
      </c>
      <c r="CF430" s="3">
        <v>45210</v>
      </c>
      <c r="CI430">
        <v>1</v>
      </c>
      <c r="CJ430">
        <v>1</v>
      </c>
      <c r="CK430">
        <v>21</v>
      </c>
      <c r="CL430" t="s">
        <v>86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"009943325868"</f>
        <v>009943325868</v>
      </c>
      <c r="F431" s="3">
        <v>45209</v>
      </c>
      <c r="G431">
        <v>202407</v>
      </c>
      <c r="H431" t="s">
        <v>161</v>
      </c>
      <c r="I431" t="s">
        <v>162</v>
      </c>
      <c r="J431" t="s">
        <v>77</v>
      </c>
      <c r="K431" t="s">
        <v>78</v>
      </c>
      <c r="L431" t="s">
        <v>91</v>
      </c>
      <c r="M431" t="s">
        <v>92</v>
      </c>
      <c r="N431" t="s">
        <v>81</v>
      </c>
      <c r="O431" t="s">
        <v>82</v>
      </c>
      <c r="P431" t="str">
        <f>"NA                            "</f>
        <v xml:space="preserve">NA        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32.54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1</v>
      </c>
      <c r="BJ431">
        <v>0.2</v>
      </c>
      <c r="BK431">
        <v>1</v>
      </c>
      <c r="BL431">
        <v>78.69</v>
      </c>
      <c r="BM431">
        <v>11.8</v>
      </c>
      <c r="BN431">
        <v>90.49</v>
      </c>
      <c r="BO431">
        <v>90.49</v>
      </c>
      <c r="BQ431" t="s">
        <v>619</v>
      </c>
      <c r="BR431" t="s">
        <v>620</v>
      </c>
      <c r="BS431" s="3">
        <v>45210</v>
      </c>
      <c r="BT431" s="4">
        <v>0.4284722222222222</v>
      </c>
      <c r="BU431" t="s">
        <v>356</v>
      </c>
      <c r="BV431" t="s">
        <v>101</v>
      </c>
      <c r="BY431">
        <v>900</v>
      </c>
      <c r="BZ431" t="s">
        <v>89</v>
      </c>
      <c r="CA431" t="s">
        <v>357</v>
      </c>
      <c r="CC431" t="s">
        <v>92</v>
      </c>
      <c r="CD431">
        <v>7460</v>
      </c>
      <c r="CE431" t="s">
        <v>90</v>
      </c>
      <c r="CF431" s="3">
        <v>45211</v>
      </c>
      <c r="CI431">
        <v>1</v>
      </c>
      <c r="CJ431">
        <v>1</v>
      </c>
      <c r="CK431">
        <v>21</v>
      </c>
      <c r="CL431" t="s">
        <v>86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"GAB2017191"</f>
        <v>GAB2017191</v>
      </c>
      <c r="F432" s="3">
        <v>45209</v>
      </c>
      <c r="G432">
        <v>202407</v>
      </c>
      <c r="H432" t="s">
        <v>91</v>
      </c>
      <c r="I432" t="s">
        <v>92</v>
      </c>
      <c r="J432" t="s">
        <v>93</v>
      </c>
      <c r="K432" t="s">
        <v>78</v>
      </c>
      <c r="L432" t="s">
        <v>91</v>
      </c>
      <c r="M432" t="s">
        <v>92</v>
      </c>
      <c r="N432" t="s">
        <v>422</v>
      </c>
      <c r="O432" t="s">
        <v>82</v>
      </c>
      <c r="P432" t="str">
        <f>"SUT-CT083224                  "</f>
        <v xml:space="preserve">SUT-CT083224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25.42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0.3</v>
      </c>
      <c r="BJ432">
        <v>2.6</v>
      </c>
      <c r="BK432">
        <v>3</v>
      </c>
      <c r="BL432">
        <v>61.47</v>
      </c>
      <c r="BM432">
        <v>9.2200000000000006</v>
      </c>
      <c r="BN432">
        <v>70.69</v>
      </c>
      <c r="BO432">
        <v>70.69</v>
      </c>
      <c r="BQ432" t="s">
        <v>423</v>
      </c>
      <c r="BR432" t="s">
        <v>99</v>
      </c>
      <c r="BS432" s="3">
        <v>45210</v>
      </c>
      <c r="BT432" s="4">
        <v>0.39652777777777781</v>
      </c>
      <c r="BU432" t="s">
        <v>1282</v>
      </c>
      <c r="BV432" t="s">
        <v>101</v>
      </c>
      <c r="BY432">
        <v>13216.32</v>
      </c>
      <c r="BZ432" t="s">
        <v>89</v>
      </c>
      <c r="CA432" t="s">
        <v>425</v>
      </c>
      <c r="CC432" t="s">
        <v>92</v>
      </c>
      <c r="CD432">
        <v>7441</v>
      </c>
      <c r="CE432" t="s">
        <v>494</v>
      </c>
      <c r="CF432" s="3">
        <v>45211</v>
      </c>
      <c r="CI432">
        <v>1</v>
      </c>
      <c r="CJ432">
        <v>1</v>
      </c>
      <c r="CK432">
        <v>22</v>
      </c>
      <c r="CL432" t="s">
        <v>86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"GAB2017192"</f>
        <v>GAB2017192</v>
      </c>
      <c r="F433" s="3">
        <v>45209</v>
      </c>
      <c r="G433">
        <v>202407</v>
      </c>
      <c r="H433" t="s">
        <v>91</v>
      </c>
      <c r="I433" t="s">
        <v>92</v>
      </c>
      <c r="J433" t="s">
        <v>93</v>
      </c>
      <c r="K433" t="s">
        <v>78</v>
      </c>
      <c r="L433" t="s">
        <v>1283</v>
      </c>
      <c r="M433" t="s">
        <v>1284</v>
      </c>
      <c r="N433" t="s">
        <v>1285</v>
      </c>
      <c r="O433" t="s">
        <v>82</v>
      </c>
      <c r="P433" t="str">
        <f>"SUT-CT083220                  "</f>
        <v xml:space="preserve">SUT-CT083220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63.04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0.1</v>
      </c>
      <c r="BJ433">
        <v>2</v>
      </c>
      <c r="BK433">
        <v>2</v>
      </c>
      <c r="BL433">
        <v>152.46</v>
      </c>
      <c r="BM433">
        <v>22.87</v>
      </c>
      <c r="BN433">
        <v>175.33</v>
      </c>
      <c r="BO433">
        <v>175.33</v>
      </c>
      <c r="BQ433" t="s">
        <v>1286</v>
      </c>
      <c r="BR433" t="s">
        <v>99</v>
      </c>
      <c r="BS433" s="3">
        <v>45215</v>
      </c>
      <c r="BT433" s="4">
        <v>0.64444444444444449</v>
      </c>
      <c r="BU433" t="s">
        <v>1287</v>
      </c>
      <c r="BV433" t="s">
        <v>86</v>
      </c>
      <c r="BY433">
        <v>10180.799999999999</v>
      </c>
      <c r="BZ433" t="s">
        <v>89</v>
      </c>
      <c r="CA433" t="s">
        <v>1288</v>
      </c>
      <c r="CC433" t="s">
        <v>1284</v>
      </c>
      <c r="CD433" s="5" t="s">
        <v>1289</v>
      </c>
      <c r="CE433" t="s">
        <v>267</v>
      </c>
      <c r="CF433" s="3">
        <v>45216</v>
      </c>
      <c r="CI433">
        <v>3</v>
      </c>
      <c r="CJ433">
        <v>4</v>
      </c>
      <c r="CK433">
        <v>23</v>
      </c>
      <c r="CL433" t="s">
        <v>86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"GAB2017195"</f>
        <v>GAB2017195</v>
      </c>
      <c r="F434" s="3">
        <v>45209</v>
      </c>
      <c r="G434">
        <v>202407</v>
      </c>
      <c r="H434" t="s">
        <v>91</v>
      </c>
      <c r="I434" t="s">
        <v>92</v>
      </c>
      <c r="J434" t="s">
        <v>93</v>
      </c>
      <c r="K434" t="s">
        <v>78</v>
      </c>
      <c r="L434" t="s">
        <v>91</v>
      </c>
      <c r="M434" t="s">
        <v>92</v>
      </c>
      <c r="N434" t="s">
        <v>407</v>
      </c>
      <c r="O434" t="s">
        <v>82</v>
      </c>
      <c r="P434" t="str">
        <f>"SUT-CT083225                  "</f>
        <v xml:space="preserve">SUT-CT083225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25.42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1</v>
      </c>
      <c r="BJ434">
        <v>2.4</v>
      </c>
      <c r="BK434">
        <v>3</v>
      </c>
      <c r="BL434">
        <v>61.47</v>
      </c>
      <c r="BM434">
        <v>9.2200000000000006</v>
      </c>
      <c r="BN434">
        <v>70.69</v>
      </c>
      <c r="BO434">
        <v>70.69</v>
      </c>
      <c r="BQ434" t="s">
        <v>408</v>
      </c>
      <c r="BR434" t="s">
        <v>99</v>
      </c>
      <c r="BS434" s="3">
        <v>45210</v>
      </c>
      <c r="BT434" s="4">
        <v>0.49305555555555558</v>
      </c>
      <c r="BU434" t="s">
        <v>1290</v>
      </c>
      <c r="BV434" t="s">
        <v>101</v>
      </c>
      <c r="BY434">
        <v>11977.63</v>
      </c>
      <c r="BZ434" t="s">
        <v>89</v>
      </c>
      <c r="CA434" t="s">
        <v>1042</v>
      </c>
      <c r="CC434" t="s">
        <v>92</v>
      </c>
      <c r="CD434">
        <v>7806</v>
      </c>
      <c r="CE434" t="s">
        <v>1108</v>
      </c>
      <c r="CF434" s="3">
        <v>45211</v>
      </c>
      <c r="CI434">
        <v>1</v>
      </c>
      <c r="CJ434">
        <v>1</v>
      </c>
      <c r="CK434">
        <v>22</v>
      </c>
      <c r="CL434" t="s">
        <v>86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"GAB2017196"</f>
        <v>GAB2017196</v>
      </c>
      <c r="F435" s="3">
        <v>45209</v>
      </c>
      <c r="G435">
        <v>202407</v>
      </c>
      <c r="H435" t="s">
        <v>91</v>
      </c>
      <c r="I435" t="s">
        <v>92</v>
      </c>
      <c r="J435" t="s">
        <v>93</v>
      </c>
      <c r="K435" t="s">
        <v>78</v>
      </c>
      <c r="L435" t="s">
        <v>119</v>
      </c>
      <c r="M435" t="s">
        <v>120</v>
      </c>
      <c r="N435" t="s">
        <v>245</v>
      </c>
      <c r="O435" t="s">
        <v>82</v>
      </c>
      <c r="P435" t="str">
        <f>"SUT-018239                    "</f>
        <v xml:space="preserve">SUT-018239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48.79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0.3</v>
      </c>
      <c r="BJ435">
        <v>2.7</v>
      </c>
      <c r="BK435">
        <v>3</v>
      </c>
      <c r="BL435">
        <v>118</v>
      </c>
      <c r="BM435">
        <v>17.7</v>
      </c>
      <c r="BN435">
        <v>135.69999999999999</v>
      </c>
      <c r="BO435">
        <v>135.69999999999999</v>
      </c>
      <c r="BQ435" t="s">
        <v>246</v>
      </c>
      <c r="BR435" t="s">
        <v>99</v>
      </c>
      <c r="BS435" s="3">
        <v>45210</v>
      </c>
      <c r="BT435" s="4">
        <v>0.43055555555555558</v>
      </c>
      <c r="BU435" t="s">
        <v>1291</v>
      </c>
      <c r="BV435" t="s">
        <v>101</v>
      </c>
      <c r="BY435">
        <v>13333.1</v>
      </c>
      <c r="BZ435" t="s">
        <v>89</v>
      </c>
      <c r="CA435" t="s">
        <v>248</v>
      </c>
      <c r="CC435" t="s">
        <v>120</v>
      </c>
      <c r="CD435">
        <v>2191</v>
      </c>
      <c r="CE435" t="s">
        <v>227</v>
      </c>
      <c r="CF435" s="3">
        <v>45210</v>
      </c>
      <c r="CI435">
        <v>1</v>
      </c>
      <c r="CJ435">
        <v>1</v>
      </c>
      <c r="CK435">
        <v>21</v>
      </c>
      <c r="CL435" t="s">
        <v>86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"GAB2017198"</f>
        <v>GAB2017198</v>
      </c>
      <c r="F436" s="3">
        <v>45209</v>
      </c>
      <c r="G436">
        <v>202407</v>
      </c>
      <c r="H436" t="s">
        <v>91</v>
      </c>
      <c r="I436" t="s">
        <v>92</v>
      </c>
      <c r="J436" t="s">
        <v>93</v>
      </c>
      <c r="K436" t="s">
        <v>78</v>
      </c>
      <c r="L436" t="s">
        <v>119</v>
      </c>
      <c r="M436" t="s">
        <v>120</v>
      </c>
      <c r="N436" t="s">
        <v>448</v>
      </c>
      <c r="O436" t="s">
        <v>82</v>
      </c>
      <c r="P436" t="str">
        <f>"SUT-CT083226                  "</f>
        <v xml:space="preserve">SUT-CT083226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40.659999999999997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0.1</v>
      </c>
      <c r="BJ436">
        <v>2.4</v>
      </c>
      <c r="BK436">
        <v>2.5</v>
      </c>
      <c r="BL436">
        <v>98.34</v>
      </c>
      <c r="BM436">
        <v>14.75</v>
      </c>
      <c r="BN436">
        <v>113.09</v>
      </c>
      <c r="BO436">
        <v>113.09</v>
      </c>
      <c r="BQ436" t="s">
        <v>1264</v>
      </c>
      <c r="BR436" t="s">
        <v>99</v>
      </c>
      <c r="BS436" s="3">
        <v>45210</v>
      </c>
      <c r="BT436" s="4">
        <v>0.33402777777777781</v>
      </c>
      <c r="BU436" t="s">
        <v>1292</v>
      </c>
      <c r="BV436" t="s">
        <v>101</v>
      </c>
      <c r="BY436">
        <v>12051</v>
      </c>
      <c r="BZ436" t="s">
        <v>89</v>
      </c>
      <c r="CA436" t="s">
        <v>451</v>
      </c>
      <c r="CC436" t="s">
        <v>120</v>
      </c>
      <c r="CD436">
        <v>2021</v>
      </c>
      <c r="CE436" t="s">
        <v>171</v>
      </c>
      <c r="CF436" s="3">
        <v>45210</v>
      </c>
      <c r="CI436">
        <v>1</v>
      </c>
      <c r="CJ436">
        <v>1</v>
      </c>
      <c r="CK436">
        <v>21</v>
      </c>
      <c r="CL436" t="s">
        <v>86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"GAB2017199"</f>
        <v>GAB2017199</v>
      </c>
      <c r="F437" s="3">
        <v>45209</v>
      </c>
      <c r="G437">
        <v>202407</v>
      </c>
      <c r="H437" t="s">
        <v>91</v>
      </c>
      <c r="I437" t="s">
        <v>92</v>
      </c>
      <c r="J437" t="s">
        <v>93</v>
      </c>
      <c r="K437" t="s">
        <v>78</v>
      </c>
      <c r="L437" t="s">
        <v>257</v>
      </c>
      <c r="M437" t="s">
        <v>258</v>
      </c>
      <c r="N437" t="s">
        <v>259</v>
      </c>
      <c r="O437" t="s">
        <v>82</v>
      </c>
      <c r="P437" t="str">
        <f>"SUT-CT083229                  "</f>
        <v xml:space="preserve">SUT-CT083229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63.04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0.1</v>
      </c>
      <c r="BJ437">
        <v>1.9</v>
      </c>
      <c r="BK437">
        <v>2</v>
      </c>
      <c r="BL437">
        <v>152.46</v>
      </c>
      <c r="BM437">
        <v>22.87</v>
      </c>
      <c r="BN437">
        <v>175.33</v>
      </c>
      <c r="BO437">
        <v>175.33</v>
      </c>
      <c r="BQ437" t="s">
        <v>260</v>
      </c>
      <c r="BR437" t="s">
        <v>99</v>
      </c>
      <c r="BS437" s="3">
        <v>45210</v>
      </c>
      <c r="BT437" s="4">
        <v>0.41250000000000003</v>
      </c>
      <c r="BU437" t="s">
        <v>261</v>
      </c>
      <c r="BV437" t="s">
        <v>101</v>
      </c>
      <c r="BY437">
        <v>9720</v>
      </c>
      <c r="BZ437" t="s">
        <v>89</v>
      </c>
      <c r="CA437" t="s">
        <v>262</v>
      </c>
      <c r="CC437" t="s">
        <v>258</v>
      </c>
      <c r="CD437">
        <v>2515</v>
      </c>
      <c r="CE437" t="s">
        <v>267</v>
      </c>
      <c r="CF437" s="3">
        <v>45210</v>
      </c>
      <c r="CI437">
        <v>1</v>
      </c>
      <c r="CJ437">
        <v>1</v>
      </c>
      <c r="CK437">
        <v>23</v>
      </c>
      <c r="CL437" t="s">
        <v>86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"R009944041502"</f>
        <v>R009944041502</v>
      </c>
      <c r="F438" s="3">
        <v>45229</v>
      </c>
      <c r="G438">
        <v>202407</v>
      </c>
      <c r="H438" t="s">
        <v>91</v>
      </c>
      <c r="I438" t="s">
        <v>92</v>
      </c>
      <c r="J438" t="s">
        <v>179</v>
      </c>
      <c r="K438" t="s">
        <v>78</v>
      </c>
      <c r="L438" t="s">
        <v>91</v>
      </c>
      <c r="M438" t="s">
        <v>92</v>
      </c>
      <c r="N438" t="s">
        <v>179</v>
      </c>
      <c r="O438" t="s">
        <v>97</v>
      </c>
      <c r="P438" t="str">
        <f>"POUCHES                       "</f>
        <v xml:space="preserve">POUCHES     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5.57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48.55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4.5999999999999996</v>
      </c>
      <c r="BJ438">
        <v>1.9</v>
      </c>
      <c r="BK438">
        <v>5</v>
      </c>
      <c r="BL438">
        <v>122.99</v>
      </c>
      <c r="BM438">
        <v>18.45</v>
      </c>
      <c r="BN438">
        <v>141.44</v>
      </c>
      <c r="BO438">
        <v>141.44</v>
      </c>
      <c r="BQ438" t="s">
        <v>180</v>
      </c>
      <c r="BR438" t="s">
        <v>180</v>
      </c>
      <c r="BS438" t="s">
        <v>128</v>
      </c>
      <c r="BY438">
        <v>9561.6</v>
      </c>
      <c r="CC438" t="s">
        <v>92</v>
      </c>
      <c r="CD438">
        <v>7460</v>
      </c>
      <c r="CE438" t="s">
        <v>90</v>
      </c>
      <c r="CI438">
        <v>1</v>
      </c>
      <c r="CJ438" t="s">
        <v>128</v>
      </c>
      <c r="CK438">
        <v>42</v>
      </c>
      <c r="CL438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sdrascd7-IESANPA133869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2023-10-31T08:18:24Z</dcterms:created>
  <dcterms:modified xsi:type="dcterms:W3CDTF">2023-10-31T08:18:45Z</dcterms:modified>
</cp:coreProperties>
</file>