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J17990" sheetId="1" r:id="rId1"/>
  </sheets>
  <calcPr calcId="125725"/>
</workbook>
</file>

<file path=xl/calcChain.xml><?xml version="1.0" encoding="utf-8"?>
<calcChain xmlns="http://schemas.openxmlformats.org/spreadsheetml/2006/main">
  <c r="P33" i="1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<sst xmlns="http://schemas.openxmlformats.org/spreadsheetml/2006/main" count="719" uniqueCount="214">
  <si>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</si>
  <si>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</si>
  <si>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</si>
  <si>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</si>
  <si>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</si>
  <si>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</si>
  <si>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</si>
  <si>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</si>
  <si>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</si>
  <si>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</si>
  <si>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</si>
  <si>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</si>
  <si>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</si>
  <si>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</si>
  <si>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</si>
  <si>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</si>
  <si>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</si>
  <si>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</si>
  <si>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</si>
  <si>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</si>
  <si>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</si>
  <si>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</si>
  <si>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</si>
  <si>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</si>
  <si>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</si>
  <si>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</si>
  <si>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</si>
  <si>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</si>
  <si>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</si>
  <si>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</si>
  <si>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</si>
  <si>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</si>
  <si>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</si>
  <si>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</si>
  <si>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</si>
  <si>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</si>
  <si>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</si>
  <si>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</si>
  <si>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</si>
  <si>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</si>
  <si>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</si>
  <si>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</si>
  <si>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</si>
  <si>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</si>
  <si>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</si>
  <si>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</si>
  <si>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</si>
  <si>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</si>
  <si>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</si>
  <si>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</si>
  <si>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</si>
  <si>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</si>
  <si>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</si>
  <si>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</si>
  <si>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</si>
  <si>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</si>
  <si>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</si>
  <si>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</si>
  <si>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</si>
  <si>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</si>
  <si>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</si>
  <si>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</si>
  <si>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</si>
  <si>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</si>
  <si>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</si>
  <si>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</si>
  <si>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</si>
  <si>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</si>
  <si>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</si>
  <si>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</si>
  <si>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</si>
  <si>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</si>
  <si>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J17990</t>
  </si>
  <si>
    <t>MOVE ANALYTICS CC -  B &amp; L  PRIONTE</t>
  </si>
  <si>
    <t>WAY</t>
  </si>
  <si>
    <t>UMHLA</t>
  </si>
  <si>
    <t>UMHLANGA ROCKS</t>
  </si>
  <si>
    <t xml:space="preserve">B   L  STERTPAK DOIV PRIONTEX      </t>
  </si>
  <si>
    <t xml:space="preserve">                                   </t>
  </si>
  <si>
    <t>EAST</t>
  </si>
  <si>
    <t>EAST LONDON</t>
  </si>
  <si>
    <t xml:space="preserve">DEBBIE SLATTERY                    </t>
  </si>
  <si>
    <t>RD</t>
  </si>
  <si>
    <t>DEBBIE SLATTERY</t>
  </si>
  <si>
    <t>SUGIE ABBU</t>
  </si>
  <si>
    <t>SHELDON</t>
  </si>
  <si>
    <t>yes</t>
  </si>
  <si>
    <t>POD received from cell 0845733114 M</t>
  </si>
  <si>
    <t>PARCEL</t>
  </si>
  <si>
    <t>RD1</t>
  </si>
  <si>
    <t>no</t>
  </si>
  <si>
    <t>PORT3</t>
  </si>
  <si>
    <t>PORT ELIZABETH</t>
  </si>
  <si>
    <t xml:space="preserve">DOMONEY BROS PE                    </t>
  </si>
  <si>
    <t>ON1</t>
  </si>
  <si>
    <t>DOMONEY BROS</t>
  </si>
  <si>
    <t>grawen</t>
  </si>
  <si>
    <t>POD received from cell 0848977566 M</t>
  </si>
  <si>
    <t>j17990</t>
  </si>
  <si>
    <t>DURBA</t>
  </si>
  <si>
    <t>DURBAN</t>
  </si>
  <si>
    <t xml:space="preserve">B L STERIPACK                      </t>
  </si>
  <si>
    <t>SUGIE</t>
  </si>
  <si>
    <t>DEBBIE</t>
  </si>
  <si>
    <t>sherwin</t>
  </si>
  <si>
    <t>POD received from cell 0792438310 M</t>
  </si>
  <si>
    <t>RDD</t>
  </si>
  <si>
    <t xml:space="preserve">st.domicis hospital                </t>
  </si>
  <si>
    <t>theresa w</t>
  </si>
  <si>
    <t>Shaun</t>
  </si>
  <si>
    <t>POD received from cell 0736644806 M</t>
  </si>
  <si>
    <t xml:space="preserve">DEBBIE SLATTERN                    </t>
  </si>
  <si>
    <t xml:space="preserve">st.dominics hospital               </t>
  </si>
  <si>
    <t>CAPET</t>
  </si>
  <si>
    <t>CAPE TOWN</t>
  </si>
  <si>
    <t xml:space="preserve">PRIONTEX CAPE                      </t>
  </si>
  <si>
    <t xml:space="preserve">PRIONTEX                           </t>
  </si>
  <si>
    <t>KELLY MCNEILL</t>
  </si>
  <si>
    <t>MARCELLE GORDON</t>
  </si>
  <si>
    <t xml:space="preserve">mark                          </t>
  </si>
  <si>
    <t xml:space="preserve">POD received from cell 0792438310 M     </t>
  </si>
  <si>
    <t>RD2</t>
  </si>
  <si>
    <t xml:space="preserve">BEACON BAY HOSPITAL                </t>
  </si>
  <si>
    <t>SHERWIN</t>
  </si>
  <si>
    <t>SIPHOKAZI</t>
  </si>
  <si>
    <t>POD received from cell 0835478757 M</t>
  </si>
  <si>
    <t xml:space="preserve">B   L STERIPACK                    </t>
  </si>
  <si>
    <t>2 BOXES</t>
  </si>
  <si>
    <t>EMPAN</t>
  </si>
  <si>
    <t>EMPANGENI</t>
  </si>
  <si>
    <t xml:space="preserve">life emp                           </t>
  </si>
  <si>
    <t xml:space="preserve">b l                                </t>
  </si>
  <si>
    <t>sammy</t>
  </si>
  <si>
    <t>POD received from cell 0744435413 M</t>
  </si>
  <si>
    <t>box</t>
  </si>
  <si>
    <t>RDR</t>
  </si>
  <si>
    <t>GEETH</t>
  </si>
  <si>
    <t>capet</t>
  </si>
  <si>
    <t xml:space="preserve">LLIED DENTAL                       </t>
  </si>
  <si>
    <t>NADIA K</t>
  </si>
  <si>
    <t>N Keown</t>
  </si>
  <si>
    <t>POD received from cell 0833164881 M</t>
  </si>
  <si>
    <t>JOHAN</t>
  </si>
  <si>
    <t>JOHANNESBURG</t>
  </si>
  <si>
    <t xml:space="preserve">DISCHEM                            </t>
  </si>
  <si>
    <t>mulalo</t>
  </si>
  <si>
    <t>rdd</t>
  </si>
  <si>
    <t xml:space="preserve">EMPANGENI PVT HOSP                 </t>
  </si>
  <si>
    <t>SENAMILE</t>
  </si>
  <si>
    <t>sena</t>
  </si>
  <si>
    <t xml:space="preserve">PVT RES                            </t>
  </si>
  <si>
    <t xml:space="preserve">B &amp; L STERIPACK                    </t>
  </si>
  <si>
    <t>ABBY</t>
  </si>
  <si>
    <t>sgah</t>
  </si>
  <si>
    <t xml:space="preserve">BTL STEN PARK                      </t>
  </si>
  <si>
    <t>PIET2</t>
  </si>
  <si>
    <t>PIETERSBURG</t>
  </si>
  <si>
    <t xml:space="preserve">TWO MOUNTAINS                      </t>
  </si>
  <si>
    <t>malose</t>
  </si>
  <si>
    <t>POD received from cell 0733355474 M</t>
  </si>
  <si>
    <t>RDX</t>
  </si>
  <si>
    <t xml:space="preserve">NONJABULO                          </t>
  </si>
  <si>
    <t>NONJABULO</t>
  </si>
  <si>
    <t>nonjabulo</t>
  </si>
  <si>
    <t>POD received from cell 0723817258 M</t>
  </si>
  <si>
    <t>MARK</t>
  </si>
  <si>
    <t xml:space="preserve">BTL STEN PACK                      </t>
  </si>
  <si>
    <t>KEMPT</t>
  </si>
  <si>
    <t>KEMPTON PARK</t>
  </si>
  <si>
    <t xml:space="preserve">B   L STERI PACK                   </t>
  </si>
  <si>
    <t>MARK KISTEN</t>
  </si>
  <si>
    <t>LESLEY</t>
  </si>
  <si>
    <t>rd1</t>
  </si>
  <si>
    <t>UMTAT</t>
  </si>
  <si>
    <t>UMTATA</t>
  </si>
  <si>
    <t>THERESA WHITTAL</t>
  </si>
  <si>
    <t>SHAWN</t>
  </si>
  <si>
    <t xml:space="preserve">ST.DOMINICS HOSPITAL               </t>
  </si>
  <si>
    <t>THERESA</t>
  </si>
  <si>
    <t xml:space="preserve">DEBBIE SLATTEY                     </t>
  </si>
  <si>
    <t xml:space="preserve">BT L STEN PARK                     </t>
  </si>
  <si>
    <t>Sugie</t>
  </si>
  <si>
    <t>Appointment required</t>
  </si>
  <si>
    <t>ssh</t>
  </si>
  <si>
    <t>POD received from cell 0832372623 M</t>
  </si>
  <si>
    <t xml:space="preserve">B L STENPACK                       </t>
  </si>
  <si>
    <t>Sherwin</t>
  </si>
  <si>
    <t xml:space="preserve">B   L  STERTPAK                    </t>
  </si>
  <si>
    <t xml:space="preserve">PRIONTEX CAPE TOWN                 </t>
  </si>
  <si>
    <t>ON2</t>
  </si>
  <si>
    <t>JULIE COLLETTE</t>
  </si>
  <si>
    <t>S DHUNPERSAD</t>
  </si>
  <si>
    <t>marcelle</t>
  </si>
  <si>
    <t>POD received from cell 0736814363 M</t>
  </si>
  <si>
    <t>SHAUN</t>
  </si>
  <si>
    <t xml:space="preserve">DEBBIE  SLATTERY                   </t>
  </si>
  <si>
    <t xml:space="preserve">btl stenpack                       </t>
  </si>
  <si>
    <t>sugie</t>
  </si>
  <si>
    <t>mark</t>
  </si>
  <si>
    <t xml:space="preserve">B L STENPAARK                      </t>
  </si>
  <si>
    <t>zethu</t>
  </si>
  <si>
    <t xml:space="preserve">debbie slattery                    </t>
  </si>
  <si>
    <t xml:space="preserve">dl steripark                       </t>
  </si>
  <si>
    <t>debbie</t>
  </si>
  <si>
    <t>?</t>
  </si>
  <si>
    <t>VERWO</t>
  </si>
  <si>
    <t>CENTURION</t>
  </si>
  <si>
    <t xml:space="preserve">DILLY BLUE(PTY)LTD                 </t>
  </si>
  <si>
    <t>DILLY BLUE</t>
  </si>
  <si>
    <t>MIDRA</t>
  </si>
  <si>
    <t>MIDRAND</t>
  </si>
  <si>
    <t xml:space="preserve">ISPINE                             </t>
  </si>
  <si>
    <t>BEHINDA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</si>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</sst>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35"/>
  <sheetViews>
    <sheetView tabSelected="1" topLeftCell="BU1" workbookViewId="0">
      <selection activeCell="H38" sqref="H38"/>
    </sheetView>
  </sheetViews>
  <sheetFormatPr defaultRowHeight="15"/>
  <cols>
    <col min="6" max="6" width="12.85546875" customWidth="1"/>
    <col min="64" max="67" width="9.140625" style="4"/>
  </cols>
  <sheetData>
    <row r="1" spans="1:9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2" t="s">
        <v>43</v>
      </c>
      <c r="BM1" s="2" t="s">
        <v>44</v>
      </c>
      <c r="BN1" s="2" t="s">
        <v>45</v>
      </c>
      <c r="BO1" s="2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>
      <c r="A2" t="s">
        <v>72</v>
      </c>
      <c r="B2" t="s">
        <v>73</v>
      </c>
      <c r="C2" t="s">
        <v>74</v>
      </c>
      <c r="E2" t="str">
        <f>"029908383706"</f>
        <v>029908383706</v>
      </c>
      <c r="F2" s="3">
        <v>43741</v>
      </c>
      <c r="G2">
        <v>202004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12.36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 s="4">
        <v>76.239999999999995</v>
      </c>
      <c r="BM2" s="4">
        <v>11.44</v>
      </c>
      <c r="BN2" s="4">
        <v>87.68</v>
      </c>
      <c r="BO2" s="4">
        <v>87.68</v>
      </c>
      <c r="BQ2" t="s">
        <v>83</v>
      </c>
      <c r="BR2" t="s">
        <v>84</v>
      </c>
      <c r="BS2" s="3">
        <v>43742</v>
      </c>
      <c r="BT2" s="5">
        <v>0.59513888888888888</v>
      </c>
      <c r="BU2" t="s">
        <v>85</v>
      </c>
      <c r="BV2" t="s">
        <v>86</v>
      </c>
      <c r="BY2">
        <v>1200</v>
      </c>
      <c r="CA2" t="s">
        <v>87</v>
      </c>
      <c r="CC2" t="s">
        <v>80</v>
      </c>
      <c r="CD2">
        <v>5200</v>
      </c>
      <c r="CE2" t="s">
        <v>88</v>
      </c>
      <c r="CF2" s="3">
        <v>43746</v>
      </c>
      <c r="CI2">
        <v>2</v>
      </c>
      <c r="CJ2">
        <v>1</v>
      </c>
      <c r="CK2" t="s">
        <v>89</v>
      </c>
      <c r="CL2" t="s">
        <v>90</v>
      </c>
    </row>
    <row r="3" spans="1:92">
      <c r="A3" t="s">
        <v>72</v>
      </c>
      <c r="B3" t="s">
        <v>73</v>
      </c>
      <c r="C3" t="s">
        <v>74</v>
      </c>
      <c r="E3" t="str">
        <f>"029908383708"</f>
        <v>029908383708</v>
      </c>
      <c r="F3" s="3">
        <v>43741</v>
      </c>
      <c r="G3">
        <v>202004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93</v>
      </c>
      <c r="O3" t="s">
        <v>94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8.7899999999999991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 s="4">
        <v>50.66</v>
      </c>
      <c r="BM3" s="4">
        <v>7.6</v>
      </c>
      <c r="BN3" s="4">
        <v>58.26</v>
      </c>
      <c r="BO3" s="4">
        <v>58.26</v>
      </c>
      <c r="BQ3" t="s">
        <v>95</v>
      </c>
      <c r="BR3" t="s">
        <v>84</v>
      </c>
      <c r="BS3" s="3">
        <v>43742</v>
      </c>
      <c r="BT3" s="5">
        <v>0.375</v>
      </c>
      <c r="BU3" t="s">
        <v>96</v>
      </c>
      <c r="BV3" t="s">
        <v>86</v>
      </c>
      <c r="BY3">
        <v>1200</v>
      </c>
      <c r="BZ3" t="s">
        <v>27</v>
      </c>
      <c r="CA3" t="s">
        <v>97</v>
      </c>
      <c r="CC3" t="s">
        <v>92</v>
      </c>
      <c r="CD3">
        <v>6000</v>
      </c>
      <c r="CE3" t="s">
        <v>88</v>
      </c>
      <c r="CF3" s="3">
        <v>43745</v>
      </c>
      <c r="CI3">
        <v>1</v>
      </c>
      <c r="CJ3">
        <v>1</v>
      </c>
      <c r="CK3">
        <v>21</v>
      </c>
      <c r="CL3" t="s">
        <v>90</v>
      </c>
    </row>
    <row r="4" spans="1:92">
      <c r="A4" t="s">
        <v>98</v>
      </c>
      <c r="B4" t="s">
        <v>73</v>
      </c>
      <c r="C4" t="s">
        <v>74</v>
      </c>
      <c r="E4" t="str">
        <f>"019911159502"</f>
        <v>019911159502</v>
      </c>
      <c r="F4" s="3">
        <v>43739</v>
      </c>
      <c r="G4">
        <v>202004</v>
      </c>
      <c r="H4" t="s">
        <v>79</v>
      </c>
      <c r="I4" t="s">
        <v>80</v>
      </c>
      <c r="J4" t="s">
        <v>81</v>
      </c>
      <c r="K4" t="s">
        <v>78</v>
      </c>
      <c r="L4" t="s">
        <v>99</v>
      </c>
      <c r="M4" t="s">
        <v>100</v>
      </c>
      <c r="N4" t="s">
        <v>101</v>
      </c>
      <c r="O4" t="s">
        <v>82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30.62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2</v>
      </c>
      <c r="BI4">
        <v>9</v>
      </c>
      <c r="BJ4">
        <v>40.5</v>
      </c>
      <c r="BK4">
        <v>41</v>
      </c>
      <c r="BL4" s="4">
        <v>188.74</v>
      </c>
      <c r="BM4" s="4">
        <v>28.31</v>
      </c>
      <c r="BN4" s="4">
        <v>217.05</v>
      </c>
      <c r="BO4" s="4">
        <v>217.05</v>
      </c>
      <c r="BQ4" t="s">
        <v>102</v>
      </c>
      <c r="BR4" t="s">
        <v>103</v>
      </c>
      <c r="BS4" s="3">
        <v>43740</v>
      </c>
      <c r="BT4" s="5">
        <v>0.64722222222222225</v>
      </c>
      <c r="BU4" t="s">
        <v>104</v>
      </c>
      <c r="BV4" t="s">
        <v>86</v>
      </c>
      <c r="BY4">
        <v>202500</v>
      </c>
      <c r="CA4" t="s">
        <v>105</v>
      </c>
      <c r="CC4" t="s">
        <v>100</v>
      </c>
      <c r="CD4">
        <v>4000</v>
      </c>
      <c r="CE4" t="s">
        <v>88</v>
      </c>
      <c r="CF4" s="3">
        <v>43741</v>
      </c>
      <c r="CI4">
        <v>1</v>
      </c>
      <c r="CJ4">
        <v>1</v>
      </c>
      <c r="CK4" t="s">
        <v>106</v>
      </c>
      <c r="CL4" t="s">
        <v>90</v>
      </c>
    </row>
    <row r="5" spans="1:92">
      <c r="A5" t="s">
        <v>98</v>
      </c>
      <c r="B5" t="s">
        <v>73</v>
      </c>
      <c r="C5" t="s">
        <v>74</v>
      </c>
      <c r="E5" t="str">
        <f>"029908383709"</f>
        <v>029908383709</v>
      </c>
      <c r="F5" s="3">
        <v>43740</v>
      </c>
      <c r="G5">
        <v>202004</v>
      </c>
      <c r="H5" t="s">
        <v>99</v>
      </c>
      <c r="I5" t="s">
        <v>100</v>
      </c>
      <c r="J5" t="s">
        <v>77</v>
      </c>
      <c r="K5" t="s">
        <v>78</v>
      </c>
      <c r="L5" t="s">
        <v>79</v>
      </c>
      <c r="M5" t="s">
        <v>80</v>
      </c>
      <c r="N5" t="s">
        <v>107</v>
      </c>
      <c r="O5" t="s">
        <v>82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28.51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2</v>
      </c>
      <c r="BI5">
        <v>46</v>
      </c>
      <c r="BJ5">
        <v>40.5</v>
      </c>
      <c r="BK5">
        <v>46</v>
      </c>
      <c r="BL5" s="4">
        <v>169.27</v>
      </c>
      <c r="BM5" s="4">
        <v>25.39</v>
      </c>
      <c r="BN5" s="4">
        <v>194.66</v>
      </c>
      <c r="BO5" s="4">
        <v>194.66</v>
      </c>
      <c r="BQ5" t="s">
        <v>108</v>
      </c>
      <c r="BR5" t="s">
        <v>84</v>
      </c>
      <c r="BS5" s="3">
        <v>43741</v>
      </c>
      <c r="BT5" s="5">
        <v>0.4861111111111111</v>
      </c>
      <c r="BU5" t="s">
        <v>109</v>
      </c>
      <c r="BV5" t="s">
        <v>86</v>
      </c>
      <c r="BY5">
        <v>101250</v>
      </c>
      <c r="CA5" t="s">
        <v>110</v>
      </c>
      <c r="CC5" t="s">
        <v>80</v>
      </c>
      <c r="CD5">
        <v>5213</v>
      </c>
      <c r="CE5" t="s">
        <v>88</v>
      </c>
      <c r="CF5" s="3">
        <v>43742</v>
      </c>
      <c r="CI5">
        <v>2</v>
      </c>
      <c r="CJ5">
        <v>1</v>
      </c>
      <c r="CK5" t="s">
        <v>89</v>
      </c>
      <c r="CL5" t="s">
        <v>90</v>
      </c>
    </row>
    <row r="6" spans="1:92">
      <c r="A6" t="s">
        <v>72</v>
      </c>
      <c r="B6" t="s">
        <v>73</v>
      </c>
      <c r="C6" t="s">
        <v>74</v>
      </c>
      <c r="E6" t="str">
        <f>"029908383705"</f>
        <v>029908383705</v>
      </c>
      <c r="F6" s="3">
        <v>43741</v>
      </c>
      <c r="G6">
        <v>202004</v>
      </c>
      <c r="H6" t="s">
        <v>99</v>
      </c>
      <c r="I6" t="s">
        <v>100</v>
      </c>
      <c r="J6" t="s">
        <v>77</v>
      </c>
      <c r="K6" t="s">
        <v>78</v>
      </c>
      <c r="L6" t="s">
        <v>79</v>
      </c>
      <c r="M6" t="s">
        <v>80</v>
      </c>
      <c r="N6" t="s">
        <v>111</v>
      </c>
      <c r="O6" t="s">
        <v>82</v>
      </c>
      <c r="P6" t="str">
        <f>"SUGIE ABBUI                   "</f>
        <v xml:space="preserve">SUGIE ABBUI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12.36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10</v>
      </c>
      <c r="BJ6">
        <v>7</v>
      </c>
      <c r="BK6">
        <v>10</v>
      </c>
      <c r="BL6" s="4">
        <v>76.239999999999995</v>
      </c>
      <c r="BM6" s="4">
        <v>11.44</v>
      </c>
      <c r="BN6" s="4">
        <v>87.68</v>
      </c>
      <c r="BO6" s="4">
        <v>87.68</v>
      </c>
      <c r="BR6" t="s">
        <v>84</v>
      </c>
      <c r="BS6" s="3">
        <v>43742</v>
      </c>
      <c r="BT6" s="5">
        <v>0.59027777777777779</v>
      </c>
      <c r="BU6" t="s">
        <v>85</v>
      </c>
      <c r="BV6" t="s">
        <v>86</v>
      </c>
      <c r="BY6">
        <v>35000</v>
      </c>
      <c r="CA6" t="s">
        <v>87</v>
      </c>
      <c r="CC6" t="s">
        <v>80</v>
      </c>
      <c r="CD6">
        <v>5201</v>
      </c>
      <c r="CE6" t="s">
        <v>88</v>
      </c>
      <c r="CF6" s="3">
        <v>43746</v>
      </c>
      <c r="CI6">
        <v>2</v>
      </c>
      <c r="CJ6">
        <v>1</v>
      </c>
      <c r="CK6" t="s">
        <v>89</v>
      </c>
      <c r="CL6" t="s">
        <v>90</v>
      </c>
    </row>
    <row r="7" spans="1:92">
      <c r="A7" t="s">
        <v>98</v>
      </c>
      <c r="B7" t="s">
        <v>73</v>
      </c>
      <c r="C7" t="s">
        <v>74</v>
      </c>
      <c r="E7" t="str">
        <f>"029908383704"</f>
        <v>029908383704</v>
      </c>
      <c r="F7" s="3">
        <v>43745</v>
      </c>
      <c r="G7">
        <v>202004</v>
      </c>
      <c r="H7" t="s">
        <v>99</v>
      </c>
      <c r="I7" t="s">
        <v>100</v>
      </c>
      <c r="J7" t="s">
        <v>77</v>
      </c>
      <c r="K7" t="s">
        <v>78</v>
      </c>
      <c r="L7" t="s">
        <v>79</v>
      </c>
      <c r="M7" t="s">
        <v>80</v>
      </c>
      <c r="N7" t="s">
        <v>112</v>
      </c>
      <c r="O7" t="s">
        <v>82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38.4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3</v>
      </c>
      <c r="BI7">
        <v>64.400000000000006</v>
      </c>
      <c r="BJ7">
        <v>60.8</v>
      </c>
      <c r="BK7">
        <v>65</v>
      </c>
      <c r="BL7" s="4">
        <v>226.28</v>
      </c>
      <c r="BM7" s="4">
        <v>33.94</v>
      </c>
      <c r="BN7" s="4">
        <v>260.22000000000003</v>
      </c>
      <c r="BO7" s="4">
        <v>260.22000000000003</v>
      </c>
      <c r="BQ7" t="s">
        <v>108</v>
      </c>
      <c r="BR7" t="s">
        <v>84</v>
      </c>
      <c r="BS7" s="3">
        <v>43746</v>
      </c>
      <c r="BT7" s="5">
        <v>0.47916666666666669</v>
      </c>
      <c r="BU7" t="s">
        <v>109</v>
      </c>
      <c r="BV7" t="s">
        <v>86</v>
      </c>
      <c r="BY7">
        <v>101250</v>
      </c>
      <c r="CA7" t="s">
        <v>110</v>
      </c>
      <c r="CC7" t="s">
        <v>80</v>
      </c>
      <c r="CD7">
        <v>5213</v>
      </c>
      <c r="CE7" t="s">
        <v>88</v>
      </c>
      <c r="CF7" s="3">
        <v>43747</v>
      </c>
      <c r="CI7">
        <v>2</v>
      </c>
      <c r="CJ7">
        <v>1</v>
      </c>
      <c r="CK7" t="s">
        <v>89</v>
      </c>
      <c r="CL7" t="s">
        <v>90</v>
      </c>
    </row>
    <row r="8" spans="1:92">
      <c r="A8" t="s">
        <v>72</v>
      </c>
      <c r="B8" t="s">
        <v>73</v>
      </c>
      <c r="C8" t="s">
        <v>74</v>
      </c>
      <c r="E8" t="str">
        <f>"009939592596"</f>
        <v>009939592596</v>
      </c>
      <c r="F8" s="3">
        <v>43745</v>
      </c>
      <c r="G8">
        <v>202004</v>
      </c>
      <c r="H8" t="s">
        <v>113</v>
      </c>
      <c r="I8" t="s">
        <v>114</v>
      </c>
      <c r="J8" t="s">
        <v>115</v>
      </c>
      <c r="K8" t="s">
        <v>78</v>
      </c>
      <c r="L8" t="s">
        <v>75</v>
      </c>
      <c r="M8" t="s">
        <v>76</v>
      </c>
      <c r="N8" t="s">
        <v>116</v>
      </c>
      <c r="O8" t="s">
        <v>82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18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</v>
      </c>
      <c r="BJ8">
        <v>2.7</v>
      </c>
      <c r="BK8">
        <v>3</v>
      </c>
      <c r="BL8" s="4">
        <v>108.71</v>
      </c>
      <c r="BM8" s="4">
        <v>16.309999999999999</v>
      </c>
      <c r="BN8" s="4">
        <v>125.02</v>
      </c>
      <c r="BO8" s="4">
        <v>125.02</v>
      </c>
      <c r="BQ8" t="s">
        <v>117</v>
      </c>
      <c r="BR8" t="s">
        <v>118</v>
      </c>
      <c r="BS8" s="3">
        <v>43747</v>
      </c>
      <c r="BT8" s="5">
        <v>0.70763888888888893</v>
      </c>
      <c r="BU8" t="s">
        <v>119</v>
      </c>
      <c r="BV8" t="s">
        <v>86</v>
      </c>
      <c r="BY8">
        <v>13593.6</v>
      </c>
      <c r="CA8" t="s">
        <v>120</v>
      </c>
      <c r="CC8" t="s">
        <v>76</v>
      </c>
      <c r="CD8">
        <v>4300</v>
      </c>
      <c r="CE8" t="s">
        <v>88</v>
      </c>
      <c r="CI8">
        <v>2</v>
      </c>
      <c r="CJ8">
        <v>2</v>
      </c>
      <c r="CK8" t="s">
        <v>121</v>
      </c>
      <c r="CL8" t="s">
        <v>90</v>
      </c>
    </row>
    <row r="9" spans="1:92">
      <c r="A9" t="s">
        <v>72</v>
      </c>
      <c r="B9" t="s">
        <v>73</v>
      </c>
      <c r="C9" t="s">
        <v>74</v>
      </c>
      <c r="E9" t="str">
        <f>"029908383702"</f>
        <v>029908383702</v>
      </c>
      <c r="F9" s="3">
        <v>43749</v>
      </c>
      <c r="G9">
        <v>202004</v>
      </c>
      <c r="H9" t="s">
        <v>99</v>
      </c>
      <c r="I9" t="s">
        <v>100</v>
      </c>
      <c r="J9" t="s">
        <v>77</v>
      </c>
      <c r="K9" t="s">
        <v>78</v>
      </c>
      <c r="L9" t="s">
        <v>79</v>
      </c>
      <c r="M9" t="s">
        <v>80</v>
      </c>
      <c r="N9" t="s">
        <v>122</v>
      </c>
      <c r="O9" t="s">
        <v>82</v>
      </c>
      <c r="P9" t="str">
        <f>"SUGIE ABBUI                   "</f>
        <v xml:space="preserve">SUGIE ABBUI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38.4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3</v>
      </c>
      <c r="BI9">
        <v>57.9</v>
      </c>
      <c r="BJ9">
        <v>64.8</v>
      </c>
      <c r="BK9">
        <v>65</v>
      </c>
      <c r="BL9" s="4">
        <v>226.28</v>
      </c>
      <c r="BM9" s="4">
        <v>33.94</v>
      </c>
      <c r="BN9" s="4">
        <v>260.22000000000003</v>
      </c>
      <c r="BO9" s="4">
        <v>260.22000000000003</v>
      </c>
      <c r="BQ9" t="s">
        <v>123</v>
      </c>
      <c r="BR9" t="s">
        <v>84</v>
      </c>
      <c r="BS9" s="3">
        <v>43752</v>
      </c>
      <c r="BT9" s="5">
        <v>0.48194444444444445</v>
      </c>
      <c r="BU9" t="s">
        <v>124</v>
      </c>
      <c r="BV9" t="s">
        <v>86</v>
      </c>
      <c r="BY9">
        <v>108000</v>
      </c>
      <c r="CA9" t="s">
        <v>125</v>
      </c>
      <c r="CC9" t="s">
        <v>80</v>
      </c>
      <c r="CD9">
        <v>5200</v>
      </c>
      <c r="CE9" t="s">
        <v>88</v>
      </c>
      <c r="CF9" s="3">
        <v>43753</v>
      </c>
      <c r="CI9">
        <v>2</v>
      </c>
      <c r="CJ9">
        <v>1</v>
      </c>
      <c r="CK9" t="s">
        <v>89</v>
      </c>
      <c r="CL9" t="s">
        <v>90</v>
      </c>
    </row>
    <row r="10" spans="1:92">
      <c r="A10" t="s">
        <v>72</v>
      </c>
      <c r="B10" t="s">
        <v>73</v>
      </c>
      <c r="C10" t="s">
        <v>74</v>
      </c>
      <c r="E10" t="str">
        <f>"029908322923"</f>
        <v>029908322923</v>
      </c>
      <c r="F10" s="3">
        <v>43746</v>
      </c>
      <c r="G10">
        <v>202004</v>
      </c>
      <c r="H10" t="s">
        <v>79</v>
      </c>
      <c r="I10" t="s">
        <v>80</v>
      </c>
      <c r="J10" t="s">
        <v>81</v>
      </c>
      <c r="K10" t="s">
        <v>78</v>
      </c>
      <c r="L10" t="s">
        <v>99</v>
      </c>
      <c r="M10" t="s">
        <v>100</v>
      </c>
      <c r="N10" t="s">
        <v>126</v>
      </c>
      <c r="O10" t="s">
        <v>82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32.159999999999997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2</v>
      </c>
      <c r="BI10">
        <v>12</v>
      </c>
      <c r="BJ10">
        <v>40.5</v>
      </c>
      <c r="BK10">
        <v>41</v>
      </c>
      <c r="BL10" s="4">
        <v>190.28</v>
      </c>
      <c r="BM10" s="4">
        <v>28.54</v>
      </c>
      <c r="BN10" s="4">
        <v>218.82</v>
      </c>
      <c r="BO10" s="4">
        <v>218.82</v>
      </c>
      <c r="BQ10" t="s">
        <v>84</v>
      </c>
      <c r="BR10" t="s">
        <v>103</v>
      </c>
      <c r="BS10" s="3">
        <v>43747</v>
      </c>
      <c r="BT10" s="5">
        <v>0.61111111111111105</v>
      </c>
      <c r="BU10" t="s">
        <v>119</v>
      </c>
      <c r="BV10" t="s">
        <v>86</v>
      </c>
      <c r="BY10">
        <v>101250</v>
      </c>
      <c r="CA10" t="s">
        <v>120</v>
      </c>
      <c r="CC10" t="s">
        <v>100</v>
      </c>
      <c r="CD10">
        <v>4001</v>
      </c>
      <c r="CE10" t="s">
        <v>127</v>
      </c>
      <c r="CI10">
        <v>1</v>
      </c>
      <c r="CJ10">
        <v>1</v>
      </c>
      <c r="CK10" t="s">
        <v>106</v>
      </c>
      <c r="CL10" t="s">
        <v>90</v>
      </c>
    </row>
    <row r="11" spans="1:92">
      <c r="A11" t="s">
        <v>98</v>
      </c>
      <c r="B11" t="s">
        <v>73</v>
      </c>
      <c r="C11" t="s">
        <v>74</v>
      </c>
      <c r="E11" t="str">
        <f>"009939560013"</f>
        <v>009939560013</v>
      </c>
      <c r="F11" s="3">
        <v>43746</v>
      </c>
      <c r="G11">
        <v>202004</v>
      </c>
      <c r="H11" t="s">
        <v>128</v>
      </c>
      <c r="I11" t="s">
        <v>129</v>
      </c>
      <c r="J11" t="s">
        <v>130</v>
      </c>
      <c r="K11" t="s">
        <v>78</v>
      </c>
      <c r="L11" t="s">
        <v>99</v>
      </c>
      <c r="M11" t="s">
        <v>100</v>
      </c>
      <c r="N11" t="s">
        <v>131</v>
      </c>
      <c r="O11" t="s">
        <v>82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17.45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20</v>
      </c>
      <c r="BJ11">
        <v>14.4</v>
      </c>
      <c r="BK11">
        <v>20</v>
      </c>
      <c r="BL11" s="4">
        <v>105.56</v>
      </c>
      <c r="BM11" s="4">
        <v>15.83</v>
      </c>
      <c r="BN11" s="4">
        <v>121.39</v>
      </c>
      <c r="BO11" s="4">
        <v>121.39</v>
      </c>
      <c r="BS11" s="3">
        <v>43747</v>
      </c>
      <c r="BT11" s="5">
        <v>0.55902777777777779</v>
      </c>
      <c r="BU11" t="s">
        <v>132</v>
      </c>
      <c r="BV11" t="s">
        <v>86</v>
      </c>
      <c r="BY11">
        <v>72000</v>
      </c>
      <c r="CA11" t="s">
        <v>133</v>
      </c>
      <c r="CC11" t="s">
        <v>100</v>
      </c>
      <c r="CD11">
        <v>4000</v>
      </c>
      <c r="CE11" t="s">
        <v>134</v>
      </c>
      <c r="CF11" s="3">
        <v>43749</v>
      </c>
      <c r="CI11">
        <v>1</v>
      </c>
      <c r="CJ11">
        <v>1</v>
      </c>
      <c r="CK11" t="s">
        <v>135</v>
      </c>
      <c r="CL11" t="s">
        <v>90</v>
      </c>
    </row>
    <row r="12" spans="1:92">
      <c r="A12" t="s">
        <v>72</v>
      </c>
      <c r="B12" t="s">
        <v>73</v>
      </c>
      <c r="C12" t="s">
        <v>74</v>
      </c>
      <c r="E12" t="str">
        <f>"009939592598"</f>
        <v>009939592598</v>
      </c>
      <c r="F12" s="3">
        <v>43747</v>
      </c>
      <c r="G12">
        <v>202004</v>
      </c>
      <c r="H12" t="s">
        <v>113</v>
      </c>
      <c r="I12" t="s">
        <v>114</v>
      </c>
      <c r="J12" t="s">
        <v>115</v>
      </c>
      <c r="K12" t="s">
        <v>78</v>
      </c>
      <c r="L12" t="s">
        <v>75</v>
      </c>
      <c r="M12" t="s">
        <v>76</v>
      </c>
      <c r="N12" t="s">
        <v>116</v>
      </c>
      <c r="O12" t="s">
        <v>94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15.38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0.9</v>
      </c>
      <c r="BJ12">
        <v>3.5</v>
      </c>
      <c r="BK12">
        <v>3.5</v>
      </c>
      <c r="BL12" s="4">
        <v>88.63</v>
      </c>
      <c r="BM12" s="4">
        <v>13.29</v>
      </c>
      <c r="BN12" s="4">
        <v>101.92</v>
      </c>
      <c r="BO12" s="4">
        <v>101.92</v>
      </c>
      <c r="BQ12" t="s">
        <v>136</v>
      </c>
      <c r="BR12" t="s">
        <v>118</v>
      </c>
      <c r="BS12" s="3">
        <v>43748</v>
      </c>
      <c r="BT12" s="5">
        <v>0.39583333333333331</v>
      </c>
      <c r="BU12" t="s">
        <v>123</v>
      </c>
      <c r="BV12" t="s">
        <v>86</v>
      </c>
      <c r="BY12">
        <v>17670.38</v>
      </c>
      <c r="BZ12" t="s">
        <v>27</v>
      </c>
      <c r="CA12" t="s">
        <v>133</v>
      </c>
      <c r="CC12" t="s">
        <v>76</v>
      </c>
      <c r="CD12">
        <v>4300</v>
      </c>
      <c r="CE12" t="s">
        <v>88</v>
      </c>
      <c r="CF12" s="3">
        <v>43752</v>
      </c>
      <c r="CI12">
        <v>1</v>
      </c>
      <c r="CJ12">
        <v>1</v>
      </c>
      <c r="CK12">
        <v>21</v>
      </c>
      <c r="CL12" t="s">
        <v>90</v>
      </c>
    </row>
    <row r="13" spans="1:92">
      <c r="A13" t="s">
        <v>98</v>
      </c>
      <c r="B13" t="s">
        <v>73</v>
      </c>
      <c r="C13" t="s">
        <v>74</v>
      </c>
      <c r="E13" t="str">
        <f>"029908383687"</f>
        <v>029908383687</v>
      </c>
      <c r="F13" s="3">
        <v>43747</v>
      </c>
      <c r="G13">
        <v>202004</v>
      </c>
      <c r="H13" t="s">
        <v>99</v>
      </c>
      <c r="I13" t="s">
        <v>100</v>
      </c>
      <c r="J13" t="s">
        <v>77</v>
      </c>
      <c r="K13" t="s">
        <v>78</v>
      </c>
      <c r="L13" t="s">
        <v>137</v>
      </c>
      <c r="M13" t="s">
        <v>114</v>
      </c>
      <c r="N13" t="s">
        <v>138</v>
      </c>
      <c r="O13" t="s">
        <v>82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18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 s="4">
        <v>108.71</v>
      </c>
      <c r="BM13" s="4">
        <v>16.309999999999999</v>
      </c>
      <c r="BN13" s="4">
        <v>125.02</v>
      </c>
      <c r="BO13" s="4">
        <v>125.02</v>
      </c>
      <c r="BQ13" t="s">
        <v>139</v>
      </c>
      <c r="BR13" t="s">
        <v>84</v>
      </c>
      <c r="BS13" s="3">
        <v>43748</v>
      </c>
      <c r="BT13" s="5">
        <v>0.50555555555555554</v>
      </c>
      <c r="BU13" t="s">
        <v>140</v>
      </c>
      <c r="BV13" t="s">
        <v>86</v>
      </c>
      <c r="BY13">
        <v>1200</v>
      </c>
      <c r="CA13" t="s">
        <v>141</v>
      </c>
      <c r="CC13" t="s">
        <v>114</v>
      </c>
      <c r="CD13">
        <v>8000</v>
      </c>
      <c r="CE13" t="s">
        <v>88</v>
      </c>
      <c r="CF13" s="3">
        <v>43749</v>
      </c>
      <c r="CI13">
        <v>3</v>
      </c>
      <c r="CJ13">
        <v>1</v>
      </c>
      <c r="CK13" t="s">
        <v>121</v>
      </c>
      <c r="CL13" t="s">
        <v>90</v>
      </c>
    </row>
    <row r="14" spans="1:92">
      <c r="A14" t="s">
        <v>72</v>
      </c>
      <c r="B14" t="s">
        <v>73</v>
      </c>
      <c r="C14" t="s">
        <v>74</v>
      </c>
      <c r="E14" t="str">
        <f>"029908383699"</f>
        <v>029908383699</v>
      </c>
      <c r="F14" s="3">
        <v>43754</v>
      </c>
      <c r="G14">
        <v>202004</v>
      </c>
      <c r="H14" t="s">
        <v>99</v>
      </c>
      <c r="I14" t="s">
        <v>100</v>
      </c>
      <c r="J14" t="s">
        <v>77</v>
      </c>
      <c r="K14" t="s">
        <v>78</v>
      </c>
      <c r="L14" t="s">
        <v>142</v>
      </c>
      <c r="M14" t="s">
        <v>143</v>
      </c>
      <c r="N14" t="s">
        <v>144</v>
      </c>
      <c r="O14" t="s">
        <v>82</v>
      </c>
      <c r="P14" t="str">
        <f>"SUGIE ABBUI                   "</f>
        <v xml:space="preserve">SUGIE ABBUI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16.489999999999998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0.8</v>
      </c>
      <c r="BJ14">
        <v>1.4</v>
      </c>
      <c r="BK14">
        <v>2</v>
      </c>
      <c r="BL14" s="4">
        <v>99.99</v>
      </c>
      <c r="BM14" s="4">
        <v>15</v>
      </c>
      <c r="BN14" s="4">
        <v>114.99</v>
      </c>
      <c r="BO14" s="4">
        <v>114.99</v>
      </c>
      <c r="BR14" t="s">
        <v>84</v>
      </c>
      <c r="BS14" s="3">
        <v>43755</v>
      </c>
      <c r="BT14" s="5">
        <v>0.3840277777777778</v>
      </c>
      <c r="BU14" t="s">
        <v>145</v>
      </c>
      <c r="BV14" t="s">
        <v>86</v>
      </c>
      <c r="BY14">
        <v>6996.46</v>
      </c>
      <c r="CC14" t="s">
        <v>143</v>
      </c>
      <c r="CD14">
        <v>2000</v>
      </c>
      <c r="CE14" t="s">
        <v>88</v>
      </c>
      <c r="CF14" s="3">
        <v>43759</v>
      </c>
      <c r="CI14">
        <v>1</v>
      </c>
      <c r="CJ14">
        <v>1</v>
      </c>
      <c r="CK14" t="s">
        <v>146</v>
      </c>
      <c r="CL14" t="s">
        <v>90</v>
      </c>
    </row>
    <row r="15" spans="1:92">
      <c r="A15" t="s">
        <v>98</v>
      </c>
      <c r="B15" t="s">
        <v>73</v>
      </c>
      <c r="C15" t="s">
        <v>74</v>
      </c>
      <c r="E15" t="str">
        <f>"029908383688"</f>
        <v>029908383688</v>
      </c>
      <c r="F15" s="3">
        <v>43748</v>
      </c>
      <c r="G15">
        <v>202004</v>
      </c>
      <c r="H15" t="s">
        <v>99</v>
      </c>
      <c r="I15" t="s">
        <v>100</v>
      </c>
      <c r="J15" t="s">
        <v>77</v>
      </c>
      <c r="K15" t="s">
        <v>78</v>
      </c>
      <c r="L15" t="s">
        <v>128</v>
      </c>
      <c r="M15" t="s">
        <v>129</v>
      </c>
      <c r="N15" t="s">
        <v>147</v>
      </c>
      <c r="O15" t="s">
        <v>82</v>
      </c>
      <c r="P15" t="str">
        <f>"SUGIE ABBUI                   "</f>
        <v xml:space="preserve">SUGIE ABBUI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17.920000000000002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19.399999999999999</v>
      </c>
      <c r="BJ15">
        <v>20.3</v>
      </c>
      <c r="BK15">
        <v>21</v>
      </c>
      <c r="BL15" s="4">
        <v>108.26</v>
      </c>
      <c r="BM15" s="4">
        <v>16.239999999999998</v>
      </c>
      <c r="BN15" s="4">
        <v>124.5</v>
      </c>
      <c r="BO15" s="4">
        <v>124.5</v>
      </c>
      <c r="BQ15" t="s">
        <v>148</v>
      </c>
      <c r="BR15" t="s">
        <v>84</v>
      </c>
      <c r="BS15" s="3">
        <v>43748</v>
      </c>
      <c r="BT15" s="5">
        <v>0.41666666666666669</v>
      </c>
      <c r="BU15" t="s">
        <v>149</v>
      </c>
      <c r="BV15" t="s">
        <v>86</v>
      </c>
      <c r="BY15">
        <v>101250</v>
      </c>
      <c r="CC15" t="s">
        <v>129</v>
      </c>
      <c r="CD15">
        <v>3880</v>
      </c>
      <c r="CE15" t="s">
        <v>88</v>
      </c>
      <c r="CF15" s="3">
        <v>43753</v>
      </c>
      <c r="CI15">
        <v>1</v>
      </c>
      <c r="CJ15">
        <v>0</v>
      </c>
      <c r="CK15" t="s">
        <v>135</v>
      </c>
      <c r="CL15" t="s">
        <v>90</v>
      </c>
    </row>
    <row r="16" spans="1:92">
      <c r="A16" t="s">
        <v>72</v>
      </c>
      <c r="B16" t="s">
        <v>73</v>
      </c>
      <c r="C16" t="s">
        <v>74</v>
      </c>
      <c r="E16" t="str">
        <f>"029908322915"</f>
        <v>029908322915</v>
      </c>
      <c r="F16" s="3">
        <v>43749</v>
      </c>
      <c r="G16">
        <v>202004</v>
      </c>
      <c r="H16" t="s">
        <v>79</v>
      </c>
      <c r="I16" t="s">
        <v>80</v>
      </c>
      <c r="J16" t="s">
        <v>150</v>
      </c>
      <c r="K16" t="s">
        <v>78</v>
      </c>
      <c r="L16" t="s">
        <v>99</v>
      </c>
      <c r="M16" t="s">
        <v>100</v>
      </c>
      <c r="N16" t="s">
        <v>151</v>
      </c>
      <c r="O16" t="s">
        <v>82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56.26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4</v>
      </c>
      <c r="BI16">
        <v>24</v>
      </c>
      <c r="BJ16">
        <v>81</v>
      </c>
      <c r="BK16">
        <v>81</v>
      </c>
      <c r="BL16" s="4">
        <v>329.18</v>
      </c>
      <c r="BM16" s="4">
        <v>49.38</v>
      </c>
      <c r="BN16" s="4">
        <v>378.56</v>
      </c>
      <c r="BO16" s="4">
        <v>378.56</v>
      </c>
      <c r="BQ16" t="s">
        <v>152</v>
      </c>
      <c r="BR16" t="s">
        <v>103</v>
      </c>
      <c r="BS16" s="3">
        <v>43752</v>
      </c>
      <c r="BT16" s="5">
        <v>0.54166666666666663</v>
      </c>
      <c r="BU16" t="s">
        <v>153</v>
      </c>
      <c r="BV16" t="s">
        <v>86</v>
      </c>
      <c r="BY16">
        <v>101250</v>
      </c>
      <c r="CA16" t="s">
        <v>105</v>
      </c>
      <c r="CC16" t="s">
        <v>100</v>
      </c>
      <c r="CD16">
        <v>4000</v>
      </c>
      <c r="CE16" t="s">
        <v>88</v>
      </c>
      <c r="CF16" s="3">
        <v>43753</v>
      </c>
      <c r="CI16">
        <v>1</v>
      </c>
      <c r="CJ16">
        <v>1</v>
      </c>
      <c r="CK16" t="s">
        <v>106</v>
      </c>
      <c r="CL16" t="s">
        <v>90</v>
      </c>
    </row>
    <row r="17" spans="1:90">
      <c r="A17" t="s">
        <v>72</v>
      </c>
      <c r="B17" t="s">
        <v>73</v>
      </c>
      <c r="C17" t="s">
        <v>74</v>
      </c>
      <c r="E17" t="str">
        <f>"029908322916"</f>
        <v>029908322916</v>
      </c>
      <c r="F17" s="3">
        <v>43753</v>
      </c>
      <c r="G17">
        <v>202004</v>
      </c>
      <c r="H17" t="s">
        <v>79</v>
      </c>
      <c r="I17" t="s">
        <v>80</v>
      </c>
      <c r="J17" t="s">
        <v>81</v>
      </c>
      <c r="K17" t="s">
        <v>78</v>
      </c>
      <c r="L17" t="s">
        <v>99</v>
      </c>
      <c r="M17" t="s">
        <v>100</v>
      </c>
      <c r="N17" t="s">
        <v>154</v>
      </c>
      <c r="O17" t="s">
        <v>82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20.100000000000001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8</v>
      </c>
      <c r="BJ17">
        <v>20.3</v>
      </c>
      <c r="BK17">
        <v>21</v>
      </c>
      <c r="BL17" s="4">
        <v>120.82</v>
      </c>
      <c r="BM17" s="4">
        <v>18.12</v>
      </c>
      <c r="BN17" s="4">
        <v>138.94</v>
      </c>
      <c r="BO17" s="4">
        <v>138.94</v>
      </c>
      <c r="BR17" t="s">
        <v>103</v>
      </c>
      <c r="BS17" s="3">
        <v>43754</v>
      </c>
      <c r="BT17" s="5">
        <v>0.54166666666666663</v>
      </c>
      <c r="BU17" t="s">
        <v>153</v>
      </c>
      <c r="BV17" t="s">
        <v>86</v>
      </c>
      <c r="BY17">
        <v>101250</v>
      </c>
      <c r="CA17" t="s">
        <v>105</v>
      </c>
      <c r="CC17" t="s">
        <v>100</v>
      </c>
      <c r="CD17">
        <v>4000</v>
      </c>
      <c r="CE17" t="s">
        <v>88</v>
      </c>
      <c r="CF17" s="3">
        <v>43755</v>
      </c>
      <c r="CI17">
        <v>1</v>
      </c>
      <c r="CJ17">
        <v>1</v>
      </c>
      <c r="CK17" t="s">
        <v>106</v>
      </c>
      <c r="CL17" t="s">
        <v>90</v>
      </c>
    </row>
    <row r="18" spans="1:90">
      <c r="A18" t="s">
        <v>72</v>
      </c>
      <c r="B18" t="s">
        <v>73</v>
      </c>
      <c r="C18" t="s">
        <v>74</v>
      </c>
      <c r="E18" t="str">
        <f>"029908383698"</f>
        <v>029908383698</v>
      </c>
      <c r="F18" s="3">
        <v>43754</v>
      </c>
      <c r="G18">
        <v>202004</v>
      </c>
      <c r="H18" t="s">
        <v>99</v>
      </c>
      <c r="I18" t="s">
        <v>100</v>
      </c>
      <c r="J18" t="s">
        <v>77</v>
      </c>
      <c r="K18" t="s">
        <v>78</v>
      </c>
      <c r="L18" t="s">
        <v>155</v>
      </c>
      <c r="M18" t="s">
        <v>156</v>
      </c>
      <c r="N18" t="s">
        <v>157</v>
      </c>
      <c r="O18" t="s">
        <v>82</v>
      </c>
      <c r="P18" t="str">
        <f>"SUGIE ABBUI                   "</f>
        <v xml:space="preserve">SUGIE ABBUI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17.86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6.5</v>
      </c>
      <c r="BJ18">
        <v>0.2</v>
      </c>
      <c r="BK18">
        <v>2</v>
      </c>
      <c r="BL18" s="4">
        <v>107.9</v>
      </c>
      <c r="BM18" s="4">
        <v>16.190000000000001</v>
      </c>
      <c r="BN18" s="4">
        <v>124.09</v>
      </c>
      <c r="BO18" s="4">
        <v>124.09</v>
      </c>
      <c r="BR18" t="s">
        <v>84</v>
      </c>
      <c r="BS18" s="3">
        <v>43756</v>
      </c>
      <c r="BT18" s="5">
        <v>0.55555555555555558</v>
      </c>
      <c r="BU18" t="s">
        <v>158</v>
      </c>
      <c r="BV18" t="s">
        <v>86</v>
      </c>
      <c r="BY18">
        <v>39190.71</v>
      </c>
      <c r="CA18" t="s">
        <v>159</v>
      </c>
      <c r="CC18" t="s">
        <v>156</v>
      </c>
      <c r="CD18">
        <v>700</v>
      </c>
      <c r="CE18" t="s">
        <v>88</v>
      </c>
      <c r="CF18" s="3">
        <v>43760</v>
      </c>
      <c r="CI18">
        <v>2</v>
      </c>
      <c r="CJ18">
        <v>2</v>
      </c>
      <c r="CK18" t="s">
        <v>160</v>
      </c>
      <c r="CL18" t="s">
        <v>90</v>
      </c>
    </row>
    <row r="19" spans="1:90">
      <c r="A19" t="s">
        <v>72</v>
      </c>
      <c r="B19" t="s">
        <v>73</v>
      </c>
      <c r="C19" t="s">
        <v>74</v>
      </c>
      <c r="E19" t="str">
        <f>"029908383689"</f>
        <v>029908383689</v>
      </c>
      <c r="F19" s="3">
        <v>43754</v>
      </c>
      <c r="G19">
        <v>202004</v>
      </c>
      <c r="H19" t="s">
        <v>99</v>
      </c>
      <c r="I19" t="s">
        <v>100</v>
      </c>
      <c r="J19" t="s">
        <v>77</v>
      </c>
      <c r="K19" t="s">
        <v>78</v>
      </c>
      <c r="L19" t="s">
        <v>128</v>
      </c>
      <c r="M19" t="s">
        <v>129</v>
      </c>
      <c r="N19" t="s">
        <v>161</v>
      </c>
      <c r="O19" t="s">
        <v>82</v>
      </c>
      <c r="P19" t="str">
        <f>"SUGIE ABBUI                   "</f>
        <v xml:space="preserve">SUGIE ABBUI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15.11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 s="4">
        <v>92.07</v>
      </c>
      <c r="BM19" s="4">
        <v>13.81</v>
      </c>
      <c r="BN19" s="4">
        <v>105.88</v>
      </c>
      <c r="BO19" s="4">
        <v>105.88</v>
      </c>
      <c r="BQ19" t="s">
        <v>162</v>
      </c>
      <c r="BR19" t="s">
        <v>84</v>
      </c>
      <c r="BS19" s="3">
        <v>43755</v>
      </c>
      <c r="BT19" s="5">
        <v>0.41666666666666669</v>
      </c>
      <c r="BU19" t="s">
        <v>163</v>
      </c>
      <c r="BV19" t="s">
        <v>86</v>
      </c>
      <c r="BY19">
        <v>1200</v>
      </c>
      <c r="CA19" t="s">
        <v>164</v>
      </c>
      <c r="CC19" t="s">
        <v>129</v>
      </c>
      <c r="CD19">
        <v>3880</v>
      </c>
      <c r="CE19" t="s">
        <v>88</v>
      </c>
      <c r="CF19" s="3">
        <v>43760</v>
      </c>
      <c r="CI19">
        <v>1</v>
      </c>
      <c r="CJ19">
        <v>1</v>
      </c>
      <c r="CK19" t="s">
        <v>135</v>
      </c>
      <c r="CL19" t="s">
        <v>90</v>
      </c>
    </row>
    <row r="20" spans="1:90">
      <c r="A20" t="s">
        <v>72</v>
      </c>
      <c r="B20" t="s">
        <v>73</v>
      </c>
      <c r="C20" t="s">
        <v>74</v>
      </c>
      <c r="E20" t="str">
        <f>"009939592600"</f>
        <v>009939592600</v>
      </c>
      <c r="F20" s="3">
        <v>43755</v>
      </c>
      <c r="G20">
        <v>202004</v>
      </c>
      <c r="H20" t="s">
        <v>113</v>
      </c>
      <c r="I20" t="s">
        <v>114</v>
      </c>
      <c r="J20" t="s">
        <v>115</v>
      </c>
      <c r="K20" t="s">
        <v>78</v>
      </c>
      <c r="L20" t="s">
        <v>75</v>
      </c>
      <c r="M20" t="s">
        <v>76</v>
      </c>
      <c r="N20" t="s">
        <v>116</v>
      </c>
      <c r="O20" t="s">
        <v>82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24.94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18.5</v>
      </c>
      <c r="BJ20">
        <v>23.8</v>
      </c>
      <c r="BK20">
        <v>24</v>
      </c>
      <c r="BL20" s="4">
        <v>148.68</v>
      </c>
      <c r="BM20" s="4">
        <v>22.3</v>
      </c>
      <c r="BN20" s="4">
        <v>170.98</v>
      </c>
      <c r="BO20" s="4">
        <v>170.98</v>
      </c>
      <c r="BQ20" t="s">
        <v>165</v>
      </c>
      <c r="BR20" t="s">
        <v>118</v>
      </c>
      <c r="BS20" s="3">
        <v>43759</v>
      </c>
      <c r="BT20" s="5">
        <v>0.61875000000000002</v>
      </c>
      <c r="BU20" t="s">
        <v>153</v>
      </c>
      <c r="BV20" t="s">
        <v>86</v>
      </c>
      <c r="BY20">
        <v>119071.58</v>
      </c>
      <c r="CA20" t="s">
        <v>105</v>
      </c>
      <c r="CC20" t="s">
        <v>76</v>
      </c>
      <c r="CD20">
        <v>4300</v>
      </c>
      <c r="CE20" t="s">
        <v>88</v>
      </c>
      <c r="CF20" s="3">
        <v>43760</v>
      </c>
      <c r="CI20">
        <v>2</v>
      </c>
      <c r="CJ20">
        <v>2</v>
      </c>
      <c r="CK20" t="s">
        <v>121</v>
      </c>
      <c r="CL20" t="s">
        <v>90</v>
      </c>
    </row>
    <row r="21" spans="1:90">
      <c r="A21" t="s">
        <v>98</v>
      </c>
      <c r="B21" t="s">
        <v>73</v>
      </c>
      <c r="C21" t="s">
        <v>74</v>
      </c>
      <c r="E21" t="str">
        <f>"029908322917"</f>
        <v>029908322917</v>
      </c>
      <c r="F21" s="3">
        <v>43755</v>
      </c>
      <c r="G21">
        <v>202004</v>
      </c>
      <c r="H21" t="s">
        <v>79</v>
      </c>
      <c r="I21" t="s">
        <v>80</v>
      </c>
      <c r="J21" t="s">
        <v>81</v>
      </c>
      <c r="K21" t="s">
        <v>78</v>
      </c>
      <c r="L21" t="s">
        <v>99</v>
      </c>
      <c r="M21" t="s">
        <v>100</v>
      </c>
      <c r="N21" t="s">
        <v>166</v>
      </c>
      <c r="O21" t="s">
        <v>82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32.159999999999997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2</v>
      </c>
      <c r="BI21">
        <v>12</v>
      </c>
      <c r="BJ21">
        <v>40.5</v>
      </c>
      <c r="BK21">
        <v>41</v>
      </c>
      <c r="BL21" s="4">
        <v>190.28</v>
      </c>
      <c r="BM21" s="4">
        <v>28.54</v>
      </c>
      <c r="BN21" s="4">
        <v>218.82</v>
      </c>
      <c r="BO21" s="4">
        <v>218.82</v>
      </c>
      <c r="BR21" t="s">
        <v>103</v>
      </c>
      <c r="BS21" s="3">
        <v>43756</v>
      </c>
      <c r="BT21" s="5">
        <v>0.625</v>
      </c>
      <c r="BU21" t="s">
        <v>153</v>
      </c>
      <c r="BV21" t="s">
        <v>86</v>
      </c>
      <c r="BY21">
        <v>101250</v>
      </c>
      <c r="CA21" t="s">
        <v>105</v>
      </c>
      <c r="CC21" t="s">
        <v>100</v>
      </c>
      <c r="CD21">
        <v>4000</v>
      </c>
      <c r="CE21" t="s">
        <v>88</v>
      </c>
      <c r="CF21" s="3">
        <v>43759</v>
      </c>
      <c r="CI21">
        <v>1</v>
      </c>
      <c r="CJ21">
        <v>1</v>
      </c>
      <c r="CK21" t="s">
        <v>106</v>
      </c>
      <c r="CL21" t="s">
        <v>90</v>
      </c>
    </row>
    <row r="22" spans="1:90">
      <c r="A22" t="s">
        <v>72</v>
      </c>
      <c r="B22" t="s">
        <v>73</v>
      </c>
      <c r="C22" t="s">
        <v>74</v>
      </c>
      <c r="E22" t="str">
        <f>"009934885528"</f>
        <v>009934885528</v>
      </c>
      <c r="F22" s="3">
        <v>43756</v>
      </c>
      <c r="G22">
        <v>202004</v>
      </c>
      <c r="H22" t="s">
        <v>167</v>
      </c>
      <c r="I22" t="s">
        <v>168</v>
      </c>
      <c r="J22" t="s">
        <v>116</v>
      </c>
      <c r="K22" t="s">
        <v>78</v>
      </c>
      <c r="L22" t="s">
        <v>75</v>
      </c>
      <c r="M22" t="s">
        <v>76</v>
      </c>
      <c r="N22" t="s">
        <v>169</v>
      </c>
      <c r="O22" t="s">
        <v>82</v>
      </c>
      <c r="P22" t="str">
        <f>"NA                            "</f>
        <v xml:space="preserve">NA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67.569999999999993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12</v>
      </c>
      <c r="BI22">
        <v>120.5</v>
      </c>
      <c r="BJ22">
        <v>63.7</v>
      </c>
      <c r="BK22">
        <v>121</v>
      </c>
      <c r="BL22" s="4">
        <v>394.33</v>
      </c>
      <c r="BM22" s="4">
        <v>59.15</v>
      </c>
      <c r="BN22" s="4">
        <v>453.48</v>
      </c>
      <c r="BO22" s="4">
        <v>453.48</v>
      </c>
      <c r="BQ22" t="s">
        <v>170</v>
      </c>
      <c r="BR22" t="s">
        <v>171</v>
      </c>
      <c r="BS22" s="3">
        <v>43759</v>
      </c>
      <c r="BT22" s="5">
        <v>0.61875000000000002</v>
      </c>
      <c r="BU22" t="s">
        <v>153</v>
      </c>
      <c r="BV22" t="s">
        <v>86</v>
      </c>
      <c r="BY22">
        <v>318675.05</v>
      </c>
      <c r="CA22" t="s">
        <v>105</v>
      </c>
      <c r="CC22" t="s">
        <v>76</v>
      </c>
      <c r="CD22">
        <v>4300</v>
      </c>
      <c r="CE22" t="s">
        <v>88</v>
      </c>
      <c r="CF22" s="3">
        <v>43760</v>
      </c>
      <c r="CI22">
        <v>1</v>
      </c>
      <c r="CJ22">
        <v>1</v>
      </c>
      <c r="CK22" t="s">
        <v>172</v>
      </c>
      <c r="CL22" t="s">
        <v>90</v>
      </c>
    </row>
    <row r="23" spans="1:90">
      <c r="A23" t="s">
        <v>98</v>
      </c>
      <c r="B23" t="s">
        <v>73</v>
      </c>
      <c r="C23" t="s">
        <v>74</v>
      </c>
      <c r="E23" t="str">
        <f>"029908383695"</f>
        <v>029908383695</v>
      </c>
      <c r="F23" s="3">
        <v>43767</v>
      </c>
      <c r="G23">
        <v>202004</v>
      </c>
      <c r="H23" t="s">
        <v>99</v>
      </c>
      <c r="I23" t="s">
        <v>100</v>
      </c>
      <c r="J23" t="s">
        <v>77</v>
      </c>
      <c r="K23" t="s">
        <v>78</v>
      </c>
      <c r="L23" t="s">
        <v>173</v>
      </c>
      <c r="M23" t="s">
        <v>174</v>
      </c>
      <c r="N23" t="s">
        <v>112</v>
      </c>
      <c r="O23" t="s">
        <v>82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48.83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3</v>
      </c>
      <c r="BI23">
        <v>10</v>
      </c>
      <c r="BJ23">
        <v>54.7</v>
      </c>
      <c r="BK23">
        <v>55</v>
      </c>
      <c r="BL23" s="4">
        <v>286.33999999999997</v>
      </c>
      <c r="BM23" s="4">
        <v>42.95</v>
      </c>
      <c r="BN23" s="4">
        <v>329.29</v>
      </c>
      <c r="BO23" s="4">
        <v>329.29</v>
      </c>
      <c r="BQ23" t="s">
        <v>175</v>
      </c>
      <c r="BR23" t="s">
        <v>84</v>
      </c>
      <c r="BS23" s="3">
        <v>43768</v>
      </c>
      <c r="BT23" s="5">
        <v>0.63958333333333328</v>
      </c>
      <c r="BU23" t="s">
        <v>176</v>
      </c>
      <c r="BV23" t="s">
        <v>86</v>
      </c>
      <c r="BY23">
        <v>91125</v>
      </c>
      <c r="CC23" t="s">
        <v>174</v>
      </c>
      <c r="CD23">
        <v>5100</v>
      </c>
      <c r="CE23" t="s">
        <v>88</v>
      </c>
      <c r="CI23">
        <v>3</v>
      </c>
      <c r="CJ23">
        <v>1</v>
      </c>
      <c r="CK23" t="s">
        <v>121</v>
      </c>
      <c r="CL23" t="s">
        <v>90</v>
      </c>
    </row>
    <row r="24" spans="1:90">
      <c r="A24" t="s">
        <v>72</v>
      </c>
      <c r="B24" t="s">
        <v>73</v>
      </c>
      <c r="C24" t="s">
        <v>74</v>
      </c>
      <c r="E24" t="str">
        <f>"029908383697"</f>
        <v>029908383697</v>
      </c>
      <c r="F24" s="3">
        <v>43756</v>
      </c>
      <c r="G24">
        <v>202004</v>
      </c>
      <c r="H24" t="s">
        <v>99</v>
      </c>
      <c r="I24" t="s">
        <v>100</v>
      </c>
      <c r="J24" t="s">
        <v>77</v>
      </c>
      <c r="K24" t="s">
        <v>78</v>
      </c>
      <c r="L24" t="s">
        <v>79</v>
      </c>
      <c r="M24" t="s">
        <v>80</v>
      </c>
      <c r="N24" t="s">
        <v>177</v>
      </c>
      <c r="O24" t="s">
        <v>82</v>
      </c>
      <c r="P24" t="str">
        <f>"SUGIE ABBUI                   "</f>
        <v xml:space="preserve">SUGIE ABBUI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25.91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2</v>
      </c>
      <c r="BI24">
        <v>18</v>
      </c>
      <c r="BJ24">
        <v>40.5</v>
      </c>
      <c r="BK24">
        <v>41</v>
      </c>
      <c r="BL24" s="4">
        <v>154.27000000000001</v>
      </c>
      <c r="BM24" s="4">
        <v>23.14</v>
      </c>
      <c r="BN24" s="4">
        <v>177.41</v>
      </c>
      <c r="BO24" s="4">
        <v>177.41</v>
      </c>
      <c r="BQ24" t="s">
        <v>178</v>
      </c>
      <c r="BR24" t="s">
        <v>84</v>
      </c>
      <c r="BS24" s="3">
        <v>43759</v>
      </c>
      <c r="BT24" s="5">
        <v>0.41736111111111113</v>
      </c>
      <c r="BU24" t="s">
        <v>109</v>
      </c>
      <c r="BV24" t="s">
        <v>86</v>
      </c>
      <c r="BY24">
        <v>101250</v>
      </c>
      <c r="CA24" t="s">
        <v>110</v>
      </c>
      <c r="CC24" t="s">
        <v>80</v>
      </c>
      <c r="CD24">
        <v>5213</v>
      </c>
      <c r="CE24" t="s">
        <v>88</v>
      </c>
      <c r="CF24" s="3">
        <v>43761</v>
      </c>
      <c r="CI24">
        <v>2</v>
      </c>
      <c r="CJ24">
        <v>1</v>
      </c>
      <c r="CK24" t="s">
        <v>89</v>
      </c>
      <c r="CL24" t="s">
        <v>90</v>
      </c>
    </row>
    <row r="25" spans="1:90">
      <c r="A25" t="s">
        <v>72</v>
      </c>
      <c r="B25" t="s">
        <v>73</v>
      </c>
      <c r="C25" t="s">
        <v>74</v>
      </c>
      <c r="E25" t="str">
        <f>"029908322914"</f>
        <v>029908322914</v>
      </c>
      <c r="F25" s="3">
        <v>43741</v>
      </c>
      <c r="G25">
        <v>202004</v>
      </c>
      <c r="H25" t="s">
        <v>79</v>
      </c>
      <c r="I25" t="s">
        <v>80</v>
      </c>
      <c r="J25" t="s">
        <v>179</v>
      </c>
      <c r="K25" t="s">
        <v>78</v>
      </c>
      <c r="L25" t="s">
        <v>99</v>
      </c>
      <c r="M25" t="s">
        <v>100</v>
      </c>
      <c r="N25" t="s">
        <v>180</v>
      </c>
      <c r="O25" t="s">
        <v>82</v>
      </c>
      <c r="P25" t="str">
        <f t="shared" ref="P25:P33" si="0"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32.159999999999997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2</v>
      </c>
      <c r="BI25">
        <v>6</v>
      </c>
      <c r="BJ25">
        <v>40.5</v>
      </c>
      <c r="BK25">
        <v>41</v>
      </c>
      <c r="BL25" s="4">
        <v>190.28</v>
      </c>
      <c r="BM25" s="4">
        <v>28.54</v>
      </c>
      <c r="BN25" s="4">
        <v>218.82</v>
      </c>
      <c r="BO25" s="4">
        <v>218.82</v>
      </c>
      <c r="BQ25" t="s">
        <v>102</v>
      </c>
      <c r="BR25" t="s">
        <v>103</v>
      </c>
      <c r="BS25" s="3">
        <v>43745</v>
      </c>
      <c r="BT25" s="5">
        <v>0.54513888888888895</v>
      </c>
      <c r="BU25" t="s">
        <v>181</v>
      </c>
      <c r="BV25" t="s">
        <v>90</v>
      </c>
      <c r="BW25" t="s">
        <v>182</v>
      </c>
      <c r="BX25" t="s">
        <v>183</v>
      </c>
      <c r="BY25">
        <v>101250</v>
      </c>
      <c r="CA25" t="s">
        <v>184</v>
      </c>
      <c r="CC25" t="s">
        <v>100</v>
      </c>
      <c r="CD25">
        <v>4000</v>
      </c>
      <c r="CE25" t="s">
        <v>88</v>
      </c>
      <c r="CF25" s="3">
        <v>43746</v>
      </c>
      <c r="CI25">
        <v>1</v>
      </c>
      <c r="CJ25">
        <v>2</v>
      </c>
      <c r="CK25" t="s">
        <v>106</v>
      </c>
      <c r="CL25" t="s">
        <v>90</v>
      </c>
    </row>
    <row r="26" spans="1:90">
      <c r="A26" t="s">
        <v>98</v>
      </c>
      <c r="B26" t="s">
        <v>73</v>
      </c>
      <c r="C26" t="s">
        <v>74</v>
      </c>
      <c r="E26" t="str">
        <f>"029908322918"</f>
        <v>029908322918</v>
      </c>
      <c r="F26" s="3">
        <v>43760</v>
      </c>
      <c r="G26">
        <v>202004</v>
      </c>
      <c r="H26" t="s">
        <v>79</v>
      </c>
      <c r="I26" t="s">
        <v>80</v>
      </c>
      <c r="J26" t="s">
        <v>81</v>
      </c>
      <c r="K26" t="s">
        <v>78</v>
      </c>
      <c r="L26" t="s">
        <v>99</v>
      </c>
      <c r="M26" t="s">
        <v>100</v>
      </c>
      <c r="N26" t="s">
        <v>185</v>
      </c>
      <c r="O26" t="s">
        <v>82</v>
      </c>
      <c r="P26" t="str">
        <f t="shared" si="0"/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20.100000000000001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6</v>
      </c>
      <c r="BJ26">
        <v>20.3</v>
      </c>
      <c r="BK26">
        <v>21</v>
      </c>
      <c r="BL26" s="4">
        <v>120.82</v>
      </c>
      <c r="BM26" s="4">
        <v>18.12</v>
      </c>
      <c r="BN26" s="4">
        <v>138.94</v>
      </c>
      <c r="BO26" s="4">
        <v>138.94</v>
      </c>
      <c r="BQ26" t="s">
        <v>102</v>
      </c>
      <c r="BR26" t="s">
        <v>103</v>
      </c>
      <c r="BS26" s="3">
        <v>43761</v>
      </c>
      <c r="BT26" s="5">
        <v>0.68472222222222223</v>
      </c>
      <c r="BU26" t="s">
        <v>186</v>
      </c>
      <c r="BV26" t="s">
        <v>86</v>
      </c>
      <c r="BY26">
        <v>101250</v>
      </c>
      <c r="CA26" t="s">
        <v>105</v>
      </c>
      <c r="CC26" t="s">
        <v>100</v>
      </c>
      <c r="CD26">
        <v>4000</v>
      </c>
      <c r="CE26" t="s">
        <v>88</v>
      </c>
      <c r="CF26" s="3">
        <v>43763</v>
      </c>
      <c r="CI26">
        <v>1</v>
      </c>
      <c r="CJ26">
        <v>1</v>
      </c>
      <c r="CK26" t="s">
        <v>106</v>
      </c>
      <c r="CL26" t="s">
        <v>90</v>
      </c>
    </row>
    <row r="27" spans="1:90">
      <c r="A27" t="s">
        <v>72</v>
      </c>
      <c r="B27" t="s">
        <v>73</v>
      </c>
      <c r="C27" t="s">
        <v>74</v>
      </c>
      <c r="E27" t="str">
        <f>"009939501658"</f>
        <v>009939501658</v>
      </c>
      <c r="F27" s="3">
        <v>43761</v>
      </c>
      <c r="G27">
        <v>202004</v>
      </c>
      <c r="H27" t="s">
        <v>99</v>
      </c>
      <c r="I27" t="s">
        <v>100</v>
      </c>
      <c r="J27" t="s">
        <v>187</v>
      </c>
      <c r="K27" t="s">
        <v>78</v>
      </c>
      <c r="L27" t="s">
        <v>113</v>
      </c>
      <c r="M27" t="s">
        <v>114</v>
      </c>
      <c r="N27" t="s">
        <v>188</v>
      </c>
      <c r="O27" t="s">
        <v>189</v>
      </c>
      <c r="P27" t="str">
        <f t="shared" si="0"/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16.489999999999998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 s="4">
        <v>94.99</v>
      </c>
      <c r="BM27" s="4">
        <v>14.25</v>
      </c>
      <c r="BN27" s="4">
        <v>109.24</v>
      </c>
      <c r="BO27" s="4">
        <v>109.24</v>
      </c>
      <c r="BQ27" t="s">
        <v>190</v>
      </c>
      <c r="BR27" t="s">
        <v>191</v>
      </c>
      <c r="BS27" s="3">
        <v>43762</v>
      </c>
      <c r="BT27" s="5">
        <v>0.40972222222222227</v>
      </c>
      <c r="BU27" t="s">
        <v>192</v>
      </c>
      <c r="BV27" t="s">
        <v>86</v>
      </c>
      <c r="BY27">
        <v>1200</v>
      </c>
      <c r="BZ27" t="s">
        <v>27</v>
      </c>
      <c r="CA27" t="s">
        <v>193</v>
      </c>
      <c r="CC27" t="s">
        <v>114</v>
      </c>
      <c r="CD27">
        <v>7800</v>
      </c>
      <c r="CE27" t="s">
        <v>88</v>
      </c>
      <c r="CF27" s="3">
        <v>43763</v>
      </c>
      <c r="CI27">
        <v>1</v>
      </c>
      <c r="CJ27">
        <v>1</v>
      </c>
      <c r="CK27">
        <v>31</v>
      </c>
      <c r="CL27" t="s">
        <v>90</v>
      </c>
    </row>
    <row r="28" spans="1:90">
      <c r="A28" t="s">
        <v>72</v>
      </c>
      <c r="B28" t="s">
        <v>73</v>
      </c>
      <c r="C28" t="s">
        <v>74</v>
      </c>
      <c r="E28" t="str">
        <f>"029908383696"</f>
        <v>029908383696</v>
      </c>
      <c r="F28" s="3">
        <v>43761</v>
      </c>
      <c r="G28">
        <v>202004</v>
      </c>
      <c r="H28" t="s">
        <v>99</v>
      </c>
      <c r="I28" t="s">
        <v>100</v>
      </c>
      <c r="J28" t="s">
        <v>77</v>
      </c>
      <c r="K28" t="s">
        <v>78</v>
      </c>
      <c r="L28" t="s">
        <v>79</v>
      </c>
      <c r="M28" t="s">
        <v>80</v>
      </c>
      <c r="N28" t="s">
        <v>177</v>
      </c>
      <c r="O28" t="s">
        <v>82</v>
      </c>
      <c r="P28" t="str">
        <f t="shared" si="0"/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15.49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10</v>
      </c>
      <c r="BJ28">
        <v>20.3</v>
      </c>
      <c r="BK28">
        <v>21</v>
      </c>
      <c r="BL28" s="4">
        <v>94.25</v>
      </c>
      <c r="BM28" s="4">
        <v>14.14</v>
      </c>
      <c r="BN28" s="4">
        <v>108.39</v>
      </c>
      <c r="BO28" s="4">
        <v>108.39</v>
      </c>
      <c r="BQ28" t="s">
        <v>175</v>
      </c>
      <c r="BR28" t="s">
        <v>84</v>
      </c>
      <c r="BS28" s="3">
        <v>43762</v>
      </c>
      <c r="BT28" s="5">
        <v>0.51736111111111105</v>
      </c>
      <c r="BU28" t="s">
        <v>194</v>
      </c>
      <c r="BV28" t="s">
        <v>86</v>
      </c>
      <c r="BY28">
        <v>101250</v>
      </c>
      <c r="CC28" t="s">
        <v>80</v>
      </c>
      <c r="CD28">
        <v>5213</v>
      </c>
      <c r="CE28" t="s">
        <v>88</v>
      </c>
      <c r="CF28" s="3">
        <v>43763</v>
      </c>
      <c r="CI28">
        <v>2</v>
      </c>
      <c r="CJ28">
        <v>1</v>
      </c>
      <c r="CK28" t="s">
        <v>89</v>
      </c>
      <c r="CL28" t="s">
        <v>90</v>
      </c>
    </row>
    <row r="29" spans="1:90">
      <c r="A29" t="s">
        <v>72</v>
      </c>
      <c r="B29" t="s">
        <v>73</v>
      </c>
      <c r="C29" t="s">
        <v>74</v>
      </c>
      <c r="E29" t="str">
        <f>"029908322919"</f>
        <v>029908322919</v>
      </c>
      <c r="F29" s="3">
        <v>43762</v>
      </c>
      <c r="G29">
        <v>202004</v>
      </c>
      <c r="H29" t="s">
        <v>79</v>
      </c>
      <c r="I29" t="s">
        <v>80</v>
      </c>
      <c r="J29" t="s">
        <v>195</v>
      </c>
      <c r="K29" t="s">
        <v>78</v>
      </c>
      <c r="L29" t="s">
        <v>99</v>
      </c>
      <c r="M29" t="s">
        <v>100</v>
      </c>
      <c r="N29" t="s">
        <v>196</v>
      </c>
      <c r="O29" t="s">
        <v>82</v>
      </c>
      <c r="P29" t="str">
        <f t="shared" si="0"/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44.21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3</v>
      </c>
      <c r="BI29">
        <v>6</v>
      </c>
      <c r="BJ29">
        <v>60.8</v>
      </c>
      <c r="BK29">
        <v>61</v>
      </c>
      <c r="BL29" s="4">
        <v>259.73</v>
      </c>
      <c r="BM29" s="4">
        <v>38.96</v>
      </c>
      <c r="BN29" s="4">
        <v>298.69</v>
      </c>
      <c r="BO29" s="4">
        <v>298.69</v>
      </c>
      <c r="BQ29" t="s">
        <v>197</v>
      </c>
      <c r="BR29" t="s">
        <v>103</v>
      </c>
      <c r="BS29" s="3">
        <v>43763</v>
      </c>
      <c r="BT29" s="5">
        <v>0.61249999999999993</v>
      </c>
      <c r="BU29" t="s">
        <v>198</v>
      </c>
      <c r="BV29" t="s">
        <v>86</v>
      </c>
      <c r="BY29">
        <v>101250</v>
      </c>
      <c r="CA29" t="s">
        <v>105</v>
      </c>
      <c r="CC29" t="s">
        <v>100</v>
      </c>
      <c r="CD29">
        <v>4000</v>
      </c>
      <c r="CE29" t="s">
        <v>88</v>
      </c>
      <c r="CF29" s="3">
        <v>43766</v>
      </c>
      <c r="CI29">
        <v>1</v>
      </c>
      <c r="CJ29">
        <v>1</v>
      </c>
      <c r="CK29" t="s">
        <v>106</v>
      </c>
      <c r="CL29" t="s">
        <v>90</v>
      </c>
    </row>
    <row r="30" spans="1:90">
      <c r="A30" t="s">
        <v>98</v>
      </c>
      <c r="B30" t="s">
        <v>73</v>
      </c>
      <c r="C30" t="s">
        <v>74</v>
      </c>
      <c r="E30" t="str">
        <f>"029908322920"</f>
        <v>029908322920</v>
      </c>
      <c r="F30" s="3">
        <v>43768</v>
      </c>
      <c r="G30">
        <v>202004</v>
      </c>
      <c r="H30" t="s">
        <v>79</v>
      </c>
      <c r="I30" t="s">
        <v>80</v>
      </c>
      <c r="J30" t="s">
        <v>81</v>
      </c>
      <c r="K30" t="s">
        <v>78</v>
      </c>
      <c r="L30" t="s">
        <v>99</v>
      </c>
      <c r="M30" t="s">
        <v>100</v>
      </c>
      <c r="N30" t="s">
        <v>199</v>
      </c>
      <c r="O30" t="s">
        <v>82</v>
      </c>
      <c r="P30" t="str">
        <f t="shared" si="0"/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32.159999999999997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2</v>
      </c>
      <c r="BI30">
        <v>12</v>
      </c>
      <c r="BJ30">
        <v>40.5</v>
      </c>
      <c r="BK30">
        <v>41</v>
      </c>
      <c r="BL30" s="4">
        <v>190.28</v>
      </c>
      <c r="BM30" s="4">
        <v>28.54</v>
      </c>
      <c r="BN30" s="4">
        <v>218.82</v>
      </c>
      <c r="BO30" s="4">
        <v>218.82</v>
      </c>
      <c r="BR30" t="s">
        <v>103</v>
      </c>
      <c r="BS30" s="3">
        <v>43769</v>
      </c>
      <c r="BT30" s="5">
        <v>0.56944444444444442</v>
      </c>
      <c r="BU30" t="s">
        <v>200</v>
      </c>
      <c r="BV30" t="s">
        <v>86</v>
      </c>
      <c r="BY30">
        <v>101250</v>
      </c>
      <c r="CA30" t="s">
        <v>105</v>
      </c>
      <c r="CC30" t="s">
        <v>100</v>
      </c>
      <c r="CD30">
        <v>4000</v>
      </c>
      <c r="CE30" t="s">
        <v>88</v>
      </c>
      <c r="CI30">
        <v>1</v>
      </c>
      <c r="CJ30">
        <v>1</v>
      </c>
      <c r="CK30" t="s">
        <v>106</v>
      </c>
      <c r="CL30" t="s">
        <v>90</v>
      </c>
    </row>
    <row r="31" spans="1:90">
      <c r="A31" t="s">
        <v>72</v>
      </c>
      <c r="B31" t="s">
        <v>73</v>
      </c>
      <c r="C31" t="s">
        <v>74</v>
      </c>
      <c r="E31" t="str">
        <f>"009939150003"</f>
        <v>009939150003</v>
      </c>
      <c r="F31" s="3">
        <v>43769</v>
      </c>
      <c r="G31">
        <v>202004</v>
      </c>
      <c r="H31" t="s">
        <v>79</v>
      </c>
      <c r="I31" t="s">
        <v>80</v>
      </c>
      <c r="J31" t="s">
        <v>201</v>
      </c>
      <c r="K31" t="s">
        <v>78</v>
      </c>
      <c r="L31" t="s">
        <v>99</v>
      </c>
      <c r="M31" t="s">
        <v>100</v>
      </c>
      <c r="N31" t="s">
        <v>202</v>
      </c>
      <c r="O31" t="s">
        <v>82</v>
      </c>
      <c r="P31" t="str">
        <f t="shared" si="0"/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44.21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3</v>
      </c>
      <c r="BI31">
        <v>9</v>
      </c>
      <c r="BJ31">
        <v>60.8</v>
      </c>
      <c r="BK31">
        <v>61</v>
      </c>
      <c r="BL31" s="4">
        <v>259.73</v>
      </c>
      <c r="BM31" s="4">
        <v>38.96</v>
      </c>
      <c r="BN31" s="4">
        <v>298.69</v>
      </c>
      <c r="BO31" s="4">
        <v>298.69</v>
      </c>
      <c r="BQ31" t="s">
        <v>197</v>
      </c>
      <c r="BR31" t="s">
        <v>203</v>
      </c>
      <c r="BS31" t="s">
        <v>204</v>
      </c>
      <c r="BY31">
        <v>101250</v>
      </c>
      <c r="CC31" t="s">
        <v>100</v>
      </c>
      <c r="CD31">
        <v>4000</v>
      </c>
      <c r="CE31" t="s">
        <v>88</v>
      </c>
      <c r="CI31">
        <v>1</v>
      </c>
      <c r="CJ31" t="s">
        <v>204</v>
      </c>
      <c r="CK31" t="s">
        <v>106</v>
      </c>
      <c r="CL31" t="s">
        <v>90</v>
      </c>
    </row>
    <row r="32" spans="1:90">
      <c r="A32" t="s">
        <v>72</v>
      </c>
      <c r="B32" t="s">
        <v>73</v>
      </c>
      <c r="C32" t="s">
        <v>74</v>
      </c>
      <c r="E32" t="str">
        <f>"009939501656"</f>
        <v>009939501656</v>
      </c>
      <c r="F32" s="3">
        <v>43769</v>
      </c>
      <c r="G32">
        <v>202004</v>
      </c>
      <c r="H32" t="s">
        <v>75</v>
      </c>
      <c r="I32" t="s">
        <v>76</v>
      </c>
      <c r="J32" t="s">
        <v>77</v>
      </c>
      <c r="K32" t="s">
        <v>78</v>
      </c>
      <c r="L32" t="s">
        <v>205</v>
      </c>
      <c r="M32" t="s">
        <v>206</v>
      </c>
      <c r="N32" t="s">
        <v>207</v>
      </c>
      <c r="O32" t="s">
        <v>82</v>
      </c>
      <c r="P32" t="str">
        <f t="shared" si="0"/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15.49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15</v>
      </c>
      <c r="BJ32">
        <v>20.3</v>
      </c>
      <c r="BK32">
        <v>21</v>
      </c>
      <c r="BL32" s="4">
        <v>94.25</v>
      </c>
      <c r="BM32" s="4">
        <v>14.14</v>
      </c>
      <c r="BN32" s="4">
        <v>108.39</v>
      </c>
      <c r="BO32" s="4">
        <v>108.39</v>
      </c>
      <c r="BQ32" t="s">
        <v>208</v>
      </c>
      <c r="BR32" t="s">
        <v>191</v>
      </c>
      <c r="BS32" t="s">
        <v>204</v>
      </c>
      <c r="BY32">
        <v>101250</v>
      </c>
      <c r="CC32" t="s">
        <v>206</v>
      </c>
      <c r="CD32">
        <v>157</v>
      </c>
      <c r="CE32" t="s">
        <v>88</v>
      </c>
      <c r="CI32">
        <v>0</v>
      </c>
      <c r="CJ32">
        <v>0</v>
      </c>
      <c r="CK32" t="s">
        <v>89</v>
      </c>
      <c r="CL32" t="s">
        <v>90</v>
      </c>
    </row>
    <row r="33" spans="1:90">
      <c r="A33" t="s">
        <v>72</v>
      </c>
      <c r="B33" t="s">
        <v>73</v>
      </c>
      <c r="C33" t="s">
        <v>74</v>
      </c>
      <c r="E33" t="str">
        <f>"009939501657"</f>
        <v>009939501657</v>
      </c>
      <c r="F33" s="3">
        <v>43769</v>
      </c>
      <c r="G33">
        <v>202004</v>
      </c>
      <c r="H33" t="s">
        <v>75</v>
      </c>
      <c r="I33" t="s">
        <v>76</v>
      </c>
      <c r="J33" t="s">
        <v>77</v>
      </c>
      <c r="K33" t="s">
        <v>78</v>
      </c>
      <c r="L33" t="s">
        <v>209</v>
      </c>
      <c r="M33" t="s">
        <v>210</v>
      </c>
      <c r="N33" t="s">
        <v>211</v>
      </c>
      <c r="O33" t="s">
        <v>82</v>
      </c>
      <c r="P33" t="str">
        <f t="shared" si="0"/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20.100000000000001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15</v>
      </c>
      <c r="BJ33">
        <v>20.3</v>
      </c>
      <c r="BK33">
        <v>21</v>
      </c>
      <c r="BL33" s="4">
        <v>120.82</v>
      </c>
      <c r="BM33" s="4">
        <v>18.12</v>
      </c>
      <c r="BN33" s="4">
        <v>138.94</v>
      </c>
      <c r="BO33" s="4">
        <v>138.94</v>
      </c>
      <c r="BQ33" t="s">
        <v>212</v>
      </c>
      <c r="BR33" t="s">
        <v>191</v>
      </c>
      <c r="BS33" t="s">
        <v>204</v>
      </c>
      <c r="BY33">
        <v>101250</v>
      </c>
      <c r="CC33" t="s">
        <v>210</v>
      </c>
      <c r="CD33">
        <v>1682</v>
      </c>
      <c r="CE33" t="s">
        <v>88</v>
      </c>
      <c r="CI33">
        <v>1</v>
      </c>
      <c r="CJ33" t="s">
        <v>204</v>
      </c>
      <c r="CK33" t="s">
        <v>146</v>
      </c>
      <c r="CL33" t="s">
        <v>90</v>
      </c>
    </row>
    <row r="35" spans="1:90">
      <c r="E35" t="s">
        <v>213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853.99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I35">
        <v>543.9</v>
      </c>
      <c r="BJ35">
        <v>905.9</v>
      </c>
      <c r="BK35">
        <v>996.5</v>
      </c>
      <c r="BL35" s="4">
        <v>5072.87</v>
      </c>
      <c r="BM35" s="4">
        <v>760.93</v>
      </c>
      <c r="BN35" s="4">
        <v>5833.8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2019-11-01T06:49:36Z</dcterms:created>
  <dcterms:modified xsi:type="dcterms:W3CDTF">2019-11-01T06:50:01Z</dcterms:modified>
</cp:coreProperties>
</file>