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7215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78" i="1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<sst xmlns="http://schemas.openxmlformats.org/spreadsheetml/2006/main" count="1591" uniqueCount="337">
  <si>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</si>
  <si>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</si>
  <si>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</si>
  <si>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</si>
  <si>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</si>
  <si>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</si>
  <si>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</si>
  <si>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</si>
  <si>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</si>
  <si>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</si>
  <si>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</si>
  <si>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</si>
  <si>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</si>
  <si>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</si>
  <si>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</si>
  <si>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</si>
  <si>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</si>
  <si>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</si>
  <si>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</si>
  <si>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</si>
  <si>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</si>
  <si>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</si>
  <si>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</si>
  <si>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</si>
  <si>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</si>
  <si>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</si>
  <si>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</si>
  <si>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</si>
  <si>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</si>
  <si>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</si>
  <si>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</si>
  <si>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</si>
  <si>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</si>
  <si>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</si>
  <si>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</si>
  <si>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</si>
  <si>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</si>
  <si>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</si>
  <si>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</si>
  <si>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</si>
  <si>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</si>
  <si>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</si>
  <si>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</si>
  <si>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</si>
  <si>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</si>
  <si>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</si>
  <si>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</si>
  <si>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</si>
  <si>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</si>
  <si>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</si>
  <si>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</si>
  <si>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</si>
  <si>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</si>
  <si>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</si>
  <si>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</si>
  <si>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</si>
  <si>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</si>
  <si>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</si>
  <si>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</si>
  <si>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</si>
  <si>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</si>
  <si>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</si>
  <si>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</si>
  <si>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</si>
  <si>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</si>
  <si>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</si>
  <si>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</si>
  <si>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</si>
  <si>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</si>
  <si>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</si>
  <si>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</si>
  <si>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</si>
  <si>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</si>
  <si>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</si>
  <si>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</si>
  <si>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</si>
  <si>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</si>
  <si>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</si>
  <si>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</si>
  <si>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CAPET</t>
  </si>
  <si>
    <t>CAPE TOWN</t>
  </si>
  <si>
    <t xml:space="preserve">REVOLUTION ADVERTISING   LICEN     </t>
  </si>
  <si>
    <t>ON1</t>
  </si>
  <si>
    <t>EMMA CLARKE</t>
  </si>
  <si>
    <t>NOMFUNDO DLAMINI</t>
  </si>
  <si>
    <t>Gareth</t>
  </si>
  <si>
    <t>no</t>
  </si>
  <si>
    <t>Outlying delivery location</t>
  </si>
  <si>
    <t>jam</t>
  </si>
  <si>
    <t>POD received from cell 0636391488 M</t>
  </si>
  <si>
    <t>PARCEL</t>
  </si>
  <si>
    <t>.</t>
  </si>
  <si>
    <t>WILMA BRIKKELS</t>
  </si>
  <si>
    <t>lynsey</t>
  </si>
  <si>
    <t>yes</t>
  </si>
  <si>
    <t>DURBA</t>
  </si>
  <si>
    <t>DURBAN</t>
  </si>
  <si>
    <t>MERVIN GOVENDER</t>
  </si>
  <si>
    <t>mpho</t>
  </si>
  <si>
    <t>POD received from cell 0837429668 M</t>
  </si>
  <si>
    <t>BOX SPARES</t>
  </si>
  <si>
    <t>c18281</t>
  </si>
  <si>
    <t>BLOE1</t>
  </si>
  <si>
    <t>BLOEMFONTEIN</t>
  </si>
  <si>
    <t xml:space="preserve">NOMVELISO                          </t>
  </si>
  <si>
    <t>RD</t>
  </si>
  <si>
    <t>SA</t>
  </si>
  <si>
    <t>NOMVELISO</t>
  </si>
  <si>
    <t>lebo</t>
  </si>
  <si>
    <t>RDD</t>
  </si>
  <si>
    <t>RANDF</t>
  </si>
  <si>
    <t>RANDFONTEIN</t>
  </si>
  <si>
    <t>PINET</t>
  </si>
  <si>
    <t>PINETOWN</t>
  </si>
  <si>
    <t>LINDI ENGERLBRECHT</t>
  </si>
  <si>
    <t>BETH BIGGS</t>
  </si>
  <si>
    <t>Riekel</t>
  </si>
  <si>
    <t>POD received from cell 0849853852 M</t>
  </si>
  <si>
    <t>rd1</t>
  </si>
  <si>
    <t>capet</t>
  </si>
  <si>
    <t xml:space="preserve">CLICKS HEAD OFFICE                 </t>
  </si>
  <si>
    <t>SHINAAZ</t>
  </si>
  <si>
    <t>YOLANDA</t>
  </si>
  <si>
    <t>abdurragiem</t>
  </si>
  <si>
    <t>Late Linehaul Delayed Beyond Skynet Control</t>
  </si>
  <si>
    <t>POD received from cell 0764958693 M</t>
  </si>
  <si>
    <t>RD2</t>
  </si>
  <si>
    <t>BRANDA</t>
  </si>
  <si>
    <t>PATIENCE</t>
  </si>
  <si>
    <t>rdd</t>
  </si>
  <si>
    <t>patience</t>
  </si>
  <si>
    <t>ADELIA</t>
  </si>
  <si>
    <t>patty</t>
  </si>
  <si>
    <t xml:space="preserve">SA GREATINGS                       </t>
  </si>
  <si>
    <t>NOMFUNDO</t>
  </si>
  <si>
    <t>PRETO</t>
  </si>
  <si>
    <t>PRETORIA</t>
  </si>
  <si>
    <t xml:space="preserve">A BREED                            </t>
  </si>
  <si>
    <t>BETHL</t>
  </si>
  <si>
    <t>BETHLEHEM</t>
  </si>
  <si>
    <t xml:space="preserve">SPITFIRE  PAWNSHOP                 </t>
  </si>
  <si>
    <t>YOLANDA  VAN  ZYL</t>
  </si>
  <si>
    <t>ADRIAAN BREED</t>
  </si>
  <si>
    <t>JOLANDA</t>
  </si>
  <si>
    <t>FLYER</t>
  </si>
  <si>
    <t>BRONK</t>
  </si>
  <si>
    <t>BRONKHORSTSPRUIT</t>
  </si>
  <si>
    <t>ON2</t>
  </si>
  <si>
    <t>LUCIA N</t>
  </si>
  <si>
    <t>tj nhlapho</t>
  </si>
  <si>
    <t>SHINAAZ D</t>
  </si>
  <si>
    <t>POD received from cell 0747227056 M</t>
  </si>
  <si>
    <t xml:space="preserve">DISNEY                             </t>
  </si>
  <si>
    <t>LINDI TREURNICHT</t>
  </si>
  <si>
    <t>Alvina</t>
  </si>
  <si>
    <t>POD received from cell 0835346652 M</t>
  </si>
  <si>
    <t xml:space="preserve">SHOPRITE                           </t>
  </si>
  <si>
    <t xml:space="preserve">SA GREETING                        </t>
  </si>
  <si>
    <t>MARE</t>
  </si>
  <si>
    <t xml:space="preserve">SHOPRITE HO                        </t>
  </si>
  <si>
    <t>MARE VAN ZYL</t>
  </si>
  <si>
    <t>Anneline</t>
  </si>
  <si>
    <t>POD received from cell 0746644640 M</t>
  </si>
  <si>
    <t xml:space="preserve">S.A GREETINGS                      </t>
  </si>
  <si>
    <t>ANITA</t>
  </si>
  <si>
    <t>LEBO</t>
  </si>
  <si>
    <t>EAST</t>
  </si>
  <si>
    <t>EAST LONDON</t>
  </si>
  <si>
    <t>KAYE G</t>
  </si>
  <si>
    <t xml:space="preserve">R H Lloyd                     </t>
  </si>
  <si>
    <t xml:space="preserve">POD received from cell 0838920848 M     </t>
  </si>
  <si>
    <t>PORT3</t>
  </si>
  <si>
    <t>PORT ELIZABETH</t>
  </si>
  <si>
    <t>SHANEEL N</t>
  </si>
  <si>
    <t>?</t>
  </si>
  <si>
    <t>Consignee not available)</t>
  </si>
  <si>
    <t>SYSTEM</t>
  </si>
  <si>
    <t xml:space="preserve">S A GREETINGS                      </t>
  </si>
  <si>
    <t>WILMA</t>
  </si>
  <si>
    <t>moosa</t>
  </si>
  <si>
    <t>POD received from cell 0719210626 M</t>
  </si>
  <si>
    <t>SYLVIA S</t>
  </si>
  <si>
    <t>SUE CLOETE</t>
  </si>
  <si>
    <t xml:space="preserve">CLM LICENSING                      </t>
  </si>
  <si>
    <t>JACO VAN ZYL</t>
  </si>
  <si>
    <t>m day</t>
  </si>
  <si>
    <t>POD received from cell 0733622001 M</t>
  </si>
  <si>
    <t>Wilma</t>
  </si>
  <si>
    <t>POD received from cell 0749641064 M</t>
  </si>
  <si>
    <t>NOMFUNO HYNETTE</t>
  </si>
  <si>
    <t>POD received from cell 0835257179 M</t>
  </si>
  <si>
    <t>POD received from cell 0739633425 M</t>
  </si>
  <si>
    <t xml:space="preserve">ACKERMANS HEAD OFF                 </t>
  </si>
  <si>
    <t>CHANTE CASSELS</t>
  </si>
  <si>
    <t>William</t>
  </si>
  <si>
    <t xml:space="preserve">wilma                         </t>
  </si>
  <si>
    <t xml:space="preserve">POD received from cell 0719210626 M     </t>
  </si>
  <si>
    <t>WILMA   YOLANDA</t>
  </si>
  <si>
    <t xml:space="preserve">SIGNED                        </t>
  </si>
  <si>
    <t xml:space="preserve">                                        </t>
  </si>
  <si>
    <t xml:space="preserve">CARDIES MUSGRAVE                   </t>
  </si>
  <si>
    <t>mariah</t>
  </si>
  <si>
    <t>POD received from cell 0814795132 M</t>
  </si>
  <si>
    <t xml:space="preserve">Cardies Marketing                  </t>
  </si>
  <si>
    <t xml:space="preserve">CARDIES ROSEBANK                   </t>
  </si>
  <si>
    <t>MANAGER</t>
  </si>
  <si>
    <t>FELICIA</t>
  </si>
  <si>
    <t>THEMBEKA</t>
  </si>
  <si>
    <t>Flyer</t>
  </si>
  <si>
    <t xml:space="preserve">CARDIES MALL OF THE SOUTH          </t>
  </si>
  <si>
    <t>Manager</t>
  </si>
  <si>
    <t>PEARL</t>
  </si>
  <si>
    <t xml:space="preserve">CARDIES BAYSIDE                    </t>
  </si>
  <si>
    <t>Nandy</t>
  </si>
  <si>
    <t>avw</t>
  </si>
  <si>
    <t xml:space="preserve">CARDIES SANDTON FOOD COURT         </t>
  </si>
  <si>
    <t>priscilla</t>
  </si>
  <si>
    <t>POD received from cell 0715155602 M</t>
  </si>
  <si>
    <t xml:space="preserve">CARDIES THE REDS                   </t>
  </si>
  <si>
    <t>Monica</t>
  </si>
  <si>
    <t>POD received from cell 0725230163 M</t>
  </si>
  <si>
    <t xml:space="preserve">CARDIES NICOLWAY                   </t>
  </si>
  <si>
    <t>LUNGI</t>
  </si>
  <si>
    <t xml:space="preserve">CARDIES MONTANA (KOLONNADE)        </t>
  </si>
  <si>
    <t>bongi</t>
  </si>
  <si>
    <t>POD received from cell 0820688138 M</t>
  </si>
  <si>
    <t xml:space="preserve">CARDIES WALMER PARK                </t>
  </si>
  <si>
    <t>Moena</t>
  </si>
  <si>
    <t>POD received from cell 0614103810 M</t>
  </si>
  <si>
    <t xml:space="preserve">CARDIES MENLYN MAINE               </t>
  </si>
  <si>
    <t xml:space="preserve">Tryphina                      </t>
  </si>
  <si>
    <t>Late linehaul</t>
  </si>
  <si>
    <t>non</t>
  </si>
  <si>
    <t xml:space="preserve">POD received from cell 0826919004 M     </t>
  </si>
  <si>
    <t xml:space="preserve">CARDIES TYGERVALLEY                </t>
  </si>
  <si>
    <t>Lee-Anchcr</t>
  </si>
  <si>
    <t>VANDE</t>
  </si>
  <si>
    <t>VANDERBIJLPARK</t>
  </si>
  <si>
    <t xml:space="preserve">CARDIES VAAL MALL                  </t>
  </si>
  <si>
    <t>QUEEN</t>
  </si>
  <si>
    <t xml:space="preserve">CARDIES WATERCREST (WATERFALL-KZN) </t>
  </si>
  <si>
    <t>prisca</t>
  </si>
  <si>
    <t>POD received from cell 0730059234 M</t>
  </si>
  <si>
    <t>TONGA</t>
  </si>
  <si>
    <t>TONGAAT</t>
  </si>
  <si>
    <t xml:space="preserve">CARDIES BALLITO JUNCTION           </t>
  </si>
  <si>
    <t>LEAH</t>
  </si>
  <si>
    <t>POD received from cell 0732603055 M</t>
  </si>
  <si>
    <t xml:space="preserve">CARDIES BAYWEST MALL (P.E)         </t>
  </si>
  <si>
    <t>mellissa</t>
  </si>
  <si>
    <t>POD received from cell 0835755064 M</t>
  </si>
  <si>
    <t xml:space="preserve">CARDIES BEDFORD CENTRE             </t>
  </si>
  <si>
    <t>Lindiwe</t>
  </si>
  <si>
    <t>POD received from cell 0818590343 M</t>
  </si>
  <si>
    <t xml:space="preserve">CARDIES EASTGATE UPPER             </t>
  </si>
  <si>
    <t>Divine</t>
  </si>
  <si>
    <t>amt</t>
  </si>
  <si>
    <t xml:space="preserve">CARDIES FOURWAYS MALL              </t>
  </si>
  <si>
    <t>soheid</t>
  </si>
  <si>
    <t>BOKSB</t>
  </si>
  <si>
    <t>BOKSBURG</t>
  </si>
  <si>
    <t xml:space="preserve">CARDIES EAST RAND MALL             </t>
  </si>
  <si>
    <t>Joyce</t>
  </si>
  <si>
    <t>POD received from cell 0837842726 M</t>
  </si>
  <si>
    <t xml:space="preserve">CARDIES CAPE GATE                  </t>
  </si>
  <si>
    <t>Bongiwe</t>
  </si>
  <si>
    <t>MIDRA</t>
  </si>
  <si>
    <t>MIDRAND</t>
  </si>
  <si>
    <t xml:space="preserve">CARDIES MALL OF AFRICA             </t>
  </si>
  <si>
    <t>pretty</t>
  </si>
  <si>
    <t>POD received from cell 0783813619 M</t>
  </si>
  <si>
    <t xml:space="preserve">CARDIES CANAL WALK                 </t>
  </si>
  <si>
    <t>Clesine</t>
  </si>
  <si>
    <t xml:space="preserve">CARDIES CAVENDISH                  </t>
  </si>
  <si>
    <t xml:space="preserve">Sarah                         </t>
  </si>
  <si>
    <t xml:space="preserve">POD received from cell 0835346652 M     </t>
  </si>
  <si>
    <t xml:space="preserve">CARDIES MENLYN PARK                </t>
  </si>
  <si>
    <t xml:space="preserve">Matilda                       </t>
  </si>
  <si>
    <t>ROODE</t>
  </si>
  <si>
    <t>ROODEPOORT</t>
  </si>
  <si>
    <t xml:space="preserve">CARDIES CLEARWATER                 </t>
  </si>
  <si>
    <t>Vuyiswa</t>
  </si>
  <si>
    <t>POD received from cell 0734890643 M</t>
  </si>
  <si>
    <t xml:space="preserve">CARDIES BLUE ROUTE                 </t>
  </si>
  <si>
    <t xml:space="preserve">yolanda                       </t>
  </si>
  <si>
    <t xml:space="preserve">POD received from cell 0638501267 M     </t>
  </si>
  <si>
    <t>RANDB</t>
  </si>
  <si>
    <t>RANDBURG</t>
  </si>
  <si>
    <t xml:space="preserve">CARDIES CRESTA CENTRE              </t>
  </si>
  <si>
    <t>nokuthula</t>
  </si>
  <si>
    <t>POD received from cell 0769347056 M</t>
  </si>
  <si>
    <t>PIET1</t>
  </si>
  <si>
    <t>PIETERMARITZBURG</t>
  </si>
  <si>
    <t xml:space="preserve">CARDIES LIBERTY MIDLANDS MALL      </t>
  </si>
  <si>
    <t>Cameron</t>
  </si>
  <si>
    <t>POD received from cell 0784468189 M</t>
  </si>
  <si>
    <t xml:space="preserve">CARDIES CONSTANTIA VILLAGE         </t>
  </si>
  <si>
    <t xml:space="preserve">ferial                        </t>
  </si>
  <si>
    <t xml:space="preserve">POD received from cell 0736814363 M     </t>
  </si>
  <si>
    <t>PIET2</t>
  </si>
  <si>
    <t>PIETERSBURG</t>
  </si>
  <si>
    <t xml:space="preserve">CARDIES MALL OF THE NORTH          </t>
  </si>
  <si>
    <t>Dikeledi</t>
  </si>
  <si>
    <t>POD received from cell 0795513816 M</t>
  </si>
  <si>
    <t xml:space="preserve">CARDIES MARKETING                  </t>
  </si>
  <si>
    <t>RETHA REDDY</t>
  </si>
  <si>
    <t>LINDI</t>
  </si>
  <si>
    <t xml:space="preserve">DISNEY LICENSING                   </t>
  </si>
  <si>
    <t>LINDI T</t>
  </si>
  <si>
    <t>SAMANTHA</t>
  </si>
  <si>
    <t xml:space="preserve">Alvina McGregor               </t>
  </si>
  <si>
    <t xml:space="preserve">BLUE HORIZON LICENSING             </t>
  </si>
  <si>
    <t>RAADHIYAH T</t>
  </si>
  <si>
    <t>suee</t>
  </si>
  <si>
    <t xml:space="preserve">CARDIES PAVILLION                  </t>
  </si>
  <si>
    <t>N A</t>
  </si>
  <si>
    <t>nosy</t>
  </si>
  <si>
    <t>Appointment required</t>
  </si>
  <si>
    <t>mst</t>
  </si>
  <si>
    <t>POD received from cell 0725851046 M</t>
  </si>
  <si>
    <t xml:space="preserve">THE WALT DISNEY CO AFRICA          </t>
  </si>
  <si>
    <t>SIMONE TAVARES</t>
  </si>
  <si>
    <t>Mahlodi</t>
  </si>
  <si>
    <t xml:space="preserve">THE KARTEL                         </t>
  </si>
  <si>
    <t>MONTY MONTANARI</t>
  </si>
  <si>
    <t>nicholas</t>
  </si>
  <si>
    <t>POD received from cell 0638501267 M</t>
  </si>
  <si>
    <t xml:space="preserve">OK Foods Bloemfontein              </t>
  </si>
  <si>
    <t>RECEPTIONIST</t>
  </si>
  <si>
    <t>JUANETTE</t>
  </si>
  <si>
    <t xml:space="preserve">REVOLUTION ADVERTISING ANDLICE     </t>
  </si>
  <si>
    <t>EMMA CLARK</t>
  </si>
  <si>
    <t>Jack</t>
  </si>
  <si>
    <t>NOERAAN</t>
  </si>
  <si>
    <t>Moosa</t>
  </si>
  <si>
    <t>A McGregor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</si>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</sst>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80"/>
  <sheetViews>
    <sheetView tabSelected="1" workbookViewId="0">
      <selection activeCell="C7" sqref="C7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"009937273077"</f>
        <v>009937273077</v>
      </c>
      <c r="F2" s="3">
        <v>43866</v>
      </c>
      <c r="G2">
        <v>202008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8.3699999999999992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 s="4">
        <v>50.24</v>
      </c>
      <c r="BM2" s="4">
        <v>7.54</v>
      </c>
      <c r="BN2" s="4">
        <v>57.78</v>
      </c>
      <c r="BO2" s="4">
        <v>57.78</v>
      </c>
      <c r="BQ2" t="s">
        <v>83</v>
      </c>
      <c r="BR2" t="s">
        <v>84</v>
      </c>
      <c r="BS2" s="3">
        <v>43867</v>
      </c>
      <c r="BT2" s="5">
        <v>0.47430555555555554</v>
      </c>
      <c r="BU2" t="s">
        <v>85</v>
      </c>
      <c r="BV2" t="s">
        <v>86</v>
      </c>
      <c r="BW2" t="s">
        <v>87</v>
      </c>
      <c r="BX2" t="s">
        <v>88</v>
      </c>
      <c r="BY2">
        <v>1200</v>
      </c>
      <c r="BZ2" t="s">
        <v>27</v>
      </c>
      <c r="CA2" t="s">
        <v>89</v>
      </c>
      <c r="CC2" t="s">
        <v>80</v>
      </c>
      <c r="CD2">
        <v>8000</v>
      </c>
      <c r="CE2" t="s">
        <v>90</v>
      </c>
      <c r="CF2" s="3">
        <v>43868</v>
      </c>
      <c r="CI2">
        <v>1</v>
      </c>
      <c r="CJ2">
        <v>1</v>
      </c>
      <c r="CK2">
        <v>21</v>
      </c>
      <c r="CL2" t="s">
        <v>86</v>
      </c>
    </row>
    <row r="3" spans="1:92">
      <c r="A3" t="s">
        <v>72</v>
      </c>
      <c r="B3" t="s">
        <v>73</v>
      </c>
      <c r="C3" t="s">
        <v>74</v>
      </c>
      <c r="E3" t="str">
        <f>"019911576879"</f>
        <v>019911576879</v>
      </c>
      <c r="F3" s="3">
        <v>43866</v>
      </c>
      <c r="G3">
        <v>202008</v>
      </c>
      <c r="H3" t="s">
        <v>79</v>
      </c>
      <c r="I3" t="s">
        <v>80</v>
      </c>
      <c r="J3" t="s">
        <v>77</v>
      </c>
      <c r="K3" t="s">
        <v>78</v>
      </c>
      <c r="L3" t="s">
        <v>75</v>
      </c>
      <c r="M3" t="s">
        <v>76</v>
      </c>
      <c r="N3" t="s">
        <v>77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8.3699999999999992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0.3</v>
      </c>
      <c r="BJ3">
        <v>0.7</v>
      </c>
      <c r="BK3">
        <v>1</v>
      </c>
      <c r="BL3" s="4">
        <v>50.24</v>
      </c>
      <c r="BM3" s="4">
        <v>7.54</v>
      </c>
      <c r="BN3" s="4">
        <v>57.78</v>
      </c>
      <c r="BO3" s="4">
        <v>57.78</v>
      </c>
      <c r="BQ3" t="s">
        <v>91</v>
      </c>
      <c r="BR3" t="s">
        <v>92</v>
      </c>
      <c r="BS3" s="3">
        <v>43867</v>
      </c>
      <c r="BT3" s="5">
        <v>0.3298611111111111</v>
      </c>
      <c r="BU3" t="s">
        <v>93</v>
      </c>
      <c r="BV3" t="s">
        <v>94</v>
      </c>
      <c r="BY3">
        <v>3533.5</v>
      </c>
      <c r="BZ3" t="s">
        <v>27</v>
      </c>
      <c r="CC3" t="s">
        <v>76</v>
      </c>
      <c r="CD3">
        <v>2013</v>
      </c>
      <c r="CE3" t="s">
        <v>90</v>
      </c>
      <c r="CF3" s="3">
        <v>43868</v>
      </c>
      <c r="CI3">
        <v>1</v>
      </c>
      <c r="CJ3">
        <v>1</v>
      </c>
      <c r="CK3">
        <v>21</v>
      </c>
      <c r="CL3" t="s">
        <v>86</v>
      </c>
    </row>
    <row r="4" spans="1:92">
      <c r="A4" t="s">
        <v>72</v>
      </c>
      <c r="B4" t="s">
        <v>73</v>
      </c>
      <c r="C4" t="s">
        <v>74</v>
      </c>
      <c r="E4" t="str">
        <f>"019911576878"</f>
        <v>019911576878</v>
      </c>
      <c r="F4" s="3">
        <v>43864</v>
      </c>
      <c r="G4">
        <v>202008</v>
      </c>
      <c r="H4" t="s">
        <v>79</v>
      </c>
      <c r="I4" t="s">
        <v>80</v>
      </c>
      <c r="J4" t="s">
        <v>77</v>
      </c>
      <c r="K4" t="s">
        <v>78</v>
      </c>
      <c r="L4" t="s">
        <v>95</v>
      </c>
      <c r="M4" t="s">
        <v>96</v>
      </c>
      <c r="N4" t="s">
        <v>77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12.87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2.5</v>
      </c>
      <c r="BJ4">
        <v>3</v>
      </c>
      <c r="BK4">
        <v>3</v>
      </c>
      <c r="BL4" s="4">
        <v>75.66</v>
      </c>
      <c r="BM4" s="4">
        <v>11.35</v>
      </c>
      <c r="BN4" s="4">
        <v>87.01</v>
      </c>
      <c r="BO4" s="4">
        <v>87.01</v>
      </c>
      <c r="BQ4" t="s">
        <v>97</v>
      </c>
      <c r="BR4" t="s">
        <v>92</v>
      </c>
      <c r="BS4" s="3">
        <v>43865</v>
      </c>
      <c r="BT4" s="5">
        <v>0.39999999999999997</v>
      </c>
      <c r="BU4" t="s">
        <v>98</v>
      </c>
      <c r="BV4" t="s">
        <v>94</v>
      </c>
      <c r="BY4">
        <v>15199.88</v>
      </c>
      <c r="BZ4" t="s">
        <v>27</v>
      </c>
      <c r="CA4" t="s">
        <v>99</v>
      </c>
      <c r="CC4" t="s">
        <v>96</v>
      </c>
      <c r="CD4">
        <v>3629</v>
      </c>
      <c r="CE4" t="s">
        <v>100</v>
      </c>
      <c r="CF4" s="3">
        <v>43866</v>
      </c>
      <c r="CI4">
        <v>1</v>
      </c>
      <c r="CJ4">
        <v>1</v>
      </c>
      <c r="CK4">
        <v>21</v>
      </c>
      <c r="CL4" t="s">
        <v>86</v>
      </c>
    </row>
    <row r="5" spans="1:92">
      <c r="A5" t="s">
        <v>101</v>
      </c>
      <c r="B5" t="s">
        <v>73</v>
      </c>
      <c r="C5" t="s">
        <v>74</v>
      </c>
      <c r="E5" t="str">
        <f>"089901542674"</f>
        <v>089901542674</v>
      </c>
      <c r="F5" s="3">
        <v>43864</v>
      </c>
      <c r="G5">
        <v>202008</v>
      </c>
      <c r="H5" t="s">
        <v>102</v>
      </c>
      <c r="I5" t="s">
        <v>103</v>
      </c>
      <c r="J5" t="s">
        <v>104</v>
      </c>
      <c r="K5" t="s">
        <v>78</v>
      </c>
      <c r="L5" t="s">
        <v>75</v>
      </c>
      <c r="M5" t="s">
        <v>76</v>
      </c>
      <c r="N5" t="s">
        <v>77</v>
      </c>
      <c r="O5" t="s">
        <v>105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16.09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1.2</v>
      </c>
      <c r="BK5">
        <v>2</v>
      </c>
      <c r="BL5" s="4">
        <v>99.59</v>
      </c>
      <c r="BM5" s="4">
        <v>14.94</v>
      </c>
      <c r="BN5" s="4">
        <v>114.53</v>
      </c>
      <c r="BO5" s="4">
        <v>114.53</v>
      </c>
      <c r="BQ5" t="s">
        <v>106</v>
      </c>
      <c r="BR5" t="s">
        <v>107</v>
      </c>
      <c r="BS5" s="3">
        <v>43865</v>
      </c>
      <c r="BT5" s="5">
        <v>0.36874999999999997</v>
      </c>
      <c r="BU5" t="s">
        <v>108</v>
      </c>
      <c r="BV5" t="s">
        <v>94</v>
      </c>
      <c r="BY5">
        <v>6000</v>
      </c>
      <c r="CC5" t="s">
        <v>76</v>
      </c>
      <c r="CD5">
        <v>2000</v>
      </c>
      <c r="CE5" t="s">
        <v>90</v>
      </c>
      <c r="CF5" s="3">
        <v>43866</v>
      </c>
      <c r="CI5">
        <v>1</v>
      </c>
      <c r="CJ5">
        <v>1</v>
      </c>
      <c r="CK5" t="s">
        <v>109</v>
      </c>
      <c r="CL5" t="s">
        <v>86</v>
      </c>
    </row>
    <row r="6" spans="1:92">
      <c r="A6" t="s">
        <v>72</v>
      </c>
      <c r="B6" t="s">
        <v>73</v>
      </c>
      <c r="C6" t="s">
        <v>74</v>
      </c>
      <c r="E6" t="str">
        <f>"009939615832"</f>
        <v>009939615832</v>
      </c>
      <c r="F6" s="3">
        <v>43864</v>
      </c>
      <c r="G6">
        <v>202008</v>
      </c>
      <c r="H6" t="s">
        <v>110</v>
      </c>
      <c r="I6" t="s">
        <v>111</v>
      </c>
      <c r="J6" t="s">
        <v>78</v>
      </c>
      <c r="K6" t="s">
        <v>78</v>
      </c>
      <c r="L6" t="s">
        <v>112</v>
      </c>
      <c r="M6" t="s">
        <v>113</v>
      </c>
      <c r="N6" t="s">
        <v>78</v>
      </c>
      <c r="O6" t="s">
        <v>105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14.1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4</v>
      </c>
      <c r="BI6">
        <v>18.8</v>
      </c>
      <c r="BJ6">
        <v>17.5</v>
      </c>
      <c r="BK6">
        <v>19</v>
      </c>
      <c r="BL6" s="4">
        <v>87.9</v>
      </c>
      <c r="BM6" s="4">
        <v>13.19</v>
      </c>
      <c r="BN6" s="4">
        <v>101.09</v>
      </c>
      <c r="BO6" s="4">
        <v>101.09</v>
      </c>
      <c r="BQ6" t="s">
        <v>114</v>
      </c>
      <c r="BR6" t="s">
        <v>115</v>
      </c>
      <c r="BS6" s="3">
        <v>43865</v>
      </c>
      <c r="BT6" s="5">
        <v>0.53055555555555556</v>
      </c>
      <c r="BU6" t="s">
        <v>116</v>
      </c>
      <c r="BV6" t="s">
        <v>94</v>
      </c>
      <c r="BY6">
        <v>87649.26</v>
      </c>
      <c r="CA6" t="s">
        <v>117</v>
      </c>
      <c r="CC6" t="s">
        <v>113</v>
      </c>
      <c r="CD6">
        <v>3610</v>
      </c>
      <c r="CE6" t="s">
        <v>90</v>
      </c>
      <c r="CF6" s="3">
        <v>43866</v>
      </c>
      <c r="CI6">
        <v>1</v>
      </c>
      <c r="CJ6">
        <v>1</v>
      </c>
      <c r="CK6" t="s">
        <v>118</v>
      </c>
      <c r="CL6" t="s">
        <v>86</v>
      </c>
    </row>
    <row r="7" spans="1:92">
      <c r="A7" t="s">
        <v>101</v>
      </c>
      <c r="B7" t="s">
        <v>73</v>
      </c>
      <c r="C7" t="s">
        <v>74</v>
      </c>
      <c r="E7" t="str">
        <f>"029908382471"</f>
        <v>029908382471</v>
      </c>
      <c r="F7" s="3">
        <v>43866</v>
      </c>
      <c r="G7">
        <v>202008</v>
      </c>
      <c r="H7" t="s">
        <v>95</v>
      </c>
      <c r="I7" t="s">
        <v>96</v>
      </c>
      <c r="J7" t="s">
        <v>77</v>
      </c>
      <c r="K7" t="s">
        <v>78</v>
      </c>
      <c r="L7" t="s">
        <v>119</v>
      </c>
      <c r="M7" t="s">
        <v>80</v>
      </c>
      <c r="N7" t="s">
        <v>120</v>
      </c>
      <c r="O7" t="s">
        <v>105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17.14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2</v>
      </c>
      <c r="BJ7">
        <v>13</v>
      </c>
      <c r="BK7">
        <v>13</v>
      </c>
      <c r="BL7" s="4">
        <v>107.85</v>
      </c>
      <c r="BM7" s="4">
        <v>16.18</v>
      </c>
      <c r="BN7" s="4">
        <v>124.03</v>
      </c>
      <c r="BO7" s="4">
        <v>124.03</v>
      </c>
      <c r="BQ7" t="s">
        <v>121</v>
      </c>
      <c r="BR7" t="s">
        <v>122</v>
      </c>
      <c r="BS7" s="3">
        <v>43872</v>
      </c>
      <c r="BT7" s="5">
        <v>0.50555555555555554</v>
      </c>
      <c r="BU7" t="s">
        <v>123</v>
      </c>
      <c r="BV7" t="s">
        <v>86</v>
      </c>
      <c r="BW7" t="s">
        <v>124</v>
      </c>
      <c r="BX7" t="s">
        <v>88</v>
      </c>
      <c r="BY7">
        <v>65050</v>
      </c>
      <c r="CA7" t="s">
        <v>125</v>
      </c>
      <c r="CC7" t="s">
        <v>80</v>
      </c>
      <c r="CD7">
        <v>8000</v>
      </c>
      <c r="CE7" t="s">
        <v>90</v>
      </c>
      <c r="CF7" s="3">
        <v>43873</v>
      </c>
      <c r="CI7">
        <v>3</v>
      </c>
      <c r="CJ7">
        <v>4</v>
      </c>
      <c r="CK7" t="s">
        <v>126</v>
      </c>
      <c r="CL7" t="s">
        <v>86</v>
      </c>
    </row>
    <row r="8" spans="1:92">
      <c r="A8" t="s">
        <v>101</v>
      </c>
      <c r="B8" t="s">
        <v>73</v>
      </c>
      <c r="C8" t="s">
        <v>74</v>
      </c>
      <c r="E8" t="str">
        <f>"029908381290"</f>
        <v>029908381290</v>
      </c>
      <c r="F8" s="3">
        <v>43872</v>
      </c>
      <c r="G8">
        <v>202008</v>
      </c>
      <c r="H8" t="s">
        <v>95</v>
      </c>
      <c r="I8" t="s">
        <v>96</v>
      </c>
      <c r="J8" t="s">
        <v>77</v>
      </c>
      <c r="K8" t="s">
        <v>78</v>
      </c>
      <c r="L8" t="s">
        <v>75</v>
      </c>
      <c r="M8" t="s">
        <v>76</v>
      </c>
      <c r="N8" t="s">
        <v>77</v>
      </c>
      <c r="O8" t="s">
        <v>105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15.7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8.8000000000000007</v>
      </c>
      <c r="BJ8">
        <v>7.8</v>
      </c>
      <c r="BK8">
        <v>8</v>
      </c>
      <c r="BL8" s="4">
        <v>99.2</v>
      </c>
      <c r="BM8" s="4">
        <v>14.88</v>
      </c>
      <c r="BN8" s="4">
        <v>114.08</v>
      </c>
      <c r="BO8" s="4">
        <v>114.08</v>
      </c>
      <c r="BQ8" t="s">
        <v>127</v>
      </c>
      <c r="BR8" t="s">
        <v>128</v>
      </c>
      <c r="BS8" s="3">
        <v>43873</v>
      </c>
      <c r="BT8" s="5">
        <v>0.35902777777777778</v>
      </c>
      <c r="BU8" t="s">
        <v>108</v>
      </c>
      <c r="BV8" t="s">
        <v>94</v>
      </c>
      <c r="BY8">
        <v>41646.199999999997</v>
      </c>
      <c r="CC8" t="s">
        <v>76</v>
      </c>
      <c r="CD8">
        <v>2001</v>
      </c>
      <c r="CE8" t="s">
        <v>90</v>
      </c>
      <c r="CF8" s="3">
        <v>43874</v>
      </c>
      <c r="CI8">
        <v>1</v>
      </c>
      <c r="CJ8">
        <v>1</v>
      </c>
      <c r="CK8" t="s">
        <v>129</v>
      </c>
      <c r="CL8" t="s">
        <v>86</v>
      </c>
    </row>
    <row r="9" spans="1:92">
      <c r="A9" t="s">
        <v>72</v>
      </c>
      <c r="B9" t="s">
        <v>73</v>
      </c>
      <c r="C9" t="s">
        <v>74</v>
      </c>
      <c r="E9" t="str">
        <f>"009937273078"</f>
        <v>009937273078</v>
      </c>
      <c r="F9" s="3">
        <v>43871</v>
      </c>
      <c r="G9">
        <v>202008</v>
      </c>
      <c r="H9" t="s">
        <v>75</v>
      </c>
      <c r="I9" t="s">
        <v>76</v>
      </c>
      <c r="J9" t="s">
        <v>77</v>
      </c>
      <c r="K9" t="s">
        <v>78</v>
      </c>
      <c r="L9" t="s">
        <v>95</v>
      </c>
      <c r="M9" t="s">
        <v>96</v>
      </c>
      <c r="N9" t="s">
        <v>77</v>
      </c>
      <c r="O9" t="s">
        <v>82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8.3699999999999992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0.4</v>
      </c>
      <c r="BK9">
        <v>0.5</v>
      </c>
      <c r="BL9" s="4">
        <v>50.24</v>
      </c>
      <c r="BM9" s="4">
        <v>7.54</v>
      </c>
      <c r="BN9" s="4">
        <v>57.78</v>
      </c>
      <c r="BO9" s="4">
        <v>57.78</v>
      </c>
      <c r="BQ9" t="s">
        <v>128</v>
      </c>
      <c r="BR9" t="s">
        <v>84</v>
      </c>
      <c r="BS9" s="3">
        <v>43872</v>
      </c>
      <c r="BT9" s="5">
        <v>0.35000000000000003</v>
      </c>
      <c r="BU9" t="s">
        <v>130</v>
      </c>
      <c r="BV9" t="s">
        <v>94</v>
      </c>
      <c r="BY9">
        <v>2100.0300000000002</v>
      </c>
      <c r="BZ9" t="s">
        <v>27</v>
      </c>
      <c r="CA9" t="s">
        <v>99</v>
      </c>
      <c r="CC9" t="s">
        <v>96</v>
      </c>
      <c r="CD9">
        <v>3630</v>
      </c>
      <c r="CE9" t="s">
        <v>90</v>
      </c>
      <c r="CF9" s="3">
        <v>43875</v>
      </c>
      <c r="CI9">
        <v>1</v>
      </c>
      <c r="CJ9">
        <v>1</v>
      </c>
      <c r="CK9">
        <v>21</v>
      </c>
      <c r="CL9" t="s">
        <v>86</v>
      </c>
    </row>
    <row r="10" spans="1:92">
      <c r="A10" t="s">
        <v>101</v>
      </c>
      <c r="B10" t="s">
        <v>73</v>
      </c>
      <c r="C10" t="s">
        <v>74</v>
      </c>
      <c r="E10" t="str">
        <f>"029908381289"</f>
        <v>029908381289</v>
      </c>
      <c r="F10" s="3">
        <v>43871</v>
      </c>
      <c r="G10">
        <v>202008</v>
      </c>
      <c r="H10" t="s">
        <v>95</v>
      </c>
      <c r="I10" t="s">
        <v>96</v>
      </c>
      <c r="J10" t="s">
        <v>77</v>
      </c>
      <c r="K10" t="s">
        <v>78</v>
      </c>
      <c r="L10" t="s">
        <v>75</v>
      </c>
      <c r="M10" t="s">
        <v>76</v>
      </c>
      <c r="N10" t="s">
        <v>77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8.3699999999999992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0.2</v>
      </c>
      <c r="BK10">
        <v>0.5</v>
      </c>
      <c r="BL10" s="4">
        <v>50.24</v>
      </c>
      <c r="BM10" s="4">
        <v>7.54</v>
      </c>
      <c r="BN10" s="4">
        <v>57.78</v>
      </c>
      <c r="BO10" s="4">
        <v>57.78</v>
      </c>
      <c r="BQ10" t="s">
        <v>131</v>
      </c>
      <c r="BR10" t="s">
        <v>128</v>
      </c>
      <c r="BS10" s="3">
        <v>43872</v>
      </c>
      <c r="BT10" s="5">
        <v>0.33333333333333331</v>
      </c>
      <c r="BU10" t="s">
        <v>132</v>
      </c>
      <c r="BV10" t="s">
        <v>94</v>
      </c>
      <c r="BY10">
        <v>1200</v>
      </c>
      <c r="BZ10" t="s">
        <v>27</v>
      </c>
      <c r="CC10" t="s">
        <v>76</v>
      </c>
      <c r="CD10">
        <v>2013</v>
      </c>
      <c r="CE10" t="s">
        <v>90</v>
      </c>
      <c r="CF10" s="3">
        <v>43874</v>
      </c>
      <c r="CI10">
        <v>1</v>
      </c>
      <c r="CJ10">
        <v>1</v>
      </c>
      <c r="CK10">
        <v>21</v>
      </c>
      <c r="CL10" t="s">
        <v>86</v>
      </c>
    </row>
    <row r="11" spans="1:92">
      <c r="A11" t="s">
        <v>101</v>
      </c>
      <c r="B11" t="s">
        <v>73</v>
      </c>
      <c r="C11" t="s">
        <v>74</v>
      </c>
      <c r="E11" t="str">
        <f>"029908009898"</f>
        <v>029908009898</v>
      </c>
      <c r="F11" s="3">
        <v>43872</v>
      </c>
      <c r="G11">
        <v>202008</v>
      </c>
      <c r="H11" t="s">
        <v>95</v>
      </c>
      <c r="I11" t="s">
        <v>96</v>
      </c>
      <c r="J11" t="s">
        <v>77</v>
      </c>
      <c r="K11" t="s">
        <v>78</v>
      </c>
      <c r="L11" t="s">
        <v>75</v>
      </c>
      <c r="M11" t="s">
        <v>76</v>
      </c>
      <c r="N11" t="s">
        <v>133</v>
      </c>
      <c r="O11" t="s">
        <v>105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15.7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4.5999999999999996</v>
      </c>
      <c r="BJ11">
        <v>11.9</v>
      </c>
      <c r="BK11">
        <v>12</v>
      </c>
      <c r="BL11" s="4">
        <v>99.2</v>
      </c>
      <c r="BM11" s="4">
        <v>14.88</v>
      </c>
      <c r="BN11" s="4">
        <v>114.08</v>
      </c>
      <c r="BO11" s="4">
        <v>114.08</v>
      </c>
      <c r="BQ11" t="s">
        <v>134</v>
      </c>
      <c r="BR11" t="s">
        <v>128</v>
      </c>
      <c r="BS11" s="3">
        <v>43873</v>
      </c>
      <c r="BT11" s="5">
        <v>0.35833333333333334</v>
      </c>
      <c r="BU11" t="s">
        <v>108</v>
      </c>
      <c r="BV11" t="s">
        <v>94</v>
      </c>
      <c r="BY11">
        <v>62906.25</v>
      </c>
      <c r="CC11" t="s">
        <v>76</v>
      </c>
      <c r="CD11">
        <v>2013</v>
      </c>
      <c r="CE11" t="s">
        <v>90</v>
      </c>
      <c r="CF11" s="3">
        <v>43874</v>
      </c>
      <c r="CI11">
        <v>1</v>
      </c>
      <c r="CJ11">
        <v>1</v>
      </c>
      <c r="CK11" t="s">
        <v>129</v>
      </c>
      <c r="CL11" t="s">
        <v>86</v>
      </c>
    </row>
    <row r="12" spans="1:92">
      <c r="A12" t="s">
        <v>72</v>
      </c>
      <c r="B12" t="s">
        <v>73</v>
      </c>
      <c r="C12" t="s">
        <v>74</v>
      </c>
      <c r="E12" t="str">
        <f>"009939006241"</f>
        <v>009939006241</v>
      </c>
      <c r="F12" s="3">
        <v>43872</v>
      </c>
      <c r="G12">
        <v>202008</v>
      </c>
      <c r="H12" t="s">
        <v>135</v>
      </c>
      <c r="I12" t="s">
        <v>136</v>
      </c>
      <c r="J12" t="s">
        <v>137</v>
      </c>
      <c r="K12" t="s">
        <v>78</v>
      </c>
      <c r="L12" t="s">
        <v>138</v>
      </c>
      <c r="M12" t="s">
        <v>139</v>
      </c>
      <c r="N12" t="s">
        <v>140</v>
      </c>
      <c r="O12" t="s">
        <v>105</v>
      </c>
      <c r="P12" t="str">
        <f>"NOREF                         "</f>
        <v xml:space="preserve">NOREF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17.14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7.6</v>
      </c>
      <c r="BJ12">
        <v>2.9</v>
      </c>
      <c r="BK12">
        <v>8</v>
      </c>
      <c r="BL12" s="4">
        <v>107.85</v>
      </c>
      <c r="BM12" s="4">
        <v>16.18</v>
      </c>
      <c r="BN12" s="4">
        <v>124.03</v>
      </c>
      <c r="BO12" s="4">
        <v>124.03</v>
      </c>
      <c r="BQ12" t="s">
        <v>141</v>
      </c>
      <c r="BR12" t="s">
        <v>142</v>
      </c>
      <c r="BS12" s="3">
        <v>43873</v>
      </c>
      <c r="BT12" s="5">
        <v>0.59027777777777779</v>
      </c>
      <c r="BU12" t="s">
        <v>143</v>
      </c>
      <c r="BV12" t="s">
        <v>94</v>
      </c>
      <c r="BY12">
        <v>14662.98</v>
      </c>
      <c r="CC12" t="s">
        <v>139</v>
      </c>
      <c r="CD12">
        <v>9700</v>
      </c>
      <c r="CE12" t="s">
        <v>144</v>
      </c>
      <c r="CF12" s="3">
        <v>43876</v>
      </c>
      <c r="CI12">
        <v>0</v>
      </c>
      <c r="CJ12">
        <v>0</v>
      </c>
      <c r="CK12" t="s">
        <v>126</v>
      </c>
      <c r="CL12" t="s">
        <v>86</v>
      </c>
    </row>
    <row r="13" spans="1:92">
      <c r="A13" t="s">
        <v>72</v>
      </c>
      <c r="B13" t="s">
        <v>73</v>
      </c>
      <c r="C13" t="s">
        <v>74</v>
      </c>
      <c r="E13" t="str">
        <f>"009937273100"</f>
        <v>009937273100</v>
      </c>
      <c r="F13" s="3">
        <v>43872</v>
      </c>
      <c r="G13">
        <v>202008</v>
      </c>
      <c r="H13" t="s">
        <v>75</v>
      </c>
      <c r="I13" t="s">
        <v>76</v>
      </c>
      <c r="J13" t="s">
        <v>77</v>
      </c>
      <c r="K13" t="s">
        <v>78</v>
      </c>
      <c r="L13" t="s">
        <v>95</v>
      </c>
      <c r="M13" t="s">
        <v>96</v>
      </c>
      <c r="N13" t="s">
        <v>77</v>
      </c>
      <c r="O13" t="s">
        <v>82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10.47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1.7</v>
      </c>
      <c r="BJ13">
        <v>2.2999999999999998</v>
      </c>
      <c r="BK13">
        <v>2.5</v>
      </c>
      <c r="BL13" s="4">
        <v>62.8</v>
      </c>
      <c r="BM13" s="4">
        <v>9.42</v>
      </c>
      <c r="BN13" s="4">
        <v>72.22</v>
      </c>
      <c r="BO13" s="4">
        <v>72.22</v>
      </c>
      <c r="BQ13" t="s">
        <v>128</v>
      </c>
      <c r="BR13" t="s">
        <v>84</v>
      </c>
      <c r="BS13" s="3">
        <v>43873</v>
      </c>
      <c r="BT13" s="5">
        <v>0.36180555555555555</v>
      </c>
      <c r="BU13" t="s">
        <v>130</v>
      </c>
      <c r="BV13" t="s">
        <v>94</v>
      </c>
      <c r="BY13">
        <v>11383.62</v>
      </c>
      <c r="BZ13" t="s">
        <v>27</v>
      </c>
      <c r="CA13" t="s">
        <v>99</v>
      </c>
      <c r="CC13" t="s">
        <v>96</v>
      </c>
      <c r="CD13">
        <v>3630</v>
      </c>
      <c r="CE13" t="s">
        <v>90</v>
      </c>
      <c r="CF13" s="3">
        <v>43876</v>
      </c>
      <c r="CI13">
        <v>1</v>
      </c>
      <c r="CJ13">
        <v>1</v>
      </c>
      <c r="CK13">
        <v>21</v>
      </c>
      <c r="CL13" t="s">
        <v>86</v>
      </c>
    </row>
    <row r="14" spans="1:92">
      <c r="A14" t="s">
        <v>72</v>
      </c>
      <c r="B14" t="s">
        <v>73</v>
      </c>
      <c r="C14" t="s">
        <v>74</v>
      </c>
      <c r="E14" t="str">
        <f>"019911576880"</f>
        <v>019911576880</v>
      </c>
      <c r="F14" s="3">
        <v>43872</v>
      </c>
      <c r="G14">
        <v>202008</v>
      </c>
      <c r="H14" t="s">
        <v>79</v>
      </c>
      <c r="I14" t="s">
        <v>80</v>
      </c>
      <c r="J14" t="s">
        <v>77</v>
      </c>
      <c r="K14" t="s">
        <v>78</v>
      </c>
      <c r="L14" t="s">
        <v>75</v>
      </c>
      <c r="M14" t="s">
        <v>76</v>
      </c>
      <c r="N14" t="s">
        <v>77</v>
      </c>
      <c r="O14" t="s">
        <v>82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8.3699999999999992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1.8</v>
      </c>
      <c r="BJ14">
        <v>2</v>
      </c>
      <c r="BK14">
        <v>2</v>
      </c>
      <c r="BL14" s="4">
        <v>50.24</v>
      </c>
      <c r="BM14" s="4">
        <v>7.54</v>
      </c>
      <c r="BN14" s="4">
        <v>57.78</v>
      </c>
      <c r="BO14" s="4">
        <v>57.78</v>
      </c>
      <c r="BQ14" t="s">
        <v>91</v>
      </c>
      <c r="BR14" t="s">
        <v>92</v>
      </c>
      <c r="BS14" s="3">
        <v>43873</v>
      </c>
      <c r="BT14" s="5">
        <v>0.37222222222222223</v>
      </c>
      <c r="BU14" t="s">
        <v>108</v>
      </c>
      <c r="BV14" t="s">
        <v>94</v>
      </c>
      <c r="BY14">
        <v>10172.700000000001</v>
      </c>
      <c r="BZ14" t="s">
        <v>27</v>
      </c>
      <c r="CC14" t="s">
        <v>76</v>
      </c>
      <c r="CD14">
        <v>2013</v>
      </c>
      <c r="CE14" t="s">
        <v>90</v>
      </c>
      <c r="CF14" s="3">
        <v>43874</v>
      </c>
      <c r="CI14">
        <v>1</v>
      </c>
      <c r="CJ14">
        <v>1</v>
      </c>
      <c r="CK14">
        <v>21</v>
      </c>
      <c r="CL14" t="s">
        <v>86</v>
      </c>
    </row>
    <row r="15" spans="1:92">
      <c r="A15" t="s">
        <v>101</v>
      </c>
      <c r="B15" t="s">
        <v>73</v>
      </c>
      <c r="C15" t="s">
        <v>74</v>
      </c>
      <c r="E15" t="str">
        <f>"029908381395"</f>
        <v>029908381395</v>
      </c>
      <c r="F15" s="3">
        <v>43873</v>
      </c>
      <c r="G15">
        <v>202008</v>
      </c>
      <c r="H15" t="s">
        <v>95</v>
      </c>
      <c r="I15" t="s">
        <v>96</v>
      </c>
      <c r="J15" t="s">
        <v>77</v>
      </c>
      <c r="K15" t="s">
        <v>78</v>
      </c>
      <c r="L15" t="s">
        <v>145</v>
      </c>
      <c r="M15" t="s">
        <v>146</v>
      </c>
      <c r="N15" t="s">
        <v>78</v>
      </c>
      <c r="O15" t="s">
        <v>147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33.229999999999997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3.2</v>
      </c>
      <c r="BJ15">
        <v>7.8</v>
      </c>
      <c r="BK15">
        <v>8</v>
      </c>
      <c r="BL15" s="4">
        <v>199.39</v>
      </c>
      <c r="BM15" s="4">
        <v>29.91</v>
      </c>
      <c r="BN15" s="4">
        <v>229.3</v>
      </c>
      <c r="BO15" s="4">
        <v>229.3</v>
      </c>
      <c r="BQ15" t="s">
        <v>148</v>
      </c>
      <c r="BR15" t="s">
        <v>128</v>
      </c>
      <c r="BS15" s="3">
        <v>43874</v>
      </c>
      <c r="BT15" s="5">
        <v>0.64444444444444449</v>
      </c>
      <c r="BU15" t="s">
        <v>149</v>
      </c>
      <c r="BV15" t="s">
        <v>94</v>
      </c>
      <c r="BY15">
        <v>39165.56</v>
      </c>
      <c r="BZ15" t="s">
        <v>27</v>
      </c>
      <c r="CC15" t="s">
        <v>146</v>
      </c>
      <c r="CD15">
        <v>1021</v>
      </c>
      <c r="CE15" t="s">
        <v>90</v>
      </c>
      <c r="CF15" s="3">
        <v>43878</v>
      </c>
      <c r="CI15">
        <v>1</v>
      </c>
      <c r="CJ15">
        <v>1</v>
      </c>
      <c r="CK15">
        <v>33</v>
      </c>
      <c r="CL15" t="s">
        <v>86</v>
      </c>
    </row>
    <row r="16" spans="1:92">
      <c r="A16" t="s">
        <v>72</v>
      </c>
      <c r="B16" t="s">
        <v>73</v>
      </c>
      <c r="C16" t="s">
        <v>74</v>
      </c>
      <c r="E16" t="str">
        <f>"029908381394"</f>
        <v>029908381394</v>
      </c>
      <c r="F16" s="3">
        <v>43872</v>
      </c>
      <c r="G16">
        <v>202008</v>
      </c>
      <c r="H16" t="s">
        <v>95</v>
      </c>
      <c r="I16" t="s">
        <v>96</v>
      </c>
      <c r="J16" t="s">
        <v>77</v>
      </c>
      <c r="K16" t="s">
        <v>78</v>
      </c>
      <c r="L16" t="s">
        <v>79</v>
      </c>
      <c r="M16" t="s">
        <v>80</v>
      </c>
      <c r="N16" t="s">
        <v>120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8.3699999999999992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0.5</v>
      </c>
      <c r="BK16">
        <v>1</v>
      </c>
      <c r="BL16" s="4">
        <v>50.24</v>
      </c>
      <c r="BM16" s="4">
        <v>7.54</v>
      </c>
      <c r="BN16" s="4">
        <v>57.78</v>
      </c>
      <c r="BO16" s="4">
        <v>57.78</v>
      </c>
      <c r="BQ16" t="s">
        <v>150</v>
      </c>
      <c r="BR16" t="s">
        <v>128</v>
      </c>
      <c r="BS16" s="3">
        <v>43873</v>
      </c>
      <c r="BT16" s="5">
        <v>0.4375</v>
      </c>
      <c r="BU16" t="s">
        <v>123</v>
      </c>
      <c r="BV16" t="s">
        <v>94</v>
      </c>
      <c r="BY16">
        <v>2400</v>
      </c>
      <c r="BZ16" t="s">
        <v>27</v>
      </c>
      <c r="CA16" t="s">
        <v>151</v>
      </c>
      <c r="CC16" t="s">
        <v>80</v>
      </c>
      <c r="CD16">
        <v>8001</v>
      </c>
      <c r="CE16" t="s">
        <v>90</v>
      </c>
      <c r="CF16" s="3">
        <v>43873</v>
      </c>
      <c r="CI16">
        <v>1</v>
      </c>
      <c r="CJ16">
        <v>1</v>
      </c>
      <c r="CK16">
        <v>21</v>
      </c>
      <c r="CL16" t="s">
        <v>86</v>
      </c>
    </row>
    <row r="17" spans="1:90">
      <c r="A17" t="s">
        <v>72</v>
      </c>
      <c r="B17" t="s">
        <v>73</v>
      </c>
      <c r="C17" t="s">
        <v>74</v>
      </c>
      <c r="E17" t="str">
        <f>"009938991920"</f>
        <v>009938991920</v>
      </c>
      <c r="F17" s="3">
        <v>43873</v>
      </c>
      <c r="G17">
        <v>202008</v>
      </c>
      <c r="H17" t="s">
        <v>75</v>
      </c>
      <c r="I17" t="s">
        <v>76</v>
      </c>
      <c r="J17" t="s">
        <v>77</v>
      </c>
      <c r="K17" t="s">
        <v>78</v>
      </c>
      <c r="L17" t="s">
        <v>79</v>
      </c>
      <c r="M17" t="s">
        <v>80</v>
      </c>
      <c r="N17" t="s">
        <v>152</v>
      </c>
      <c r="O17" t="s">
        <v>82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8.3699999999999992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0.3</v>
      </c>
      <c r="BK17">
        <v>0.5</v>
      </c>
      <c r="BL17" s="4">
        <v>50.24</v>
      </c>
      <c r="BM17" s="4">
        <v>7.54</v>
      </c>
      <c r="BN17" s="4">
        <v>57.78</v>
      </c>
      <c r="BO17" s="4">
        <v>57.78</v>
      </c>
      <c r="BQ17" t="s">
        <v>153</v>
      </c>
      <c r="BR17" t="s">
        <v>84</v>
      </c>
      <c r="BS17" s="3">
        <v>43874</v>
      </c>
      <c r="BT17" s="5">
        <v>0.4375</v>
      </c>
      <c r="BU17" t="s">
        <v>154</v>
      </c>
      <c r="BV17" t="s">
        <v>94</v>
      </c>
      <c r="BY17">
        <v>1532.25</v>
      </c>
      <c r="BZ17" t="s">
        <v>27</v>
      </c>
      <c r="CA17" t="s">
        <v>155</v>
      </c>
      <c r="CC17" t="s">
        <v>80</v>
      </c>
      <c r="CD17">
        <v>7700</v>
      </c>
      <c r="CE17" t="s">
        <v>90</v>
      </c>
      <c r="CF17" s="3">
        <v>43878</v>
      </c>
      <c r="CI17">
        <v>1</v>
      </c>
      <c r="CJ17">
        <v>1</v>
      </c>
      <c r="CK17">
        <v>21</v>
      </c>
      <c r="CL17" t="s">
        <v>86</v>
      </c>
    </row>
    <row r="18" spans="1:90">
      <c r="A18" t="s">
        <v>72</v>
      </c>
      <c r="B18" t="s">
        <v>73</v>
      </c>
      <c r="C18" t="s">
        <v>74</v>
      </c>
      <c r="E18" t="str">
        <f>"019909935703"</f>
        <v>019909935703</v>
      </c>
      <c r="F18" s="3">
        <v>43874</v>
      </c>
      <c r="G18">
        <v>202008</v>
      </c>
      <c r="H18" t="s">
        <v>79</v>
      </c>
      <c r="I18" t="s">
        <v>80</v>
      </c>
      <c r="J18" t="s">
        <v>156</v>
      </c>
      <c r="K18" t="s">
        <v>78</v>
      </c>
      <c r="L18" t="s">
        <v>75</v>
      </c>
      <c r="M18" t="s">
        <v>76</v>
      </c>
      <c r="N18" t="s">
        <v>157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12.56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2.7</v>
      </c>
      <c r="BJ18">
        <v>2</v>
      </c>
      <c r="BK18">
        <v>3</v>
      </c>
      <c r="BL18" s="4">
        <v>75.349999999999994</v>
      </c>
      <c r="BM18" s="4">
        <v>11.3</v>
      </c>
      <c r="BN18" s="4">
        <v>86.65</v>
      </c>
      <c r="BO18" s="4">
        <v>86.65</v>
      </c>
      <c r="BR18" t="s">
        <v>158</v>
      </c>
      <c r="BS18" s="3">
        <v>43875</v>
      </c>
      <c r="BT18" s="5">
        <v>0.3347222222222222</v>
      </c>
      <c r="BU18" t="s">
        <v>108</v>
      </c>
      <c r="BV18" t="s">
        <v>94</v>
      </c>
      <c r="BY18">
        <v>9909.27</v>
      </c>
      <c r="BZ18" t="s">
        <v>27</v>
      </c>
      <c r="CC18" t="s">
        <v>76</v>
      </c>
      <c r="CD18">
        <v>2013</v>
      </c>
      <c r="CE18" t="s">
        <v>90</v>
      </c>
      <c r="CF18" s="3">
        <v>43878</v>
      </c>
      <c r="CI18">
        <v>1</v>
      </c>
      <c r="CJ18">
        <v>1</v>
      </c>
      <c r="CK18">
        <v>21</v>
      </c>
      <c r="CL18" t="s">
        <v>86</v>
      </c>
    </row>
    <row r="19" spans="1:90">
      <c r="A19" t="s">
        <v>72</v>
      </c>
      <c r="B19" t="s">
        <v>73</v>
      </c>
      <c r="C19" t="s">
        <v>74</v>
      </c>
      <c r="E19" t="str">
        <f>"009938991921"</f>
        <v>009938991921</v>
      </c>
      <c r="F19" s="3">
        <v>43874</v>
      </c>
      <c r="G19">
        <v>202008</v>
      </c>
      <c r="H19" t="s">
        <v>75</v>
      </c>
      <c r="I19" t="s">
        <v>76</v>
      </c>
      <c r="J19" t="s">
        <v>77</v>
      </c>
      <c r="K19" t="s">
        <v>78</v>
      </c>
      <c r="L19" t="s">
        <v>79</v>
      </c>
      <c r="M19" t="s">
        <v>80</v>
      </c>
      <c r="N19" t="s">
        <v>159</v>
      </c>
      <c r="O19" t="s">
        <v>82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8.3699999999999992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</v>
      </c>
      <c r="BJ19">
        <v>2</v>
      </c>
      <c r="BK19">
        <v>2</v>
      </c>
      <c r="BL19" s="4">
        <v>50.24</v>
      </c>
      <c r="BM19" s="4">
        <v>7.54</v>
      </c>
      <c r="BN19" s="4">
        <v>57.78</v>
      </c>
      <c r="BO19" s="4">
        <v>57.78</v>
      </c>
      <c r="BQ19" t="s">
        <v>160</v>
      </c>
      <c r="BR19" t="s">
        <v>84</v>
      </c>
      <c r="BS19" s="3">
        <v>43875</v>
      </c>
      <c r="BT19" s="5">
        <v>0.3840277777777778</v>
      </c>
      <c r="BU19" t="s">
        <v>161</v>
      </c>
      <c r="BV19" t="s">
        <v>94</v>
      </c>
      <c r="BY19">
        <v>10145.42</v>
      </c>
      <c r="BZ19" t="s">
        <v>27</v>
      </c>
      <c r="CA19" t="s">
        <v>162</v>
      </c>
      <c r="CC19" t="s">
        <v>80</v>
      </c>
      <c r="CD19">
        <v>8000</v>
      </c>
      <c r="CE19" t="s">
        <v>90</v>
      </c>
      <c r="CF19" s="3">
        <v>43878</v>
      </c>
      <c r="CI19">
        <v>1</v>
      </c>
      <c r="CJ19">
        <v>1</v>
      </c>
      <c r="CK19">
        <v>21</v>
      </c>
      <c r="CL19" t="s">
        <v>86</v>
      </c>
    </row>
    <row r="20" spans="1:90">
      <c r="A20" t="s">
        <v>72</v>
      </c>
      <c r="B20" t="s">
        <v>73</v>
      </c>
      <c r="C20" t="s">
        <v>74</v>
      </c>
      <c r="E20" t="str">
        <f>"029908251056"</f>
        <v>029908251056</v>
      </c>
      <c r="F20" s="3">
        <v>43878</v>
      </c>
      <c r="G20">
        <v>202008</v>
      </c>
      <c r="H20" t="s">
        <v>95</v>
      </c>
      <c r="I20" t="s">
        <v>96</v>
      </c>
      <c r="J20" t="s">
        <v>77</v>
      </c>
      <c r="K20" t="s">
        <v>78</v>
      </c>
      <c r="L20" t="s">
        <v>75</v>
      </c>
      <c r="M20" t="s">
        <v>76</v>
      </c>
      <c r="N20" t="s">
        <v>163</v>
      </c>
      <c r="O20" t="s">
        <v>147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66.739999999999995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3</v>
      </c>
      <c r="BI20">
        <v>5.4</v>
      </c>
      <c r="BJ20">
        <v>16.3</v>
      </c>
      <c r="BK20">
        <v>17</v>
      </c>
      <c r="BL20" s="4">
        <v>400.43</v>
      </c>
      <c r="BM20" s="4">
        <v>60.06</v>
      </c>
      <c r="BN20" s="4">
        <v>460.49</v>
      </c>
      <c r="BO20" s="4">
        <v>460.49</v>
      </c>
      <c r="BQ20" t="s">
        <v>164</v>
      </c>
      <c r="BR20" t="s">
        <v>128</v>
      </c>
      <c r="BS20" s="3">
        <v>43879</v>
      </c>
      <c r="BT20" s="5">
        <v>0.3659722222222222</v>
      </c>
      <c r="BU20" t="s">
        <v>165</v>
      </c>
      <c r="BV20" t="s">
        <v>94</v>
      </c>
      <c r="BY20">
        <v>81497.3</v>
      </c>
      <c r="BZ20" t="s">
        <v>27</v>
      </c>
      <c r="CC20" t="s">
        <v>76</v>
      </c>
      <c r="CD20">
        <v>2013</v>
      </c>
      <c r="CE20" t="s">
        <v>90</v>
      </c>
      <c r="CF20" s="3">
        <v>43881</v>
      </c>
      <c r="CI20">
        <v>1</v>
      </c>
      <c r="CJ20">
        <v>1</v>
      </c>
      <c r="CK20">
        <v>31</v>
      </c>
      <c r="CL20" t="s">
        <v>86</v>
      </c>
    </row>
    <row r="21" spans="1:90">
      <c r="A21" t="s">
        <v>101</v>
      </c>
      <c r="B21" t="s">
        <v>73</v>
      </c>
      <c r="C21" t="s">
        <v>74</v>
      </c>
      <c r="E21" t="str">
        <f>"029908381396"</f>
        <v>029908381396</v>
      </c>
      <c r="F21" s="3">
        <v>43875</v>
      </c>
      <c r="G21">
        <v>202008</v>
      </c>
      <c r="H21" t="s">
        <v>95</v>
      </c>
      <c r="I21" t="s">
        <v>96</v>
      </c>
      <c r="J21" t="s">
        <v>77</v>
      </c>
      <c r="K21" t="s">
        <v>78</v>
      </c>
      <c r="L21" t="s">
        <v>166</v>
      </c>
      <c r="M21" t="s">
        <v>167</v>
      </c>
      <c r="N21" t="s">
        <v>78</v>
      </c>
      <c r="O21" t="s">
        <v>147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23.55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5.5</v>
      </c>
      <c r="BK21">
        <v>6</v>
      </c>
      <c r="BL21" s="4">
        <v>141.31</v>
      </c>
      <c r="BM21" s="4">
        <v>21.2</v>
      </c>
      <c r="BN21" s="4">
        <v>162.51</v>
      </c>
      <c r="BO21" s="4">
        <v>162.51</v>
      </c>
      <c r="BQ21" t="s">
        <v>168</v>
      </c>
      <c r="BR21" t="s">
        <v>128</v>
      </c>
      <c r="BS21" s="3">
        <v>43878</v>
      </c>
      <c r="BT21" s="5">
        <v>0.43333333333333335</v>
      </c>
      <c r="BU21" t="s">
        <v>169</v>
      </c>
      <c r="BV21" t="s">
        <v>94</v>
      </c>
      <c r="BY21">
        <v>27720</v>
      </c>
      <c r="BZ21" t="s">
        <v>27</v>
      </c>
      <c r="CA21" t="s">
        <v>170</v>
      </c>
      <c r="CC21" t="s">
        <v>167</v>
      </c>
      <c r="CD21">
        <v>5217</v>
      </c>
      <c r="CE21" t="s">
        <v>90</v>
      </c>
      <c r="CF21" s="3">
        <v>43880</v>
      </c>
      <c r="CI21">
        <v>1</v>
      </c>
      <c r="CJ21">
        <v>1</v>
      </c>
      <c r="CK21">
        <v>31</v>
      </c>
      <c r="CL21" t="s">
        <v>86</v>
      </c>
    </row>
    <row r="22" spans="1:90">
      <c r="A22" t="s">
        <v>101</v>
      </c>
      <c r="B22" t="s">
        <v>73</v>
      </c>
      <c r="C22" t="s">
        <v>74</v>
      </c>
      <c r="E22" t="str">
        <f>"029908381397"</f>
        <v>029908381397</v>
      </c>
      <c r="F22" s="3">
        <v>43875</v>
      </c>
      <c r="G22">
        <v>202008</v>
      </c>
      <c r="H22" t="s">
        <v>95</v>
      </c>
      <c r="I22" t="s">
        <v>96</v>
      </c>
      <c r="J22" t="s">
        <v>77</v>
      </c>
      <c r="K22" t="s">
        <v>78</v>
      </c>
      <c r="L22" t="s">
        <v>171</v>
      </c>
      <c r="M22" t="s">
        <v>172</v>
      </c>
      <c r="N22" t="s">
        <v>78</v>
      </c>
      <c r="O22" t="s">
        <v>147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23.55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5.5</v>
      </c>
      <c r="BK22">
        <v>6</v>
      </c>
      <c r="BL22" s="4">
        <v>141.31</v>
      </c>
      <c r="BM22" s="4">
        <v>21.2</v>
      </c>
      <c r="BN22" s="4">
        <v>162.51</v>
      </c>
      <c r="BO22" s="4">
        <v>162.51</v>
      </c>
      <c r="BQ22" t="s">
        <v>173</v>
      </c>
      <c r="BR22" t="s">
        <v>128</v>
      </c>
      <c r="BS22" t="s">
        <v>174</v>
      </c>
      <c r="BW22" t="s">
        <v>175</v>
      </c>
      <c r="BX22" t="s">
        <v>176</v>
      </c>
      <c r="BY22">
        <v>27720</v>
      </c>
      <c r="BZ22" t="s">
        <v>27</v>
      </c>
      <c r="CC22" t="s">
        <v>172</v>
      </c>
      <c r="CD22">
        <v>6070</v>
      </c>
      <c r="CE22" t="s">
        <v>90</v>
      </c>
      <c r="CI22">
        <v>1</v>
      </c>
      <c r="CJ22" t="s">
        <v>174</v>
      </c>
      <c r="CK22">
        <v>31</v>
      </c>
      <c r="CL22" t="s">
        <v>86</v>
      </c>
    </row>
    <row r="23" spans="1:90">
      <c r="A23" t="s">
        <v>101</v>
      </c>
      <c r="B23" t="s">
        <v>73</v>
      </c>
      <c r="C23" t="s">
        <v>74</v>
      </c>
      <c r="E23" t="str">
        <f>"029908206826"</f>
        <v>029908206826</v>
      </c>
      <c r="F23" s="3">
        <v>43875</v>
      </c>
      <c r="G23">
        <v>202008</v>
      </c>
      <c r="H23" t="s">
        <v>95</v>
      </c>
      <c r="I23" t="s">
        <v>96</v>
      </c>
      <c r="J23" t="s">
        <v>77</v>
      </c>
      <c r="K23" t="s">
        <v>78</v>
      </c>
      <c r="L23" t="s">
        <v>119</v>
      </c>
      <c r="M23" t="s">
        <v>80</v>
      </c>
      <c r="N23" t="s">
        <v>177</v>
      </c>
      <c r="O23" t="s">
        <v>105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24.48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4</v>
      </c>
      <c r="BI23">
        <v>8.5</v>
      </c>
      <c r="BJ23">
        <v>24.8</v>
      </c>
      <c r="BK23">
        <v>25</v>
      </c>
      <c r="BL23" s="4">
        <v>151.88999999999999</v>
      </c>
      <c r="BM23" s="4">
        <v>22.78</v>
      </c>
      <c r="BN23" s="4">
        <v>174.67</v>
      </c>
      <c r="BO23" s="4">
        <v>174.67</v>
      </c>
      <c r="BQ23" t="s">
        <v>178</v>
      </c>
      <c r="BR23" t="s">
        <v>128</v>
      </c>
      <c r="BS23" s="3">
        <v>43878</v>
      </c>
      <c r="BT23" s="5">
        <v>0.60138888888888886</v>
      </c>
      <c r="BU23" t="s">
        <v>179</v>
      </c>
      <c r="BV23" t="s">
        <v>94</v>
      </c>
      <c r="BY23">
        <v>97888</v>
      </c>
      <c r="CA23" t="s">
        <v>180</v>
      </c>
      <c r="CC23" t="s">
        <v>80</v>
      </c>
      <c r="CD23">
        <v>7441</v>
      </c>
      <c r="CE23" t="s">
        <v>90</v>
      </c>
      <c r="CF23" s="3">
        <v>43878</v>
      </c>
      <c r="CI23">
        <v>3</v>
      </c>
      <c r="CJ23">
        <v>1</v>
      </c>
      <c r="CK23" t="s">
        <v>126</v>
      </c>
      <c r="CL23" t="s">
        <v>86</v>
      </c>
    </row>
    <row r="24" spans="1:90">
      <c r="A24" t="s">
        <v>101</v>
      </c>
      <c r="B24" t="s">
        <v>73</v>
      </c>
      <c r="C24" t="s">
        <v>74</v>
      </c>
      <c r="E24" t="str">
        <f>"029908251055"</f>
        <v>029908251055</v>
      </c>
      <c r="F24" s="3">
        <v>43875</v>
      </c>
      <c r="G24">
        <v>202008</v>
      </c>
      <c r="H24" t="s">
        <v>95</v>
      </c>
      <c r="I24" t="s">
        <v>96</v>
      </c>
      <c r="J24" t="s">
        <v>77</v>
      </c>
      <c r="K24" t="s">
        <v>78</v>
      </c>
      <c r="L24" t="s">
        <v>75</v>
      </c>
      <c r="M24" t="s">
        <v>76</v>
      </c>
      <c r="N24" t="s">
        <v>163</v>
      </c>
      <c r="O24" t="s">
        <v>105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15.7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4.3</v>
      </c>
      <c r="BJ24">
        <v>10.5</v>
      </c>
      <c r="BK24">
        <v>11</v>
      </c>
      <c r="BL24" s="4">
        <v>99.2</v>
      </c>
      <c r="BM24" s="4">
        <v>14.88</v>
      </c>
      <c r="BN24" s="4">
        <v>114.08</v>
      </c>
      <c r="BO24" s="4">
        <v>114.08</v>
      </c>
      <c r="BQ24" t="s">
        <v>181</v>
      </c>
      <c r="BR24" t="s">
        <v>128</v>
      </c>
      <c r="BS24" s="3">
        <v>43878</v>
      </c>
      <c r="BT24" s="5">
        <v>0.3666666666666667</v>
      </c>
      <c r="BU24" t="s">
        <v>165</v>
      </c>
      <c r="BV24" t="s">
        <v>94</v>
      </c>
      <c r="BY24">
        <v>52299.7</v>
      </c>
      <c r="CC24" t="s">
        <v>76</v>
      </c>
      <c r="CD24">
        <v>2013</v>
      </c>
      <c r="CE24" t="s">
        <v>90</v>
      </c>
      <c r="CF24" s="3">
        <v>43879</v>
      </c>
      <c r="CI24">
        <v>1</v>
      </c>
      <c r="CJ24">
        <v>1</v>
      </c>
      <c r="CK24" t="s">
        <v>129</v>
      </c>
      <c r="CL24" t="s">
        <v>86</v>
      </c>
    </row>
    <row r="25" spans="1:90">
      <c r="A25" t="s">
        <v>72</v>
      </c>
      <c r="B25" t="s">
        <v>73</v>
      </c>
      <c r="C25" t="s">
        <v>74</v>
      </c>
      <c r="E25" t="str">
        <f>"029908381292"</f>
        <v>029908381292</v>
      </c>
      <c r="F25" s="3">
        <v>43879</v>
      </c>
      <c r="G25">
        <v>202008</v>
      </c>
      <c r="H25" t="s">
        <v>95</v>
      </c>
      <c r="I25" t="s">
        <v>96</v>
      </c>
      <c r="J25" t="s">
        <v>77</v>
      </c>
      <c r="K25" t="s">
        <v>78</v>
      </c>
      <c r="L25" t="s">
        <v>75</v>
      </c>
      <c r="M25" t="s">
        <v>76</v>
      </c>
      <c r="N25" t="s">
        <v>157</v>
      </c>
      <c r="O25" t="s">
        <v>82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14.65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</v>
      </c>
      <c r="BJ25">
        <v>3.3</v>
      </c>
      <c r="BK25">
        <v>3.5</v>
      </c>
      <c r="BL25" s="4">
        <v>87.9</v>
      </c>
      <c r="BM25" s="4">
        <v>13.19</v>
      </c>
      <c r="BN25" s="4">
        <v>101.09</v>
      </c>
      <c r="BO25" s="4">
        <v>101.09</v>
      </c>
      <c r="BQ25" t="s">
        <v>182</v>
      </c>
      <c r="BR25" t="s">
        <v>128</v>
      </c>
      <c r="BS25" s="3">
        <v>43880</v>
      </c>
      <c r="BT25" s="5">
        <v>0.35486111111111113</v>
      </c>
      <c r="BU25" t="s">
        <v>165</v>
      </c>
      <c r="BV25" t="s">
        <v>94</v>
      </c>
      <c r="BY25">
        <v>16411.46</v>
      </c>
      <c r="BZ25" t="s">
        <v>27</v>
      </c>
      <c r="CC25" t="s">
        <v>76</v>
      </c>
      <c r="CD25">
        <v>2013</v>
      </c>
      <c r="CE25" t="s">
        <v>90</v>
      </c>
      <c r="CF25" s="3">
        <v>43880</v>
      </c>
      <c r="CI25">
        <v>1</v>
      </c>
      <c r="CJ25">
        <v>1</v>
      </c>
      <c r="CK25">
        <v>21</v>
      </c>
      <c r="CL25" t="s">
        <v>86</v>
      </c>
    </row>
    <row r="26" spans="1:90">
      <c r="A26" t="s">
        <v>72</v>
      </c>
      <c r="B26" t="s">
        <v>73</v>
      </c>
      <c r="C26" t="s">
        <v>74</v>
      </c>
      <c r="E26" t="str">
        <f>"029908381473"</f>
        <v>029908381473</v>
      </c>
      <c r="F26" s="3">
        <v>43879</v>
      </c>
      <c r="G26">
        <v>202008</v>
      </c>
      <c r="H26" t="s">
        <v>95</v>
      </c>
      <c r="I26" t="s">
        <v>96</v>
      </c>
      <c r="J26" t="s">
        <v>77</v>
      </c>
      <c r="K26" t="s">
        <v>78</v>
      </c>
      <c r="L26" t="s">
        <v>75</v>
      </c>
      <c r="M26" t="s">
        <v>76</v>
      </c>
      <c r="N26" t="s">
        <v>183</v>
      </c>
      <c r="O26" t="s">
        <v>147</v>
      </c>
      <c r="P26" t="str">
        <f>"SAMANTHA                      "</f>
        <v xml:space="preserve">SAMANTHA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15.7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0.6</v>
      </c>
      <c r="BJ26">
        <v>0.9</v>
      </c>
      <c r="BK26">
        <v>1</v>
      </c>
      <c r="BL26" s="4">
        <v>94.2</v>
      </c>
      <c r="BM26" s="4">
        <v>14.13</v>
      </c>
      <c r="BN26" s="4">
        <v>108.33</v>
      </c>
      <c r="BO26" s="4">
        <v>108.33</v>
      </c>
      <c r="BQ26" t="s">
        <v>184</v>
      </c>
      <c r="BR26" t="s">
        <v>128</v>
      </c>
      <c r="BS26" s="3">
        <v>43880</v>
      </c>
      <c r="BT26" s="5">
        <v>0.31041666666666667</v>
      </c>
      <c r="BU26" t="s">
        <v>185</v>
      </c>
      <c r="BV26" t="s">
        <v>94</v>
      </c>
      <c r="BY26">
        <v>4708.42</v>
      </c>
      <c r="BZ26" t="s">
        <v>27</v>
      </c>
      <c r="CA26" t="s">
        <v>186</v>
      </c>
      <c r="CC26" t="s">
        <v>76</v>
      </c>
      <c r="CD26">
        <v>2055</v>
      </c>
      <c r="CE26" t="s">
        <v>90</v>
      </c>
      <c r="CI26">
        <v>1</v>
      </c>
      <c r="CJ26">
        <v>1</v>
      </c>
      <c r="CK26">
        <v>31</v>
      </c>
      <c r="CL26" t="s">
        <v>86</v>
      </c>
    </row>
    <row r="27" spans="1:90">
      <c r="A27" t="s">
        <v>72</v>
      </c>
      <c r="B27" t="s">
        <v>73</v>
      </c>
      <c r="C27" t="s">
        <v>74</v>
      </c>
      <c r="E27" t="str">
        <f>"009938376857"</f>
        <v>009938376857</v>
      </c>
      <c r="F27" s="3">
        <v>43878</v>
      </c>
      <c r="G27">
        <v>202008</v>
      </c>
      <c r="H27" t="s">
        <v>75</v>
      </c>
      <c r="I27" t="s">
        <v>76</v>
      </c>
      <c r="J27" t="s">
        <v>77</v>
      </c>
      <c r="K27" t="s">
        <v>78</v>
      </c>
      <c r="L27" t="s">
        <v>79</v>
      </c>
      <c r="M27" t="s">
        <v>80</v>
      </c>
      <c r="N27" t="s">
        <v>77</v>
      </c>
      <c r="O27" t="s">
        <v>82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31.39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6.2</v>
      </c>
      <c r="BJ27">
        <v>7.4</v>
      </c>
      <c r="BK27">
        <v>7.5</v>
      </c>
      <c r="BL27" s="4">
        <v>188.32</v>
      </c>
      <c r="BM27" s="4">
        <v>28.25</v>
      </c>
      <c r="BN27" s="4">
        <v>216.57</v>
      </c>
      <c r="BO27" s="4">
        <v>216.57</v>
      </c>
      <c r="BQ27" t="s">
        <v>92</v>
      </c>
      <c r="BR27" t="s">
        <v>84</v>
      </c>
      <c r="BS27" s="3">
        <v>43879</v>
      </c>
      <c r="BT27" s="5">
        <v>0.3888888888888889</v>
      </c>
      <c r="BU27" t="s">
        <v>187</v>
      </c>
      <c r="BV27" t="s">
        <v>94</v>
      </c>
      <c r="BY27">
        <v>37095.35</v>
      </c>
      <c r="BZ27" t="s">
        <v>27</v>
      </c>
      <c r="CA27" t="s">
        <v>188</v>
      </c>
      <c r="CC27" t="s">
        <v>80</v>
      </c>
      <c r="CD27">
        <v>7441</v>
      </c>
      <c r="CE27" t="s">
        <v>90</v>
      </c>
      <c r="CF27" s="3">
        <v>43880</v>
      </c>
      <c r="CI27">
        <v>1</v>
      </c>
      <c r="CJ27">
        <v>1</v>
      </c>
      <c r="CK27">
        <v>21</v>
      </c>
      <c r="CL27" t="s">
        <v>86</v>
      </c>
    </row>
    <row r="28" spans="1:90">
      <c r="A28" t="s">
        <v>72</v>
      </c>
      <c r="B28" t="s">
        <v>73</v>
      </c>
      <c r="C28" t="s">
        <v>74</v>
      </c>
      <c r="E28" t="str">
        <f>"029908009900"</f>
        <v>029908009900</v>
      </c>
      <c r="F28" s="3">
        <v>43879</v>
      </c>
      <c r="G28">
        <v>202008</v>
      </c>
      <c r="H28" t="s">
        <v>95</v>
      </c>
      <c r="I28" t="s">
        <v>96</v>
      </c>
      <c r="J28" t="s">
        <v>77</v>
      </c>
      <c r="K28" t="s">
        <v>78</v>
      </c>
      <c r="L28" t="s">
        <v>75</v>
      </c>
      <c r="M28" t="s">
        <v>76</v>
      </c>
      <c r="N28" t="s">
        <v>77</v>
      </c>
      <c r="O28" t="s">
        <v>105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70.8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14</v>
      </c>
      <c r="BI28">
        <v>43.1</v>
      </c>
      <c r="BJ28">
        <v>110.3</v>
      </c>
      <c r="BK28">
        <v>111</v>
      </c>
      <c r="BL28" s="4">
        <v>429.82</v>
      </c>
      <c r="BM28" s="4">
        <v>64.47</v>
      </c>
      <c r="BN28" s="4">
        <v>494.29</v>
      </c>
      <c r="BO28" s="4">
        <v>494.29</v>
      </c>
      <c r="BQ28" t="s">
        <v>189</v>
      </c>
      <c r="BR28" t="s">
        <v>128</v>
      </c>
      <c r="BS28" s="3">
        <v>43880</v>
      </c>
      <c r="BT28" s="5">
        <v>0.52916666666666667</v>
      </c>
      <c r="BU28" t="s">
        <v>108</v>
      </c>
      <c r="BV28" t="s">
        <v>94</v>
      </c>
      <c r="BY28">
        <v>509539.84000000003</v>
      </c>
      <c r="CA28" t="s">
        <v>190</v>
      </c>
      <c r="CC28" t="s">
        <v>76</v>
      </c>
      <c r="CD28">
        <v>2013</v>
      </c>
      <c r="CE28" t="s">
        <v>90</v>
      </c>
      <c r="CF28" s="3">
        <v>43880</v>
      </c>
      <c r="CI28">
        <v>1</v>
      </c>
      <c r="CJ28">
        <v>1</v>
      </c>
      <c r="CK28" t="s">
        <v>129</v>
      </c>
      <c r="CL28" t="s">
        <v>86</v>
      </c>
    </row>
    <row r="29" spans="1:90">
      <c r="A29" t="s">
        <v>72</v>
      </c>
      <c r="B29" t="s">
        <v>73</v>
      </c>
      <c r="C29" t="s">
        <v>74</v>
      </c>
      <c r="E29" t="str">
        <f>"019911576881"</f>
        <v>019911576881</v>
      </c>
      <c r="F29" s="3">
        <v>43880</v>
      </c>
      <c r="G29">
        <v>202008</v>
      </c>
      <c r="H29" t="s">
        <v>79</v>
      </c>
      <c r="I29" t="s">
        <v>80</v>
      </c>
      <c r="J29" t="s">
        <v>77</v>
      </c>
      <c r="K29" t="s">
        <v>78</v>
      </c>
      <c r="L29" t="s">
        <v>75</v>
      </c>
      <c r="M29" t="s">
        <v>76</v>
      </c>
      <c r="N29" t="s">
        <v>77</v>
      </c>
      <c r="O29" t="s">
        <v>82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8.3699999999999992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1.2</v>
      </c>
      <c r="BJ29">
        <v>1.5</v>
      </c>
      <c r="BK29">
        <v>1.5</v>
      </c>
      <c r="BL29" s="4">
        <v>50.24</v>
      </c>
      <c r="BM29" s="4">
        <v>7.54</v>
      </c>
      <c r="BN29" s="4">
        <v>57.78</v>
      </c>
      <c r="BO29" s="4">
        <v>57.78</v>
      </c>
      <c r="BR29" t="s">
        <v>92</v>
      </c>
      <c r="BS29" s="3">
        <v>43881</v>
      </c>
      <c r="BT29" s="5">
        <v>0.33749999999999997</v>
      </c>
      <c r="BU29" t="s">
        <v>108</v>
      </c>
      <c r="BV29" t="s">
        <v>94</v>
      </c>
      <c r="BY29">
        <v>7464.6</v>
      </c>
      <c r="BZ29" t="s">
        <v>27</v>
      </c>
      <c r="CA29" t="s">
        <v>191</v>
      </c>
      <c r="CC29" t="s">
        <v>76</v>
      </c>
      <c r="CD29">
        <v>2013</v>
      </c>
      <c r="CE29" t="s">
        <v>90</v>
      </c>
      <c r="CF29" s="3">
        <v>43885</v>
      </c>
      <c r="CI29">
        <v>1</v>
      </c>
      <c r="CJ29">
        <v>1</v>
      </c>
      <c r="CK29">
        <v>21</v>
      </c>
      <c r="CL29" t="s">
        <v>86</v>
      </c>
    </row>
    <row r="30" spans="1:90">
      <c r="A30" t="s">
        <v>101</v>
      </c>
      <c r="B30" t="s">
        <v>73</v>
      </c>
      <c r="C30" t="s">
        <v>74</v>
      </c>
      <c r="E30" t="str">
        <f>"029908382469"</f>
        <v>029908382469</v>
      </c>
      <c r="F30" s="3">
        <v>43882</v>
      </c>
      <c r="G30">
        <v>202008</v>
      </c>
      <c r="H30" t="s">
        <v>95</v>
      </c>
      <c r="I30" t="s">
        <v>96</v>
      </c>
      <c r="J30" t="s">
        <v>77</v>
      </c>
      <c r="K30" t="s">
        <v>78</v>
      </c>
      <c r="L30" t="s">
        <v>79</v>
      </c>
      <c r="M30" t="s">
        <v>80</v>
      </c>
      <c r="N30" t="s">
        <v>192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8.3699999999999992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0.2</v>
      </c>
      <c r="BK30">
        <v>0.5</v>
      </c>
      <c r="BL30" s="4">
        <v>50.24</v>
      </c>
      <c r="BM30" s="4">
        <v>7.54</v>
      </c>
      <c r="BN30" s="4">
        <v>57.78</v>
      </c>
      <c r="BO30" s="4">
        <v>57.78</v>
      </c>
      <c r="BQ30" t="s">
        <v>193</v>
      </c>
      <c r="BR30" t="s">
        <v>128</v>
      </c>
      <c r="BS30" s="3">
        <v>43885</v>
      </c>
      <c r="BT30" s="5">
        <v>0.4236111111111111</v>
      </c>
      <c r="BU30" t="s">
        <v>194</v>
      </c>
      <c r="BV30" t="s">
        <v>94</v>
      </c>
      <c r="BY30">
        <v>1200</v>
      </c>
      <c r="BZ30" t="s">
        <v>27</v>
      </c>
      <c r="CC30" t="s">
        <v>80</v>
      </c>
      <c r="CD30">
        <v>7579</v>
      </c>
      <c r="CE30" t="s">
        <v>90</v>
      </c>
      <c r="CF30" s="3">
        <v>43886</v>
      </c>
      <c r="CI30">
        <v>1</v>
      </c>
      <c r="CJ30">
        <v>1</v>
      </c>
      <c r="CK30">
        <v>21</v>
      </c>
      <c r="CL30" t="s">
        <v>86</v>
      </c>
    </row>
    <row r="31" spans="1:90">
      <c r="A31" t="s">
        <v>101</v>
      </c>
      <c r="B31" t="s">
        <v>73</v>
      </c>
      <c r="C31" t="s">
        <v>74</v>
      </c>
      <c r="E31" t="str">
        <f>"029907931435"</f>
        <v>029907931435</v>
      </c>
      <c r="F31" s="3">
        <v>43882</v>
      </c>
      <c r="G31">
        <v>202008</v>
      </c>
      <c r="H31" t="s">
        <v>95</v>
      </c>
      <c r="I31" t="s">
        <v>96</v>
      </c>
      <c r="J31" t="s">
        <v>77</v>
      </c>
      <c r="K31" t="s">
        <v>78</v>
      </c>
      <c r="L31" t="s">
        <v>119</v>
      </c>
      <c r="M31" t="s">
        <v>80</v>
      </c>
      <c r="N31" t="s">
        <v>77</v>
      </c>
      <c r="O31" t="s">
        <v>105</v>
      </c>
      <c r="P31" t="str">
        <f>"PATIENCE                      "</f>
        <v xml:space="preserve">PATIENCE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31.82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13</v>
      </c>
      <c r="BI31">
        <v>12.5</v>
      </c>
      <c r="BJ31">
        <v>34.6</v>
      </c>
      <c r="BK31">
        <v>35</v>
      </c>
      <c r="BL31" s="4">
        <v>195.93</v>
      </c>
      <c r="BM31" s="4">
        <v>29.39</v>
      </c>
      <c r="BN31" s="4">
        <v>225.32</v>
      </c>
      <c r="BO31" s="4">
        <v>225.32</v>
      </c>
      <c r="BQ31" t="s">
        <v>92</v>
      </c>
      <c r="BR31" t="s">
        <v>128</v>
      </c>
      <c r="BS31" s="3">
        <v>43885</v>
      </c>
      <c r="BT31" s="5">
        <v>0.56805555555555554</v>
      </c>
      <c r="BU31" t="s">
        <v>195</v>
      </c>
      <c r="BV31" t="s">
        <v>94</v>
      </c>
      <c r="BY31">
        <v>13320</v>
      </c>
      <c r="CA31" t="s">
        <v>196</v>
      </c>
      <c r="CC31" t="s">
        <v>80</v>
      </c>
      <c r="CD31">
        <v>7441</v>
      </c>
      <c r="CE31" t="s">
        <v>90</v>
      </c>
      <c r="CF31" s="3">
        <v>43885</v>
      </c>
      <c r="CI31">
        <v>3</v>
      </c>
      <c r="CJ31">
        <v>1</v>
      </c>
      <c r="CK31" t="s">
        <v>126</v>
      </c>
      <c r="CL31" t="s">
        <v>86</v>
      </c>
    </row>
    <row r="32" spans="1:90">
      <c r="A32" t="s">
        <v>72</v>
      </c>
      <c r="B32" t="s">
        <v>73</v>
      </c>
      <c r="C32" t="s">
        <v>74</v>
      </c>
      <c r="E32" t="str">
        <f>"029908206825"</f>
        <v>029908206825</v>
      </c>
      <c r="F32" s="3">
        <v>43887</v>
      </c>
      <c r="G32">
        <v>202008</v>
      </c>
      <c r="H32" t="s">
        <v>95</v>
      </c>
      <c r="I32" t="s">
        <v>96</v>
      </c>
      <c r="J32" t="s">
        <v>77</v>
      </c>
      <c r="K32" t="s">
        <v>78</v>
      </c>
      <c r="L32" t="s">
        <v>119</v>
      </c>
      <c r="M32" t="s">
        <v>80</v>
      </c>
      <c r="N32" t="s">
        <v>77</v>
      </c>
      <c r="O32" t="s">
        <v>105</v>
      </c>
      <c r="P32" t="str">
        <f>"USHA                          "</f>
        <v xml:space="preserve">USHA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17.14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4</v>
      </c>
      <c r="BI32">
        <v>11.3</v>
      </c>
      <c r="BJ32">
        <v>13.5</v>
      </c>
      <c r="BK32">
        <v>14</v>
      </c>
      <c r="BL32" s="4">
        <v>107.85</v>
      </c>
      <c r="BM32" s="4">
        <v>16.18</v>
      </c>
      <c r="BN32" s="4">
        <v>124.03</v>
      </c>
      <c r="BO32" s="4">
        <v>124.03</v>
      </c>
      <c r="BQ32" t="s">
        <v>197</v>
      </c>
      <c r="BR32" t="s">
        <v>128</v>
      </c>
      <c r="BS32" s="3">
        <v>43889</v>
      </c>
      <c r="BT32" s="5">
        <v>0.50555555555555554</v>
      </c>
      <c r="BU32" t="s">
        <v>179</v>
      </c>
      <c r="BV32" t="s">
        <v>94</v>
      </c>
      <c r="BY32">
        <v>67300</v>
      </c>
      <c r="CA32" t="s">
        <v>180</v>
      </c>
      <c r="CC32" t="s">
        <v>80</v>
      </c>
      <c r="CD32">
        <v>7441</v>
      </c>
      <c r="CE32" t="s">
        <v>90</v>
      </c>
      <c r="CF32" s="3">
        <v>43889</v>
      </c>
      <c r="CI32">
        <v>3</v>
      </c>
      <c r="CJ32">
        <v>2</v>
      </c>
      <c r="CK32" t="s">
        <v>126</v>
      </c>
      <c r="CL32" t="s">
        <v>86</v>
      </c>
    </row>
    <row r="33" spans="1:90">
      <c r="A33" t="s">
        <v>101</v>
      </c>
      <c r="B33" t="s">
        <v>73</v>
      </c>
      <c r="C33" t="s">
        <v>74</v>
      </c>
      <c r="E33" t="str">
        <f>"029908009899"</f>
        <v>029908009899</v>
      </c>
      <c r="F33" s="3">
        <v>43886</v>
      </c>
      <c r="G33">
        <v>202008</v>
      </c>
      <c r="H33" t="s">
        <v>95</v>
      </c>
      <c r="I33" t="s">
        <v>96</v>
      </c>
      <c r="J33" t="s">
        <v>77</v>
      </c>
      <c r="K33" t="s">
        <v>78</v>
      </c>
      <c r="L33" t="s">
        <v>75</v>
      </c>
      <c r="M33" t="s">
        <v>76</v>
      </c>
      <c r="N33" t="s">
        <v>133</v>
      </c>
      <c r="O33" t="s">
        <v>105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15.7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</v>
      </c>
      <c r="BJ33">
        <v>4.5</v>
      </c>
      <c r="BK33">
        <v>5</v>
      </c>
      <c r="BL33" s="4">
        <v>99.2</v>
      </c>
      <c r="BM33" s="4">
        <v>14.88</v>
      </c>
      <c r="BN33" s="4">
        <v>114.08</v>
      </c>
      <c r="BO33" s="4">
        <v>114.08</v>
      </c>
      <c r="BQ33" t="s">
        <v>134</v>
      </c>
      <c r="BR33" t="s">
        <v>128</v>
      </c>
      <c r="BS33" s="3">
        <v>43887</v>
      </c>
      <c r="BT33" s="5">
        <v>0.33333333333333331</v>
      </c>
      <c r="BU33" t="s">
        <v>198</v>
      </c>
      <c r="BV33" t="s">
        <v>94</v>
      </c>
      <c r="BY33">
        <v>22500</v>
      </c>
      <c r="CA33" t="s">
        <v>199</v>
      </c>
      <c r="CC33" t="s">
        <v>76</v>
      </c>
      <c r="CD33">
        <v>2013</v>
      </c>
      <c r="CE33" t="s">
        <v>90</v>
      </c>
      <c r="CF33" s="3">
        <v>43887</v>
      </c>
      <c r="CI33">
        <v>1</v>
      </c>
      <c r="CJ33">
        <v>1</v>
      </c>
      <c r="CK33" t="s">
        <v>129</v>
      </c>
      <c r="CL33" t="s">
        <v>86</v>
      </c>
    </row>
    <row r="34" spans="1:90">
      <c r="A34" t="s">
        <v>72</v>
      </c>
      <c r="B34" t="s">
        <v>73</v>
      </c>
      <c r="C34" t="s">
        <v>74</v>
      </c>
      <c r="E34" t="str">
        <f>"009937273246"</f>
        <v>009937273246</v>
      </c>
      <c r="F34" s="3">
        <v>43888</v>
      </c>
      <c r="G34">
        <v>202008</v>
      </c>
      <c r="H34" t="s">
        <v>75</v>
      </c>
      <c r="I34" t="s">
        <v>76</v>
      </c>
      <c r="J34" t="s">
        <v>77</v>
      </c>
      <c r="K34" t="s">
        <v>78</v>
      </c>
      <c r="L34" t="s">
        <v>95</v>
      </c>
      <c r="M34" t="s">
        <v>96</v>
      </c>
      <c r="N34" t="s">
        <v>200</v>
      </c>
      <c r="O34" t="s">
        <v>105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11.78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 s="4">
        <v>75.66</v>
      </c>
      <c r="BM34" s="4">
        <v>11.35</v>
      </c>
      <c r="BN34" s="4">
        <v>87.01</v>
      </c>
      <c r="BO34" s="4">
        <v>87.01</v>
      </c>
      <c r="BR34" t="s">
        <v>84</v>
      </c>
      <c r="BS34" s="3">
        <v>43889</v>
      </c>
      <c r="BT34" s="5">
        <v>0.42638888888888887</v>
      </c>
      <c r="BU34" t="s">
        <v>201</v>
      </c>
      <c r="BV34" t="s">
        <v>94</v>
      </c>
      <c r="BY34">
        <v>1200</v>
      </c>
      <c r="CA34" t="s">
        <v>202</v>
      </c>
      <c r="CC34" t="s">
        <v>96</v>
      </c>
      <c r="CD34">
        <v>4000</v>
      </c>
      <c r="CE34" t="s">
        <v>90</v>
      </c>
      <c r="CF34" s="3">
        <v>43889</v>
      </c>
      <c r="CI34">
        <v>1</v>
      </c>
      <c r="CJ34">
        <v>1</v>
      </c>
      <c r="CK34" t="s">
        <v>118</v>
      </c>
      <c r="CL34" t="s">
        <v>86</v>
      </c>
    </row>
    <row r="35" spans="1:90">
      <c r="A35" t="s">
        <v>72</v>
      </c>
      <c r="B35" t="s">
        <v>73</v>
      </c>
      <c r="C35" t="s">
        <v>74</v>
      </c>
      <c r="E35" t="str">
        <f>"080002547469"</f>
        <v>080002547469</v>
      </c>
      <c r="F35" s="3">
        <v>43886</v>
      </c>
      <c r="G35">
        <v>202008</v>
      </c>
      <c r="H35" t="s">
        <v>112</v>
      </c>
      <c r="I35" t="s">
        <v>113</v>
      </c>
      <c r="J35" t="s">
        <v>203</v>
      </c>
      <c r="K35" t="s">
        <v>78</v>
      </c>
      <c r="L35" t="s">
        <v>75</v>
      </c>
      <c r="M35" t="s">
        <v>76</v>
      </c>
      <c r="N35" t="s">
        <v>204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8.3699999999999992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0.4</v>
      </c>
      <c r="BK35">
        <v>1</v>
      </c>
      <c r="BL35" s="4">
        <v>50.24</v>
      </c>
      <c r="BM35" s="4">
        <v>7.54</v>
      </c>
      <c r="BN35" s="4">
        <v>57.78</v>
      </c>
      <c r="BO35" s="4">
        <v>57.78</v>
      </c>
      <c r="BQ35" t="s">
        <v>205</v>
      </c>
      <c r="BR35" t="s">
        <v>206</v>
      </c>
      <c r="BS35" s="3">
        <v>43887</v>
      </c>
      <c r="BT35" s="5">
        <v>0.37777777777777777</v>
      </c>
      <c r="BU35" t="s">
        <v>207</v>
      </c>
      <c r="BV35" t="s">
        <v>94</v>
      </c>
      <c r="BY35">
        <v>1800</v>
      </c>
      <c r="CC35" t="s">
        <v>76</v>
      </c>
      <c r="CD35">
        <v>2196</v>
      </c>
      <c r="CE35" t="s">
        <v>208</v>
      </c>
      <c r="CF35" s="3">
        <v>43888</v>
      </c>
      <c r="CI35">
        <v>1</v>
      </c>
      <c r="CJ35">
        <v>1</v>
      </c>
      <c r="CK35">
        <v>21</v>
      </c>
      <c r="CL35" t="s">
        <v>86</v>
      </c>
    </row>
    <row r="36" spans="1:90">
      <c r="A36" t="s">
        <v>72</v>
      </c>
      <c r="B36" t="s">
        <v>73</v>
      </c>
      <c r="C36" t="s">
        <v>74</v>
      </c>
      <c r="E36" t="str">
        <f>"080002547461"</f>
        <v>080002547461</v>
      </c>
      <c r="F36" s="3">
        <v>43886</v>
      </c>
      <c r="G36">
        <v>202008</v>
      </c>
      <c r="H36" t="s">
        <v>112</v>
      </c>
      <c r="I36" t="s">
        <v>113</v>
      </c>
      <c r="J36" t="s">
        <v>203</v>
      </c>
      <c r="K36" t="s">
        <v>78</v>
      </c>
      <c r="L36" t="s">
        <v>75</v>
      </c>
      <c r="M36" t="s">
        <v>76</v>
      </c>
      <c r="N36" t="s">
        <v>209</v>
      </c>
      <c r="O36" t="s">
        <v>82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8.3699999999999992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0.4</v>
      </c>
      <c r="BK36">
        <v>1</v>
      </c>
      <c r="BL36" s="4">
        <v>50.24</v>
      </c>
      <c r="BM36" s="4">
        <v>7.54</v>
      </c>
      <c r="BN36" s="4">
        <v>57.78</v>
      </c>
      <c r="BO36" s="4">
        <v>57.78</v>
      </c>
      <c r="BQ36" t="s">
        <v>210</v>
      </c>
      <c r="BR36" t="s">
        <v>206</v>
      </c>
      <c r="BS36" s="3">
        <v>43887</v>
      </c>
      <c r="BT36" s="5">
        <v>0.39583333333333331</v>
      </c>
      <c r="BU36" t="s">
        <v>211</v>
      </c>
      <c r="BV36" t="s">
        <v>94</v>
      </c>
      <c r="BY36">
        <v>1800</v>
      </c>
      <c r="CC36" t="s">
        <v>76</v>
      </c>
      <c r="CD36">
        <v>2059</v>
      </c>
      <c r="CE36" t="s">
        <v>208</v>
      </c>
      <c r="CF36" s="3">
        <v>43888</v>
      </c>
      <c r="CI36">
        <v>1</v>
      </c>
      <c r="CJ36">
        <v>1</v>
      </c>
      <c r="CK36">
        <v>21</v>
      </c>
      <c r="CL36" t="s">
        <v>86</v>
      </c>
    </row>
    <row r="37" spans="1:90">
      <c r="A37" t="s">
        <v>72</v>
      </c>
      <c r="B37" t="s">
        <v>73</v>
      </c>
      <c r="C37" t="s">
        <v>74</v>
      </c>
      <c r="E37" t="str">
        <f>"080002547437"</f>
        <v>080002547437</v>
      </c>
      <c r="F37" s="3">
        <v>43886</v>
      </c>
      <c r="G37">
        <v>202008</v>
      </c>
      <c r="H37" t="s">
        <v>112</v>
      </c>
      <c r="I37" t="s">
        <v>113</v>
      </c>
      <c r="J37" t="s">
        <v>203</v>
      </c>
      <c r="K37" t="s">
        <v>78</v>
      </c>
      <c r="L37" t="s">
        <v>79</v>
      </c>
      <c r="M37" t="s">
        <v>80</v>
      </c>
      <c r="N37" t="s">
        <v>212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8.3699999999999992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0.4</v>
      </c>
      <c r="BK37">
        <v>1</v>
      </c>
      <c r="BL37" s="4">
        <v>50.24</v>
      </c>
      <c r="BM37" s="4">
        <v>7.54</v>
      </c>
      <c r="BN37" s="4">
        <v>57.78</v>
      </c>
      <c r="BO37" s="4">
        <v>57.78</v>
      </c>
      <c r="BQ37" t="s">
        <v>205</v>
      </c>
      <c r="BR37" t="s">
        <v>206</v>
      </c>
      <c r="BS37" s="3">
        <v>43887</v>
      </c>
      <c r="BT37" s="5">
        <v>0.49374999999999997</v>
      </c>
      <c r="BU37" t="s">
        <v>213</v>
      </c>
      <c r="BV37" t="s">
        <v>86</v>
      </c>
      <c r="BW37" t="s">
        <v>87</v>
      </c>
      <c r="BX37" t="s">
        <v>214</v>
      </c>
      <c r="BY37">
        <v>1800</v>
      </c>
      <c r="CA37" t="s">
        <v>89</v>
      </c>
      <c r="CC37" t="s">
        <v>80</v>
      </c>
      <c r="CD37">
        <v>7441</v>
      </c>
      <c r="CE37" t="s">
        <v>208</v>
      </c>
      <c r="CF37" s="3">
        <v>43888</v>
      </c>
      <c r="CI37">
        <v>1</v>
      </c>
      <c r="CJ37">
        <v>1</v>
      </c>
      <c r="CK37">
        <v>21</v>
      </c>
      <c r="CL37" t="s">
        <v>86</v>
      </c>
    </row>
    <row r="38" spans="1:90">
      <c r="A38" t="s">
        <v>72</v>
      </c>
      <c r="B38" t="s">
        <v>73</v>
      </c>
      <c r="C38" t="s">
        <v>74</v>
      </c>
      <c r="E38" t="str">
        <f>"080002547470"</f>
        <v>080002547470</v>
      </c>
      <c r="F38" s="3">
        <v>43886</v>
      </c>
      <c r="G38">
        <v>202008</v>
      </c>
      <c r="H38" t="s">
        <v>112</v>
      </c>
      <c r="I38" t="s">
        <v>113</v>
      </c>
      <c r="J38" t="s">
        <v>203</v>
      </c>
      <c r="K38" t="s">
        <v>78</v>
      </c>
      <c r="L38" t="s">
        <v>75</v>
      </c>
      <c r="M38" t="s">
        <v>76</v>
      </c>
      <c r="N38" t="s">
        <v>215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8.3699999999999992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0.4</v>
      </c>
      <c r="BK38">
        <v>1</v>
      </c>
      <c r="BL38" s="4">
        <v>50.24</v>
      </c>
      <c r="BM38" s="4">
        <v>7.54</v>
      </c>
      <c r="BN38" s="4">
        <v>57.78</v>
      </c>
      <c r="BO38" s="4">
        <v>57.78</v>
      </c>
      <c r="BQ38" t="s">
        <v>205</v>
      </c>
      <c r="BR38" t="s">
        <v>206</v>
      </c>
      <c r="BS38" s="3">
        <v>43887</v>
      </c>
      <c r="BT38" s="5">
        <v>0.4375</v>
      </c>
      <c r="BU38" t="s">
        <v>216</v>
      </c>
      <c r="BV38" t="s">
        <v>94</v>
      </c>
      <c r="BY38">
        <v>1800</v>
      </c>
      <c r="CA38" t="s">
        <v>217</v>
      </c>
      <c r="CC38" t="s">
        <v>76</v>
      </c>
      <c r="CD38">
        <v>2196</v>
      </c>
      <c r="CE38" t="s">
        <v>208</v>
      </c>
      <c r="CF38" s="3">
        <v>43887</v>
      </c>
      <c r="CI38">
        <v>1</v>
      </c>
      <c r="CJ38">
        <v>1</v>
      </c>
      <c r="CK38">
        <v>21</v>
      </c>
      <c r="CL38" t="s">
        <v>86</v>
      </c>
    </row>
    <row r="39" spans="1:90">
      <c r="A39" t="s">
        <v>72</v>
      </c>
      <c r="B39" t="s">
        <v>73</v>
      </c>
      <c r="C39" t="s">
        <v>74</v>
      </c>
      <c r="E39" t="str">
        <f>"080002547472"</f>
        <v>080002547472</v>
      </c>
      <c r="F39" s="3">
        <v>43886</v>
      </c>
      <c r="G39">
        <v>202008</v>
      </c>
      <c r="H39" t="s">
        <v>112</v>
      </c>
      <c r="I39" t="s">
        <v>113</v>
      </c>
      <c r="J39" t="s">
        <v>203</v>
      </c>
      <c r="K39" t="s">
        <v>78</v>
      </c>
      <c r="L39" t="s">
        <v>135</v>
      </c>
      <c r="M39" t="s">
        <v>136</v>
      </c>
      <c r="N39" t="s">
        <v>218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8.3699999999999992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0.4</v>
      </c>
      <c r="BK39">
        <v>1</v>
      </c>
      <c r="BL39" s="4">
        <v>50.24</v>
      </c>
      <c r="BM39" s="4">
        <v>7.54</v>
      </c>
      <c r="BN39" s="4">
        <v>57.78</v>
      </c>
      <c r="BO39" s="4">
        <v>57.78</v>
      </c>
      <c r="BQ39" t="s">
        <v>210</v>
      </c>
      <c r="BR39" t="s">
        <v>206</v>
      </c>
      <c r="BS39" s="3">
        <v>43887</v>
      </c>
      <c r="BT39" s="5">
        <v>0.43402777777777773</v>
      </c>
      <c r="BU39" t="s">
        <v>219</v>
      </c>
      <c r="BV39" t="s">
        <v>94</v>
      </c>
      <c r="BY39">
        <v>1800</v>
      </c>
      <c r="CA39" t="s">
        <v>220</v>
      </c>
      <c r="CC39" t="s">
        <v>136</v>
      </c>
      <c r="CD39">
        <v>157</v>
      </c>
      <c r="CE39" t="s">
        <v>208</v>
      </c>
      <c r="CF39" s="3">
        <v>43887</v>
      </c>
      <c r="CI39">
        <v>1</v>
      </c>
      <c r="CJ39">
        <v>1</v>
      </c>
      <c r="CK39">
        <v>21</v>
      </c>
      <c r="CL39" t="s">
        <v>86</v>
      </c>
    </row>
    <row r="40" spans="1:90">
      <c r="A40" t="s">
        <v>72</v>
      </c>
      <c r="B40" t="s">
        <v>73</v>
      </c>
      <c r="C40" t="s">
        <v>74</v>
      </c>
      <c r="E40" t="str">
        <f>"080002547467"</f>
        <v>080002547467</v>
      </c>
      <c r="F40" s="3">
        <v>43886</v>
      </c>
      <c r="G40">
        <v>202008</v>
      </c>
      <c r="H40" t="s">
        <v>112</v>
      </c>
      <c r="I40" t="s">
        <v>113</v>
      </c>
      <c r="J40" t="s">
        <v>203</v>
      </c>
      <c r="K40" t="s">
        <v>78</v>
      </c>
      <c r="L40" t="s">
        <v>75</v>
      </c>
      <c r="M40" t="s">
        <v>76</v>
      </c>
      <c r="N40" t="s">
        <v>221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8.3699999999999992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0.4</v>
      </c>
      <c r="BK40">
        <v>1</v>
      </c>
      <c r="BL40" s="4">
        <v>50.24</v>
      </c>
      <c r="BM40" s="4">
        <v>7.54</v>
      </c>
      <c r="BN40" s="4">
        <v>57.78</v>
      </c>
      <c r="BO40" s="4">
        <v>57.78</v>
      </c>
      <c r="BQ40" t="s">
        <v>205</v>
      </c>
      <c r="BR40" t="s">
        <v>206</v>
      </c>
      <c r="BS40" s="3">
        <v>43887</v>
      </c>
      <c r="BT40" s="5">
        <v>0.39930555555555558</v>
      </c>
      <c r="BU40" t="s">
        <v>222</v>
      </c>
      <c r="BV40" t="s">
        <v>94</v>
      </c>
      <c r="BY40">
        <v>1800</v>
      </c>
      <c r="CC40" t="s">
        <v>76</v>
      </c>
      <c r="CD40">
        <v>2021</v>
      </c>
      <c r="CE40" t="s">
        <v>208</v>
      </c>
      <c r="CF40" s="3">
        <v>43888</v>
      </c>
      <c r="CI40">
        <v>1</v>
      </c>
      <c r="CJ40">
        <v>1</v>
      </c>
      <c r="CK40">
        <v>21</v>
      </c>
      <c r="CL40" t="s">
        <v>86</v>
      </c>
    </row>
    <row r="41" spans="1:90">
      <c r="A41" t="s">
        <v>72</v>
      </c>
      <c r="B41" t="s">
        <v>73</v>
      </c>
      <c r="C41" t="s">
        <v>74</v>
      </c>
      <c r="E41" t="str">
        <f>"080002547465"</f>
        <v>080002547465</v>
      </c>
      <c r="F41" s="3">
        <v>43886</v>
      </c>
      <c r="G41">
        <v>202008</v>
      </c>
      <c r="H41" t="s">
        <v>112</v>
      </c>
      <c r="I41" t="s">
        <v>113</v>
      </c>
      <c r="J41" t="s">
        <v>203</v>
      </c>
      <c r="K41" t="s">
        <v>78</v>
      </c>
      <c r="L41" t="s">
        <v>135</v>
      </c>
      <c r="M41" t="s">
        <v>136</v>
      </c>
      <c r="N41" t="s">
        <v>223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8.3699999999999992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0.4</v>
      </c>
      <c r="BK41">
        <v>1</v>
      </c>
      <c r="BL41" s="4">
        <v>50.24</v>
      </c>
      <c r="BM41" s="4">
        <v>7.54</v>
      </c>
      <c r="BN41" s="4">
        <v>57.78</v>
      </c>
      <c r="BO41" s="4">
        <v>57.78</v>
      </c>
      <c r="BQ41" t="s">
        <v>205</v>
      </c>
      <c r="BR41" t="s">
        <v>206</v>
      </c>
      <c r="BS41" s="3">
        <v>43887</v>
      </c>
      <c r="BT41" s="5">
        <v>0.41666666666666669</v>
      </c>
      <c r="BU41" t="s">
        <v>224</v>
      </c>
      <c r="BV41" t="s">
        <v>94</v>
      </c>
      <c r="BY41">
        <v>1800</v>
      </c>
      <c r="CA41" t="s">
        <v>225</v>
      </c>
      <c r="CC41" t="s">
        <v>136</v>
      </c>
      <c r="CD41">
        <v>182</v>
      </c>
      <c r="CE41" t="s">
        <v>208</v>
      </c>
      <c r="CF41" s="3">
        <v>43887</v>
      </c>
      <c r="CI41">
        <v>1</v>
      </c>
      <c r="CJ41">
        <v>1</v>
      </c>
      <c r="CK41">
        <v>21</v>
      </c>
      <c r="CL41" t="s">
        <v>86</v>
      </c>
    </row>
    <row r="42" spans="1:90">
      <c r="A42" t="s">
        <v>72</v>
      </c>
      <c r="B42" t="s">
        <v>73</v>
      </c>
      <c r="C42" t="s">
        <v>74</v>
      </c>
      <c r="E42" t="str">
        <f>"080002547476"</f>
        <v>080002547476</v>
      </c>
      <c r="F42" s="3">
        <v>43886</v>
      </c>
      <c r="G42">
        <v>202008</v>
      </c>
      <c r="H42" t="s">
        <v>112</v>
      </c>
      <c r="I42" t="s">
        <v>113</v>
      </c>
      <c r="J42" t="s">
        <v>203</v>
      </c>
      <c r="K42" t="s">
        <v>78</v>
      </c>
      <c r="L42" t="s">
        <v>171</v>
      </c>
      <c r="M42" t="s">
        <v>172</v>
      </c>
      <c r="N42" t="s">
        <v>226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8.3699999999999992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0.4</v>
      </c>
      <c r="BK42">
        <v>1</v>
      </c>
      <c r="BL42" s="4">
        <v>50.24</v>
      </c>
      <c r="BM42" s="4">
        <v>7.54</v>
      </c>
      <c r="BN42" s="4">
        <v>57.78</v>
      </c>
      <c r="BO42" s="4">
        <v>57.78</v>
      </c>
      <c r="BQ42" t="s">
        <v>205</v>
      </c>
      <c r="BR42" t="s">
        <v>206</v>
      </c>
      <c r="BS42" s="3">
        <v>43887</v>
      </c>
      <c r="BT42" s="5">
        <v>0.4145833333333333</v>
      </c>
      <c r="BU42" t="s">
        <v>227</v>
      </c>
      <c r="BV42" t="s">
        <v>94</v>
      </c>
      <c r="BY42">
        <v>1800</v>
      </c>
      <c r="CA42" t="s">
        <v>228</v>
      </c>
      <c r="CC42" t="s">
        <v>172</v>
      </c>
      <c r="CD42">
        <v>6070</v>
      </c>
      <c r="CE42" t="s">
        <v>208</v>
      </c>
      <c r="CF42" s="3">
        <v>43889</v>
      </c>
      <c r="CI42">
        <v>1</v>
      </c>
      <c r="CJ42">
        <v>1</v>
      </c>
      <c r="CK42">
        <v>21</v>
      </c>
      <c r="CL42" t="s">
        <v>86</v>
      </c>
    </row>
    <row r="43" spans="1:90">
      <c r="A43" t="s">
        <v>72</v>
      </c>
      <c r="B43" t="s">
        <v>73</v>
      </c>
      <c r="C43" t="s">
        <v>74</v>
      </c>
      <c r="E43" t="str">
        <f>"080002547464"</f>
        <v>080002547464</v>
      </c>
      <c r="F43" s="3">
        <v>43886</v>
      </c>
      <c r="G43">
        <v>202008</v>
      </c>
      <c r="H43" t="s">
        <v>112</v>
      </c>
      <c r="I43" t="s">
        <v>113</v>
      </c>
      <c r="J43" t="s">
        <v>203</v>
      </c>
      <c r="K43" t="s">
        <v>78</v>
      </c>
      <c r="L43" t="s">
        <v>135</v>
      </c>
      <c r="M43" t="s">
        <v>136</v>
      </c>
      <c r="N43" t="s">
        <v>229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8.3699999999999992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0.4</v>
      </c>
      <c r="BK43">
        <v>1</v>
      </c>
      <c r="BL43" s="4">
        <v>50.24</v>
      </c>
      <c r="BM43" s="4">
        <v>7.54</v>
      </c>
      <c r="BN43" s="4">
        <v>57.78</v>
      </c>
      <c r="BO43" s="4">
        <v>57.78</v>
      </c>
      <c r="BQ43" t="s">
        <v>210</v>
      </c>
      <c r="BR43" t="s">
        <v>206</v>
      </c>
      <c r="BS43" s="3">
        <v>43887</v>
      </c>
      <c r="BT43" s="5">
        <v>0.45624999999999999</v>
      </c>
      <c r="BU43" t="s">
        <v>230</v>
      </c>
      <c r="BV43" t="s">
        <v>86</v>
      </c>
      <c r="BW43" t="s">
        <v>231</v>
      </c>
      <c r="BX43" t="s">
        <v>232</v>
      </c>
      <c r="BY43">
        <v>1800</v>
      </c>
      <c r="CA43" t="s">
        <v>233</v>
      </c>
      <c r="CC43" t="s">
        <v>136</v>
      </c>
      <c r="CD43">
        <v>63</v>
      </c>
      <c r="CE43" t="s">
        <v>208</v>
      </c>
      <c r="CF43" s="3">
        <v>43887</v>
      </c>
      <c r="CI43">
        <v>1</v>
      </c>
      <c r="CJ43">
        <v>1</v>
      </c>
      <c r="CK43">
        <v>21</v>
      </c>
      <c r="CL43" t="s">
        <v>86</v>
      </c>
    </row>
    <row r="44" spans="1:90">
      <c r="A44" t="s">
        <v>72</v>
      </c>
      <c r="B44" t="s">
        <v>73</v>
      </c>
      <c r="C44" t="s">
        <v>74</v>
      </c>
      <c r="E44" t="str">
        <f>"080002547474"</f>
        <v>080002547474</v>
      </c>
      <c r="F44" s="3">
        <v>43886</v>
      </c>
      <c r="G44">
        <v>202008</v>
      </c>
      <c r="H44" t="s">
        <v>112</v>
      </c>
      <c r="I44" t="s">
        <v>113</v>
      </c>
      <c r="J44" t="s">
        <v>203</v>
      </c>
      <c r="K44" t="s">
        <v>78</v>
      </c>
      <c r="L44" t="s">
        <v>79</v>
      </c>
      <c r="M44" t="s">
        <v>80</v>
      </c>
      <c r="N44" t="s">
        <v>234</v>
      </c>
      <c r="O44" t="s">
        <v>82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8.3699999999999992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0.4</v>
      </c>
      <c r="BK44">
        <v>1</v>
      </c>
      <c r="BL44" s="4">
        <v>50.24</v>
      </c>
      <c r="BM44" s="4">
        <v>7.54</v>
      </c>
      <c r="BN44" s="4">
        <v>57.78</v>
      </c>
      <c r="BO44" s="4">
        <v>57.78</v>
      </c>
      <c r="BQ44" t="s">
        <v>205</v>
      </c>
      <c r="BR44" t="s">
        <v>206</v>
      </c>
      <c r="BS44" s="3">
        <v>43887</v>
      </c>
      <c r="BT44" s="5">
        <v>0.42708333333333331</v>
      </c>
      <c r="BU44" t="s">
        <v>235</v>
      </c>
      <c r="BV44" t="s">
        <v>94</v>
      </c>
      <c r="BY44">
        <v>1800</v>
      </c>
      <c r="CC44" t="s">
        <v>80</v>
      </c>
      <c r="CD44">
        <v>7530</v>
      </c>
      <c r="CE44" t="s">
        <v>208</v>
      </c>
      <c r="CF44" s="3">
        <v>43888</v>
      </c>
      <c r="CI44">
        <v>1</v>
      </c>
      <c r="CJ44">
        <v>1</v>
      </c>
      <c r="CK44">
        <v>21</v>
      </c>
      <c r="CL44" t="s">
        <v>86</v>
      </c>
    </row>
    <row r="45" spans="1:90">
      <c r="A45" t="s">
        <v>72</v>
      </c>
      <c r="B45" t="s">
        <v>73</v>
      </c>
      <c r="C45" t="s">
        <v>74</v>
      </c>
      <c r="E45" t="str">
        <f>"080002547475"</f>
        <v>080002547475</v>
      </c>
      <c r="F45" s="3">
        <v>43886</v>
      </c>
      <c r="G45">
        <v>202008</v>
      </c>
      <c r="H45" t="s">
        <v>112</v>
      </c>
      <c r="I45" t="s">
        <v>113</v>
      </c>
      <c r="J45" t="s">
        <v>203</v>
      </c>
      <c r="K45" t="s">
        <v>78</v>
      </c>
      <c r="L45" t="s">
        <v>236</v>
      </c>
      <c r="M45" t="s">
        <v>237</v>
      </c>
      <c r="N45" t="s">
        <v>238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16.22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0.4</v>
      </c>
      <c r="BK45">
        <v>1</v>
      </c>
      <c r="BL45" s="4">
        <v>97.34</v>
      </c>
      <c r="BM45" s="4">
        <v>14.6</v>
      </c>
      <c r="BN45" s="4">
        <v>111.94</v>
      </c>
      <c r="BO45" s="4">
        <v>111.94</v>
      </c>
      <c r="BQ45" t="s">
        <v>205</v>
      </c>
      <c r="BR45" t="s">
        <v>206</v>
      </c>
      <c r="BS45" s="3">
        <v>43887</v>
      </c>
      <c r="BT45" s="5">
        <v>0.38541666666666669</v>
      </c>
      <c r="BU45" t="s">
        <v>239</v>
      </c>
      <c r="BV45" t="s">
        <v>94</v>
      </c>
      <c r="BY45">
        <v>1800</v>
      </c>
      <c r="CC45" t="s">
        <v>237</v>
      </c>
      <c r="CD45">
        <v>1900</v>
      </c>
      <c r="CE45" t="s">
        <v>208</v>
      </c>
      <c r="CF45" s="3">
        <v>43888</v>
      </c>
      <c r="CI45">
        <v>1</v>
      </c>
      <c r="CJ45">
        <v>1</v>
      </c>
      <c r="CK45">
        <v>23</v>
      </c>
      <c r="CL45" t="s">
        <v>86</v>
      </c>
    </row>
    <row r="46" spans="1:90">
      <c r="A46" t="s">
        <v>72</v>
      </c>
      <c r="B46" t="s">
        <v>73</v>
      </c>
      <c r="C46" t="s">
        <v>74</v>
      </c>
      <c r="E46" t="str">
        <f>"080002547477"</f>
        <v>080002547477</v>
      </c>
      <c r="F46" s="3">
        <v>43886</v>
      </c>
      <c r="G46">
        <v>202008</v>
      </c>
      <c r="H46" t="s">
        <v>112</v>
      </c>
      <c r="I46" t="s">
        <v>113</v>
      </c>
      <c r="J46" t="s">
        <v>203</v>
      </c>
      <c r="K46" t="s">
        <v>78</v>
      </c>
      <c r="L46" t="s">
        <v>112</v>
      </c>
      <c r="M46" t="s">
        <v>113</v>
      </c>
      <c r="N46" t="s">
        <v>240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6.54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0.4</v>
      </c>
      <c r="BK46">
        <v>1</v>
      </c>
      <c r="BL46" s="4">
        <v>39.25</v>
      </c>
      <c r="BM46" s="4">
        <v>5.89</v>
      </c>
      <c r="BN46" s="4">
        <v>45.14</v>
      </c>
      <c r="BO46" s="4">
        <v>45.14</v>
      </c>
      <c r="BQ46" t="s">
        <v>205</v>
      </c>
      <c r="BR46" t="s">
        <v>206</v>
      </c>
      <c r="BS46" s="3">
        <v>43887</v>
      </c>
      <c r="BT46" s="5">
        <v>0.44930555555555557</v>
      </c>
      <c r="BU46" t="s">
        <v>241</v>
      </c>
      <c r="BV46" t="s">
        <v>94</v>
      </c>
      <c r="BY46">
        <v>1800</v>
      </c>
      <c r="CA46" t="s">
        <v>242</v>
      </c>
      <c r="CC46" t="s">
        <v>113</v>
      </c>
      <c r="CD46">
        <v>3652</v>
      </c>
      <c r="CE46" t="s">
        <v>208</v>
      </c>
      <c r="CF46" s="3">
        <v>43887</v>
      </c>
      <c r="CI46">
        <v>1</v>
      </c>
      <c r="CJ46">
        <v>1</v>
      </c>
      <c r="CK46">
        <v>22</v>
      </c>
      <c r="CL46" t="s">
        <v>86</v>
      </c>
    </row>
    <row r="47" spans="1:90">
      <c r="A47" t="s">
        <v>72</v>
      </c>
      <c r="B47" t="s">
        <v>73</v>
      </c>
      <c r="C47" t="s">
        <v>74</v>
      </c>
      <c r="E47" t="str">
        <f>"080002547436"</f>
        <v>080002547436</v>
      </c>
      <c r="F47" s="3">
        <v>43886</v>
      </c>
      <c r="G47">
        <v>202008</v>
      </c>
      <c r="H47" t="s">
        <v>112</v>
      </c>
      <c r="I47" t="s">
        <v>113</v>
      </c>
      <c r="J47" t="s">
        <v>203</v>
      </c>
      <c r="K47" t="s">
        <v>78</v>
      </c>
      <c r="L47" t="s">
        <v>243</v>
      </c>
      <c r="M47" t="s">
        <v>244</v>
      </c>
      <c r="N47" t="s">
        <v>245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11.78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0.4</v>
      </c>
      <c r="BK47">
        <v>1</v>
      </c>
      <c r="BL47" s="4">
        <v>70.66</v>
      </c>
      <c r="BM47" s="4">
        <v>10.6</v>
      </c>
      <c r="BN47" s="4">
        <v>81.260000000000005</v>
      </c>
      <c r="BO47" s="4">
        <v>81.260000000000005</v>
      </c>
      <c r="BQ47" t="s">
        <v>205</v>
      </c>
      <c r="BR47" t="s">
        <v>206</v>
      </c>
      <c r="BS47" s="3">
        <v>43887</v>
      </c>
      <c r="BT47" s="5">
        <v>0.61111111111111105</v>
      </c>
      <c r="BU47" t="s">
        <v>246</v>
      </c>
      <c r="BV47" t="s">
        <v>94</v>
      </c>
      <c r="BY47">
        <v>1800</v>
      </c>
      <c r="CA47" t="s">
        <v>247</v>
      </c>
      <c r="CC47" t="s">
        <v>244</v>
      </c>
      <c r="CD47">
        <v>4420</v>
      </c>
      <c r="CE47" t="s">
        <v>208</v>
      </c>
      <c r="CF47" s="3">
        <v>43887</v>
      </c>
      <c r="CI47">
        <v>1</v>
      </c>
      <c r="CJ47">
        <v>1</v>
      </c>
      <c r="CK47">
        <v>24</v>
      </c>
      <c r="CL47" t="s">
        <v>86</v>
      </c>
    </row>
    <row r="48" spans="1:90">
      <c r="A48" t="s">
        <v>72</v>
      </c>
      <c r="B48" t="s">
        <v>73</v>
      </c>
      <c r="C48" t="s">
        <v>74</v>
      </c>
      <c r="E48" t="str">
        <f>"080002547438"</f>
        <v>080002547438</v>
      </c>
      <c r="F48" s="3">
        <v>43886</v>
      </c>
      <c r="G48">
        <v>202008</v>
      </c>
      <c r="H48" t="s">
        <v>112</v>
      </c>
      <c r="I48" t="s">
        <v>113</v>
      </c>
      <c r="J48" t="s">
        <v>203</v>
      </c>
      <c r="K48" t="s">
        <v>78</v>
      </c>
      <c r="L48" t="s">
        <v>171</v>
      </c>
      <c r="M48" t="s">
        <v>172</v>
      </c>
      <c r="N48" t="s">
        <v>248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8.3699999999999992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0.4</v>
      </c>
      <c r="BK48">
        <v>1</v>
      </c>
      <c r="BL48" s="4">
        <v>50.24</v>
      </c>
      <c r="BM48" s="4">
        <v>7.54</v>
      </c>
      <c r="BN48" s="4">
        <v>57.78</v>
      </c>
      <c r="BO48" s="4">
        <v>57.78</v>
      </c>
      <c r="BQ48" t="s">
        <v>205</v>
      </c>
      <c r="BR48" t="s">
        <v>206</v>
      </c>
      <c r="BS48" s="3">
        <v>43887</v>
      </c>
      <c r="BT48" s="5">
        <v>0.36805555555555558</v>
      </c>
      <c r="BU48" t="s">
        <v>249</v>
      </c>
      <c r="BV48" t="s">
        <v>94</v>
      </c>
      <c r="BY48">
        <v>1800</v>
      </c>
      <c r="CA48" t="s">
        <v>250</v>
      </c>
      <c r="CC48" t="s">
        <v>172</v>
      </c>
      <c r="CD48">
        <v>6000</v>
      </c>
      <c r="CE48" t="s">
        <v>208</v>
      </c>
      <c r="CF48" s="3">
        <v>43889</v>
      </c>
      <c r="CI48">
        <v>1</v>
      </c>
      <c r="CJ48">
        <v>1</v>
      </c>
      <c r="CK48">
        <v>21</v>
      </c>
      <c r="CL48" t="s">
        <v>86</v>
      </c>
    </row>
    <row r="49" spans="1:90">
      <c r="A49" t="s">
        <v>72</v>
      </c>
      <c r="B49" t="s">
        <v>73</v>
      </c>
      <c r="C49" t="s">
        <v>74</v>
      </c>
      <c r="E49" t="str">
        <f>"080002547440"</f>
        <v>080002547440</v>
      </c>
      <c r="F49" s="3">
        <v>43886</v>
      </c>
      <c r="G49">
        <v>202008</v>
      </c>
      <c r="H49" t="s">
        <v>112</v>
      </c>
      <c r="I49" t="s">
        <v>113</v>
      </c>
      <c r="J49" t="s">
        <v>203</v>
      </c>
      <c r="K49" t="s">
        <v>78</v>
      </c>
      <c r="L49" t="s">
        <v>75</v>
      </c>
      <c r="M49" t="s">
        <v>76</v>
      </c>
      <c r="N49" t="s">
        <v>251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8.3699999999999992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0.4</v>
      </c>
      <c r="BK49">
        <v>1</v>
      </c>
      <c r="BL49" s="4">
        <v>50.24</v>
      </c>
      <c r="BM49" s="4">
        <v>7.54</v>
      </c>
      <c r="BN49" s="4">
        <v>57.78</v>
      </c>
      <c r="BO49" s="4">
        <v>57.78</v>
      </c>
      <c r="BQ49" t="s">
        <v>205</v>
      </c>
      <c r="BR49" t="s">
        <v>206</v>
      </c>
      <c r="BS49" s="3">
        <v>43887</v>
      </c>
      <c r="BT49" s="5">
        <v>0.39861111111111108</v>
      </c>
      <c r="BU49" t="s">
        <v>252</v>
      </c>
      <c r="BV49" t="s">
        <v>94</v>
      </c>
      <c r="BY49">
        <v>1800</v>
      </c>
      <c r="CA49" t="s">
        <v>253</v>
      </c>
      <c r="CC49" t="s">
        <v>76</v>
      </c>
      <c r="CD49">
        <v>2007</v>
      </c>
      <c r="CE49" t="s">
        <v>208</v>
      </c>
      <c r="CF49" s="3">
        <v>43887</v>
      </c>
      <c r="CI49">
        <v>1</v>
      </c>
      <c r="CJ49">
        <v>1</v>
      </c>
      <c r="CK49">
        <v>21</v>
      </c>
      <c r="CL49" t="s">
        <v>86</v>
      </c>
    </row>
    <row r="50" spans="1:90">
      <c r="A50" t="s">
        <v>72</v>
      </c>
      <c r="B50" t="s">
        <v>73</v>
      </c>
      <c r="C50" t="s">
        <v>74</v>
      </c>
      <c r="E50" t="str">
        <f>"080002547451"</f>
        <v>080002547451</v>
      </c>
      <c r="F50" s="3">
        <v>43886</v>
      </c>
      <c r="G50">
        <v>202008</v>
      </c>
      <c r="H50" t="s">
        <v>112</v>
      </c>
      <c r="I50" t="s">
        <v>113</v>
      </c>
      <c r="J50" t="s">
        <v>203</v>
      </c>
      <c r="K50" t="s">
        <v>78</v>
      </c>
      <c r="L50" t="s">
        <v>75</v>
      </c>
      <c r="M50" t="s">
        <v>76</v>
      </c>
      <c r="N50" t="s">
        <v>254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8.3699999999999992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0.4</v>
      </c>
      <c r="BK50">
        <v>1</v>
      </c>
      <c r="BL50" s="4">
        <v>50.24</v>
      </c>
      <c r="BM50" s="4">
        <v>7.54</v>
      </c>
      <c r="BN50" s="4">
        <v>57.78</v>
      </c>
      <c r="BO50" s="4">
        <v>57.78</v>
      </c>
      <c r="BQ50" t="s">
        <v>205</v>
      </c>
      <c r="BR50" t="s">
        <v>206</v>
      </c>
      <c r="BS50" s="3">
        <v>43887</v>
      </c>
      <c r="BT50" s="5">
        <v>0.46388888888888885</v>
      </c>
      <c r="BU50" t="s">
        <v>255</v>
      </c>
      <c r="BV50" t="s">
        <v>86</v>
      </c>
      <c r="BW50" t="s">
        <v>231</v>
      </c>
      <c r="BX50" t="s">
        <v>256</v>
      </c>
      <c r="BY50">
        <v>1800</v>
      </c>
      <c r="CA50" t="s">
        <v>253</v>
      </c>
      <c r="CC50" t="s">
        <v>76</v>
      </c>
      <c r="CD50">
        <v>2007</v>
      </c>
      <c r="CE50" t="s">
        <v>208</v>
      </c>
      <c r="CF50" s="3">
        <v>43887</v>
      </c>
      <c r="CI50">
        <v>1</v>
      </c>
      <c r="CJ50">
        <v>1</v>
      </c>
      <c r="CK50">
        <v>21</v>
      </c>
      <c r="CL50" t="s">
        <v>86</v>
      </c>
    </row>
    <row r="51" spans="1:90">
      <c r="A51" t="s">
        <v>72</v>
      </c>
      <c r="B51" t="s">
        <v>73</v>
      </c>
      <c r="C51" t="s">
        <v>74</v>
      </c>
      <c r="E51" t="str">
        <f>"080002547453"</f>
        <v>080002547453</v>
      </c>
      <c r="F51" s="3">
        <v>43886</v>
      </c>
      <c r="G51">
        <v>202008</v>
      </c>
      <c r="H51" t="s">
        <v>112</v>
      </c>
      <c r="I51" t="s">
        <v>113</v>
      </c>
      <c r="J51" t="s">
        <v>203</v>
      </c>
      <c r="K51" t="s">
        <v>78</v>
      </c>
      <c r="L51" t="s">
        <v>75</v>
      </c>
      <c r="M51" t="s">
        <v>76</v>
      </c>
      <c r="N51" t="s">
        <v>257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8.3699999999999992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0.4</v>
      </c>
      <c r="BK51">
        <v>1</v>
      </c>
      <c r="BL51" s="4">
        <v>50.24</v>
      </c>
      <c r="BM51" s="4">
        <v>7.54</v>
      </c>
      <c r="BN51" s="4">
        <v>57.78</v>
      </c>
      <c r="BO51" s="4">
        <v>57.78</v>
      </c>
      <c r="BQ51" t="s">
        <v>205</v>
      </c>
      <c r="BR51" t="s">
        <v>206</v>
      </c>
      <c r="BS51" s="3">
        <v>43887</v>
      </c>
      <c r="BT51" s="5">
        <v>0.40833333333333338</v>
      </c>
      <c r="BU51" t="s">
        <v>258</v>
      </c>
      <c r="BV51" t="s">
        <v>94</v>
      </c>
      <c r="BY51">
        <v>1800</v>
      </c>
      <c r="CA51" t="s">
        <v>186</v>
      </c>
      <c r="CC51" t="s">
        <v>76</v>
      </c>
      <c r="CD51">
        <v>2055</v>
      </c>
      <c r="CE51" t="s">
        <v>208</v>
      </c>
      <c r="CF51" s="3">
        <v>43887</v>
      </c>
      <c r="CI51">
        <v>1</v>
      </c>
      <c r="CJ51">
        <v>1</v>
      </c>
      <c r="CK51">
        <v>21</v>
      </c>
      <c r="CL51" t="s">
        <v>86</v>
      </c>
    </row>
    <row r="52" spans="1:90">
      <c r="A52" t="s">
        <v>72</v>
      </c>
      <c r="B52" t="s">
        <v>73</v>
      </c>
      <c r="C52" t="s">
        <v>74</v>
      </c>
      <c r="E52" t="str">
        <f>"080002547452"</f>
        <v>080002547452</v>
      </c>
      <c r="F52" s="3">
        <v>43886</v>
      </c>
      <c r="G52">
        <v>202008</v>
      </c>
      <c r="H52" t="s">
        <v>112</v>
      </c>
      <c r="I52" t="s">
        <v>113</v>
      </c>
      <c r="J52" t="s">
        <v>203</v>
      </c>
      <c r="K52" t="s">
        <v>78</v>
      </c>
      <c r="L52" t="s">
        <v>259</v>
      </c>
      <c r="M52" t="s">
        <v>260</v>
      </c>
      <c r="N52" t="s">
        <v>261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8.3699999999999992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0.4</v>
      </c>
      <c r="BK52">
        <v>1</v>
      </c>
      <c r="BL52" s="4">
        <v>50.24</v>
      </c>
      <c r="BM52" s="4">
        <v>7.54</v>
      </c>
      <c r="BN52" s="4">
        <v>57.78</v>
      </c>
      <c r="BO52" s="4">
        <v>57.78</v>
      </c>
      <c r="BQ52" t="s">
        <v>205</v>
      </c>
      <c r="BR52" t="s">
        <v>206</v>
      </c>
      <c r="BS52" s="3">
        <v>43887</v>
      </c>
      <c r="BT52" s="5">
        <v>0.38680555555555557</v>
      </c>
      <c r="BU52" t="s">
        <v>262</v>
      </c>
      <c r="BV52" t="s">
        <v>94</v>
      </c>
      <c r="BY52">
        <v>1800</v>
      </c>
      <c r="BZ52" t="s">
        <v>27</v>
      </c>
      <c r="CA52" t="s">
        <v>263</v>
      </c>
      <c r="CC52" t="s">
        <v>260</v>
      </c>
      <c r="CD52">
        <v>1459</v>
      </c>
      <c r="CE52" t="s">
        <v>208</v>
      </c>
      <c r="CF52" s="3">
        <v>43887</v>
      </c>
      <c r="CI52">
        <v>1</v>
      </c>
      <c r="CJ52">
        <v>1</v>
      </c>
      <c r="CK52">
        <v>21</v>
      </c>
      <c r="CL52" t="s">
        <v>86</v>
      </c>
    </row>
    <row r="53" spans="1:90">
      <c r="A53" t="s">
        <v>72</v>
      </c>
      <c r="B53" t="s">
        <v>73</v>
      </c>
      <c r="C53" t="s">
        <v>74</v>
      </c>
      <c r="E53" t="str">
        <f>"080002547443"</f>
        <v>080002547443</v>
      </c>
      <c r="F53" s="3">
        <v>43886</v>
      </c>
      <c r="G53">
        <v>202008</v>
      </c>
      <c r="H53" t="s">
        <v>112</v>
      </c>
      <c r="I53" t="s">
        <v>113</v>
      </c>
      <c r="J53" t="s">
        <v>203</v>
      </c>
      <c r="K53" t="s">
        <v>78</v>
      </c>
      <c r="L53" t="s">
        <v>79</v>
      </c>
      <c r="M53" t="s">
        <v>80</v>
      </c>
      <c r="N53" t="s">
        <v>264</v>
      </c>
      <c r="O53" t="s">
        <v>82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8.3699999999999992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0.4</v>
      </c>
      <c r="BK53">
        <v>1</v>
      </c>
      <c r="BL53" s="4">
        <v>50.24</v>
      </c>
      <c r="BM53" s="4">
        <v>7.54</v>
      </c>
      <c r="BN53" s="4">
        <v>57.78</v>
      </c>
      <c r="BO53" s="4">
        <v>57.78</v>
      </c>
      <c r="BQ53" t="s">
        <v>205</v>
      </c>
      <c r="BR53" t="s">
        <v>206</v>
      </c>
      <c r="BS53" s="3">
        <v>43887</v>
      </c>
      <c r="BT53" s="5">
        <v>0.42222222222222222</v>
      </c>
      <c r="BU53" t="s">
        <v>265</v>
      </c>
      <c r="BV53" t="s">
        <v>94</v>
      </c>
      <c r="BY53">
        <v>1800</v>
      </c>
      <c r="CA53" t="s">
        <v>162</v>
      </c>
      <c r="CC53" t="s">
        <v>80</v>
      </c>
      <c r="CD53">
        <v>7560</v>
      </c>
      <c r="CE53" t="s">
        <v>208</v>
      </c>
      <c r="CF53" s="3">
        <v>43887</v>
      </c>
      <c r="CI53">
        <v>1</v>
      </c>
      <c r="CJ53">
        <v>1</v>
      </c>
      <c r="CK53">
        <v>21</v>
      </c>
      <c r="CL53" t="s">
        <v>86</v>
      </c>
    </row>
    <row r="54" spans="1:90">
      <c r="A54" t="s">
        <v>72</v>
      </c>
      <c r="B54" t="s">
        <v>73</v>
      </c>
      <c r="C54" t="s">
        <v>74</v>
      </c>
      <c r="E54" t="str">
        <f>"080002547459"</f>
        <v>080002547459</v>
      </c>
      <c r="F54" s="3">
        <v>43886</v>
      </c>
      <c r="G54">
        <v>202008</v>
      </c>
      <c r="H54" t="s">
        <v>112</v>
      </c>
      <c r="I54" t="s">
        <v>113</v>
      </c>
      <c r="J54" t="s">
        <v>203</v>
      </c>
      <c r="K54" t="s">
        <v>78</v>
      </c>
      <c r="L54" t="s">
        <v>266</v>
      </c>
      <c r="M54" t="s">
        <v>267</v>
      </c>
      <c r="N54" t="s">
        <v>268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8.3699999999999992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0.4</v>
      </c>
      <c r="BK54">
        <v>1</v>
      </c>
      <c r="BL54" s="4">
        <v>50.24</v>
      </c>
      <c r="BM54" s="4">
        <v>7.54</v>
      </c>
      <c r="BN54" s="4">
        <v>57.78</v>
      </c>
      <c r="BO54" s="4">
        <v>57.78</v>
      </c>
      <c r="BQ54" t="s">
        <v>210</v>
      </c>
      <c r="BR54" t="s">
        <v>206</v>
      </c>
      <c r="BS54" s="3">
        <v>43887</v>
      </c>
      <c r="BT54" s="5">
        <v>0.38472222222222219</v>
      </c>
      <c r="BU54" t="s">
        <v>269</v>
      </c>
      <c r="BV54" t="s">
        <v>94</v>
      </c>
      <c r="BY54">
        <v>1800</v>
      </c>
      <c r="CA54" t="s">
        <v>270</v>
      </c>
      <c r="CC54" t="s">
        <v>267</v>
      </c>
      <c r="CD54">
        <v>1682</v>
      </c>
      <c r="CE54" t="s">
        <v>208</v>
      </c>
      <c r="CF54" s="3">
        <v>43887</v>
      </c>
      <c r="CI54">
        <v>1</v>
      </c>
      <c r="CJ54">
        <v>1</v>
      </c>
      <c r="CK54">
        <v>21</v>
      </c>
      <c r="CL54" t="s">
        <v>86</v>
      </c>
    </row>
    <row r="55" spans="1:90">
      <c r="A55" t="s">
        <v>72</v>
      </c>
      <c r="B55" t="s">
        <v>73</v>
      </c>
      <c r="C55" t="s">
        <v>74</v>
      </c>
      <c r="E55" t="str">
        <f>"080002547442"</f>
        <v>080002547442</v>
      </c>
      <c r="F55" s="3">
        <v>43886</v>
      </c>
      <c r="G55">
        <v>202008</v>
      </c>
      <c r="H55" t="s">
        <v>112</v>
      </c>
      <c r="I55" t="s">
        <v>113</v>
      </c>
      <c r="J55" t="s">
        <v>203</v>
      </c>
      <c r="K55" t="s">
        <v>78</v>
      </c>
      <c r="L55" t="s">
        <v>79</v>
      </c>
      <c r="M55" t="s">
        <v>80</v>
      </c>
      <c r="N55" t="s">
        <v>271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8.3699999999999992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0.4</v>
      </c>
      <c r="BK55">
        <v>1</v>
      </c>
      <c r="BL55" s="4">
        <v>50.24</v>
      </c>
      <c r="BM55" s="4">
        <v>7.54</v>
      </c>
      <c r="BN55" s="4">
        <v>57.78</v>
      </c>
      <c r="BO55" s="4">
        <v>57.78</v>
      </c>
      <c r="BQ55" t="s">
        <v>205</v>
      </c>
      <c r="BR55" t="s">
        <v>206</v>
      </c>
      <c r="BS55" s="3">
        <v>43887</v>
      </c>
      <c r="BT55" s="5">
        <v>0.39999999999999997</v>
      </c>
      <c r="BU55" t="s">
        <v>272</v>
      </c>
      <c r="BV55" t="s">
        <v>94</v>
      </c>
      <c r="BY55">
        <v>1800</v>
      </c>
      <c r="CA55" t="s">
        <v>180</v>
      </c>
      <c r="CC55" t="s">
        <v>80</v>
      </c>
      <c r="CD55">
        <v>7441</v>
      </c>
      <c r="CE55" t="s">
        <v>208</v>
      </c>
      <c r="CF55" s="3">
        <v>43887</v>
      </c>
      <c r="CI55">
        <v>1</v>
      </c>
      <c r="CJ55">
        <v>1</v>
      </c>
      <c r="CK55">
        <v>21</v>
      </c>
      <c r="CL55" t="s">
        <v>86</v>
      </c>
    </row>
    <row r="56" spans="1:90">
      <c r="A56" t="s">
        <v>72</v>
      </c>
      <c r="B56" t="s">
        <v>73</v>
      </c>
      <c r="C56" t="s">
        <v>74</v>
      </c>
      <c r="E56" t="str">
        <f>"080002547444"</f>
        <v>080002547444</v>
      </c>
      <c r="F56" s="3">
        <v>43886</v>
      </c>
      <c r="G56">
        <v>202008</v>
      </c>
      <c r="H56" t="s">
        <v>112</v>
      </c>
      <c r="I56" t="s">
        <v>113</v>
      </c>
      <c r="J56" t="s">
        <v>203</v>
      </c>
      <c r="K56" t="s">
        <v>78</v>
      </c>
      <c r="L56" t="s">
        <v>79</v>
      </c>
      <c r="M56" t="s">
        <v>80</v>
      </c>
      <c r="N56" t="s">
        <v>273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8.3699999999999992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1.1000000000000001</v>
      </c>
      <c r="BJ56">
        <v>0.2</v>
      </c>
      <c r="BK56">
        <v>1.5</v>
      </c>
      <c r="BL56" s="4">
        <v>50.24</v>
      </c>
      <c r="BM56" s="4">
        <v>7.54</v>
      </c>
      <c r="BN56" s="4">
        <v>57.78</v>
      </c>
      <c r="BO56" s="4">
        <v>57.78</v>
      </c>
      <c r="BQ56" t="s">
        <v>205</v>
      </c>
      <c r="BR56" t="s">
        <v>206</v>
      </c>
      <c r="BS56" s="3">
        <v>43887</v>
      </c>
      <c r="BT56" s="5">
        <v>0.3840277777777778</v>
      </c>
      <c r="BU56" t="s">
        <v>274</v>
      </c>
      <c r="BV56" t="s">
        <v>94</v>
      </c>
      <c r="BY56">
        <v>1200</v>
      </c>
      <c r="CA56" t="s">
        <v>275</v>
      </c>
      <c r="CC56" t="s">
        <v>80</v>
      </c>
      <c r="CD56">
        <v>7708</v>
      </c>
      <c r="CE56" t="s">
        <v>208</v>
      </c>
      <c r="CF56" s="3">
        <v>43889</v>
      </c>
      <c r="CI56">
        <v>1</v>
      </c>
      <c r="CJ56">
        <v>1</v>
      </c>
      <c r="CK56">
        <v>21</v>
      </c>
      <c r="CL56" t="s">
        <v>86</v>
      </c>
    </row>
    <row r="57" spans="1:90">
      <c r="A57" t="s">
        <v>72</v>
      </c>
      <c r="B57" t="s">
        <v>73</v>
      </c>
      <c r="C57" t="s">
        <v>74</v>
      </c>
      <c r="E57" t="str">
        <f>"080002547462"</f>
        <v>080002547462</v>
      </c>
      <c r="F57" s="3">
        <v>43886</v>
      </c>
      <c r="G57">
        <v>202008</v>
      </c>
      <c r="H57" t="s">
        <v>112</v>
      </c>
      <c r="I57" t="s">
        <v>113</v>
      </c>
      <c r="J57" t="s">
        <v>203</v>
      </c>
      <c r="K57" t="s">
        <v>78</v>
      </c>
      <c r="L57" t="s">
        <v>135</v>
      </c>
      <c r="M57" t="s">
        <v>136</v>
      </c>
      <c r="N57" t="s">
        <v>276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8.3699999999999992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0.4</v>
      </c>
      <c r="BK57">
        <v>1</v>
      </c>
      <c r="BL57" s="4">
        <v>50.24</v>
      </c>
      <c r="BM57" s="4">
        <v>7.54</v>
      </c>
      <c r="BN57" s="4">
        <v>57.78</v>
      </c>
      <c r="BO57" s="4">
        <v>57.78</v>
      </c>
      <c r="BQ57" t="s">
        <v>210</v>
      </c>
      <c r="BR57" t="s">
        <v>206</v>
      </c>
      <c r="BS57" s="3">
        <v>43887</v>
      </c>
      <c r="BT57" s="5">
        <v>0.3611111111111111</v>
      </c>
      <c r="BU57" t="s">
        <v>277</v>
      </c>
      <c r="BV57" t="s">
        <v>94</v>
      </c>
      <c r="BY57">
        <v>1800</v>
      </c>
      <c r="CA57" t="s">
        <v>233</v>
      </c>
      <c r="CC57" t="s">
        <v>136</v>
      </c>
      <c r="CD57">
        <v>81</v>
      </c>
      <c r="CE57" t="s">
        <v>208</v>
      </c>
      <c r="CF57" s="3">
        <v>43887</v>
      </c>
      <c r="CI57">
        <v>1</v>
      </c>
      <c r="CJ57">
        <v>1</v>
      </c>
      <c r="CK57">
        <v>21</v>
      </c>
      <c r="CL57" t="s">
        <v>86</v>
      </c>
    </row>
    <row r="58" spans="1:90">
      <c r="A58" t="s">
        <v>72</v>
      </c>
      <c r="B58" t="s">
        <v>73</v>
      </c>
      <c r="C58" t="s">
        <v>74</v>
      </c>
      <c r="E58" t="str">
        <f>"080002547446"</f>
        <v>080002547446</v>
      </c>
      <c r="F58" s="3">
        <v>43886</v>
      </c>
      <c r="G58">
        <v>202008</v>
      </c>
      <c r="H58" t="s">
        <v>112</v>
      </c>
      <c r="I58" t="s">
        <v>113</v>
      </c>
      <c r="J58" t="s">
        <v>203</v>
      </c>
      <c r="K58" t="s">
        <v>78</v>
      </c>
      <c r="L58" t="s">
        <v>278</v>
      </c>
      <c r="M58" t="s">
        <v>279</v>
      </c>
      <c r="N58" t="s">
        <v>280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8.3699999999999992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0.4</v>
      </c>
      <c r="BK58">
        <v>1</v>
      </c>
      <c r="BL58" s="4">
        <v>50.24</v>
      </c>
      <c r="BM58" s="4">
        <v>7.54</v>
      </c>
      <c r="BN58" s="4">
        <v>57.78</v>
      </c>
      <c r="BO58" s="4">
        <v>57.78</v>
      </c>
      <c r="BQ58" t="s">
        <v>205</v>
      </c>
      <c r="BR58" t="s">
        <v>206</v>
      </c>
      <c r="BS58" s="3">
        <v>43887</v>
      </c>
      <c r="BT58" s="5">
        <v>0.43124999999999997</v>
      </c>
      <c r="BU58" t="s">
        <v>281</v>
      </c>
      <c r="BV58" t="s">
        <v>94</v>
      </c>
      <c r="BY58">
        <v>1800</v>
      </c>
      <c r="CA58" t="s">
        <v>282</v>
      </c>
      <c r="CC58" t="s">
        <v>279</v>
      </c>
      <c r="CD58">
        <v>1724</v>
      </c>
      <c r="CE58" t="s">
        <v>208</v>
      </c>
      <c r="CF58" s="3">
        <v>43887</v>
      </c>
      <c r="CI58">
        <v>1</v>
      </c>
      <c r="CJ58">
        <v>1</v>
      </c>
      <c r="CK58">
        <v>21</v>
      </c>
      <c r="CL58" t="s">
        <v>86</v>
      </c>
    </row>
    <row r="59" spans="1:90">
      <c r="A59" t="s">
        <v>72</v>
      </c>
      <c r="B59" t="s">
        <v>73</v>
      </c>
      <c r="C59" t="s">
        <v>74</v>
      </c>
      <c r="E59" t="str">
        <f>"080002547441"</f>
        <v>080002547441</v>
      </c>
      <c r="F59" s="3">
        <v>43886</v>
      </c>
      <c r="G59">
        <v>202008</v>
      </c>
      <c r="H59" t="s">
        <v>112</v>
      </c>
      <c r="I59" t="s">
        <v>113</v>
      </c>
      <c r="J59" t="s">
        <v>203</v>
      </c>
      <c r="K59" t="s">
        <v>78</v>
      </c>
      <c r="L59" t="s">
        <v>79</v>
      </c>
      <c r="M59" t="s">
        <v>80</v>
      </c>
      <c r="N59" t="s">
        <v>283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8.3699999999999992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0.4</v>
      </c>
      <c r="BK59">
        <v>1</v>
      </c>
      <c r="BL59" s="4">
        <v>50.24</v>
      </c>
      <c r="BM59" s="4">
        <v>7.54</v>
      </c>
      <c r="BN59" s="4">
        <v>57.78</v>
      </c>
      <c r="BO59" s="4">
        <v>57.78</v>
      </c>
      <c r="BQ59" t="s">
        <v>205</v>
      </c>
      <c r="BR59" t="s">
        <v>206</v>
      </c>
      <c r="BS59" s="3">
        <v>43887</v>
      </c>
      <c r="BT59" s="5">
        <v>0.38541666666666669</v>
      </c>
      <c r="BU59" t="s">
        <v>284</v>
      </c>
      <c r="BV59" t="s">
        <v>94</v>
      </c>
      <c r="BY59">
        <v>1800</v>
      </c>
      <c r="CA59" t="s">
        <v>285</v>
      </c>
      <c r="CC59" t="s">
        <v>80</v>
      </c>
      <c r="CD59">
        <v>7945</v>
      </c>
      <c r="CE59" t="s">
        <v>208</v>
      </c>
      <c r="CF59" s="3">
        <v>43887</v>
      </c>
      <c r="CI59">
        <v>1</v>
      </c>
      <c r="CJ59">
        <v>1</v>
      </c>
      <c r="CK59">
        <v>21</v>
      </c>
      <c r="CL59" t="s">
        <v>86</v>
      </c>
    </row>
    <row r="60" spans="1:90">
      <c r="A60" t="s">
        <v>72</v>
      </c>
      <c r="B60" t="s">
        <v>73</v>
      </c>
      <c r="C60" t="s">
        <v>74</v>
      </c>
      <c r="E60" t="str">
        <f>"080002547449"</f>
        <v>080002547449</v>
      </c>
      <c r="F60" s="3">
        <v>43886</v>
      </c>
      <c r="G60">
        <v>202008</v>
      </c>
      <c r="H60" t="s">
        <v>112</v>
      </c>
      <c r="I60" t="s">
        <v>113</v>
      </c>
      <c r="J60" t="s">
        <v>203</v>
      </c>
      <c r="K60" t="s">
        <v>78</v>
      </c>
      <c r="L60" t="s">
        <v>286</v>
      </c>
      <c r="M60" t="s">
        <v>287</v>
      </c>
      <c r="N60" t="s">
        <v>288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8.3699999999999992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0.4</v>
      </c>
      <c r="BK60">
        <v>1</v>
      </c>
      <c r="BL60" s="4">
        <v>50.24</v>
      </c>
      <c r="BM60" s="4">
        <v>7.54</v>
      </c>
      <c r="BN60" s="4">
        <v>57.78</v>
      </c>
      <c r="BO60" s="4">
        <v>57.78</v>
      </c>
      <c r="BQ60" t="s">
        <v>205</v>
      </c>
      <c r="BR60" t="s">
        <v>206</v>
      </c>
      <c r="BS60" s="3">
        <v>43887</v>
      </c>
      <c r="BT60" s="5">
        <v>0.39027777777777778</v>
      </c>
      <c r="BU60" t="s">
        <v>289</v>
      </c>
      <c r="BV60" t="s">
        <v>94</v>
      </c>
      <c r="BY60">
        <v>1800</v>
      </c>
      <c r="CA60" t="s">
        <v>290</v>
      </c>
      <c r="CC60" t="s">
        <v>287</v>
      </c>
      <c r="CD60">
        <v>2194</v>
      </c>
      <c r="CE60" t="s">
        <v>208</v>
      </c>
      <c r="CF60" s="3">
        <v>43887</v>
      </c>
      <c r="CI60">
        <v>1</v>
      </c>
      <c r="CJ60">
        <v>1</v>
      </c>
      <c r="CK60">
        <v>21</v>
      </c>
      <c r="CL60" t="s">
        <v>86</v>
      </c>
    </row>
    <row r="61" spans="1:90">
      <c r="A61" t="s">
        <v>72</v>
      </c>
      <c r="B61" t="s">
        <v>73</v>
      </c>
      <c r="C61" t="s">
        <v>74</v>
      </c>
      <c r="E61" t="str">
        <f>"080002547458"</f>
        <v>080002547458</v>
      </c>
      <c r="F61" s="3">
        <v>43886</v>
      </c>
      <c r="G61">
        <v>202008</v>
      </c>
      <c r="H61" t="s">
        <v>112</v>
      </c>
      <c r="I61" t="s">
        <v>113</v>
      </c>
      <c r="J61" t="s">
        <v>203</v>
      </c>
      <c r="K61" t="s">
        <v>78</v>
      </c>
      <c r="L61" t="s">
        <v>291</v>
      </c>
      <c r="M61" t="s">
        <v>292</v>
      </c>
      <c r="N61" t="s">
        <v>293</v>
      </c>
      <c r="O61" t="s">
        <v>82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8.3699999999999992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0.4</v>
      </c>
      <c r="BK61">
        <v>1</v>
      </c>
      <c r="BL61" s="4">
        <v>50.24</v>
      </c>
      <c r="BM61" s="4">
        <v>7.54</v>
      </c>
      <c r="BN61" s="4">
        <v>57.78</v>
      </c>
      <c r="BO61" s="4">
        <v>57.78</v>
      </c>
      <c r="BQ61" t="s">
        <v>210</v>
      </c>
      <c r="BR61" t="s">
        <v>206</v>
      </c>
      <c r="BS61" s="3">
        <v>43887</v>
      </c>
      <c r="BT61" s="5">
        <v>0.42638888888888887</v>
      </c>
      <c r="BU61" t="s">
        <v>294</v>
      </c>
      <c r="BV61" t="s">
        <v>94</v>
      </c>
      <c r="BY61">
        <v>1800</v>
      </c>
      <c r="CA61" t="s">
        <v>295</v>
      </c>
      <c r="CC61" t="s">
        <v>292</v>
      </c>
      <c r="CD61">
        <v>3201</v>
      </c>
      <c r="CE61" t="s">
        <v>208</v>
      </c>
      <c r="CF61" s="3">
        <v>43889</v>
      </c>
      <c r="CI61">
        <v>1</v>
      </c>
      <c r="CJ61">
        <v>1</v>
      </c>
      <c r="CK61">
        <v>21</v>
      </c>
      <c r="CL61" t="s">
        <v>86</v>
      </c>
    </row>
    <row r="62" spans="1:90">
      <c r="A62" t="s">
        <v>72</v>
      </c>
      <c r="B62" t="s">
        <v>73</v>
      </c>
      <c r="C62" t="s">
        <v>74</v>
      </c>
      <c r="E62" t="str">
        <f>"080002547448"</f>
        <v>080002547448</v>
      </c>
      <c r="F62" s="3">
        <v>43886</v>
      </c>
      <c r="G62">
        <v>202008</v>
      </c>
      <c r="H62" t="s">
        <v>112</v>
      </c>
      <c r="I62" t="s">
        <v>113</v>
      </c>
      <c r="J62" t="s">
        <v>203</v>
      </c>
      <c r="K62" t="s">
        <v>78</v>
      </c>
      <c r="L62" t="s">
        <v>79</v>
      </c>
      <c r="M62" t="s">
        <v>80</v>
      </c>
      <c r="N62" t="s">
        <v>296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8.3699999999999992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0.4</v>
      </c>
      <c r="BK62">
        <v>1</v>
      </c>
      <c r="BL62" s="4">
        <v>50.24</v>
      </c>
      <c r="BM62" s="4">
        <v>7.54</v>
      </c>
      <c r="BN62" s="4">
        <v>57.78</v>
      </c>
      <c r="BO62" s="4">
        <v>57.78</v>
      </c>
      <c r="BQ62" t="s">
        <v>205</v>
      </c>
      <c r="BR62" t="s">
        <v>206</v>
      </c>
      <c r="BS62" s="3">
        <v>43887</v>
      </c>
      <c r="BT62" s="5">
        <v>0.47500000000000003</v>
      </c>
      <c r="BU62" t="s">
        <v>297</v>
      </c>
      <c r="BV62" t="s">
        <v>94</v>
      </c>
      <c r="BY62">
        <v>1800</v>
      </c>
      <c r="CA62" t="s">
        <v>298</v>
      </c>
      <c r="CC62" t="s">
        <v>80</v>
      </c>
      <c r="CD62">
        <v>7806</v>
      </c>
      <c r="CE62" t="s">
        <v>208</v>
      </c>
      <c r="CF62" s="3">
        <v>43887</v>
      </c>
      <c r="CI62">
        <v>1</v>
      </c>
      <c r="CJ62">
        <v>1</v>
      </c>
      <c r="CK62">
        <v>21</v>
      </c>
      <c r="CL62" t="s">
        <v>86</v>
      </c>
    </row>
    <row r="63" spans="1:90">
      <c r="A63" t="s">
        <v>72</v>
      </c>
      <c r="B63" t="s">
        <v>73</v>
      </c>
      <c r="C63" t="s">
        <v>74</v>
      </c>
      <c r="E63" t="str">
        <f>"080002547460"</f>
        <v>080002547460</v>
      </c>
      <c r="F63" s="3">
        <v>43886</v>
      </c>
      <c r="G63">
        <v>202008</v>
      </c>
      <c r="H63" t="s">
        <v>112</v>
      </c>
      <c r="I63" t="s">
        <v>113</v>
      </c>
      <c r="J63" t="s">
        <v>203</v>
      </c>
      <c r="K63" t="s">
        <v>78</v>
      </c>
      <c r="L63" t="s">
        <v>299</v>
      </c>
      <c r="M63" t="s">
        <v>300</v>
      </c>
      <c r="N63" t="s">
        <v>301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8.3699999999999992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0.4</v>
      </c>
      <c r="BK63">
        <v>1</v>
      </c>
      <c r="BL63" s="4">
        <v>50.24</v>
      </c>
      <c r="BM63" s="4">
        <v>7.54</v>
      </c>
      <c r="BN63" s="4">
        <v>57.78</v>
      </c>
      <c r="BO63" s="4">
        <v>57.78</v>
      </c>
      <c r="BQ63" t="s">
        <v>210</v>
      </c>
      <c r="BR63" t="s">
        <v>206</v>
      </c>
      <c r="BS63" s="3">
        <v>43888</v>
      </c>
      <c r="BT63" s="5">
        <v>0.4201388888888889</v>
      </c>
      <c r="BU63" t="s">
        <v>302</v>
      </c>
      <c r="BV63" t="s">
        <v>86</v>
      </c>
      <c r="BY63">
        <v>1800</v>
      </c>
      <c r="CA63" t="s">
        <v>303</v>
      </c>
      <c r="CC63" t="s">
        <v>300</v>
      </c>
      <c r="CD63">
        <v>699</v>
      </c>
      <c r="CE63" t="s">
        <v>208</v>
      </c>
      <c r="CF63" s="3">
        <v>43888</v>
      </c>
      <c r="CI63">
        <v>1</v>
      </c>
      <c r="CJ63">
        <v>2</v>
      </c>
      <c r="CK63">
        <v>21</v>
      </c>
      <c r="CL63" t="s">
        <v>86</v>
      </c>
    </row>
    <row r="64" spans="1:90">
      <c r="A64" t="s">
        <v>101</v>
      </c>
      <c r="B64" t="s">
        <v>73</v>
      </c>
      <c r="C64" t="s">
        <v>74</v>
      </c>
      <c r="E64" t="str">
        <f>"009939667606"</f>
        <v>009939667606</v>
      </c>
      <c r="F64" s="3">
        <v>43886</v>
      </c>
      <c r="G64">
        <v>202008</v>
      </c>
      <c r="H64" t="s">
        <v>112</v>
      </c>
      <c r="I64" t="s">
        <v>113</v>
      </c>
      <c r="J64" t="s">
        <v>304</v>
      </c>
      <c r="K64" t="s">
        <v>78</v>
      </c>
      <c r="L64" t="s">
        <v>75</v>
      </c>
      <c r="M64" t="s">
        <v>76</v>
      </c>
      <c r="N64" t="s">
        <v>77</v>
      </c>
      <c r="O64" t="s">
        <v>147</v>
      </c>
      <c r="P64" t="str">
        <f>"LINDI                         "</f>
        <v xml:space="preserve">LINDI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19.63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4.2</v>
      </c>
      <c r="BJ64">
        <v>1.9</v>
      </c>
      <c r="BK64">
        <v>5</v>
      </c>
      <c r="BL64" s="4">
        <v>117.76</v>
      </c>
      <c r="BM64" s="4">
        <v>17.66</v>
      </c>
      <c r="BN64" s="4">
        <v>135.41999999999999</v>
      </c>
      <c r="BO64" s="4">
        <v>135.41999999999999</v>
      </c>
      <c r="BQ64" t="s">
        <v>305</v>
      </c>
      <c r="BR64" t="s">
        <v>306</v>
      </c>
      <c r="BS64" s="3">
        <v>43887</v>
      </c>
      <c r="BT64" s="5">
        <v>0.33333333333333331</v>
      </c>
      <c r="BU64" t="s">
        <v>198</v>
      </c>
      <c r="BV64" t="s">
        <v>94</v>
      </c>
      <c r="BY64">
        <v>9686.2999999999993</v>
      </c>
      <c r="BZ64" t="s">
        <v>27</v>
      </c>
      <c r="CA64" t="s">
        <v>199</v>
      </c>
      <c r="CC64" t="s">
        <v>76</v>
      </c>
      <c r="CD64">
        <v>2013</v>
      </c>
      <c r="CE64" t="s">
        <v>90</v>
      </c>
      <c r="CF64" s="3">
        <v>43887</v>
      </c>
      <c r="CI64">
        <v>1</v>
      </c>
      <c r="CJ64">
        <v>1</v>
      </c>
      <c r="CK64">
        <v>31</v>
      </c>
      <c r="CL64" t="s">
        <v>86</v>
      </c>
    </row>
    <row r="65" spans="1:90">
      <c r="A65" t="s">
        <v>101</v>
      </c>
      <c r="B65" t="s">
        <v>73</v>
      </c>
      <c r="C65" t="s">
        <v>74</v>
      </c>
      <c r="E65" t="str">
        <f>"029908381475"</f>
        <v>029908381475</v>
      </c>
      <c r="F65" s="3">
        <v>43886</v>
      </c>
      <c r="G65">
        <v>202008</v>
      </c>
      <c r="H65" t="s">
        <v>95</v>
      </c>
      <c r="I65" t="s">
        <v>96</v>
      </c>
      <c r="J65" t="s">
        <v>77</v>
      </c>
      <c r="K65" t="s">
        <v>78</v>
      </c>
      <c r="L65" t="s">
        <v>79</v>
      </c>
      <c r="M65" t="s">
        <v>80</v>
      </c>
      <c r="N65" t="s">
        <v>307</v>
      </c>
      <c r="O65" t="s">
        <v>147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23.55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5.7</v>
      </c>
      <c r="BK65">
        <v>6</v>
      </c>
      <c r="BL65" s="4">
        <v>141.31</v>
      </c>
      <c r="BM65" s="4">
        <v>21.2</v>
      </c>
      <c r="BN65" s="4">
        <v>162.51</v>
      </c>
      <c r="BO65" s="4">
        <v>162.51</v>
      </c>
      <c r="BQ65" t="s">
        <v>308</v>
      </c>
      <c r="BR65" t="s">
        <v>309</v>
      </c>
      <c r="BS65" s="3">
        <v>43887</v>
      </c>
      <c r="BT65" s="5">
        <v>0.3972222222222222</v>
      </c>
      <c r="BU65" t="s">
        <v>310</v>
      </c>
      <c r="BV65" t="s">
        <v>94</v>
      </c>
      <c r="BY65">
        <v>28512</v>
      </c>
      <c r="BZ65" t="s">
        <v>27</v>
      </c>
      <c r="CA65" t="s">
        <v>275</v>
      </c>
      <c r="CC65" t="s">
        <v>80</v>
      </c>
      <c r="CD65">
        <v>7700</v>
      </c>
      <c r="CE65" t="s">
        <v>90</v>
      </c>
      <c r="CF65" s="3">
        <v>43889</v>
      </c>
      <c r="CI65">
        <v>1</v>
      </c>
      <c r="CJ65">
        <v>1</v>
      </c>
      <c r="CK65">
        <v>31</v>
      </c>
      <c r="CL65" t="s">
        <v>86</v>
      </c>
    </row>
    <row r="66" spans="1:90">
      <c r="A66" t="s">
        <v>101</v>
      </c>
      <c r="B66" t="s">
        <v>73</v>
      </c>
      <c r="C66" t="s">
        <v>74</v>
      </c>
      <c r="E66" t="str">
        <f>"029908381474"</f>
        <v>029908381474</v>
      </c>
      <c r="F66" s="3">
        <v>43886</v>
      </c>
      <c r="G66">
        <v>202008</v>
      </c>
      <c r="H66" t="s">
        <v>95</v>
      </c>
      <c r="I66" t="s">
        <v>96</v>
      </c>
      <c r="J66" t="s">
        <v>77</v>
      </c>
      <c r="K66" t="s">
        <v>78</v>
      </c>
      <c r="L66" t="s">
        <v>75</v>
      </c>
      <c r="M66" t="s">
        <v>76</v>
      </c>
      <c r="N66" t="s">
        <v>311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8.3699999999999992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0.2</v>
      </c>
      <c r="BK66">
        <v>0.5</v>
      </c>
      <c r="BL66" s="4">
        <v>50.24</v>
      </c>
      <c r="BM66" s="4">
        <v>7.54</v>
      </c>
      <c r="BN66" s="4">
        <v>57.78</v>
      </c>
      <c r="BO66" s="4">
        <v>57.78</v>
      </c>
      <c r="BQ66" t="s">
        <v>312</v>
      </c>
      <c r="BR66" t="s">
        <v>309</v>
      </c>
      <c r="BS66" s="3">
        <v>43887</v>
      </c>
      <c r="BT66" s="5">
        <v>0.43263888888888885</v>
      </c>
      <c r="BU66" t="s">
        <v>313</v>
      </c>
      <c r="BV66" t="s">
        <v>94</v>
      </c>
      <c r="BY66">
        <v>858</v>
      </c>
      <c r="BZ66" t="s">
        <v>27</v>
      </c>
      <c r="CA66" t="s">
        <v>186</v>
      </c>
      <c r="CC66" t="s">
        <v>76</v>
      </c>
      <c r="CD66">
        <v>2055</v>
      </c>
      <c r="CE66" t="s">
        <v>90</v>
      </c>
      <c r="CF66" s="3">
        <v>43887</v>
      </c>
      <c r="CI66">
        <v>1</v>
      </c>
      <c r="CJ66">
        <v>1</v>
      </c>
      <c r="CK66">
        <v>21</v>
      </c>
      <c r="CL66" t="s">
        <v>86</v>
      </c>
    </row>
    <row r="67" spans="1:90">
      <c r="A67" t="s">
        <v>72</v>
      </c>
      <c r="B67" t="s">
        <v>73</v>
      </c>
      <c r="C67" t="s">
        <v>74</v>
      </c>
      <c r="E67" t="str">
        <f>"009937273240"</f>
        <v>009937273240</v>
      </c>
      <c r="F67" s="3">
        <v>43886</v>
      </c>
      <c r="G67">
        <v>202008</v>
      </c>
      <c r="H67" t="s">
        <v>75</v>
      </c>
      <c r="I67" t="s">
        <v>76</v>
      </c>
      <c r="J67" t="s">
        <v>77</v>
      </c>
      <c r="K67" t="s">
        <v>78</v>
      </c>
      <c r="L67" t="s">
        <v>95</v>
      </c>
      <c r="M67" t="s">
        <v>96</v>
      </c>
      <c r="N67" t="s">
        <v>314</v>
      </c>
      <c r="O67" t="s">
        <v>147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15.7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 s="4">
        <v>94.2</v>
      </c>
      <c r="BM67" s="4">
        <v>14.13</v>
      </c>
      <c r="BN67" s="4">
        <v>108.33</v>
      </c>
      <c r="BO67" s="4">
        <v>108.33</v>
      </c>
      <c r="BQ67" t="s">
        <v>315</v>
      </c>
      <c r="BR67" t="s">
        <v>84</v>
      </c>
      <c r="BS67" s="3">
        <v>43887</v>
      </c>
      <c r="BT67" s="5">
        <v>0.54305555555555551</v>
      </c>
      <c r="BU67" t="s">
        <v>316</v>
      </c>
      <c r="BV67" t="s">
        <v>86</v>
      </c>
      <c r="BW67" t="s">
        <v>317</v>
      </c>
      <c r="BX67" t="s">
        <v>318</v>
      </c>
      <c r="BY67">
        <v>1200</v>
      </c>
      <c r="BZ67" t="s">
        <v>27</v>
      </c>
      <c r="CA67" t="s">
        <v>319</v>
      </c>
      <c r="CC67" t="s">
        <v>96</v>
      </c>
      <c r="CD67">
        <v>3630</v>
      </c>
      <c r="CE67" t="s">
        <v>90</v>
      </c>
      <c r="CF67" s="3">
        <v>43889</v>
      </c>
      <c r="CI67">
        <v>1</v>
      </c>
      <c r="CJ67">
        <v>1</v>
      </c>
      <c r="CK67">
        <v>31</v>
      </c>
      <c r="CL67" t="s">
        <v>86</v>
      </c>
    </row>
    <row r="68" spans="1:90">
      <c r="A68" t="s">
        <v>72</v>
      </c>
      <c r="B68" t="s">
        <v>73</v>
      </c>
      <c r="C68" t="s">
        <v>74</v>
      </c>
      <c r="E68" t="str">
        <f>"009938991922"</f>
        <v>009938991922</v>
      </c>
      <c r="F68" s="3">
        <v>43886</v>
      </c>
      <c r="G68">
        <v>202008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320</v>
      </c>
      <c r="O68" t="s">
        <v>82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8.3699999999999992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1.6</v>
      </c>
      <c r="BK68">
        <v>2</v>
      </c>
      <c r="BL68" s="4">
        <v>50.24</v>
      </c>
      <c r="BM68" s="4">
        <v>7.54</v>
      </c>
      <c r="BN68" s="4">
        <v>57.78</v>
      </c>
      <c r="BO68" s="4">
        <v>57.78</v>
      </c>
      <c r="BQ68" t="s">
        <v>321</v>
      </c>
      <c r="BR68" t="s">
        <v>84</v>
      </c>
      <c r="BS68" s="3">
        <v>43887</v>
      </c>
      <c r="BT68" s="5">
        <v>0.3972222222222222</v>
      </c>
      <c r="BU68" t="s">
        <v>310</v>
      </c>
      <c r="BV68" t="s">
        <v>94</v>
      </c>
      <c r="BY68">
        <v>8214.5</v>
      </c>
      <c r="BZ68" t="s">
        <v>27</v>
      </c>
      <c r="CA68" t="s">
        <v>275</v>
      </c>
      <c r="CC68" t="s">
        <v>80</v>
      </c>
      <c r="CD68">
        <v>7700</v>
      </c>
      <c r="CE68" t="s">
        <v>90</v>
      </c>
      <c r="CF68" s="3">
        <v>43889</v>
      </c>
      <c r="CI68">
        <v>1</v>
      </c>
      <c r="CJ68">
        <v>1</v>
      </c>
      <c r="CK68">
        <v>21</v>
      </c>
      <c r="CL68" t="s">
        <v>86</v>
      </c>
    </row>
    <row r="69" spans="1:90">
      <c r="A69" t="s">
        <v>72</v>
      </c>
      <c r="B69" t="s">
        <v>73</v>
      </c>
      <c r="C69" t="s">
        <v>74</v>
      </c>
      <c r="E69" t="str">
        <f>"009937273239"</f>
        <v>009937273239</v>
      </c>
      <c r="F69" s="3">
        <v>43886</v>
      </c>
      <c r="G69">
        <v>202008</v>
      </c>
      <c r="H69" t="s">
        <v>75</v>
      </c>
      <c r="I69" t="s">
        <v>76</v>
      </c>
      <c r="J69" t="s">
        <v>77</v>
      </c>
      <c r="K69" t="s">
        <v>78</v>
      </c>
      <c r="L69" t="s">
        <v>299</v>
      </c>
      <c r="M69" t="s">
        <v>300</v>
      </c>
      <c r="N69" t="s">
        <v>301</v>
      </c>
      <c r="O69" t="s">
        <v>147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15.7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0.5</v>
      </c>
      <c r="BK69">
        <v>1</v>
      </c>
      <c r="BL69" s="4">
        <v>94.2</v>
      </c>
      <c r="BM69" s="4">
        <v>14.13</v>
      </c>
      <c r="BN69" s="4">
        <v>108.33</v>
      </c>
      <c r="BO69" s="4">
        <v>108.33</v>
      </c>
      <c r="BR69" t="s">
        <v>84</v>
      </c>
      <c r="BS69" s="3">
        <v>43887</v>
      </c>
      <c r="BT69" s="5">
        <v>0.44236111111111115</v>
      </c>
      <c r="BU69" t="s">
        <v>322</v>
      </c>
      <c r="BV69" t="s">
        <v>94</v>
      </c>
      <c r="BY69">
        <v>2475</v>
      </c>
      <c r="BZ69" t="s">
        <v>27</v>
      </c>
      <c r="CA69" t="s">
        <v>303</v>
      </c>
      <c r="CC69" t="s">
        <v>300</v>
      </c>
      <c r="CD69">
        <v>699</v>
      </c>
      <c r="CE69" t="s">
        <v>90</v>
      </c>
      <c r="CF69" s="3">
        <v>43889</v>
      </c>
      <c r="CI69">
        <v>1</v>
      </c>
      <c r="CJ69">
        <v>1</v>
      </c>
      <c r="CK69">
        <v>31</v>
      </c>
      <c r="CL69" t="s">
        <v>86</v>
      </c>
    </row>
    <row r="70" spans="1:90">
      <c r="A70" t="s">
        <v>72</v>
      </c>
      <c r="B70" t="s">
        <v>73</v>
      </c>
      <c r="C70" t="s">
        <v>74</v>
      </c>
      <c r="E70" t="str">
        <f>"009937273237"</f>
        <v>009937273237</v>
      </c>
      <c r="F70" s="3">
        <v>43886</v>
      </c>
      <c r="G70">
        <v>202008</v>
      </c>
      <c r="H70" t="s">
        <v>75</v>
      </c>
      <c r="I70" t="s">
        <v>76</v>
      </c>
      <c r="J70" t="s">
        <v>77</v>
      </c>
      <c r="K70" t="s">
        <v>78</v>
      </c>
      <c r="L70" t="s">
        <v>79</v>
      </c>
      <c r="M70" t="s">
        <v>80</v>
      </c>
      <c r="N70" t="s">
        <v>323</v>
      </c>
      <c r="O70" t="s">
        <v>147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153.11000000000001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3</v>
      </c>
      <c r="BI70">
        <v>5.2</v>
      </c>
      <c r="BJ70">
        <v>38.1</v>
      </c>
      <c r="BK70">
        <v>39</v>
      </c>
      <c r="BL70" s="4">
        <v>918.66</v>
      </c>
      <c r="BM70" s="4">
        <v>137.80000000000001</v>
      </c>
      <c r="BN70" s="4">
        <v>1056.46</v>
      </c>
      <c r="BO70" s="4">
        <v>1056.46</v>
      </c>
      <c r="BQ70" t="s">
        <v>324</v>
      </c>
      <c r="BR70" t="s">
        <v>84</v>
      </c>
      <c r="BS70" s="3">
        <v>43887</v>
      </c>
      <c r="BT70" s="5">
        <v>0.41319444444444442</v>
      </c>
      <c r="BU70" t="s">
        <v>325</v>
      </c>
      <c r="BV70" t="s">
        <v>94</v>
      </c>
      <c r="BY70">
        <v>190367.68</v>
      </c>
      <c r="BZ70" t="s">
        <v>27</v>
      </c>
      <c r="CA70" t="s">
        <v>326</v>
      </c>
      <c r="CC70" t="s">
        <v>80</v>
      </c>
      <c r="CD70">
        <v>7945</v>
      </c>
      <c r="CE70" t="s">
        <v>90</v>
      </c>
      <c r="CF70" s="3">
        <v>43887</v>
      </c>
      <c r="CI70">
        <v>1</v>
      </c>
      <c r="CJ70">
        <v>1</v>
      </c>
      <c r="CK70">
        <v>31</v>
      </c>
      <c r="CL70" t="s">
        <v>86</v>
      </c>
    </row>
    <row r="71" spans="1:90">
      <c r="A71" t="s">
        <v>72</v>
      </c>
      <c r="B71" t="s">
        <v>73</v>
      </c>
      <c r="C71" t="s">
        <v>74</v>
      </c>
      <c r="E71" t="str">
        <f>"080002548676"</f>
        <v>080002548676</v>
      </c>
      <c r="F71" s="3">
        <v>43887</v>
      </c>
      <c r="G71">
        <v>202008</v>
      </c>
      <c r="H71" t="s">
        <v>102</v>
      </c>
      <c r="I71" t="s">
        <v>103</v>
      </c>
      <c r="J71" t="s">
        <v>327</v>
      </c>
      <c r="K71" t="s">
        <v>78</v>
      </c>
      <c r="L71" t="s">
        <v>75</v>
      </c>
      <c r="M71" t="s">
        <v>76</v>
      </c>
      <c r="N71" t="s">
        <v>77</v>
      </c>
      <c r="O71" t="s">
        <v>82</v>
      </c>
      <c r="P71" t="str">
        <f>"CARLTON AND CREATIVE CLAIMS   "</f>
        <v xml:space="preserve">CARLTON AND CREATIVE CLAIMS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8.3699999999999992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0.5</v>
      </c>
      <c r="BK71">
        <v>1</v>
      </c>
      <c r="BL71" s="4">
        <v>50.24</v>
      </c>
      <c r="BM71" s="4">
        <v>7.54</v>
      </c>
      <c r="BN71" s="4">
        <v>57.78</v>
      </c>
      <c r="BO71" s="4">
        <v>57.78</v>
      </c>
      <c r="BQ71" t="s">
        <v>328</v>
      </c>
      <c r="BR71" t="s">
        <v>329</v>
      </c>
      <c r="BS71" s="3">
        <v>43888</v>
      </c>
      <c r="BT71" s="5">
        <v>0.34722222222222227</v>
      </c>
      <c r="BU71" t="s">
        <v>165</v>
      </c>
      <c r="BV71" t="s">
        <v>94</v>
      </c>
      <c r="BY71">
        <v>2400</v>
      </c>
      <c r="BZ71" t="s">
        <v>27</v>
      </c>
      <c r="CC71" t="s">
        <v>76</v>
      </c>
      <c r="CD71">
        <v>2013</v>
      </c>
      <c r="CE71" t="s">
        <v>208</v>
      </c>
      <c r="CF71" s="3">
        <v>43889</v>
      </c>
      <c r="CI71">
        <v>1</v>
      </c>
      <c r="CJ71">
        <v>1</v>
      </c>
      <c r="CK71">
        <v>21</v>
      </c>
      <c r="CL71" t="s">
        <v>86</v>
      </c>
    </row>
    <row r="72" spans="1:90">
      <c r="A72" t="s">
        <v>72</v>
      </c>
      <c r="B72" t="s">
        <v>73</v>
      </c>
      <c r="C72" t="s">
        <v>74</v>
      </c>
      <c r="E72" t="str">
        <f>"019911576882"</f>
        <v>019911576882</v>
      </c>
      <c r="F72" s="3">
        <v>43887</v>
      </c>
      <c r="G72">
        <v>202008</v>
      </c>
      <c r="H72" t="s">
        <v>79</v>
      </c>
      <c r="I72" t="s">
        <v>80</v>
      </c>
      <c r="J72" t="s">
        <v>77</v>
      </c>
      <c r="K72" t="s">
        <v>78</v>
      </c>
      <c r="L72" t="s">
        <v>75</v>
      </c>
      <c r="M72" t="s">
        <v>76</v>
      </c>
      <c r="N72" t="s">
        <v>77</v>
      </c>
      <c r="O72" t="s">
        <v>82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16.739999999999998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4</v>
      </c>
      <c r="BJ72">
        <v>3.2</v>
      </c>
      <c r="BK72">
        <v>4</v>
      </c>
      <c r="BL72" s="4">
        <v>100.45</v>
      </c>
      <c r="BM72" s="4">
        <v>15.07</v>
      </c>
      <c r="BN72" s="4">
        <v>115.52</v>
      </c>
      <c r="BO72" s="4">
        <v>115.52</v>
      </c>
      <c r="BR72" t="s">
        <v>92</v>
      </c>
      <c r="BS72" s="3">
        <v>43888</v>
      </c>
      <c r="BT72" s="5">
        <v>0.34652777777777777</v>
      </c>
      <c r="BU72" t="s">
        <v>165</v>
      </c>
      <c r="BV72" t="s">
        <v>94</v>
      </c>
      <c r="BY72">
        <v>16036.61</v>
      </c>
      <c r="BZ72" t="s">
        <v>27</v>
      </c>
      <c r="CC72" t="s">
        <v>76</v>
      </c>
      <c r="CD72">
        <v>2013</v>
      </c>
      <c r="CE72" t="s">
        <v>90</v>
      </c>
      <c r="CF72" s="3">
        <v>43889</v>
      </c>
      <c r="CI72">
        <v>1</v>
      </c>
      <c r="CJ72">
        <v>1</v>
      </c>
      <c r="CK72">
        <v>21</v>
      </c>
      <c r="CL72" t="s">
        <v>86</v>
      </c>
    </row>
    <row r="73" spans="1:90">
      <c r="A73" t="s">
        <v>72</v>
      </c>
      <c r="B73" t="s">
        <v>73</v>
      </c>
      <c r="C73" t="s">
        <v>74</v>
      </c>
      <c r="E73" t="str">
        <f>"029908381294"</f>
        <v>029908381294</v>
      </c>
      <c r="F73" s="3">
        <v>43887</v>
      </c>
      <c r="G73">
        <v>202008</v>
      </c>
      <c r="H73" t="s">
        <v>95</v>
      </c>
      <c r="I73" t="s">
        <v>96</v>
      </c>
      <c r="J73" t="s">
        <v>77</v>
      </c>
      <c r="K73" t="s">
        <v>78</v>
      </c>
      <c r="L73" t="s">
        <v>75</v>
      </c>
      <c r="M73" t="s">
        <v>76</v>
      </c>
      <c r="N73" t="s">
        <v>77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12.56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2.9</v>
      </c>
      <c r="BK73">
        <v>3</v>
      </c>
      <c r="BL73" s="4">
        <v>75.349999999999994</v>
      </c>
      <c r="BM73" s="4">
        <v>11.3</v>
      </c>
      <c r="BN73" s="4">
        <v>86.65</v>
      </c>
      <c r="BO73" s="4">
        <v>86.65</v>
      </c>
      <c r="BQ73" t="s">
        <v>165</v>
      </c>
      <c r="BR73" t="s">
        <v>128</v>
      </c>
      <c r="BS73" s="3">
        <v>43888</v>
      </c>
      <c r="BT73" s="5">
        <v>0.34652777777777777</v>
      </c>
      <c r="BU73" t="s">
        <v>165</v>
      </c>
      <c r="BV73" t="s">
        <v>94</v>
      </c>
      <c r="BY73">
        <v>14400</v>
      </c>
      <c r="BZ73" t="s">
        <v>27</v>
      </c>
      <c r="CC73" t="s">
        <v>76</v>
      </c>
      <c r="CD73">
        <v>2013</v>
      </c>
      <c r="CE73" t="s">
        <v>90</v>
      </c>
      <c r="CF73" s="3">
        <v>43889</v>
      </c>
      <c r="CI73">
        <v>1</v>
      </c>
      <c r="CJ73">
        <v>1</v>
      </c>
      <c r="CK73">
        <v>21</v>
      </c>
      <c r="CL73" t="s">
        <v>86</v>
      </c>
    </row>
    <row r="74" spans="1:90">
      <c r="A74" t="s">
        <v>72</v>
      </c>
      <c r="B74" t="s">
        <v>73</v>
      </c>
      <c r="C74" t="s">
        <v>74</v>
      </c>
      <c r="E74" t="str">
        <f>"009938991924"</f>
        <v>009938991924</v>
      </c>
      <c r="F74" s="3">
        <v>43888</v>
      </c>
      <c r="G74">
        <v>202008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330</v>
      </c>
      <c r="O74" t="s">
        <v>82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8.3699999999999992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 s="4">
        <v>50.24</v>
      </c>
      <c r="BM74" s="4">
        <v>7.54</v>
      </c>
      <c r="BN74" s="4">
        <v>57.78</v>
      </c>
      <c r="BO74" s="4">
        <v>57.78</v>
      </c>
      <c r="BQ74" t="s">
        <v>331</v>
      </c>
      <c r="BR74" t="s">
        <v>84</v>
      </c>
      <c r="BS74" s="3">
        <v>43889</v>
      </c>
      <c r="BT74" s="5">
        <v>0.42777777777777781</v>
      </c>
      <c r="BU74" t="s">
        <v>332</v>
      </c>
      <c r="BV74" t="s">
        <v>94</v>
      </c>
      <c r="BY74">
        <v>1200</v>
      </c>
      <c r="BZ74" t="s">
        <v>27</v>
      </c>
      <c r="CA74" t="s">
        <v>89</v>
      </c>
      <c r="CC74" t="s">
        <v>80</v>
      </c>
      <c r="CD74">
        <v>7441</v>
      </c>
      <c r="CE74" t="s">
        <v>90</v>
      </c>
      <c r="CI74">
        <v>1</v>
      </c>
      <c r="CJ74">
        <v>1</v>
      </c>
      <c r="CK74">
        <v>21</v>
      </c>
      <c r="CL74" t="s">
        <v>86</v>
      </c>
    </row>
    <row r="75" spans="1:90">
      <c r="A75" t="s">
        <v>72</v>
      </c>
      <c r="B75" t="s">
        <v>73</v>
      </c>
      <c r="C75" t="s">
        <v>74</v>
      </c>
      <c r="E75" t="str">
        <f>"009938376879"</f>
        <v>009938376879</v>
      </c>
      <c r="F75" s="3">
        <v>43888</v>
      </c>
      <c r="G75">
        <v>202008</v>
      </c>
      <c r="H75" t="s">
        <v>75</v>
      </c>
      <c r="I75" t="s">
        <v>76</v>
      </c>
      <c r="J75" t="s">
        <v>77</v>
      </c>
      <c r="K75" t="s">
        <v>78</v>
      </c>
      <c r="L75" t="s">
        <v>79</v>
      </c>
      <c r="M75" t="s">
        <v>80</v>
      </c>
      <c r="N75" t="s">
        <v>77</v>
      </c>
      <c r="O75" t="s">
        <v>82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12.56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0.7</v>
      </c>
      <c r="BJ75">
        <v>2.7</v>
      </c>
      <c r="BK75">
        <v>3</v>
      </c>
      <c r="BL75" s="4">
        <v>75.349999999999994</v>
      </c>
      <c r="BM75" s="4">
        <v>11.3</v>
      </c>
      <c r="BN75" s="4">
        <v>86.65</v>
      </c>
      <c r="BO75" s="4">
        <v>86.65</v>
      </c>
      <c r="BQ75" t="s">
        <v>333</v>
      </c>
      <c r="BR75" t="s">
        <v>84</v>
      </c>
      <c r="BS75" s="3">
        <v>43889</v>
      </c>
      <c r="BT75" s="5">
        <v>0.37777777777777777</v>
      </c>
      <c r="BU75" t="s">
        <v>334</v>
      </c>
      <c r="BV75" t="s">
        <v>94</v>
      </c>
      <c r="BY75">
        <v>13570.45</v>
      </c>
      <c r="BZ75" t="s">
        <v>27</v>
      </c>
      <c r="CA75" t="s">
        <v>188</v>
      </c>
      <c r="CC75" t="s">
        <v>80</v>
      </c>
      <c r="CD75">
        <v>7441</v>
      </c>
      <c r="CE75" t="s">
        <v>90</v>
      </c>
      <c r="CF75" s="3">
        <v>43889</v>
      </c>
      <c r="CI75">
        <v>1</v>
      </c>
      <c r="CJ75">
        <v>1</v>
      </c>
      <c r="CK75">
        <v>21</v>
      </c>
      <c r="CL75" t="s">
        <v>86</v>
      </c>
    </row>
    <row r="76" spans="1:90">
      <c r="A76" t="s">
        <v>72</v>
      </c>
      <c r="B76" t="s">
        <v>73</v>
      </c>
      <c r="C76" t="s">
        <v>74</v>
      </c>
      <c r="E76" t="str">
        <f>"009938991923"</f>
        <v>009938991923</v>
      </c>
      <c r="F76" s="3">
        <v>43888</v>
      </c>
      <c r="G76">
        <v>202008</v>
      </c>
      <c r="H76" t="s">
        <v>75</v>
      </c>
      <c r="I76" t="s">
        <v>76</v>
      </c>
      <c r="J76" t="s">
        <v>77</v>
      </c>
      <c r="K76" t="s">
        <v>78</v>
      </c>
      <c r="L76" t="s">
        <v>79</v>
      </c>
      <c r="M76" t="s">
        <v>80</v>
      </c>
      <c r="N76" t="s">
        <v>152</v>
      </c>
      <c r="O76" t="s">
        <v>82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8.3699999999999992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0.3</v>
      </c>
      <c r="BK76">
        <v>0.5</v>
      </c>
      <c r="BL76" s="4">
        <v>50.24</v>
      </c>
      <c r="BM76" s="4">
        <v>7.54</v>
      </c>
      <c r="BN76" s="4">
        <v>57.78</v>
      </c>
      <c r="BO76" s="4">
        <v>57.78</v>
      </c>
      <c r="BQ76" t="s">
        <v>153</v>
      </c>
      <c r="BR76" t="s">
        <v>84</v>
      </c>
      <c r="BS76" s="3">
        <v>43889</v>
      </c>
      <c r="BT76" s="5">
        <v>0.39166666666666666</v>
      </c>
      <c r="BU76" t="s">
        <v>335</v>
      </c>
      <c r="BV76" t="s">
        <v>94</v>
      </c>
      <c r="BY76">
        <v>1580.99</v>
      </c>
      <c r="BZ76" t="s">
        <v>27</v>
      </c>
      <c r="CA76" t="s">
        <v>155</v>
      </c>
      <c r="CC76" t="s">
        <v>80</v>
      </c>
      <c r="CD76">
        <v>7700</v>
      </c>
      <c r="CE76" t="s">
        <v>90</v>
      </c>
      <c r="CF76" s="3">
        <v>43889</v>
      </c>
      <c r="CI76">
        <v>1</v>
      </c>
      <c r="CJ76">
        <v>1</v>
      </c>
      <c r="CK76">
        <v>21</v>
      </c>
      <c r="CL76" t="s">
        <v>86</v>
      </c>
    </row>
    <row r="77" spans="1:90">
      <c r="A77" t="s">
        <v>101</v>
      </c>
      <c r="B77" t="s">
        <v>73</v>
      </c>
      <c r="C77" t="s">
        <v>74</v>
      </c>
      <c r="E77" t="str">
        <f>"029908381295"</f>
        <v>029908381295</v>
      </c>
      <c r="F77" s="3">
        <v>43888</v>
      </c>
      <c r="G77">
        <v>202008</v>
      </c>
      <c r="H77" t="s">
        <v>95</v>
      </c>
      <c r="I77" t="s">
        <v>96</v>
      </c>
      <c r="J77" t="s">
        <v>77</v>
      </c>
      <c r="K77" t="s">
        <v>78</v>
      </c>
      <c r="L77" t="s">
        <v>75</v>
      </c>
      <c r="M77" t="s">
        <v>76</v>
      </c>
      <c r="N77" t="s">
        <v>77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8.3699999999999992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0.5</v>
      </c>
      <c r="BJ77">
        <v>1.2</v>
      </c>
      <c r="BK77">
        <v>1.5</v>
      </c>
      <c r="BL77" s="4">
        <v>50.24</v>
      </c>
      <c r="BM77" s="4">
        <v>7.54</v>
      </c>
      <c r="BN77" s="4">
        <v>57.78</v>
      </c>
      <c r="BO77" s="4">
        <v>57.78</v>
      </c>
      <c r="BQ77" t="s">
        <v>165</v>
      </c>
      <c r="BR77" t="s">
        <v>128</v>
      </c>
      <c r="BS77" s="3">
        <v>43889</v>
      </c>
      <c r="BT77" s="5">
        <v>0.3527777777777778</v>
      </c>
      <c r="BU77" t="s">
        <v>108</v>
      </c>
      <c r="BV77" t="s">
        <v>94</v>
      </c>
      <c r="BY77">
        <v>6000</v>
      </c>
      <c r="BZ77" t="s">
        <v>27</v>
      </c>
      <c r="CA77" t="s">
        <v>191</v>
      </c>
      <c r="CC77" t="s">
        <v>76</v>
      </c>
      <c r="CD77">
        <v>2001</v>
      </c>
      <c r="CE77" t="s">
        <v>90</v>
      </c>
      <c r="CF77" s="3">
        <v>43889</v>
      </c>
      <c r="CI77">
        <v>1</v>
      </c>
      <c r="CJ77">
        <v>1</v>
      </c>
      <c r="CK77">
        <v>21</v>
      </c>
      <c r="CL77" t="s">
        <v>86</v>
      </c>
    </row>
    <row r="78" spans="1:90">
      <c r="A78" t="s">
        <v>101</v>
      </c>
      <c r="B78" t="s">
        <v>73</v>
      </c>
      <c r="C78" t="s">
        <v>74</v>
      </c>
      <c r="E78" t="str">
        <f>"029908206811"</f>
        <v>029908206811</v>
      </c>
      <c r="F78" s="3">
        <v>43889</v>
      </c>
      <c r="G78">
        <v>202008</v>
      </c>
      <c r="H78" t="s">
        <v>95</v>
      </c>
      <c r="I78" t="s">
        <v>96</v>
      </c>
      <c r="J78" t="s">
        <v>77</v>
      </c>
      <c r="K78" t="s">
        <v>78</v>
      </c>
      <c r="L78" t="s">
        <v>79</v>
      </c>
      <c r="M78" t="s">
        <v>80</v>
      </c>
      <c r="N78" t="s">
        <v>177</v>
      </c>
      <c r="O78" t="s">
        <v>147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19.63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5</v>
      </c>
      <c r="BJ78">
        <v>3.6</v>
      </c>
      <c r="BK78">
        <v>5</v>
      </c>
      <c r="BL78" s="4">
        <v>117.76</v>
      </c>
      <c r="BM78" s="4">
        <v>17.66</v>
      </c>
      <c r="BN78" s="4">
        <v>135.41999999999999</v>
      </c>
      <c r="BO78" s="4">
        <v>135.41999999999999</v>
      </c>
      <c r="BQ78" t="s">
        <v>178</v>
      </c>
      <c r="BR78" t="s">
        <v>128</v>
      </c>
      <c r="BS78" t="s">
        <v>174</v>
      </c>
      <c r="BY78">
        <v>18000</v>
      </c>
      <c r="BZ78" t="s">
        <v>27</v>
      </c>
      <c r="CC78" t="s">
        <v>80</v>
      </c>
      <c r="CD78">
        <v>7441</v>
      </c>
      <c r="CE78" t="s">
        <v>90</v>
      </c>
      <c r="CI78">
        <v>1</v>
      </c>
      <c r="CJ78" t="s">
        <v>174</v>
      </c>
      <c r="CK78">
        <v>31</v>
      </c>
      <c r="CL78" t="s">
        <v>86</v>
      </c>
    </row>
    <row r="80" spans="1:90">
      <c r="E80" t="s">
        <v>336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919.97</v>
      </c>
      <c r="AL80">
        <v>0</v>
      </c>
      <c r="AM80">
        <v>283.29000000000002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I80">
        <v>215.3</v>
      </c>
      <c r="BJ80">
        <v>388.9</v>
      </c>
      <c r="BK80">
        <v>435</v>
      </c>
      <c r="BL80" s="4">
        <v>7280.18</v>
      </c>
      <c r="BM80" s="4">
        <v>1092.21</v>
      </c>
      <c r="BN80" s="4">
        <v>8372.39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2020-03-02T06:29:48Z</dcterms:created>
  <dcterms:modified xsi:type="dcterms:W3CDTF">2020-03-02T06:30:01Z</dcterms:modified>
</cp:coreProperties>
</file>