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C18281" sheetId="1" r:id="rId1"/>
  </sheets>
  <calcPr calcId="124519"/>
</workbook>
</file>

<file path=xl/calcChain.xml><?xml version="1.0" encoding="utf-8"?>
<calcChain xmlns="http://schemas.openxmlformats.org/spreadsheetml/2006/main">
  <c r="P57" i="1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<sst xmlns="http://schemas.openxmlformats.org/spreadsheetml/2006/main" count="1210" uniqueCount="282">
  <si>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</si>
  <si>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</si>
  <si>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</si>
  <si>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</si>
  <si>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</si>
  <si>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</si>
  <si>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</si>
  <si>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</si>
  <si>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</si>
  <si>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</si>
  <si>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</si>
  <si>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</si>
  <si>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</si>
  <si>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</si>
  <si>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</si>
  <si>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</si>
  <si>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</si>
  <si>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</si>
  <si>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</si>
  <si>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</si>
  <si>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</si>
  <si>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</si>
  <si>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</si>
  <si>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</si>
  <si>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</si>
  <si>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</si>
  <si>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</si>
  <si>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</si>
  <si>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</si>
  <si>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</si>
  <si>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</si>
  <si>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</si>
  <si>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</si>
  <si>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</si>
  <si>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</si>
  <si>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</si>
  <si>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</si>
  <si>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</si>
  <si>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</si>
  <si>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</si>
  <si>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</si>
  <si>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</si>
  <si>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</si>
  <si>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</si>
  <si>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</si>
  <si>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</si>
  <si>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</si>
  <si>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</si>
  <si>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</si>
  <si>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</si>
  <si>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</si>
  <si>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</si>
  <si>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</si>
  <si>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</si>
  <si>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</si>
  <si>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</si>
  <si>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</si>
  <si>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</si>
  <si>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</si>
  <si>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</si>
  <si>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</si>
  <si>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</si>
  <si>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</si>
  <si>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</si>
  <si>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</si>
  <si>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</si>
  <si>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</si>
  <si>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</si>
  <si>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</si>
  <si>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</si>
  <si>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</si>
  <si>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</si>
  <si>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</si>
  <si>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</si>
  <si>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</si>
  <si>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</si>
  <si>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</si>
  <si>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SA GREETINGS                       </t>
  </si>
  <si>
    <t xml:space="preserve">                                   </t>
  </si>
  <si>
    <t>CAPET</t>
  </si>
  <si>
    <t>CAPE TOWN</t>
  </si>
  <si>
    <t xml:space="preserve">REVOLUTION ADVERTISING AND LIC     </t>
  </si>
  <si>
    <t>ON1</t>
  </si>
  <si>
    <t>EMMA CLARK</t>
  </si>
  <si>
    <t>NOMFUNDO DLAMINI</t>
  </si>
  <si>
    <t>Emma</t>
  </si>
  <si>
    <t>no</t>
  </si>
  <si>
    <t>Outlying delivery location</t>
  </si>
  <si>
    <t>avw</t>
  </si>
  <si>
    <t>POD received from cell 0636391488 M</t>
  </si>
  <si>
    <t>PARCEL</t>
  </si>
  <si>
    <t>WILMA BRIKKELS</t>
  </si>
  <si>
    <t>wilma</t>
  </si>
  <si>
    <t>yes</t>
  </si>
  <si>
    <t>POD received from cell 0749641064 M</t>
  </si>
  <si>
    <t xml:space="preserve">SHOPRITE HO                        </t>
  </si>
  <si>
    <t>MARE VAN ZYL</t>
  </si>
  <si>
    <t>Anneline</t>
  </si>
  <si>
    <t>POD received from cell 0746644640 M</t>
  </si>
  <si>
    <t>c18281</t>
  </si>
  <si>
    <t>DURBA</t>
  </si>
  <si>
    <t>DURBAN</t>
  </si>
  <si>
    <t>LEBO</t>
  </si>
  <si>
    <t>PATIENCE</t>
  </si>
  <si>
    <t xml:space="preserve">michael                       </t>
  </si>
  <si>
    <t xml:space="preserve">                                        </t>
  </si>
  <si>
    <t>lebo</t>
  </si>
  <si>
    <t>PINET</t>
  </si>
  <si>
    <t>PINETOWN</t>
  </si>
  <si>
    <t xml:space="preserve">CARDIES MARKETING                  </t>
  </si>
  <si>
    <t>STEL2</t>
  </si>
  <si>
    <t>STELLENBOSCH</t>
  </si>
  <si>
    <t xml:space="preserve">P V T                              </t>
  </si>
  <si>
    <t>ON2</t>
  </si>
  <si>
    <t>MICHAEL VON NIEKERK</t>
  </si>
  <si>
    <t>LINDI</t>
  </si>
  <si>
    <t>lauren</t>
  </si>
  <si>
    <t>POD received from cell 0634787633 M</t>
  </si>
  <si>
    <t>UMHLA</t>
  </si>
  <si>
    <t>UMHLANGA ROCKS</t>
  </si>
  <si>
    <t>MINNIE CHETTY</t>
  </si>
  <si>
    <t xml:space="preserve">Phumlani                      </t>
  </si>
  <si>
    <t xml:space="preserve">POD received from cell 0834941426 M     </t>
  </si>
  <si>
    <t>PIET1</t>
  </si>
  <si>
    <t>PIETERMARITZBURG</t>
  </si>
  <si>
    <t xml:space="preserve">CARDIES LIBERTY MIDLANDS           </t>
  </si>
  <si>
    <t>RAVI GOVENDER</t>
  </si>
  <si>
    <t>Desiree Nair at 11 04</t>
  </si>
  <si>
    <t>POD received from cell 0784468189 M</t>
  </si>
  <si>
    <t xml:space="preserve">CARDIES WATERCREST                 </t>
  </si>
  <si>
    <t>JERRY KABY</t>
  </si>
  <si>
    <t>prisca</t>
  </si>
  <si>
    <t>POD received from cell 0730059234 M</t>
  </si>
  <si>
    <t>BRAKP</t>
  </si>
  <si>
    <t>BRAKPAN</t>
  </si>
  <si>
    <t xml:space="preserve">STEFCOR INDUSTRIAL PK              </t>
  </si>
  <si>
    <t>ANGELIQUE</t>
  </si>
  <si>
    <t>Marica</t>
  </si>
  <si>
    <t>POD received from cell 0625670397 M</t>
  </si>
  <si>
    <t>ROODE</t>
  </si>
  <si>
    <t>ROODEPOORT</t>
  </si>
  <si>
    <t>ASHLEY VAN DER STRAATEN</t>
  </si>
  <si>
    <t>n moyo</t>
  </si>
  <si>
    <t>POD received from cell 0734890643 M</t>
  </si>
  <si>
    <t xml:space="preserve">ABSA                               </t>
  </si>
  <si>
    <t>KARABO MSARERI</t>
  </si>
  <si>
    <t>Thandiwe</t>
  </si>
  <si>
    <t>POD received from cell 0827666057 M</t>
  </si>
  <si>
    <t>TONGA</t>
  </si>
  <si>
    <t>TONGAAT</t>
  </si>
  <si>
    <t xml:space="preserve">CARDIES                            </t>
  </si>
  <si>
    <t>DENISHA</t>
  </si>
  <si>
    <t>Jaynda</t>
  </si>
  <si>
    <t>POD received from cell 0732603055 M</t>
  </si>
  <si>
    <t>MARGA</t>
  </si>
  <si>
    <t>MARGATE</t>
  </si>
  <si>
    <t xml:space="preserve">CARDIES SHELLY BEACH CENTRE        </t>
  </si>
  <si>
    <t>SHERVAL GOVENDER</t>
  </si>
  <si>
    <t>yogitha</t>
  </si>
  <si>
    <t>POD received from cell 0658647001 M</t>
  </si>
  <si>
    <t xml:space="preserve">S.A. GREETINGS                     </t>
  </si>
  <si>
    <t>J VISSER</t>
  </si>
  <si>
    <t>UNKD2</t>
  </si>
  <si>
    <t>UNITED KINGDOM</t>
  </si>
  <si>
    <t xml:space="preserve">CARD FACTORY                       </t>
  </si>
  <si>
    <t>ICP</t>
  </si>
  <si>
    <t>CHRIS BUK</t>
  </si>
  <si>
    <t>A MCINTYRE</t>
  </si>
  <si>
    <t>IFL / Ndc</t>
  </si>
  <si>
    <t>Leeds - UNITED KINGDOM</t>
  </si>
  <si>
    <t>UKDM</t>
  </si>
  <si>
    <t>RD</t>
  </si>
  <si>
    <t>ANITA</t>
  </si>
  <si>
    <t xml:space="preserve">illeg                         </t>
  </si>
  <si>
    <t>rdd</t>
  </si>
  <si>
    <t>capet</t>
  </si>
  <si>
    <t xml:space="preserve">PVT                                </t>
  </si>
  <si>
    <t>L WALTERS</t>
  </si>
  <si>
    <t>JESSICA</t>
  </si>
  <si>
    <t>yvette</t>
  </si>
  <si>
    <t>POD received from cell 0641377685 M</t>
  </si>
  <si>
    <t>RD2</t>
  </si>
  <si>
    <t xml:space="preserve">SHOP 208                           </t>
  </si>
  <si>
    <t>CARDIES BALLITO</t>
  </si>
  <si>
    <t>Jayadri</t>
  </si>
  <si>
    <t>rd2</t>
  </si>
  <si>
    <t xml:space="preserve">REVOLUTION LICENSING AND ADVER     </t>
  </si>
  <si>
    <t>Missed cutoff</t>
  </si>
  <si>
    <t>jam</t>
  </si>
  <si>
    <t>PORT3</t>
  </si>
  <si>
    <t>PORT ELIZABETH</t>
  </si>
  <si>
    <t>SHANNEL NEL</t>
  </si>
  <si>
    <t>Shannel</t>
  </si>
  <si>
    <t>Late Linehaul Delayed Beyond Skynet Control</t>
  </si>
  <si>
    <t>lep</t>
  </si>
  <si>
    <t>POD received from cell 0836333439 M</t>
  </si>
  <si>
    <t>EAST</t>
  </si>
  <si>
    <t>EAST LONDON</t>
  </si>
  <si>
    <t>KATE CAIRNS</t>
  </si>
  <si>
    <t>Kate</t>
  </si>
  <si>
    <t>POD received from cell 0838920848 M</t>
  </si>
  <si>
    <t>ELCRETIA</t>
  </si>
  <si>
    <t>CHRISTMAS SAMPLES</t>
  </si>
  <si>
    <t>patience</t>
  </si>
  <si>
    <t>POD received from cell 0837429668 M</t>
  </si>
  <si>
    <t>LADYS</t>
  </si>
  <si>
    <t>LADYSMITH (NTL)</t>
  </si>
  <si>
    <t>ALYSHA</t>
  </si>
  <si>
    <t>POD received from cell 0733056816 M</t>
  </si>
  <si>
    <t>PATSY</t>
  </si>
  <si>
    <t>ELECRICA</t>
  </si>
  <si>
    <t>MICHAEL</t>
  </si>
  <si>
    <t>WENDY</t>
  </si>
  <si>
    <t>EAR / FUE</t>
  </si>
  <si>
    <t>moosa</t>
  </si>
  <si>
    <t>POD received from cell 0719210626 M</t>
  </si>
  <si>
    <t>SYLVIA</t>
  </si>
  <si>
    <t xml:space="preserve">REVOLUTION LICENSING               </t>
  </si>
  <si>
    <t>EMMA CLARKE</t>
  </si>
  <si>
    <t>SAMANTHA</t>
  </si>
  <si>
    <t>ngf</t>
  </si>
  <si>
    <t xml:space="preserve">DISNEY                             </t>
  </si>
  <si>
    <t>LINDI TREURNICHT</t>
  </si>
  <si>
    <t>Alvina</t>
  </si>
  <si>
    <t>POD received from cell 0835346652 M</t>
  </si>
  <si>
    <t>SA GREETINGS</t>
  </si>
  <si>
    <t>POD received from cell 0739633425 M</t>
  </si>
  <si>
    <t>Patience</t>
  </si>
  <si>
    <t xml:space="preserve">BAYWEST MALL CENTRE MANAGEMENT     </t>
  </si>
  <si>
    <t>TROY ZUNCKEL</t>
  </si>
  <si>
    <t>nelmari</t>
  </si>
  <si>
    <t xml:space="preserve">CLICKS H O                         </t>
  </si>
  <si>
    <t>SHINAAZ D</t>
  </si>
  <si>
    <t>YOLANDA</t>
  </si>
  <si>
    <t>John</t>
  </si>
  <si>
    <t>POD received from cell 0764958693 M</t>
  </si>
  <si>
    <t>NICK PODMORE</t>
  </si>
  <si>
    <t>nathan</t>
  </si>
  <si>
    <t>POD received from cell 0835755064 M</t>
  </si>
  <si>
    <t xml:space="preserve">CATDIES-SHELLY BEACH               </t>
  </si>
  <si>
    <t>dylan</t>
  </si>
  <si>
    <t>POD received from cell 0734986729 M</t>
  </si>
  <si>
    <t xml:space="preserve">CARDIES-SANDTON CITY               </t>
  </si>
  <si>
    <t>POD received from cell 0715155602 M</t>
  </si>
  <si>
    <t>PATRYS S</t>
  </si>
  <si>
    <t>?</t>
  </si>
  <si>
    <t>.</t>
  </si>
  <si>
    <t>DOCS</t>
  </si>
  <si>
    <t>CHARMAINE NAIDOO</t>
  </si>
  <si>
    <t>NICK PADMORE</t>
  </si>
  <si>
    <t>nick</t>
  </si>
  <si>
    <t>NONFUNSO A</t>
  </si>
  <si>
    <t>BTS SAMPLES</t>
  </si>
  <si>
    <t xml:space="preserve">KATE CAIRNS                        </t>
  </si>
  <si>
    <t>R Lloyd</t>
  </si>
  <si>
    <t>Late linehaul</t>
  </si>
  <si>
    <t>AVW</t>
  </si>
  <si>
    <t xml:space="preserve">SHANNEL NEL                        </t>
  </si>
  <si>
    <t>N A</t>
  </si>
  <si>
    <t xml:space="preserve">BLUE HORIZON LICENSING             </t>
  </si>
  <si>
    <t>RAADHIYAH T</t>
  </si>
  <si>
    <t>suee</t>
  </si>
  <si>
    <t>POD received from cell 0733622001 M</t>
  </si>
  <si>
    <t>ANITA A</t>
  </si>
  <si>
    <t xml:space="preserve">SA GREATINGS                       </t>
  </si>
  <si>
    <t>FRAGILE</t>
  </si>
  <si>
    <t>EVAN</t>
  </si>
  <si>
    <t>KERRY</t>
  </si>
  <si>
    <t xml:space="preserve">LEBO                          </t>
  </si>
  <si>
    <t>NEWCA</t>
  </si>
  <si>
    <t>NEWCASTLE</t>
  </si>
  <si>
    <t>VANESSA P</t>
  </si>
  <si>
    <t>CHARMAINE</t>
  </si>
  <si>
    <t>Driver late</t>
  </si>
  <si>
    <t>SYSTEM</t>
  </si>
  <si>
    <t xml:space="preserve">DOVES                              </t>
  </si>
  <si>
    <t>INOR</t>
  </si>
  <si>
    <t>DBC</t>
  </si>
  <si>
    <t>YASMEEN T</t>
  </si>
  <si>
    <t>YASMEEN</t>
  </si>
  <si>
    <t>POD received from cell 0735504483 M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</si>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</sst>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R59"/>
  <sheetViews>
    <sheetView tabSelected="1" workbookViewId="0">
      <selection activeCell="D10" sqref="D10"/>
    </sheetView>
  </sheetViews>
  <sheetFormatPr defaultRowHeight="15"/>
  <cols>
    <col min="64" max="67" width="9.140625" style="4"/>
  </cols>
  <sheetData>
    <row r="1" spans="1:96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  <c r="CO1" s="1"/>
      <c r="CP1" s="1"/>
      <c r="CQ1" s="1"/>
      <c r="CR1" s="1"/>
    </row>
    <row r="2" spans="1:96">
      <c r="A2" t="s">
        <v>72</v>
      </c>
      <c r="B2" t="s">
        <v>73</v>
      </c>
      <c r="C2" t="s">
        <v>74</v>
      </c>
      <c r="E2" t="str">
        <f>"009938991926"</f>
        <v>009938991926</v>
      </c>
      <c r="F2" s="3">
        <v>43894</v>
      </c>
      <c r="G2">
        <v>202009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7.54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 s="4">
        <v>49.41</v>
      </c>
      <c r="BM2" s="4">
        <v>7.41</v>
      </c>
      <c r="BN2" s="4">
        <v>56.82</v>
      </c>
      <c r="BO2" s="4">
        <v>56.82</v>
      </c>
      <c r="BQ2" t="s">
        <v>83</v>
      </c>
      <c r="BR2" t="s">
        <v>84</v>
      </c>
      <c r="BS2" s="3">
        <v>43895</v>
      </c>
      <c r="BT2" s="5">
        <v>0.45833333333333331</v>
      </c>
      <c r="BU2" t="s">
        <v>85</v>
      </c>
      <c r="BV2" t="s">
        <v>86</v>
      </c>
      <c r="BW2" t="s">
        <v>87</v>
      </c>
      <c r="BX2" t="s">
        <v>88</v>
      </c>
      <c r="BY2">
        <v>1200</v>
      </c>
      <c r="BZ2" t="s">
        <v>27</v>
      </c>
      <c r="CA2" t="s">
        <v>89</v>
      </c>
      <c r="CC2" t="s">
        <v>80</v>
      </c>
      <c r="CD2">
        <v>7441</v>
      </c>
      <c r="CE2" t="s">
        <v>90</v>
      </c>
      <c r="CF2" s="3">
        <v>43896</v>
      </c>
      <c r="CI2">
        <v>1</v>
      </c>
      <c r="CJ2">
        <v>1</v>
      </c>
      <c r="CK2">
        <v>21</v>
      </c>
      <c r="CL2" t="s">
        <v>86</v>
      </c>
    </row>
    <row r="3" spans="1:96">
      <c r="A3" t="s">
        <v>72</v>
      </c>
      <c r="B3" t="s">
        <v>73</v>
      </c>
      <c r="C3" t="s">
        <v>74</v>
      </c>
      <c r="E3" t="str">
        <f>"009938376858"</f>
        <v>009938376858</v>
      </c>
      <c r="F3" s="3">
        <v>43899</v>
      </c>
      <c r="G3">
        <v>202009</v>
      </c>
      <c r="H3" t="s">
        <v>75</v>
      </c>
      <c r="I3" t="s">
        <v>76</v>
      </c>
      <c r="J3" t="s">
        <v>77</v>
      </c>
      <c r="K3" t="s">
        <v>78</v>
      </c>
      <c r="L3" t="s">
        <v>79</v>
      </c>
      <c r="M3" t="s">
        <v>80</v>
      </c>
      <c r="N3" t="s">
        <v>77</v>
      </c>
      <c r="O3" t="s">
        <v>82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7.54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0.5</v>
      </c>
      <c r="BJ3">
        <v>1.7</v>
      </c>
      <c r="BK3">
        <v>2</v>
      </c>
      <c r="BL3" s="4">
        <v>49.41</v>
      </c>
      <c r="BM3" s="4">
        <v>7.41</v>
      </c>
      <c r="BN3" s="4">
        <v>56.82</v>
      </c>
      <c r="BO3" s="4">
        <v>56.82</v>
      </c>
      <c r="BQ3" t="s">
        <v>91</v>
      </c>
      <c r="BR3" t="s">
        <v>84</v>
      </c>
      <c r="BS3" s="3">
        <v>43900</v>
      </c>
      <c r="BT3" s="5">
        <v>0.40416666666666662</v>
      </c>
      <c r="BU3" t="s">
        <v>92</v>
      </c>
      <c r="BV3" t="s">
        <v>93</v>
      </c>
      <c r="BY3">
        <v>8306.4500000000007</v>
      </c>
      <c r="BZ3" t="s">
        <v>27</v>
      </c>
      <c r="CA3" t="s">
        <v>94</v>
      </c>
      <c r="CC3" t="s">
        <v>80</v>
      </c>
      <c r="CD3">
        <v>7441</v>
      </c>
      <c r="CE3" t="s">
        <v>90</v>
      </c>
      <c r="CF3" s="3">
        <v>43900</v>
      </c>
      <c r="CI3">
        <v>1</v>
      </c>
      <c r="CJ3">
        <v>1</v>
      </c>
      <c r="CK3">
        <v>21</v>
      </c>
      <c r="CL3" t="s">
        <v>86</v>
      </c>
    </row>
    <row r="4" spans="1:96">
      <c r="A4" t="s">
        <v>72</v>
      </c>
      <c r="B4" t="s">
        <v>73</v>
      </c>
      <c r="C4" t="s">
        <v>74</v>
      </c>
      <c r="E4" t="str">
        <f>"009938991927"</f>
        <v>009938991927</v>
      </c>
      <c r="F4" s="3">
        <v>43899</v>
      </c>
      <c r="G4">
        <v>202009</v>
      </c>
      <c r="H4" t="s">
        <v>75</v>
      </c>
      <c r="I4" t="s">
        <v>76</v>
      </c>
      <c r="J4" t="s">
        <v>77</v>
      </c>
      <c r="K4" t="s">
        <v>78</v>
      </c>
      <c r="L4" t="s">
        <v>79</v>
      </c>
      <c r="M4" t="s">
        <v>80</v>
      </c>
      <c r="N4" t="s">
        <v>95</v>
      </c>
      <c r="O4" t="s">
        <v>82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9.42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</v>
      </c>
      <c r="BJ4">
        <v>2.4</v>
      </c>
      <c r="BK4">
        <v>2.5</v>
      </c>
      <c r="BL4" s="4">
        <v>61.75</v>
      </c>
      <c r="BM4" s="4">
        <v>9.26</v>
      </c>
      <c r="BN4" s="4">
        <v>71.010000000000005</v>
      </c>
      <c r="BO4" s="4">
        <v>71.010000000000005</v>
      </c>
      <c r="BQ4" t="s">
        <v>96</v>
      </c>
      <c r="BR4" t="s">
        <v>84</v>
      </c>
      <c r="BS4" s="3">
        <v>43900</v>
      </c>
      <c r="BT4" s="5">
        <v>0.34375</v>
      </c>
      <c r="BU4" t="s">
        <v>97</v>
      </c>
      <c r="BV4" t="s">
        <v>93</v>
      </c>
      <c r="BY4">
        <v>11899.77</v>
      </c>
      <c r="BZ4" t="s">
        <v>27</v>
      </c>
      <c r="CA4" t="s">
        <v>98</v>
      </c>
      <c r="CC4" t="s">
        <v>80</v>
      </c>
      <c r="CD4">
        <v>7560</v>
      </c>
      <c r="CE4" t="s">
        <v>90</v>
      </c>
      <c r="CF4" s="3">
        <v>43900</v>
      </c>
      <c r="CI4">
        <v>1</v>
      </c>
      <c r="CJ4">
        <v>1</v>
      </c>
      <c r="CK4">
        <v>21</v>
      </c>
      <c r="CL4" t="s">
        <v>86</v>
      </c>
    </row>
    <row r="5" spans="1:96">
      <c r="A5" t="s">
        <v>99</v>
      </c>
      <c r="B5" t="s">
        <v>73</v>
      </c>
      <c r="C5" t="s">
        <v>74</v>
      </c>
      <c r="E5" t="str">
        <f>"029908381296"</f>
        <v>029908381296</v>
      </c>
      <c r="F5" s="3">
        <v>43899</v>
      </c>
      <c r="G5">
        <v>202009</v>
      </c>
      <c r="H5" t="s">
        <v>100</v>
      </c>
      <c r="I5" t="s">
        <v>101</v>
      </c>
      <c r="J5" t="s">
        <v>77</v>
      </c>
      <c r="K5" t="s">
        <v>78</v>
      </c>
      <c r="L5" t="s">
        <v>75</v>
      </c>
      <c r="M5" t="s">
        <v>76</v>
      </c>
      <c r="N5" t="s">
        <v>77</v>
      </c>
      <c r="O5" t="s">
        <v>82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7.54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0.5</v>
      </c>
      <c r="BJ5">
        <v>0.2</v>
      </c>
      <c r="BK5">
        <v>0.5</v>
      </c>
      <c r="BL5" s="4">
        <v>49.41</v>
      </c>
      <c r="BM5" s="4">
        <v>7.41</v>
      </c>
      <c r="BN5" s="4">
        <v>56.82</v>
      </c>
      <c r="BO5" s="4">
        <v>56.82</v>
      </c>
      <c r="BQ5" t="s">
        <v>102</v>
      </c>
      <c r="BR5" t="s">
        <v>103</v>
      </c>
      <c r="BS5" s="3">
        <v>43900</v>
      </c>
      <c r="BT5" s="5">
        <v>0.31944444444444448</v>
      </c>
      <c r="BU5" t="s">
        <v>104</v>
      </c>
      <c r="BV5" t="s">
        <v>93</v>
      </c>
      <c r="BY5">
        <v>1200</v>
      </c>
      <c r="BZ5" t="s">
        <v>27</v>
      </c>
      <c r="CA5" t="s">
        <v>105</v>
      </c>
      <c r="CC5" t="s">
        <v>76</v>
      </c>
      <c r="CD5">
        <v>2000</v>
      </c>
      <c r="CE5" t="s">
        <v>90</v>
      </c>
      <c r="CF5" s="3">
        <v>43901</v>
      </c>
      <c r="CI5">
        <v>1</v>
      </c>
      <c r="CJ5">
        <v>1</v>
      </c>
      <c r="CK5">
        <v>21</v>
      </c>
      <c r="CL5" t="s">
        <v>86</v>
      </c>
    </row>
    <row r="6" spans="1:96">
      <c r="A6" t="s">
        <v>72</v>
      </c>
      <c r="B6" t="s">
        <v>73</v>
      </c>
      <c r="C6" t="s">
        <v>74</v>
      </c>
      <c r="E6" t="str">
        <f>"019911576883"</f>
        <v>019911576883</v>
      </c>
      <c r="F6" s="3">
        <v>43893</v>
      </c>
      <c r="G6">
        <v>202009</v>
      </c>
      <c r="H6" t="s">
        <v>79</v>
      </c>
      <c r="I6" t="s">
        <v>80</v>
      </c>
      <c r="J6" t="s">
        <v>77</v>
      </c>
      <c r="K6" t="s">
        <v>78</v>
      </c>
      <c r="L6" t="s">
        <v>75</v>
      </c>
      <c r="M6" t="s">
        <v>76</v>
      </c>
      <c r="N6" t="s">
        <v>77</v>
      </c>
      <c r="O6" t="s">
        <v>82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8.3699999999999992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 s="4">
        <v>50.24</v>
      </c>
      <c r="BM6" s="4">
        <v>7.54</v>
      </c>
      <c r="BN6" s="4">
        <v>57.78</v>
      </c>
      <c r="BO6" s="4">
        <v>57.78</v>
      </c>
      <c r="BR6" t="s">
        <v>91</v>
      </c>
      <c r="BS6" s="3">
        <v>43894</v>
      </c>
      <c r="BT6" s="5">
        <v>0.35694444444444445</v>
      </c>
      <c r="BU6" t="s">
        <v>106</v>
      </c>
      <c r="BV6" t="s">
        <v>93</v>
      </c>
      <c r="BY6">
        <v>1200</v>
      </c>
      <c r="BZ6" t="s">
        <v>27</v>
      </c>
      <c r="CC6" t="s">
        <v>76</v>
      </c>
      <c r="CD6">
        <v>2013</v>
      </c>
      <c r="CE6" t="s">
        <v>90</v>
      </c>
      <c r="CF6" s="3">
        <v>43895</v>
      </c>
      <c r="CI6">
        <v>1</v>
      </c>
      <c r="CJ6">
        <v>1</v>
      </c>
      <c r="CK6">
        <v>21</v>
      </c>
      <c r="CL6" t="s">
        <v>86</v>
      </c>
    </row>
    <row r="7" spans="1:96">
      <c r="A7" t="s">
        <v>99</v>
      </c>
      <c r="B7" t="s">
        <v>73</v>
      </c>
      <c r="C7" t="s">
        <v>74</v>
      </c>
      <c r="E7" t="str">
        <f>"009939667612"</f>
        <v>009939667612</v>
      </c>
      <c r="F7" s="3">
        <v>43893</v>
      </c>
      <c r="G7">
        <v>202009</v>
      </c>
      <c r="H7" t="s">
        <v>107</v>
      </c>
      <c r="I7" t="s">
        <v>108</v>
      </c>
      <c r="J7" t="s">
        <v>109</v>
      </c>
      <c r="K7" t="s">
        <v>78</v>
      </c>
      <c r="L7" t="s">
        <v>110</v>
      </c>
      <c r="M7" t="s">
        <v>111</v>
      </c>
      <c r="N7" t="s">
        <v>112</v>
      </c>
      <c r="O7" t="s">
        <v>113</v>
      </c>
      <c r="P7" t="str">
        <f>"LINDI                         "</f>
        <v xml:space="preserve">LINDI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15.7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</v>
      </c>
      <c r="BJ7">
        <v>0.5</v>
      </c>
      <c r="BK7">
        <v>2</v>
      </c>
      <c r="BL7" s="4">
        <v>94.2</v>
      </c>
      <c r="BM7" s="4">
        <v>14.13</v>
      </c>
      <c r="BN7" s="4">
        <v>108.33</v>
      </c>
      <c r="BO7" s="4">
        <v>108.33</v>
      </c>
      <c r="BQ7" t="s">
        <v>114</v>
      </c>
      <c r="BR7" t="s">
        <v>115</v>
      </c>
      <c r="BS7" s="3">
        <v>43894</v>
      </c>
      <c r="BT7" s="5">
        <v>0.41666666666666669</v>
      </c>
      <c r="BU7" t="s">
        <v>116</v>
      </c>
      <c r="BV7" t="s">
        <v>93</v>
      </c>
      <c r="BY7">
        <v>2400</v>
      </c>
      <c r="BZ7" t="s">
        <v>27</v>
      </c>
      <c r="CA7" t="s">
        <v>117</v>
      </c>
      <c r="CC7" t="s">
        <v>111</v>
      </c>
      <c r="CD7">
        <v>7600</v>
      </c>
      <c r="CE7" t="s">
        <v>90</v>
      </c>
      <c r="CF7" s="3">
        <v>43894</v>
      </c>
      <c r="CI7">
        <v>1</v>
      </c>
      <c r="CJ7">
        <v>1</v>
      </c>
      <c r="CK7">
        <v>31</v>
      </c>
      <c r="CL7" t="s">
        <v>86</v>
      </c>
    </row>
    <row r="8" spans="1:96">
      <c r="A8" t="s">
        <v>99</v>
      </c>
      <c r="B8" t="s">
        <v>73</v>
      </c>
      <c r="C8" t="s">
        <v>74</v>
      </c>
      <c r="E8" t="str">
        <f>"009939667611"</f>
        <v>009939667611</v>
      </c>
      <c r="F8" s="3">
        <v>43893</v>
      </c>
      <c r="G8">
        <v>202009</v>
      </c>
      <c r="H8" t="s">
        <v>107</v>
      </c>
      <c r="I8" t="s">
        <v>108</v>
      </c>
      <c r="J8" t="s">
        <v>109</v>
      </c>
      <c r="K8" t="s">
        <v>78</v>
      </c>
      <c r="L8" t="s">
        <v>118</v>
      </c>
      <c r="M8" t="s">
        <v>119</v>
      </c>
      <c r="N8" t="s">
        <v>112</v>
      </c>
      <c r="O8" t="s">
        <v>113</v>
      </c>
      <c r="P8" t="str">
        <f>"LINDI                         "</f>
        <v xml:space="preserve">LINDI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6.54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</v>
      </c>
      <c r="BJ8">
        <v>0.5</v>
      </c>
      <c r="BK8">
        <v>2</v>
      </c>
      <c r="BL8" s="4">
        <v>39.25</v>
      </c>
      <c r="BM8" s="4">
        <v>5.89</v>
      </c>
      <c r="BN8" s="4">
        <v>45.14</v>
      </c>
      <c r="BO8" s="4">
        <v>45.14</v>
      </c>
      <c r="BQ8" t="s">
        <v>120</v>
      </c>
      <c r="BR8" t="s">
        <v>115</v>
      </c>
      <c r="BS8" s="3">
        <v>43894</v>
      </c>
      <c r="BT8" s="5">
        <v>0.45208333333333334</v>
      </c>
      <c r="BU8" t="s">
        <v>121</v>
      </c>
      <c r="BV8" t="s">
        <v>93</v>
      </c>
      <c r="BY8">
        <v>2400</v>
      </c>
      <c r="BZ8" t="s">
        <v>27</v>
      </c>
      <c r="CA8" t="s">
        <v>122</v>
      </c>
      <c r="CC8" t="s">
        <v>119</v>
      </c>
      <c r="CD8">
        <v>4319</v>
      </c>
      <c r="CE8" t="s">
        <v>90</v>
      </c>
      <c r="CF8" s="3">
        <v>43895</v>
      </c>
      <c r="CI8">
        <v>1</v>
      </c>
      <c r="CJ8">
        <v>1</v>
      </c>
      <c r="CK8">
        <v>32</v>
      </c>
      <c r="CL8" t="s">
        <v>86</v>
      </c>
    </row>
    <row r="9" spans="1:96">
      <c r="A9" t="s">
        <v>99</v>
      </c>
      <c r="B9" t="s">
        <v>73</v>
      </c>
      <c r="C9" t="s">
        <v>74</v>
      </c>
      <c r="E9" t="str">
        <f>"009939667615"</f>
        <v>009939667615</v>
      </c>
      <c r="F9" s="3">
        <v>43893</v>
      </c>
      <c r="G9">
        <v>202009</v>
      </c>
      <c r="H9" t="s">
        <v>107</v>
      </c>
      <c r="I9" t="s">
        <v>108</v>
      </c>
      <c r="J9" t="s">
        <v>109</v>
      </c>
      <c r="K9" t="s">
        <v>78</v>
      </c>
      <c r="L9" t="s">
        <v>123</v>
      </c>
      <c r="M9" t="s">
        <v>124</v>
      </c>
      <c r="N9" t="s">
        <v>125</v>
      </c>
      <c r="O9" t="s">
        <v>113</v>
      </c>
      <c r="P9" t="str">
        <f>"LINDI                         "</f>
        <v xml:space="preserve">LINDI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15.7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</v>
      </c>
      <c r="BJ9">
        <v>0.5</v>
      </c>
      <c r="BK9">
        <v>2</v>
      </c>
      <c r="BL9" s="4">
        <v>94.2</v>
      </c>
      <c r="BM9" s="4">
        <v>14.13</v>
      </c>
      <c r="BN9" s="4">
        <v>108.33</v>
      </c>
      <c r="BO9" s="4">
        <v>108.33</v>
      </c>
      <c r="BQ9" t="s">
        <v>126</v>
      </c>
      <c r="BR9" t="s">
        <v>115</v>
      </c>
      <c r="BS9" s="3">
        <v>43894</v>
      </c>
      <c r="BT9" s="5">
        <v>0.46111111111111108</v>
      </c>
      <c r="BU9" t="s">
        <v>127</v>
      </c>
      <c r="BV9" t="s">
        <v>93</v>
      </c>
      <c r="BY9">
        <v>2400</v>
      </c>
      <c r="BZ9" t="s">
        <v>27</v>
      </c>
      <c r="CA9" t="s">
        <v>128</v>
      </c>
      <c r="CC9" t="s">
        <v>124</v>
      </c>
      <c r="CD9">
        <v>3200</v>
      </c>
      <c r="CE9" t="s">
        <v>90</v>
      </c>
      <c r="CF9" s="3">
        <v>43896</v>
      </c>
      <c r="CI9">
        <v>1</v>
      </c>
      <c r="CJ9">
        <v>1</v>
      </c>
      <c r="CK9">
        <v>31</v>
      </c>
      <c r="CL9" t="s">
        <v>86</v>
      </c>
    </row>
    <row r="10" spans="1:96">
      <c r="A10" t="s">
        <v>99</v>
      </c>
      <c r="B10" t="s">
        <v>73</v>
      </c>
      <c r="C10" t="s">
        <v>74</v>
      </c>
      <c r="E10" t="str">
        <f>"009939667613"</f>
        <v>009939667613</v>
      </c>
      <c r="F10" s="3">
        <v>43893</v>
      </c>
      <c r="G10">
        <v>202009</v>
      </c>
      <c r="H10" t="s">
        <v>107</v>
      </c>
      <c r="I10" t="s">
        <v>108</v>
      </c>
      <c r="J10" t="s">
        <v>109</v>
      </c>
      <c r="K10" t="s">
        <v>78</v>
      </c>
      <c r="L10" t="s">
        <v>107</v>
      </c>
      <c r="M10" t="s">
        <v>108</v>
      </c>
      <c r="N10" t="s">
        <v>129</v>
      </c>
      <c r="O10" t="s">
        <v>113</v>
      </c>
      <c r="P10" t="str">
        <f>"LINDI                         "</f>
        <v xml:space="preserve">LINDI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6.54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</v>
      </c>
      <c r="BJ10">
        <v>0.5</v>
      </c>
      <c r="BK10">
        <v>2</v>
      </c>
      <c r="BL10" s="4">
        <v>39.25</v>
      </c>
      <c r="BM10" s="4">
        <v>5.89</v>
      </c>
      <c r="BN10" s="4">
        <v>45.14</v>
      </c>
      <c r="BO10" s="4">
        <v>45.14</v>
      </c>
      <c r="BQ10" t="s">
        <v>130</v>
      </c>
      <c r="BR10" t="s">
        <v>115</v>
      </c>
      <c r="BS10" s="3">
        <v>43894</v>
      </c>
      <c r="BT10" s="5">
        <v>0.41250000000000003</v>
      </c>
      <c r="BU10" t="s">
        <v>131</v>
      </c>
      <c r="BV10" t="s">
        <v>93</v>
      </c>
      <c r="BY10">
        <v>2400</v>
      </c>
      <c r="BZ10" t="s">
        <v>27</v>
      </c>
      <c r="CA10" t="s">
        <v>132</v>
      </c>
      <c r="CC10" t="s">
        <v>108</v>
      </c>
      <c r="CD10">
        <v>3652</v>
      </c>
      <c r="CE10" t="s">
        <v>90</v>
      </c>
      <c r="CF10" s="3">
        <v>43895</v>
      </c>
      <c r="CI10">
        <v>1</v>
      </c>
      <c r="CJ10">
        <v>1</v>
      </c>
      <c r="CK10">
        <v>32</v>
      </c>
      <c r="CL10" t="s">
        <v>86</v>
      </c>
    </row>
    <row r="11" spans="1:96">
      <c r="A11" t="s">
        <v>99</v>
      </c>
      <c r="B11" t="s">
        <v>73</v>
      </c>
      <c r="C11" t="s">
        <v>74</v>
      </c>
      <c r="E11" t="str">
        <f>"009939667608"</f>
        <v>009939667608</v>
      </c>
      <c r="F11" s="3">
        <v>43893</v>
      </c>
      <c r="G11">
        <v>202009</v>
      </c>
      <c r="H11" t="s">
        <v>107</v>
      </c>
      <c r="I11" t="s">
        <v>108</v>
      </c>
      <c r="J11" t="s">
        <v>109</v>
      </c>
      <c r="K11" t="s">
        <v>78</v>
      </c>
      <c r="L11" t="s">
        <v>133</v>
      </c>
      <c r="M11" t="s">
        <v>134</v>
      </c>
      <c r="N11" t="s">
        <v>135</v>
      </c>
      <c r="O11" t="s">
        <v>113</v>
      </c>
      <c r="P11" t="str">
        <f>"LINDI                         "</f>
        <v xml:space="preserve">LINDI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15.7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</v>
      </c>
      <c r="BJ11">
        <v>0.5</v>
      </c>
      <c r="BK11">
        <v>2</v>
      </c>
      <c r="BL11" s="4">
        <v>94.2</v>
      </c>
      <c r="BM11" s="4">
        <v>14.13</v>
      </c>
      <c r="BN11" s="4">
        <v>108.33</v>
      </c>
      <c r="BO11" s="4">
        <v>108.33</v>
      </c>
      <c r="BQ11" t="s">
        <v>136</v>
      </c>
      <c r="BR11" t="s">
        <v>115</v>
      </c>
      <c r="BS11" s="3">
        <v>43894</v>
      </c>
      <c r="BT11" s="5">
        <v>0.38819444444444445</v>
      </c>
      <c r="BU11" t="s">
        <v>137</v>
      </c>
      <c r="BV11" t="s">
        <v>93</v>
      </c>
      <c r="BY11">
        <v>2400</v>
      </c>
      <c r="BZ11" t="s">
        <v>27</v>
      </c>
      <c r="CA11" t="s">
        <v>138</v>
      </c>
      <c r="CC11" t="s">
        <v>134</v>
      </c>
      <c r="CD11">
        <v>1541</v>
      </c>
      <c r="CE11" t="s">
        <v>90</v>
      </c>
      <c r="CF11" s="3">
        <v>43895</v>
      </c>
      <c r="CI11">
        <v>1</v>
      </c>
      <c r="CJ11">
        <v>1</v>
      </c>
      <c r="CK11">
        <v>31</v>
      </c>
      <c r="CL11" t="s">
        <v>86</v>
      </c>
    </row>
    <row r="12" spans="1:96">
      <c r="A12" t="s">
        <v>99</v>
      </c>
      <c r="B12" t="s">
        <v>73</v>
      </c>
      <c r="C12" t="s">
        <v>74</v>
      </c>
      <c r="E12" t="str">
        <f>"009939667610"</f>
        <v>009939667610</v>
      </c>
      <c r="F12" s="3">
        <v>43893</v>
      </c>
      <c r="G12">
        <v>202009</v>
      </c>
      <c r="H12" t="s">
        <v>107</v>
      </c>
      <c r="I12" t="s">
        <v>108</v>
      </c>
      <c r="J12" t="s">
        <v>109</v>
      </c>
      <c r="K12" t="s">
        <v>78</v>
      </c>
      <c r="L12" t="s">
        <v>139</v>
      </c>
      <c r="M12" t="s">
        <v>140</v>
      </c>
      <c r="N12" t="s">
        <v>112</v>
      </c>
      <c r="O12" t="s">
        <v>113</v>
      </c>
      <c r="P12" t="str">
        <f>"LINDI                         "</f>
        <v xml:space="preserve">LINDI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15.7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2</v>
      </c>
      <c r="BJ12">
        <v>0.5</v>
      </c>
      <c r="BK12">
        <v>2</v>
      </c>
      <c r="BL12" s="4">
        <v>94.2</v>
      </c>
      <c r="BM12" s="4">
        <v>14.13</v>
      </c>
      <c r="BN12" s="4">
        <v>108.33</v>
      </c>
      <c r="BO12" s="4">
        <v>108.33</v>
      </c>
      <c r="BQ12" t="s">
        <v>141</v>
      </c>
      <c r="BR12" t="s">
        <v>115</v>
      </c>
      <c r="BS12" s="3">
        <v>43894</v>
      </c>
      <c r="BT12" s="5">
        <v>0.34027777777777773</v>
      </c>
      <c r="BU12" t="s">
        <v>142</v>
      </c>
      <c r="BV12" t="s">
        <v>93</v>
      </c>
      <c r="BY12">
        <v>2400</v>
      </c>
      <c r="BZ12" t="s">
        <v>27</v>
      </c>
      <c r="CA12" t="s">
        <v>143</v>
      </c>
      <c r="CC12" t="s">
        <v>140</v>
      </c>
      <c r="CD12">
        <v>1709</v>
      </c>
      <c r="CE12" t="s">
        <v>90</v>
      </c>
      <c r="CF12" s="3">
        <v>43896</v>
      </c>
      <c r="CI12">
        <v>1</v>
      </c>
      <c r="CJ12">
        <v>1</v>
      </c>
      <c r="CK12">
        <v>31</v>
      </c>
      <c r="CL12" t="s">
        <v>86</v>
      </c>
    </row>
    <row r="13" spans="1:96">
      <c r="A13" t="s">
        <v>99</v>
      </c>
      <c r="B13" t="s">
        <v>73</v>
      </c>
      <c r="C13" t="s">
        <v>74</v>
      </c>
      <c r="E13" t="str">
        <f>"009939667609"</f>
        <v>009939667609</v>
      </c>
      <c r="F13" s="3">
        <v>43893</v>
      </c>
      <c r="G13">
        <v>202009</v>
      </c>
      <c r="H13" t="s">
        <v>107</v>
      </c>
      <c r="I13" t="s">
        <v>108</v>
      </c>
      <c r="J13" t="s">
        <v>109</v>
      </c>
      <c r="K13" t="s">
        <v>78</v>
      </c>
      <c r="L13" t="s">
        <v>75</v>
      </c>
      <c r="M13" t="s">
        <v>76</v>
      </c>
      <c r="N13" t="s">
        <v>144</v>
      </c>
      <c r="O13" t="s">
        <v>113</v>
      </c>
      <c r="P13" t="str">
        <f>"LINDI                         "</f>
        <v xml:space="preserve">LINDI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15.7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</v>
      </c>
      <c r="BJ13">
        <v>0.5</v>
      </c>
      <c r="BK13">
        <v>2</v>
      </c>
      <c r="BL13" s="4">
        <v>94.2</v>
      </c>
      <c r="BM13" s="4">
        <v>14.13</v>
      </c>
      <c r="BN13" s="4">
        <v>108.33</v>
      </c>
      <c r="BO13" s="4">
        <v>108.33</v>
      </c>
      <c r="BQ13" t="s">
        <v>145</v>
      </c>
      <c r="BR13" t="s">
        <v>115</v>
      </c>
      <c r="BS13" s="3">
        <v>43894</v>
      </c>
      <c r="BT13" s="5">
        <v>0.41111111111111115</v>
      </c>
      <c r="BU13" t="s">
        <v>146</v>
      </c>
      <c r="BV13" t="s">
        <v>93</v>
      </c>
      <c r="BY13">
        <v>2400</v>
      </c>
      <c r="BZ13" t="s">
        <v>27</v>
      </c>
      <c r="CA13" t="s">
        <v>147</v>
      </c>
      <c r="CC13" t="s">
        <v>76</v>
      </c>
      <c r="CD13">
        <v>2006</v>
      </c>
      <c r="CE13" t="s">
        <v>90</v>
      </c>
      <c r="CF13" s="3">
        <v>43895</v>
      </c>
      <c r="CI13">
        <v>1</v>
      </c>
      <c r="CJ13">
        <v>1</v>
      </c>
      <c r="CK13">
        <v>31</v>
      </c>
      <c r="CL13" t="s">
        <v>86</v>
      </c>
    </row>
    <row r="14" spans="1:96">
      <c r="A14" t="s">
        <v>99</v>
      </c>
      <c r="B14" t="s">
        <v>73</v>
      </c>
      <c r="C14" t="s">
        <v>74</v>
      </c>
      <c r="E14" t="str">
        <f>"009939667614"</f>
        <v>009939667614</v>
      </c>
      <c r="F14" s="3">
        <v>43893</v>
      </c>
      <c r="G14">
        <v>202009</v>
      </c>
      <c r="H14" t="s">
        <v>107</v>
      </c>
      <c r="I14" t="s">
        <v>108</v>
      </c>
      <c r="J14" t="s">
        <v>109</v>
      </c>
      <c r="K14" t="s">
        <v>78</v>
      </c>
      <c r="L14" t="s">
        <v>148</v>
      </c>
      <c r="M14" t="s">
        <v>149</v>
      </c>
      <c r="N14" t="s">
        <v>150</v>
      </c>
      <c r="O14" t="s">
        <v>113</v>
      </c>
      <c r="P14" t="str">
        <f>"LINDI                         "</f>
        <v xml:space="preserve">LINDI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11.78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2</v>
      </c>
      <c r="BJ14">
        <v>0.5</v>
      </c>
      <c r="BK14">
        <v>2</v>
      </c>
      <c r="BL14" s="4">
        <v>70.66</v>
      </c>
      <c r="BM14" s="4">
        <v>10.6</v>
      </c>
      <c r="BN14" s="4">
        <v>81.260000000000005</v>
      </c>
      <c r="BO14" s="4">
        <v>81.260000000000005</v>
      </c>
      <c r="BQ14" t="s">
        <v>151</v>
      </c>
      <c r="BR14" t="s">
        <v>115</v>
      </c>
      <c r="BS14" s="3">
        <v>43894</v>
      </c>
      <c r="BT14" s="5">
        <v>0.59166666666666667</v>
      </c>
      <c r="BU14" t="s">
        <v>152</v>
      </c>
      <c r="BV14" t="s">
        <v>93</v>
      </c>
      <c r="BY14">
        <v>2400</v>
      </c>
      <c r="BZ14" t="s">
        <v>27</v>
      </c>
      <c r="CA14" t="s">
        <v>153</v>
      </c>
      <c r="CC14" t="s">
        <v>149</v>
      </c>
      <c r="CD14">
        <v>4399</v>
      </c>
      <c r="CE14" t="s">
        <v>90</v>
      </c>
      <c r="CF14" s="3">
        <v>43895</v>
      </c>
      <c r="CI14">
        <v>1</v>
      </c>
      <c r="CJ14">
        <v>1</v>
      </c>
      <c r="CK14">
        <v>34</v>
      </c>
      <c r="CL14" t="s">
        <v>86</v>
      </c>
    </row>
    <row r="15" spans="1:96">
      <c r="A15" t="s">
        <v>99</v>
      </c>
      <c r="B15" t="s">
        <v>73</v>
      </c>
      <c r="C15" t="s">
        <v>74</v>
      </c>
      <c r="E15" t="str">
        <f>"009939667616"</f>
        <v>009939667616</v>
      </c>
      <c r="F15" s="3">
        <v>43893</v>
      </c>
      <c r="G15">
        <v>202009</v>
      </c>
      <c r="H15" t="s">
        <v>107</v>
      </c>
      <c r="I15" t="s">
        <v>108</v>
      </c>
      <c r="J15" t="s">
        <v>109</v>
      </c>
      <c r="K15" t="s">
        <v>78</v>
      </c>
      <c r="L15" t="s">
        <v>154</v>
      </c>
      <c r="M15" t="s">
        <v>155</v>
      </c>
      <c r="N15" t="s">
        <v>156</v>
      </c>
      <c r="O15" t="s">
        <v>113</v>
      </c>
      <c r="P15" t="str">
        <f>"LINDI                         "</f>
        <v xml:space="preserve">LINDI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11.78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2</v>
      </c>
      <c r="BJ15">
        <v>0.5</v>
      </c>
      <c r="BK15">
        <v>2</v>
      </c>
      <c r="BL15" s="4">
        <v>70.66</v>
      </c>
      <c r="BM15" s="4">
        <v>10.6</v>
      </c>
      <c r="BN15" s="4">
        <v>81.260000000000005</v>
      </c>
      <c r="BO15" s="4">
        <v>81.260000000000005</v>
      </c>
      <c r="BQ15" t="s">
        <v>157</v>
      </c>
      <c r="BR15" t="s">
        <v>115</v>
      </c>
      <c r="BS15" s="3">
        <v>43894</v>
      </c>
      <c r="BT15" s="5">
        <v>0.65902777777777777</v>
      </c>
      <c r="BU15" t="s">
        <v>158</v>
      </c>
      <c r="BV15" t="s">
        <v>93</v>
      </c>
      <c r="BY15">
        <v>2400</v>
      </c>
      <c r="BZ15" t="s">
        <v>27</v>
      </c>
      <c r="CA15" t="s">
        <v>159</v>
      </c>
      <c r="CC15" t="s">
        <v>155</v>
      </c>
      <c r="CD15">
        <v>4265</v>
      </c>
      <c r="CE15" t="s">
        <v>90</v>
      </c>
      <c r="CF15" s="3">
        <v>43896</v>
      </c>
      <c r="CI15">
        <v>2</v>
      </c>
      <c r="CJ15">
        <v>1</v>
      </c>
      <c r="CK15">
        <v>34</v>
      </c>
      <c r="CL15" t="s">
        <v>86</v>
      </c>
    </row>
    <row r="16" spans="1:96">
      <c r="A16" t="s">
        <v>72</v>
      </c>
      <c r="B16" t="s">
        <v>73</v>
      </c>
      <c r="C16" t="s">
        <v>74</v>
      </c>
      <c r="E16" t="str">
        <f>"029908251057"</f>
        <v>029908251057</v>
      </c>
      <c r="F16" s="3">
        <v>43892</v>
      </c>
      <c r="G16">
        <v>202009</v>
      </c>
      <c r="H16" t="s">
        <v>100</v>
      </c>
      <c r="I16" t="s">
        <v>101</v>
      </c>
      <c r="J16" t="s">
        <v>77</v>
      </c>
      <c r="K16" t="s">
        <v>78</v>
      </c>
      <c r="L16" t="s">
        <v>75</v>
      </c>
      <c r="M16" t="s">
        <v>76</v>
      </c>
      <c r="N16" t="s">
        <v>160</v>
      </c>
      <c r="O16" t="s">
        <v>82</v>
      </c>
      <c r="P16" t="str">
        <f>"KERRY                         "</f>
        <v xml:space="preserve">KERRY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16.739999999999998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</v>
      </c>
      <c r="BJ16">
        <v>3.6</v>
      </c>
      <c r="BK16">
        <v>4</v>
      </c>
      <c r="BL16" s="4">
        <v>100.45</v>
      </c>
      <c r="BM16" s="4">
        <v>15.07</v>
      </c>
      <c r="BN16" s="4">
        <v>115.52</v>
      </c>
      <c r="BO16" s="4">
        <v>115.52</v>
      </c>
      <c r="BQ16" t="s">
        <v>161</v>
      </c>
      <c r="BR16" t="s">
        <v>103</v>
      </c>
      <c r="BS16" s="3">
        <v>43893</v>
      </c>
      <c r="BT16" s="5">
        <v>0.35486111111111113</v>
      </c>
      <c r="BU16" t="s">
        <v>106</v>
      </c>
      <c r="BV16" t="s">
        <v>93</v>
      </c>
      <c r="BY16">
        <v>18000</v>
      </c>
      <c r="BZ16" t="s">
        <v>27</v>
      </c>
      <c r="CC16" t="s">
        <v>76</v>
      </c>
      <c r="CD16">
        <v>2013</v>
      </c>
      <c r="CE16" t="s">
        <v>90</v>
      </c>
      <c r="CF16" s="3">
        <v>43893</v>
      </c>
      <c r="CI16">
        <v>1</v>
      </c>
      <c r="CJ16">
        <v>1</v>
      </c>
      <c r="CK16">
        <v>21</v>
      </c>
      <c r="CL16" t="s">
        <v>86</v>
      </c>
    </row>
    <row r="17" spans="1:91">
      <c r="A17" t="s">
        <v>72</v>
      </c>
      <c r="B17" t="s">
        <v>73</v>
      </c>
      <c r="C17" t="s">
        <v>74</v>
      </c>
      <c r="E17" t="str">
        <f>"009938991925"</f>
        <v>009938991925</v>
      </c>
      <c r="F17" s="3">
        <v>43892</v>
      </c>
      <c r="G17">
        <v>202009</v>
      </c>
      <c r="H17" t="s">
        <v>75</v>
      </c>
      <c r="I17" t="s">
        <v>76</v>
      </c>
      <c r="J17" t="s">
        <v>77</v>
      </c>
      <c r="K17" t="s">
        <v>78</v>
      </c>
      <c r="L17" t="s">
        <v>162</v>
      </c>
      <c r="M17" t="s">
        <v>163</v>
      </c>
      <c r="N17" t="s">
        <v>164</v>
      </c>
      <c r="O17" t="s">
        <v>165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366.42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1070.32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</v>
      </c>
      <c r="BJ17">
        <v>3.6</v>
      </c>
      <c r="BK17">
        <v>4</v>
      </c>
      <c r="BL17" s="4">
        <v>3268.86</v>
      </c>
      <c r="BM17" s="4">
        <v>0</v>
      </c>
      <c r="BN17" s="4">
        <v>3268.86</v>
      </c>
      <c r="BO17" s="4">
        <v>3268.86</v>
      </c>
      <c r="BQ17" t="s">
        <v>166</v>
      </c>
      <c r="BR17" t="s">
        <v>84</v>
      </c>
      <c r="BS17" s="3">
        <v>43895</v>
      </c>
      <c r="BT17" s="5">
        <v>0.58333333333333337</v>
      </c>
      <c r="BU17" t="s">
        <v>167</v>
      </c>
      <c r="BY17">
        <v>18000</v>
      </c>
      <c r="BZ17" t="s">
        <v>168</v>
      </c>
      <c r="CA17" t="s">
        <v>169</v>
      </c>
      <c r="CC17" t="s">
        <v>163</v>
      </c>
      <c r="CD17" t="s">
        <v>170</v>
      </c>
      <c r="CE17" t="s">
        <v>90</v>
      </c>
      <c r="CI17">
        <v>0</v>
      </c>
      <c r="CJ17">
        <v>0</v>
      </c>
      <c r="CK17">
        <v>524</v>
      </c>
      <c r="CL17" t="s">
        <v>86</v>
      </c>
    </row>
    <row r="18" spans="1:91">
      <c r="A18" t="s">
        <v>99</v>
      </c>
      <c r="B18" t="s">
        <v>73</v>
      </c>
      <c r="C18" t="s">
        <v>74</v>
      </c>
      <c r="E18" t="str">
        <f>"029908381298"</f>
        <v>029908381298</v>
      </c>
      <c r="F18" s="3">
        <v>43899</v>
      </c>
      <c r="G18">
        <v>202009</v>
      </c>
      <c r="H18" t="s">
        <v>100</v>
      </c>
      <c r="I18" t="s">
        <v>101</v>
      </c>
      <c r="J18" t="s">
        <v>77</v>
      </c>
      <c r="K18" t="s">
        <v>78</v>
      </c>
      <c r="L18" t="s">
        <v>75</v>
      </c>
      <c r="M18" t="s">
        <v>76</v>
      </c>
      <c r="N18" t="s">
        <v>77</v>
      </c>
      <c r="O18" t="s">
        <v>171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14.13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1.7</v>
      </c>
      <c r="BJ18">
        <v>6</v>
      </c>
      <c r="BK18">
        <v>6</v>
      </c>
      <c r="BL18" s="4">
        <v>97.63</v>
      </c>
      <c r="BM18" s="4">
        <v>14.64</v>
      </c>
      <c r="BN18" s="4">
        <v>112.27</v>
      </c>
      <c r="BO18" s="4">
        <v>112.27</v>
      </c>
      <c r="BQ18" t="s">
        <v>172</v>
      </c>
      <c r="BR18" t="s">
        <v>103</v>
      </c>
      <c r="BS18" s="3">
        <v>43900</v>
      </c>
      <c r="BT18" s="5">
        <v>0.31944444444444448</v>
      </c>
      <c r="BU18" t="s">
        <v>173</v>
      </c>
      <c r="BV18" t="s">
        <v>93</v>
      </c>
      <c r="BY18">
        <v>30106.83</v>
      </c>
      <c r="CA18" t="s">
        <v>105</v>
      </c>
      <c r="CC18" t="s">
        <v>76</v>
      </c>
      <c r="CD18">
        <v>2000</v>
      </c>
      <c r="CE18" t="s">
        <v>90</v>
      </c>
      <c r="CF18" s="3">
        <v>43901</v>
      </c>
      <c r="CI18">
        <v>1</v>
      </c>
      <c r="CJ18">
        <v>1</v>
      </c>
      <c r="CK18" t="s">
        <v>174</v>
      </c>
      <c r="CL18" t="s">
        <v>86</v>
      </c>
    </row>
    <row r="19" spans="1:91">
      <c r="A19" t="s">
        <v>72</v>
      </c>
      <c r="B19" t="s">
        <v>73</v>
      </c>
      <c r="C19" t="s">
        <v>74</v>
      </c>
      <c r="E19" t="str">
        <f>"029908382491"</f>
        <v>029908382491</v>
      </c>
      <c r="F19" s="3">
        <v>43896</v>
      </c>
      <c r="G19">
        <v>202009</v>
      </c>
      <c r="H19" t="s">
        <v>100</v>
      </c>
      <c r="I19" t="s">
        <v>101</v>
      </c>
      <c r="J19" t="s">
        <v>77</v>
      </c>
      <c r="K19" t="s">
        <v>78</v>
      </c>
      <c r="L19" t="s">
        <v>175</v>
      </c>
      <c r="M19" t="s">
        <v>80</v>
      </c>
      <c r="N19" t="s">
        <v>176</v>
      </c>
      <c r="O19" t="s">
        <v>171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15.43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1.3</v>
      </c>
      <c r="BJ19">
        <v>6.6</v>
      </c>
      <c r="BK19">
        <v>7</v>
      </c>
      <c r="BL19" s="4">
        <v>106.14</v>
      </c>
      <c r="BM19" s="4">
        <v>15.92</v>
      </c>
      <c r="BN19" s="4">
        <v>122.06</v>
      </c>
      <c r="BO19" s="4">
        <v>122.06</v>
      </c>
      <c r="BQ19" t="s">
        <v>177</v>
      </c>
      <c r="BR19" t="s">
        <v>178</v>
      </c>
      <c r="BS19" s="3">
        <v>43899</v>
      </c>
      <c r="BT19" s="5">
        <v>0.53680555555555554</v>
      </c>
      <c r="BU19" t="s">
        <v>179</v>
      </c>
      <c r="BV19" t="s">
        <v>93</v>
      </c>
      <c r="BY19">
        <v>33088</v>
      </c>
      <c r="CA19" t="s">
        <v>180</v>
      </c>
      <c r="CC19" t="s">
        <v>80</v>
      </c>
      <c r="CD19">
        <v>7459</v>
      </c>
      <c r="CE19" t="s">
        <v>90</v>
      </c>
      <c r="CF19" s="3">
        <v>43900</v>
      </c>
      <c r="CI19">
        <v>3</v>
      </c>
      <c r="CJ19">
        <v>1</v>
      </c>
      <c r="CK19" t="s">
        <v>181</v>
      </c>
      <c r="CL19" t="s">
        <v>86</v>
      </c>
    </row>
    <row r="20" spans="1:91">
      <c r="A20" t="s">
        <v>72</v>
      </c>
      <c r="B20" t="s">
        <v>73</v>
      </c>
      <c r="C20" t="s">
        <v>74</v>
      </c>
      <c r="E20" t="str">
        <f>"009937273245"</f>
        <v>009937273245</v>
      </c>
      <c r="F20" s="3">
        <v>43892</v>
      </c>
      <c r="G20">
        <v>202009</v>
      </c>
      <c r="H20" t="s">
        <v>75</v>
      </c>
      <c r="I20" t="s">
        <v>76</v>
      </c>
      <c r="J20" t="s">
        <v>77</v>
      </c>
      <c r="K20" t="s">
        <v>78</v>
      </c>
      <c r="L20" t="s">
        <v>148</v>
      </c>
      <c r="M20" t="s">
        <v>149</v>
      </c>
      <c r="N20" t="s">
        <v>182</v>
      </c>
      <c r="O20" t="s">
        <v>171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17.14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 s="4">
        <v>107.85</v>
      </c>
      <c r="BM20" s="4">
        <v>16.18</v>
      </c>
      <c r="BN20" s="4">
        <v>124.03</v>
      </c>
      <c r="BO20" s="4">
        <v>124.03</v>
      </c>
      <c r="BQ20" t="s">
        <v>183</v>
      </c>
      <c r="BR20" t="s">
        <v>84</v>
      </c>
      <c r="BS20" s="3">
        <v>43893</v>
      </c>
      <c r="BT20" s="5">
        <v>0.57500000000000007</v>
      </c>
      <c r="BU20" t="s">
        <v>184</v>
      </c>
      <c r="BV20" t="s">
        <v>93</v>
      </c>
      <c r="BY20">
        <v>1200</v>
      </c>
      <c r="CA20" t="s">
        <v>153</v>
      </c>
      <c r="CC20" t="s">
        <v>149</v>
      </c>
      <c r="CD20">
        <v>4399</v>
      </c>
      <c r="CE20" t="s">
        <v>90</v>
      </c>
      <c r="CF20" s="3">
        <v>43894</v>
      </c>
      <c r="CI20">
        <v>1</v>
      </c>
      <c r="CJ20">
        <v>1</v>
      </c>
      <c r="CK20" t="s">
        <v>185</v>
      </c>
      <c r="CL20" t="s">
        <v>86</v>
      </c>
    </row>
    <row r="21" spans="1:91">
      <c r="A21" t="s">
        <v>72</v>
      </c>
      <c r="B21" t="s">
        <v>73</v>
      </c>
      <c r="C21" t="s">
        <v>74</v>
      </c>
      <c r="E21" t="str">
        <f>"009938991928"</f>
        <v>009938991928</v>
      </c>
      <c r="F21" s="3">
        <v>43900</v>
      </c>
      <c r="G21">
        <v>202009</v>
      </c>
      <c r="H21" t="s">
        <v>75</v>
      </c>
      <c r="I21" t="s">
        <v>76</v>
      </c>
      <c r="J21" t="s">
        <v>77</v>
      </c>
      <c r="K21" t="s">
        <v>78</v>
      </c>
      <c r="L21" t="s">
        <v>79</v>
      </c>
      <c r="M21" t="s">
        <v>80</v>
      </c>
      <c r="N21" t="s">
        <v>186</v>
      </c>
      <c r="O21" t="s">
        <v>82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7.54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 s="4">
        <v>49.41</v>
      </c>
      <c r="BM21" s="4">
        <v>7.41</v>
      </c>
      <c r="BN21" s="4">
        <v>56.82</v>
      </c>
      <c r="BO21" s="4">
        <v>56.82</v>
      </c>
      <c r="BR21" t="s">
        <v>84</v>
      </c>
      <c r="BS21" s="3">
        <v>43901</v>
      </c>
      <c r="BT21" s="5">
        <v>0.50694444444444442</v>
      </c>
      <c r="BU21" t="s">
        <v>85</v>
      </c>
      <c r="BV21" t="s">
        <v>86</v>
      </c>
      <c r="BW21" t="s">
        <v>187</v>
      </c>
      <c r="BX21" t="s">
        <v>188</v>
      </c>
      <c r="BY21">
        <v>1200</v>
      </c>
      <c r="BZ21" t="s">
        <v>27</v>
      </c>
      <c r="CA21" t="s">
        <v>89</v>
      </c>
      <c r="CC21" t="s">
        <v>80</v>
      </c>
      <c r="CD21">
        <v>7443</v>
      </c>
      <c r="CE21" t="s">
        <v>90</v>
      </c>
      <c r="CF21" s="3">
        <v>43902</v>
      </c>
      <c r="CI21">
        <v>1</v>
      </c>
      <c r="CJ21">
        <v>1</v>
      </c>
      <c r="CK21">
        <v>21</v>
      </c>
      <c r="CL21" t="s">
        <v>86</v>
      </c>
    </row>
    <row r="22" spans="1:91">
      <c r="A22" t="s">
        <v>99</v>
      </c>
      <c r="B22" t="s">
        <v>73</v>
      </c>
      <c r="C22" t="s">
        <v>74</v>
      </c>
      <c r="E22" t="str">
        <f>"029908382460"</f>
        <v>029908382460</v>
      </c>
      <c r="F22" s="3">
        <v>43902</v>
      </c>
      <c r="G22">
        <v>202009</v>
      </c>
      <c r="H22" t="s">
        <v>100</v>
      </c>
      <c r="I22" t="s">
        <v>101</v>
      </c>
      <c r="J22" t="s">
        <v>77</v>
      </c>
      <c r="K22" t="s">
        <v>78</v>
      </c>
      <c r="L22" t="s">
        <v>189</v>
      </c>
      <c r="M22" t="s">
        <v>190</v>
      </c>
      <c r="N22" t="s">
        <v>112</v>
      </c>
      <c r="O22" t="s">
        <v>82</v>
      </c>
      <c r="P22" t="str">
        <f>"ANNE                          "</f>
        <v xml:space="preserve">ANNE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22.6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5.6</v>
      </c>
      <c r="BK22">
        <v>6</v>
      </c>
      <c r="BL22" s="4">
        <v>148.15</v>
      </c>
      <c r="BM22" s="4">
        <v>22.22</v>
      </c>
      <c r="BN22" s="4">
        <v>170.37</v>
      </c>
      <c r="BO22" s="4">
        <v>170.37</v>
      </c>
      <c r="BQ22" t="s">
        <v>191</v>
      </c>
      <c r="BR22" t="s">
        <v>103</v>
      </c>
      <c r="BS22" s="3">
        <v>43913</v>
      </c>
      <c r="BT22" s="5">
        <v>0.7055555555555556</v>
      </c>
      <c r="BU22" t="s">
        <v>192</v>
      </c>
      <c r="BV22" t="s">
        <v>86</v>
      </c>
      <c r="BW22" t="s">
        <v>193</v>
      </c>
      <c r="BX22" t="s">
        <v>194</v>
      </c>
      <c r="BY22">
        <v>28000</v>
      </c>
      <c r="BZ22" t="s">
        <v>27</v>
      </c>
      <c r="CA22" t="s">
        <v>195</v>
      </c>
      <c r="CC22" t="s">
        <v>190</v>
      </c>
      <c r="CD22">
        <v>6000</v>
      </c>
      <c r="CE22" t="s">
        <v>90</v>
      </c>
      <c r="CF22" s="3">
        <v>43913</v>
      </c>
      <c r="CI22">
        <v>1</v>
      </c>
      <c r="CJ22">
        <v>7</v>
      </c>
      <c r="CK22">
        <v>21</v>
      </c>
      <c r="CL22" t="s">
        <v>86</v>
      </c>
    </row>
    <row r="23" spans="1:91">
      <c r="A23" t="s">
        <v>99</v>
      </c>
      <c r="B23" t="s">
        <v>73</v>
      </c>
      <c r="C23" t="s">
        <v>74</v>
      </c>
      <c r="E23" t="str">
        <f>"029908381386"</f>
        <v>029908381386</v>
      </c>
      <c r="F23" s="3">
        <v>43902</v>
      </c>
      <c r="G23">
        <v>202009</v>
      </c>
      <c r="H23" t="s">
        <v>100</v>
      </c>
      <c r="I23" t="s">
        <v>101</v>
      </c>
      <c r="J23" t="s">
        <v>77</v>
      </c>
      <c r="K23" t="s">
        <v>78</v>
      </c>
      <c r="L23" t="s">
        <v>196</v>
      </c>
      <c r="M23" t="s">
        <v>197</v>
      </c>
      <c r="N23" t="s">
        <v>112</v>
      </c>
      <c r="O23" t="s">
        <v>82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7.54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1.5</v>
      </c>
      <c r="BJ23">
        <v>1.6</v>
      </c>
      <c r="BK23">
        <v>2</v>
      </c>
      <c r="BL23" s="4">
        <v>49.41</v>
      </c>
      <c r="BM23" s="4">
        <v>7.41</v>
      </c>
      <c r="BN23" s="4">
        <v>56.82</v>
      </c>
      <c r="BO23" s="4">
        <v>56.82</v>
      </c>
      <c r="BQ23" t="s">
        <v>198</v>
      </c>
      <c r="BR23" t="s">
        <v>103</v>
      </c>
      <c r="BS23" s="3">
        <v>43903</v>
      </c>
      <c r="BT23" s="5">
        <v>0.41319444444444442</v>
      </c>
      <c r="BU23" t="s">
        <v>199</v>
      </c>
      <c r="BV23" t="s">
        <v>93</v>
      </c>
      <c r="BY23">
        <v>8000</v>
      </c>
      <c r="BZ23" t="s">
        <v>27</v>
      </c>
      <c r="CA23" t="s">
        <v>200</v>
      </c>
      <c r="CC23" t="s">
        <v>197</v>
      </c>
      <c r="CD23">
        <v>5217</v>
      </c>
      <c r="CE23" t="s">
        <v>90</v>
      </c>
      <c r="CF23" s="3">
        <v>43907</v>
      </c>
      <c r="CI23">
        <v>1</v>
      </c>
      <c r="CJ23">
        <v>1</v>
      </c>
      <c r="CK23">
        <v>21</v>
      </c>
      <c r="CL23" t="s">
        <v>86</v>
      </c>
    </row>
    <row r="24" spans="1:91">
      <c r="A24" t="s">
        <v>72</v>
      </c>
      <c r="B24" t="s">
        <v>73</v>
      </c>
      <c r="C24" t="s">
        <v>74</v>
      </c>
      <c r="E24" t="str">
        <f>"019911576885"</f>
        <v>019911576885</v>
      </c>
      <c r="F24" s="3">
        <v>43902</v>
      </c>
      <c r="G24">
        <v>202009</v>
      </c>
      <c r="H24" t="s">
        <v>79</v>
      </c>
      <c r="I24" t="s">
        <v>80</v>
      </c>
      <c r="J24" t="s">
        <v>77</v>
      </c>
      <c r="K24" t="s">
        <v>78</v>
      </c>
      <c r="L24" t="s">
        <v>75</v>
      </c>
      <c r="M24" t="s">
        <v>76</v>
      </c>
      <c r="N24" t="s">
        <v>77</v>
      </c>
      <c r="O24" t="s">
        <v>82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150.63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5</v>
      </c>
      <c r="BI24">
        <v>15.3</v>
      </c>
      <c r="BJ24">
        <v>40</v>
      </c>
      <c r="BK24">
        <v>40</v>
      </c>
      <c r="BL24" s="4">
        <v>987.46</v>
      </c>
      <c r="BM24" s="4">
        <v>148.12</v>
      </c>
      <c r="BN24" s="4">
        <v>1135.58</v>
      </c>
      <c r="BO24" s="4">
        <v>1135.58</v>
      </c>
      <c r="BQ24" t="s">
        <v>201</v>
      </c>
      <c r="BR24" t="s">
        <v>91</v>
      </c>
      <c r="BS24" s="3">
        <v>43903</v>
      </c>
      <c r="BT24" s="5">
        <v>0.4375</v>
      </c>
      <c r="BU24" t="s">
        <v>102</v>
      </c>
      <c r="BV24" t="s">
        <v>93</v>
      </c>
      <c r="BY24">
        <v>200241.91</v>
      </c>
      <c r="BZ24" t="s">
        <v>27</v>
      </c>
      <c r="CC24" t="s">
        <v>76</v>
      </c>
      <c r="CD24">
        <v>2013</v>
      </c>
      <c r="CE24" t="s">
        <v>202</v>
      </c>
      <c r="CF24" s="3">
        <v>43906</v>
      </c>
      <c r="CI24">
        <v>1</v>
      </c>
      <c r="CJ24">
        <v>1</v>
      </c>
      <c r="CK24">
        <v>21</v>
      </c>
      <c r="CL24" t="s">
        <v>86</v>
      </c>
    </row>
    <row r="25" spans="1:91">
      <c r="A25" t="s">
        <v>72</v>
      </c>
      <c r="B25" t="s">
        <v>73</v>
      </c>
      <c r="C25" t="s">
        <v>74</v>
      </c>
      <c r="E25" t="str">
        <f>"009938991929"</f>
        <v>009938991929</v>
      </c>
      <c r="F25" s="3">
        <v>43901</v>
      </c>
      <c r="G25">
        <v>202009</v>
      </c>
      <c r="H25" t="s">
        <v>75</v>
      </c>
      <c r="I25" t="s">
        <v>76</v>
      </c>
      <c r="J25" t="s">
        <v>77</v>
      </c>
      <c r="K25" t="s">
        <v>78</v>
      </c>
      <c r="L25" t="s">
        <v>100</v>
      </c>
      <c r="M25" t="s">
        <v>101</v>
      </c>
      <c r="N25" t="s">
        <v>77</v>
      </c>
      <c r="O25" t="s">
        <v>82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7.54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2</v>
      </c>
      <c r="BI25">
        <v>2</v>
      </c>
      <c r="BJ25">
        <v>0.5</v>
      </c>
      <c r="BK25">
        <v>2</v>
      </c>
      <c r="BL25" s="4">
        <v>49.41</v>
      </c>
      <c r="BM25" s="4">
        <v>7.41</v>
      </c>
      <c r="BN25" s="4">
        <v>56.82</v>
      </c>
      <c r="BO25" s="4">
        <v>56.82</v>
      </c>
      <c r="BQ25" t="s">
        <v>103</v>
      </c>
      <c r="BR25" t="s">
        <v>84</v>
      </c>
      <c r="BS25" s="3">
        <v>43902</v>
      </c>
      <c r="BT25" s="5">
        <v>0.40277777777777773</v>
      </c>
      <c r="BU25" t="s">
        <v>203</v>
      </c>
      <c r="BV25" t="s">
        <v>93</v>
      </c>
      <c r="BY25">
        <v>1200</v>
      </c>
      <c r="BZ25" t="s">
        <v>27</v>
      </c>
      <c r="CA25" t="s">
        <v>204</v>
      </c>
      <c r="CC25" t="s">
        <v>101</v>
      </c>
      <c r="CD25">
        <v>3630</v>
      </c>
      <c r="CE25" t="s">
        <v>90</v>
      </c>
      <c r="CF25" s="3">
        <v>43904</v>
      </c>
      <c r="CI25">
        <v>1</v>
      </c>
      <c r="CJ25">
        <v>1</v>
      </c>
      <c r="CK25">
        <v>21</v>
      </c>
      <c r="CL25" t="s">
        <v>86</v>
      </c>
    </row>
    <row r="26" spans="1:91">
      <c r="A26" t="s">
        <v>72</v>
      </c>
      <c r="B26" t="s">
        <v>73</v>
      </c>
      <c r="C26" t="s">
        <v>74</v>
      </c>
      <c r="E26" t="str">
        <f>"009938991932"</f>
        <v>009938991932</v>
      </c>
      <c r="F26" s="3">
        <v>43901</v>
      </c>
      <c r="G26">
        <v>202009</v>
      </c>
      <c r="H26" t="s">
        <v>75</v>
      </c>
      <c r="I26" t="s">
        <v>76</v>
      </c>
      <c r="J26" t="s">
        <v>77</v>
      </c>
      <c r="K26" t="s">
        <v>78</v>
      </c>
      <c r="L26" t="s">
        <v>205</v>
      </c>
      <c r="M26" t="s">
        <v>206</v>
      </c>
      <c r="N26" t="s">
        <v>77</v>
      </c>
      <c r="O26" t="s">
        <v>82</v>
      </c>
      <c r="P26" t="str">
        <f>"NA                            "</f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14.6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 s="4">
        <v>95.72</v>
      </c>
      <c r="BM26" s="4">
        <v>14.36</v>
      </c>
      <c r="BN26" s="4">
        <v>110.08</v>
      </c>
      <c r="BO26" s="4">
        <v>110.08</v>
      </c>
      <c r="BQ26" t="s">
        <v>207</v>
      </c>
      <c r="BR26" t="s">
        <v>84</v>
      </c>
      <c r="BS26" s="3">
        <v>43906</v>
      </c>
      <c r="BT26" s="5">
        <v>0.60486111111111118</v>
      </c>
      <c r="BU26" t="s">
        <v>207</v>
      </c>
      <c r="BV26" t="s">
        <v>93</v>
      </c>
      <c r="BY26">
        <v>1200</v>
      </c>
      <c r="BZ26" t="s">
        <v>27</v>
      </c>
      <c r="CA26" t="s">
        <v>208</v>
      </c>
      <c r="CC26" t="s">
        <v>206</v>
      </c>
      <c r="CD26">
        <v>3370</v>
      </c>
      <c r="CE26" t="s">
        <v>90</v>
      </c>
      <c r="CF26" s="3">
        <v>43908</v>
      </c>
      <c r="CI26">
        <v>3</v>
      </c>
      <c r="CJ26">
        <v>3</v>
      </c>
      <c r="CK26">
        <v>23</v>
      </c>
      <c r="CL26" t="s">
        <v>86</v>
      </c>
    </row>
    <row r="27" spans="1:91">
      <c r="A27" t="s">
        <v>72</v>
      </c>
      <c r="B27" t="s">
        <v>73</v>
      </c>
      <c r="C27" t="s">
        <v>74</v>
      </c>
      <c r="E27" t="str">
        <f>"009938991931"</f>
        <v>009938991931</v>
      </c>
      <c r="F27" s="3">
        <v>43901</v>
      </c>
      <c r="G27">
        <v>202009</v>
      </c>
      <c r="H27" t="s">
        <v>75</v>
      </c>
      <c r="I27" t="s">
        <v>76</v>
      </c>
      <c r="J27" t="s">
        <v>77</v>
      </c>
      <c r="K27" t="s">
        <v>78</v>
      </c>
      <c r="L27" t="s">
        <v>100</v>
      </c>
      <c r="M27" t="s">
        <v>101</v>
      </c>
      <c r="N27" t="s">
        <v>77</v>
      </c>
      <c r="O27" t="s">
        <v>82</v>
      </c>
      <c r="P27" t="str">
        <f>"NA                            "</f>
        <v xml:space="preserve">NA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7.54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0.5</v>
      </c>
      <c r="BJ27">
        <v>0.5</v>
      </c>
      <c r="BK27">
        <v>0.5</v>
      </c>
      <c r="BL27" s="4">
        <v>49.41</v>
      </c>
      <c r="BM27" s="4">
        <v>7.41</v>
      </c>
      <c r="BN27" s="4">
        <v>56.82</v>
      </c>
      <c r="BO27" s="4">
        <v>56.82</v>
      </c>
      <c r="BQ27" t="s">
        <v>209</v>
      </c>
      <c r="BR27" t="s">
        <v>84</v>
      </c>
      <c r="BS27" s="3">
        <v>43902</v>
      </c>
      <c r="BT27" s="5">
        <v>0.40625</v>
      </c>
      <c r="BU27" t="s">
        <v>203</v>
      </c>
      <c r="BV27" t="s">
        <v>93</v>
      </c>
      <c r="BY27">
        <v>2557.8200000000002</v>
      </c>
      <c r="BZ27" t="s">
        <v>27</v>
      </c>
      <c r="CA27" t="s">
        <v>204</v>
      </c>
      <c r="CC27" t="s">
        <v>101</v>
      </c>
      <c r="CD27">
        <v>3630</v>
      </c>
      <c r="CE27" t="s">
        <v>90</v>
      </c>
      <c r="CF27" s="3">
        <v>43904</v>
      </c>
      <c r="CI27">
        <v>1</v>
      </c>
      <c r="CJ27">
        <v>1</v>
      </c>
      <c r="CK27">
        <v>21</v>
      </c>
      <c r="CL27" t="s">
        <v>86</v>
      </c>
    </row>
    <row r="28" spans="1:91">
      <c r="A28" t="s">
        <v>72</v>
      </c>
      <c r="B28" t="s">
        <v>73</v>
      </c>
      <c r="C28" t="s">
        <v>74</v>
      </c>
      <c r="E28" t="str">
        <f>"029908381299"</f>
        <v>029908381299</v>
      </c>
      <c r="F28" s="3">
        <v>43901</v>
      </c>
      <c r="G28">
        <v>202009</v>
      </c>
      <c r="H28" t="s">
        <v>100</v>
      </c>
      <c r="I28" t="s">
        <v>101</v>
      </c>
      <c r="J28" t="s">
        <v>77</v>
      </c>
      <c r="K28" t="s">
        <v>78</v>
      </c>
      <c r="L28" t="s">
        <v>75</v>
      </c>
      <c r="M28" t="s">
        <v>76</v>
      </c>
      <c r="N28" t="s">
        <v>77</v>
      </c>
      <c r="O28" t="s">
        <v>82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7.54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0.5</v>
      </c>
      <c r="BJ28">
        <v>0.2</v>
      </c>
      <c r="BK28">
        <v>0.5</v>
      </c>
      <c r="BL28" s="4">
        <v>49.41</v>
      </c>
      <c r="BM28" s="4">
        <v>7.41</v>
      </c>
      <c r="BN28" s="4">
        <v>56.82</v>
      </c>
      <c r="BO28" s="4">
        <v>56.82</v>
      </c>
      <c r="BQ28" t="s">
        <v>210</v>
      </c>
      <c r="BR28" t="s">
        <v>103</v>
      </c>
      <c r="BS28" s="3">
        <v>43902</v>
      </c>
      <c r="BT28" s="5">
        <v>0.34722222222222227</v>
      </c>
      <c r="BU28" t="s">
        <v>211</v>
      </c>
      <c r="BV28" t="s">
        <v>93</v>
      </c>
      <c r="BY28">
        <v>1200</v>
      </c>
      <c r="BZ28" t="s">
        <v>27</v>
      </c>
      <c r="CC28" t="s">
        <v>76</v>
      </c>
      <c r="CD28">
        <v>2013</v>
      </c>
      <c r="CE28" t="s">
        <v>90</v>
      </c>
      <c r="CF28" s="3">
        <v>43904</v>
      </c>
      <c r="CI28">
        <v>1</v>
      </c>
      <c r="CJ28">
        <v>1</v>
      </c>
      <c r="CK28">
        <v>21</v>
      </c>
      <c r="CL28" t="s">
        <v>86</v>
      </c>
    </row>
    <row r="29" spans="1:91">
      <c r="A29" t="s">
        <v>72</v>
      </c>
      <c r="B29" t="s">
        <v>73</v>
      </c>
      <c r="C29" t="s">
        <v>74</v>
      </c>
      <c r="E29" t="str">
        <f>"019911576884"</f>
        <v>019911576884</v>
      </c>
      <c r="F29" s="3">
        <v>43901</v>
      </c>
      <c r="G29">
        <v>202009</v>
      </c>
      <c r="H29" t="s">
        <v>79</v>
      </c>
      <c r="I29" t="s">
        <v>80</v>
      </c>
      <c r="J29" t="s">
        <v>77</v>
      </c>
      <c r="K29" t="s">
        <v>78</v>
      </c>
      <c r="L29" t="s">
        <v>100</v>
      </c>
      <c r="M29" t="s">
        <v>101</v>
      </c>
      <c r="N29" t="s">
        <v>77</v>
      </c>
      <c r="O29" t="s">
        <v>82</v>
      </c>
      <c r="P29" t="str">
        <f>"NA                            "</f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164.07</v>
      </c>
      <c r="AH29">
        <v>0</v>
      </c>
      <c r="AI29">
        <v>0</v>
      </c>
      <c r="AJ29">
        <v>0</v>
      </c>
      <c r="AK29">
        <v>7.54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 s="4">
        <v>213.48</v>
      </c>
      <c r="BM29" s="4">
        <v>32.020000000000003</v>
      </c>
      <c r="BN29" s="4">
        <v>245.5</v>
      </c>
      <c r="BO29" s="4">
        <v>245.5</v>
      </c>
      <c r="BQ29" t="s">
        <v>212</v>
      </c>
      <c r="BR29" t="s">
        <v>91</v>
      </c>
      <c r="BS29" s="3">
        <v>43902</v>
      </c>
      <c r="BT29" s="5">
        <v>0.40277777777777773</v>
      </c>
      <c r="BU29" t="s">
        <v>203</v>
      </c>
      <c r="BV29" t="s">
        <v>93</v>
      </c>
      <c r="BY29">
        <v>1200</v>
      </c>
      <c r="BZ29" t="s">
        <v>213</v>
      </c>
      <c r="CA29" t="s">
        <v>204</v>
      </c>
      <c r="CC29" t="s">
        <v>101</v>
      </c>
      <c r="CD29">
        <v>3629</v>
      </c>
      <c r="CE29" t="s">
        <v>90</v>
      </c>
      <c r="CF29" s="3">
        <v>43904</v>
      </c>
      <c r="CI29">
        <v>1</v>
      </c>
      <c r="CJ29">
        <v>1</v>
      </c>
      <c r="CK29">
        <v>21</v>
      </c>
      <c r="CL29" t="s">
        <v>93</v>
      </c>
      <c r="CM29" s="5">
        <v>0.40277777777777773</v>
      </c>
    </row>
    <row r="30" spans="1:91">
      <c r="A30" t="s">
        <v>99</v>
      </c>
      <c r="B30" t="s">
        <v>73</v>
      </c>
      <c r="C30" t="s">
        <v>74</v>
      </c>
      <c r="E30" t="str">
        <f>"029908206823"</f>
        <v>029908206823</v>
      </c>
      <c r="F30" s="3">
        <v>43902</v>
      </c>
      <c r="G30">
        <v>202009</v>
      </c>
      <c r="H30" t="s">
        <v>100</v>
      </c>
      <c r="I30" t="s">
        <v>101</v>
      </c>
      <c r="J30" t="s">
        <v>77</v>
      </c>
      <c r="K30" t="s">
        <v>78</v>
      </c>
      <c r="L30" t="s">
        <v>175</v>
      </c>
      <c r="M30" t="s">
        <v>80</v>
      </c>
      <c r="N30" t="s">
        <v>77</v>
      </c>
      <c r="O30" t="s">
        <v>171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15.43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2.5</v>
      </c>
      <c r="BJ30">
        <v>10.6</v>
      </c>
      <c r="BK30">
        <v>11</v>
      </c>
      <c r="BL30" s="4">
        <v>106.14</v>
      </c>
      <c r="BM30" s="4">
        <v>15.92</v>
      </c>
      <c r="BN30" s="4">
        <v>122.06</v>
      </c>
      <c r="BO30" s="4">
        <v>122.06</v>
      </c>
      <c r="BR30" t="s">
        <v>103</v>
      </c>
      <c r="BS30" s="3">
        <v>43906</v>
      </c>
      <c r="BT30" s="5">
        <v>0.59930555555555554</v>
      </c>
      <c r="BU30" t="s">
        <v>214</v>
      </c>
      <c r="BV30" t="s">
        <v>93</v>
      </c>
      <c r="BY30">
        <v>53200</v>
      </c>
      <c r="CA30" t="s">
        <v>215</v>
      </c>
      <c r="CC30" t="s">
        <v>80</v>
      </c>
      <c r="CD30">
        <v>7441</v>
      </c>
      <c r="CE30" t="s">
        <v>90</v>
      </c>
      <c r="CF30" s="3">
        <v>43907</v>
      </c>
      <c r="CI30">
        <v>3</v>
      </c>
      <c r="CJ30">
        <v>2</v>
      </c>
      <c r="CK30" t="s">
        <v>181</v>
      </c>
      <c r="CL30" t="s">
        <v>86</v>
      </c>
    </row>
    <row r="31" spans="1:91">
      <c r="A31" t="s">
        <v>99</v>
      </c>
      <c r="B31" t="s">
        <v>73</v>
      </c>
      <c r="C31" t="s">
        <v>74</v>
      </c>
      <c r="E31" t="str">
        <f>"029908251058"</f>
        <v>029908251058</v>
      </c>
      <c r="F31" s="3">
        <v>43902</v>
      </c>
      <c r="G31">
        <v>202009</v>
      </c>
      <c r="H31" t="s">
        <v>100</v>
      </c>
      <c r="I31" t="s">
        <v>101</v>
      </c>
      <c r="J31" t="s">
        <v>77</v>
      </c>
      <c r="K31" t="s">
        <v>78</v>
      </c>
      <c r="L31" t="s">
        <v>75</v>
      </c>
      <c r="M31" t="s">
        <v>76</v>
      </c>
      <c r="N31" t="s">
        <v>77</v>
      </c>
      <c r="O31" t="s">
        <v>171</v>
      </c>
      <c r="P31" t="str">
        <f>"ANNE                          "</f>
        <v xml:space="preserve">ANNE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18.78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3</v>
      </c>
      <c r="BI31">
        <v>5.5</v>
      </c>
      <c r="BJ31">
        <v>23.6</v>
      </c>
      <c r="BK31">
        <v>24</v>
      </c>
      <c r="BL31" s="4">
        <v>128.11000000000001</v>
      </c>
      <c r="BM31" s="4">
        <v>19.22</v>
      </c>
      <c r="BN31" s="4">
        <v>147.33000000000001</v>
      </c>
      <c r="BO31" s="4">
        <v>147.33000000000001</v>
      </c>
      <c r="BQ31" t="s">
        <v>216</v>
      </c>
      <c r="BR31" t="s">
        <v>103</v>
      </c>
      <c r="BS31" s="3">
        <v>43903</v>
      </c>
      <c r="BT31" s="5">
        <v>0.43611111111111112</v>
      </c>
      <c r="BU31" t="s">
        <v>102</v>
      </c>
      <c r="BV31" t="s">
        <v>93</v>
      </c>
      <c r="BY31">
        <v>118248</v>
      </c>
      <c r="CC31" t="s">
        <v>76</v>
      </c>
      <c r="CD31">
        <v>2013</v>
      </c>
      <c r="CE31" t="s">
        <v>90</v>
      </c>
      <c r="CF31" s="3">
        <v>43906</v>
      </c>
      <c r="CI31">
        <v>1</v>
      </c>
      <c r="CJ31">
        <v>1</v>
      </c>
      <c r="CK31" t="s">
        <v>174</v>
      </c>
      <c r="CL31" t="s">
        <v>86</v>
      </c>
    </row>
    <row r="32" spans="1:91">
      <c r="A32" t="s">
        <v>72</v>
      </c>
      <c r="B32" t="s">
        <v>73</v>
      </c>
      <c r="C32" t="s">
        <v>74</v>
      </c>
      <c r="E32" t="str">
        <f>"029908381476"</f>
        <v>029908381476</v>
      </c>
      <c r="F32" s="3">
        <v>43902</v>
      </c>
      <c r="G32">
        <v>202009</v>
      </c>
      <c r="H32" t="s">
        <v>100</v>
      </c>
      <c r="I32" t="s">
        <v>101</v>
      </c>
      <c r="J32" t="s">
        <v>77</v>
      </c>
      <c r="K32" t="s">
        <v>78</v>
      </c>
      <c r="L32" t="s">
        <v>79</v>
      </c>
      <c r="M32" t="s">
        <v>80</v>
      </c>
      <c r="N32" t="s">
        <v>217</v>
      </c>
      <c r="O32" t="s">
        <v>82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22.6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0.5</v>
      </c>
      <c r="BJ32">
        <v>5.7</v>
      </c>
      <c r="BK32">
        <v>6</v>
      </c>
      <c r="BL32" s="4">
        <v>148.15</v>
      </c>
      <c r="BM32" s="4">
        <v>22.22</v>
      </c>
      <c r="BN32" s="4">
        <v>170.37</v>
      </c>
      <c r="BO32" s="4">
        <v>170.37</v>
      </c>
      <c r="BQ32" t="s">
        <v>218</v>
      </c>
      <c r="BR32" t="s">
        <v>219</v>
      </c>
      <c r="BS32" s="3">
        <v>43903</v>
      </c>
      <c r="BT32" s="5">
        <v>0.44444444444444442</v>
      </c>
      <c r="BU32" t="s">
        <v>85</v>
      </c>
      <c r="BV32" t="s">
        <v>86</v>
      </c>
      <c r="BW32" t="s">
        <v>193</v>
      </c>
      <c r="BX32" t="s">
        <v>220</v>
      </c>
      <c r="BY32">
        <v>28512</v>
      </c>
      <c r="BZ32" t="s">
        <v>27</v>
      </c>
      <c r="CA32" t="s">
        <v>89</v>
      </c>
      <c r="CC32" t="s">
        <v>80</v>
      </c>
      <c r="CD32">
        <v>7441</v>
      </c>
      <c r="CE32" t="s">
        <v>90</v>
      </c>
      <c r="CF32" s="3">
        <v>43906</v>
      </c>
      <c r="CI32">
        <v>1</v>
      </c>
      <c r="CJ32">
        <v>1</v>
      </c>
      <c r="CK32">
        <v>21</v>
      </c>
      <c r="CL32" t="s">
        <v>86</v>
      </c>
    </row>
    <row r="33" spans="1:90">
      <c r="A33" t="s">
        <v>72</v>
      </c>
      <c r="B33" t="s">
        <v>73</v>
      </c>
      <c r="C33" t="s">
        <v>74</v>
      </c>
      <c r="E33" t="str">
        <f>"009938991933"</f>
        <v>009938991933</v>
      </c>
      <c r="F33" s="3">
        <v>43903</v>
      </c>
      <c r="G33">
        <v>202009</v>
      </c>
      <c r="H33" t="s">
        <v>75</v>
      </c>
      <c r="I33" t="s">
        <v>76</v>
      </c>
      <c r="J33" t="s">
        <v>77</v>
      </c>
      <c r="K33" t="s">
        <v>78</v>
      </c>
      <c r="L33" t="s">
        <v>79</v>
      </c>
      <c r="M33" t="s">
        <v>80</v>
      </c>
      <c r="N33" t="s">
        <v>221</v>
      </c>
      <c r="O33" t="s">
        <v>82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7.54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 s="4">
        <v>49.41</v>
      </c>
      <c r="BM33" s="4">
        <v>7.41</v>
      </c>
      <c r="BN33" s="4">
        <v>56.82</v>
      </c>
      <c r="BO33" s="4">
        <v>56.82</v>
      </c>
      <c r="BQ33" t="s">
        <v>222</v>
      </c>
      <c r="BR33" t="s">
        <v>84</v>
      </c>
      <c r="BS33" s="3">
        <v>43906</v>
      </c>
      <c r="BT33" s="5">
        <v>0.39444444444444443</v>
      </c>
      <c r="BU33" t="s">
        <v>223</v>
      </c>
      <c r="BV33" t="s">
        <v>93</v>
      </c>
      <c r="BY33">
        <v>1200</v>
      </c>
      <c r="BZ33" t="s">
        <v>27</v>
      </c>
      <c r="CA33" t="s">
        <v>224</v>
      </c>
      <c r="CC33" t="s">
        <v>80</v>
      </c>
      <c r="CD33">
        <v>7700</v>
      </c>
      <c r="CE33" t="s">
        <v>90</v>
      </c>
      <c r="CF33" s="3">
        <v>43907</v>
      </c>
      <c r="CI33">
        <v>1</v>
      </c>
      <c r="CJ33">
        <v>1</v>
      </c>
      <c r="CK33">
        <v>21</v>
      </c>
      <c r="CL33" t="s">
        <v>86</v>
      </c>
    </row>
    <row r="34" spans="1:90">
      <c r="A34" t="s">
        <v>99</v>
      </c>
      <c r="B34" t="s">
        <v>73</v>
      </c>
      <c r="C34" t="s">
        <v>74</v>
      </c>
      <c r="E34" t="str">
        <f>"029908381300"</f>
        <v>029908381300</v>
      </c>
      <c r="F34" s="3">
        <v>43903</v>
      </c>
      <c r="G34">
        <v>202009</v>
      </c>
      <c r="H34" t="s">
        <v>100</v>
      </c>
      <c r="I34" t="s">
        <v>101</v>
      </c>
      <c r="J34" t="s">
        <v>77</v>
      </c>
      <c r="K34" t="s">
        <v>78</v>
      </c>
      <c r="L34" t="s">
        <v>75</v>
      </c>
      <c r="M34" t="s">
        <v>76</v>
      </c>
      <c r="N34" t="s">
        <v>77</v>
      </c>
      <c r="O34" t="s">
        <v>82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7.54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0.5</v>
      </c>
      <c r="BK34">
        <v>1</v>
      </c>
      <c r="BL34" s="4">
        <v>49.41</v>
      </c>
      <c r="BM34" s="4">
        <v>7.41</v>
      </c>
      <c r="BN34" s="4">
        <v>56.82</v>
      </c>
      <c r="BO34" s="4">
        <v>56.82</v>
      </c>
      <c r="BQ34" t="s">
        <v>172</v>
      </c>
      <c r="BR34" t="s">
        <v>103</v>
      </c>
      <c r="BS34" s="3">
        <v>43906</v>
      </c>
      <c r="BT34" s="5">
        <v>0.37222222222222223</v>
      </c>
      <c r="BU34" t="s">
        <v>225</v>
      </c>
      <c r="BV34" t="s">
        <v>93</v>
      </c>
      <c r="BY34">
        <v>2400</v>
      </c>
      <c r="BZ34" t="s">
        <v>27</v>
      </c>
      <c r="CA34" t="s">
        <v>226</v>
      </c>
      <c r="CC34" t="s">
        <v>76</v>
      </c>
      <c r="CD34">
        <v>2013</v>
      </c>
      <c r="CE34" t="s">
        <v>90</v>
      </c>
      <c r="CF34" s="3">
        <v>43906</v>
      </c>
      <c r="CI34">
        <v>1</v>
      </c>
      <c r="CJ34">
        <v>1</v>
      </c>
      <c r="CK34">
        <v>21</v>
      </c>
      <c r="CL34" t="s">
        <v>86</v>
      </c>
    </row>
    <row r="35" spans="1:90">
      <c r="A35" t="s">
        <v>72</v>
      </c>
      <c r="B35" t="s">
        <v>73</v>
      </c>
      <c r="C35" t="s">
        <v>74</v>
      </c>
      <c r="E35" t="str">
        <f>"009938991935"</f>
        <v>009938991935</v>
      </c>
      <c r="F35" s="3">
        <v>43906</v>
      </c>
      <c r="G35">
        <v>202009</v>
      </c>
      <c r="H35" t="s">
        <v>75</v>
      </c>
      <c r="I35" t="s">
        <v>76</v>
      </c>
      <c r="J35" t="s">
        <v>77</v>
      </c>
      <c r="K35" t="s">
        <v>78</v>
      </c>
      <c r="L35" t="s">
        <v>100</v>
      </c>
      <c r="M35" t="s">
        <v>101</v>
      </c>
      <c r="N35" t="s">
        <v>77</v>
      </c>
      <c r="O35" t="s">
        <v>82</v>
      </c>
      <c r="P35" t="str">
        <f>"NA                            "</f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7.54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 s="4">
        <v>49.41</v>
      </c>
      <c r="BM35" s="4">
        <v>7.41</v>
      </c>
      <c r="BN35" s="4">
        <v>56.82</v>
      </c>
      <c r="BO35" s="4">
        <v>56.82</v>
      </c>
      <c r="BQ35" t="s">
        <v>103</v>
      </c>
      <c r="BR35" t="s">
        <v>84</v>
      </c>
      <c r="BS35" s="3">
        <v>43907</v>
      </c>
      <c r="BT35" s="5">
        <v>0.40833333333333338</v>
      </c>
      <c r="BU35" t="s">
        <v>227</v>
      </c>
      <c r="BV35" t="s">
        <v>93</v>
      </c>
      <c r="BY35">
        <v>1200</v>
      </c>
      <c r="BZ35" t="s">
        <v>27</v>
      </c>
      <c r="CA35" t="s">
        <v>204</v>
      </c>
      <c r="CC35" t="s">
        <v>101</v>
      </c>
      <c r="CD35">
        <v>3630</v>
      </c>
      <c r="CE35" t="s">
        <v>90</v>
      </c>
      <c r="CF35" s="3">
        <v>43908</v>
      </c>
      <c r="CI35">
        <v>1</v>
      </c>
      <c r="CJ35">
        <v>1</v>
      </c>
      <c r="CK35">
        <v>21</v>
      </c>
      <c r="CL35" t="s">
        <v>86</v>
      </c>
    </row>
    <row r="36" spans="1:90">
      <c r="A36" t="s">
        <v>72</v>
      </c>
      <c r="B36" t="s">
        <v>73</v>
      </c>
      <c r="C36" t="s">
        <v>74</v>
      </c>
      <c r="E36" t="str">
        <f>"009938991960"</f>
        <v>009938991960</v>
      </c>
      <c r="F36" s="3">
        <v>43906</v>
      </c>
      <c r="G36">
        <v>202009</v>
      </c>
      <c r="H36" t="s">
        <v>75</v>
      </c>
      <c r="I36" t="s">
        <v>76</v>
      </c>
      <c r="J36" t="s">
        <v>77</v>
      </c>
      <c r="K36" t="s">
        <v>78</v>
      </c>
      <c r="L36" t="s">
        <v>189</v>
      </c>
      <c r="M36" t="s">
        <v>190</v>
      </c>
      <c r="N36" t="s">
        <v>228</v>
      </c>
      <c r="O36" t="s">
        <v>113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14.13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 s="4">
        <v>92.63</v>
      </c>
      <c r="BM36" s="4">
        <v>13.89</v>
      </c>
      <c r="BN36" s="4">
        <v>106.52</v>
      </c>
      <c r="BO36" s="4">
        <v>106.52</v>
      </c>
      <c r="BQ36" t="s">
        <v>229</v>
      </c>
      <c r="BR36" t="s">
        <v>84</v>
      </c>
      <c r="BS36" s="3">
        <v>43907</v>
      </c>
      <c r="BT36" s="5">
        <v>0.51458333333333328</v>
      </c>
      <c r="BU36" t="s">
        <v>230</v>
      </c>
      <c r="BV36" t="s">
        <v>93</v>
      </c>
      <c r="BY36">
        <v>1200</v>
      </c>
      <c r="BZ36" t="s">
        <v>27</v>
      </c>
      <c r="CA36" t="s">
        <v>195</v>
      </c>
      <c r="CC36" t="s">
        <v>190</v>
      </c>
      <c r="CD36">
        <v>6017</v>
      </c>
      <c r="CE36" t="s">
        <v>90</v>
      </c>
      <c r="CF36" s="3">
        <v>43907</v>
      </c>
      <c r="CI36">
        <v>1</v>
      </c>
      <c r="CJ36">
        <v>1</v>
      </c>
      <c r="CK36">
        <v>31</v>
      </c>
      <c r="CL36" t="s">
        <v>86</v>
      </c>
    </row>
    <row r="37" spans="1:90">
      <c r="A37" t="s">
        <v>72</v>
      </c>
      <c r="B37" t="s">
        <v>73</v>
      </c>
      <c r="C37" t="s">
        <v>74</v>
      </c>
      <c r="E37" t="str">
        <f>"009938991934"</f>
        <v>009938991934</v>
      </c>
      <c r="F37" s="3">
        <v>43906</v>
      </c>
      <c r="G37">
        <v>202009</v>
      </c>
      <c r="H37" t="s">
        <v>75</v>
      </c>
      <c r="I37" t="s">
        <v>76</v>
      </c>
      <c r="J37" t="s">
        <v>77</v>
      </c>
      <c r="K37" t="s">
        <v>78</v>
      </c>
      <c r="L37" t="s">
        <v>79</v>
      </c>
      <c r="M37" t="s">
        <v>80</v>
      </c>
      <c r="N37" t="s">
        <v>81</v>
      </c>
      <c r="O37" t="s">
        <v>82</v>
      </c>
      <c r="P37" t="str">
        <f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7.54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1.1000000000000001</v>
      </c>
      <c r="BJ37">
        <v>2</v>
      </c>
      <c r="BK37">
        <v>2</v>
      </c>
      <c r="BL37" s="4">
        <v>49.41</v>
      </c>
      <c r="BM37" s="4">
        <v>7.41</v>
      </c>
      <c r="BN37" s="4">
        <v>56.82</v>
      </c>
      <c r="BO37" s="4">
        <v>56.82</v>
      </c>
      <c r="BQ37" t="s">
        <v>83</v>
      </c>
      <c r="BR37" t="s">
        <v>84</v>
      </c>
      <c r="BS37" s="3">
        <v>43907</v>
      </c>
      <c r="BT37" s="5">
        <v>0.4375</v>
      </c>
      <c r="BU37" t="s">
        <v>85</v>
      </c>
      <c r="BV37" t="s">
        <v>93</v>
      </c>
      <c r="BY37">
        <v>10081.91</v>
      </c>
      <c r="BZ37" t="s">
        <v>27</v>
      </c>
      <c r="CA37" t="s">
        <v>89</v>
      </c>
      <c r="CC37" t="s">
        <v>80</v>
      </c>
      <c r="CD37">
        <v>7441</v>
      </c>
      <c r="CE37" t="s">
        <v>90</v>
      </c>
      <c r="CF37" s="3">
        <v>43908</v>
      </c>
      <c r="CI37">
        <v>1</v>
      </c>
      <c r="CJ37">
        <v>1</v>
      </c>
      <c r="CK37">
        <v>21</v>
      </c>
      <c r="CL37" t="s">
        <v>86</v>
      </c>
    </row>
    <row r="38" spans="1:90">
      <c r="A38" t="s">
        <v>99</v>
      </c>
      <c r="B38" t="s">
        <v>73</v>
      </c>
      <c r="C38" t="s">
        <v>74</v>
      </c>
      <c r="E38" t="str">
        <f>"029908382459"</f>
        <v>029908382459</v>
      </c>
      <c r="F38" s="3">
        <v>43907</v>
      </c>
      <c r="G38">
        <v>202009</v>
      </c>
      <c r="H38" t="s">
        <v>100</v>
      </c>
      <c r="I38" t="s">
        <v>101</v>
      </c>
      <c r="J38" t="s">
        <v>77</v>
      </c>
      <c r="K38" t="s">
        <v>78</v>
      </c>
      <c r="L38" t="s">
        <v>175</v>
      </c>
      <c r="M38" t="s">
        <v>80</v>
      </c>
      <c r="N38" t="s">
        <v>231</v>
      </c>
      <c r="O38" t="s">
        <v>171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15.43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2</v>
      </c>
      <c r="BI38">
        <v>2</v>
      </c>
      <c r="BJ38">
        <v>9.1999999999999993</v>
      </c>
      <c r="BK38">
        <v>10</v>
      </c>
      <c r="BL38" s="4">
        <v>106.14</v>
      </c>
      <c r="BM38" s="4">
        <v>15.92</v>
      </c>
      <c r="BN38" s="4">
        <v>122.06</v>
      </c>
      <c r="BO38" s="4">
        <v>122.06</v>
      </c>
      <c r="BQ38" t="s">
        <v>232</v>
      </c>
      <c r="BR38" t="s">
        <v>233</v>
      </c>
      <c r="BS38" s="3">
        <v>43909</v>
      </c>
      <c r="BT38" s="5">
        <v>0.3666666666666667</v>
      </c>
      <c r="BU38" t="s">
        <v>234</v>
      </c>
      <c r="BV38" t="s">
        <v>93</v>
      </c>
      <c r="BY38">
        <v>45867</v>
      </c>
      <c r="CA38" t="s">
        <v>235</v>
      </c>
      <c r="CC38" t="s">
        <v>80</v>
      </c>
      <c r="CD38">
        <v>8001</v>
      </c>
      <c r="CE38" t="s">
        <v>90</v>
      </c>
      <c r="CF38" s="3">
        <v>43909</v>
      </c>
      <c r="CI38">
        <v>3</v>
      </c>
      <c r="CJ38">
        <v>2</v>
      </c>
      <c r="CK38" t="s">
        <v>181</v>
      </c>
      <c r="CL38" t="s">
        <v>86</v>
      </c>
    </row>
    <row r="39" spans="1:90">
      <c r="A39" t="s">
        <v>72</v>
      </c>
      <c r="B39" t="s">
        <v>73</v>
      </c>
      <c r="C39" t="s">
        <v>74</v>
      </c>
      <c r="E39" t="str">
        <f>"009938991938"</f>
        <v>009938991938</v>
      </c>
      <c r="F39" s="3">
        <v>43908</v>
      </c>
      <c r="G39">
        <v>202009</v>
      </c>
      <c r="H39" t="s">
        <v>75</v>
      </c>
      <c r="I39" t="s">
        <v>76</v>
      </c>
      <c r="J39" t="s">
        <v>77</v>
      </c>
      <c r="K39" t="s">
        <v>78</v>
      </c>
      <c r="L39" t="s">
        <v>189</v>
      </c>
      <c r="M39" t="s">
        <v>190</v>
      </c>
      <c r="N39" t="s">
        <v>150</v>
      </c>
      <c r="O39" t="s">
        <v>82</v>
      </c>
      <c r="P39" t="str">
        <f>"NA                            "</f>
        <v xml:space="preserve">NA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7.54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 s="4">
        <v>49.41</v>
      </c>
      <c r="BM39" s="4">
        <v>7.41</v>
      </c>
      <c r="BN39" s="4">
        <v>56.82</v>
      </c>
      <c r="BO39" s="4">
        <v>56.82</v>
      </c>
      <c r="BQ39" t="s">
        <v>236</v>
      </c>
      <c r="BR39" t="s">
        <v>84</v>
      </c>
      <c r="BS39" s="3">
        <v>43909</v>
      </c>
      <c r="BT39" s="5">
        <v>0.4375</v>
      </c>
      <c r="BU39" t="s">
        <v>237</v>
      </c>
      <c r="BV39" t="s">
        <v>93</v>
      </c>
      <c r="BY39">
        <v>1200</v>
      </c>
      <c r="BZ39" t="s">
        <v>27</v>
      </c>
      <c r="CA39" t="s">
        <v>238</v>
      </c>
      <c r="CC39" t="s">
        <v>190</v>
      </c>
      <c r="CD39">
        <v>6000</v>
      </c>
      <c r="CE39" t="s">
        <v>90</v>
      </c>
      <c r="CF39" s="3">
        <v>43909</v>
      </c>
      <c r="CI39">
        <v>1</v>
      </c>
      <c r="CJ39">
        <v>1</v>
      </c>
      <c r="CK39">
        <v>21</v>
      </c>
      <c r="CL39" t="s">
        <v>86</v>
      </c>
    </row>
    <row r="40" spans="1:90">
      <c r="A40" t="s">
        <v>72</v>
      </c>
      <c r="B40" t="s">
        <v>73</v>
      </c>
      <c r="C40" t="s">
        <v>74</v>
      </c>
      <c r="E40" t="str">
        <f>"009939667620"</f>
        <v>009939667620</v>
      </c>
      <c r="F40" s="3">
        <v>43908</v>
      </c>
      <c r="G40">
        <v>202009</v>
      </c>
      <c r="H40" t="s">
        <v>107</v>
      </c>
      <c r="I40" t="s">
        <v>108</v>
      </c>
      <c r="J40" t="s">
        <v>109</v>
      </c>
      <c r="K40" t="s">
        <v>78</v>
      </c>
      <c r="L40" t="s">
        <v>154</v>
      </c>
      <c r="M40" t="s">
        <v>155</v>
      </c>
      <c r="N40" t="s">
        <v>239</v>
      </c>
      <c r="O40" t="s">
        <v>113</v>
      </c>
      <c r="P40" t="str">
        <f>"LINDI                         "</f>
        <v xml:space="preserve">LINDI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10.6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 s="4">
        <v>69.48</v>
      </c>
      <c r="BM40" s="4">
        <v>10.42</v>
      </c>
      <c r="BN40" s="4">
        <v>79.900000000000006</v>
      </c>
      <c r="BO40" s="4">
        <v>79.900000000000006</v>
      </c>
      <c r="BR40" t="s">
        <v>115</v>
      </c>
      <c r="BS40" s="3">
        <v>43910</v>
      </c>
      <c r="BT40" s="5">
        <v>0.70486111111111116</v>
      </c>
      <c r="BU40" t="s">
        <v>240</v>
      </c>
      <c r="BV40" t="s">
        <v>93</v>
      </c>
      <c r="BY40">
        <v>1200</v>
      </c>
      <c r="BZ40" t="s">
        <v>27</v>
      </c>
      <c r="CA40" t="s">
        <v>241</v>
      </c>
      <c r="CC40" t="s">
        <v>155</v>
      </c>
      <c r="CD40">
        <v>4265</v>
      </c>
      <c r="CE40" t="s">
        <v>90</v>
      </c>
      <c r="CF40" s="3">
        <v>43910</v>
      </c>
      <c r="CI40">
        <v>2</v>
      </c>
      <c r="CJ40">
        <v>2</v>
      </c>
      <c r="CK40">
        <v>34</v>
      </c>
      <c r="CL40" t="s">
        <v>86</v>
      </c>
    </row>
    <row r="41" spans="1:90">
      <c r="A41" t="s">
        <v>72</v>
      </c>
      <c r="B41" t="s">
        <v>73</v>
      </c>
      <c r="C41" t="s">
        <v>74</v>
      </c>
      <c r="E41" t="str">
        <f>"009939667618"</f>
        <v>009939667618</v>
      </c>
      <c r="F41" s="3">
        <v>43908</v>
      </c>
      <c r="G41">
        <v>202009</v>
      </c>
      <c r="H41" t="s">
        <v>107</v>
      </c>
      <c r="I41" t="s">
        <v>108</v>
      </c>
      <c r="J41" t="s">
        <v>109</v>
      </c>
      <c r="K41" t="s">
        <v>78</v>
      </c>
      <c r="L41" t="s">
        <v>75</v>
      </c>
      <c r="M41" t="s">
        <v>76</v>
      </c>
      <c r="N41" t="s">
        <v>242</v>
      </c>
      <c r="O41" t="s">
        <v>113</v>
      </c>
      <c r="P41" t="str">
        <f>"LINDI                         "</f>
        <v xml:space="preserve">LINDI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14.13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</v>
      </c>
      <c r="BJ41">
        <v>0.5</v>
      </c>
      <c r="BK41">
        <v>2</v>
      </c>
      <c r="BL41" s="4">
        <v>92.63</v>
      </c>
      <c r="BM41" s="4">
        <v>13.89</v>
      </c>
      <c r="BN41" s="4">
        <v>106.52</v>
      </c>
      <c r="BO41" s="4">
        <v>106.52</v>
      </c>
      <c r="BR41" t="s">
        <v>115</v>
      </c>
      <c r="BS41" s="3">
        <v>43909</v>
      </c>
      <c r="BT41" s="5">
        <v>0.38263888888888892</v>
      </c>
      <c r="BU41" t="s">
        <v>203</v>
      </c>
      <c r="BV41" t="s">
        <v>93</v>
      </c>
      <c r="BY41">
        <v>2400</v>
      </c>
      <c r="BZ41" t="s">
        <v>27</v>
      </c>
      <c r="CA41" t="s">
        <v>243</v>
      </c>
      <c r="CC41" t="s">
        <v>76</v>
      </c>
      <c r="CD41">
        <v>2196</v>
      </c>
      <c r="CE41" t="s">
        <v>90</v>
      </c>
      <c r="CF41" s="3">
        <v>43911</v>
      </c>
      <c r="CI41">
        <v>1</v>
      </c>
      <c r="CJ41">
        <v>1</v>
      </c>
      <c r="CK41">
        <v>31</v>
      </c>
      <c r="CL41" t="s">
        <v>86</v>
      </c>
    </row>
    <row r="42" spans="1:90">
      <c r="A42" t="s">
        <v>72</v>
      </c>
      <c r="B42" t="s">
        <v>73</v>
      </c>
      <c r="C42" t="s">
        <v>74</v>
      </c>
      <c r="E42" t="str">
        <f>"009939667619"</f>
        <v>009939667619</v>
      </c>
      <c r="F42" s="3">
        <v>43908</v>
      </c>
      <c r="G42">
        <v>202009</v>
      </c>
      <c r="H42" t="s">
        <v>107</v>
      </c>
      <c r="I42" t="s">
        <v>108</v>
      </c>
      <c r="J42" t="s">
        <v>109</v>
      </c>
      <c r="K42" t="s">
        <v>78</v>
      </c>
      <c r="L42" t="s">
        <v>154</v>
      </c>
      <c r="M42" t="s">
        <v>155</v>
      </c>
      <c r="N42" t="s">
        <v>78</v>
      </c>
      <c r="O42" t="s">
        <v>113</v>
      </c>
      <c r="P42" t="str">
        <f>"LINDI                         "</f>
        <v xml:space="preserve">LINDI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10.6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</v>
      </c>
      <c r="BJ42">
        <v>0.5</v>
      </c>
      <c r="BK42">
        <v>2</v>
      </c>
      <c r="BL42" s="4">
        <v>69.48</v>
      </c>
      <c r="BM42" s="4">
        <v>10.42</v>
      </c>
      <c r="BN42" s="4">
        <v>79.900000000000006</v>
      </c>
      <c r="BO42" s="4">
        <v>79.900000000000006</v>
      </c>
      <c r="BQ42" t="s">
        <v>244</v>
      </c>
      <c r="BR42" t="s">
        <v>115</v>
      </c>
      <c r="BS42" t="s">
        <v>245</v>
      </c>
      <c r="BY42">
        <v>2400</v>
      </c>
      <c r="BZ42" t="s">
        <v>27</v>
      </c>
      <c r="CC42" t="s">
        <v>155</v>
      </c>
      <c r="CD42">
        <v>4265</v>
      </c>
      <c r="CE42" t="s">
        <v>90</v>
      </c>
      <c r="CI42">
        <v>2</v>
      </c>
      <c r="CJ42" t="s">
        <v>245</v>
      </c>
      <c r="CK42">
        <v>34</v>
      </c>
      <c r="CL42" t="s">
        <v>86</v>
      </c>
    </row>
    <row r="43" spans="1:90">
      <c r="A43" t="s">
        <v>72</v>
      </c>
      <c r="B43" t="s">
        <v>73</v>
      </c>
      <c r="C43" t="s">
        <v>74</v>
      </c>
      <c r="E43" t="str">
        <f>"019911576887"</f>
        <v>019911576887</v>
      </c>
      <c r="F43" s="3">
        <v>43908</v>
      </c>
      <c r="G43">
        <v>202009</v>
      </c>
      <c r="H43" t="s">
        <v>79</v>
      </c>
      <c r="I43" t="s">
        <v>80</v>
      </c>
      <c r="J43" t="s">
        <v>77</v>
      </c>
      <c r="K43" t="s">
        <v>78</v>
      </c>
      <c r="L43" t="s">
        <v>75</v>
      </c>
      <c r="M43" t="s">
        <v>76</v>
      </c>
      <c r="N43" t="s">
        <v>77</v>
      </c>
      <c r="O43" t="s">
        <v>82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7.54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0.6</v>
      </c>
      <c r="BJ43">
        <v>2</v>
      </c>
      <c r="BK43">
        <v>2</v>
      </c>
      <c r="BL43" s="4">
        <v>49.41</v>
      </c>
      <c r="BM43" s="4">
        <v>7.41</v>
      </c>
      <c r="BN43" s="4">
        <v>56.82</v>
      </c>
      <c r="BO43" s="4">
        <v>56.82</v>
      </c>
      <c r="BQ43" t="s">
        <v>246</v>
      </c>
      <c r="BR43" t="s">
        <v>91</v>
      </c>
      <c r="BS43" s="3">
        <v>43909</v>
      </c>
      <c r="BT43" s="5">
        <v>0.3347222222222222</v>
      </c>
      <c r="BU43" t="s">
        <v>102</v>
      </c>
      <c r="BV43" t="s">
        <v>93</v>
      </c>
      <c r="BY43">
        <v>10037.790000000001</v>
      </c>
      <c r="BZ43" t="s">
        <v>27</v>
      </c>
      <c r="CC43" t="s">
        <v>76</v>
      </c>
      <c r="CD43">
        <v>2013</v>
      </c>
      <c r="CE43" t="s">
        <v>247</v>
      </c>
      <c r="CF43" s="3">
        <v>43911</v>
      </c>
      <c r="CI43">
        <v>1</v>
      </c>
      <c r="CJ43">
        <v>1</v>
      </c>
      <c r="CK43">
        <v>21</v>
      </c>
      <c r="CL43" t="s">
        <v>86</v>
      </c>
    </row>
    <row r="44" spans="1:90">
      <c r="A44" t="s">
        <v>72</v>
      </c>
      <c r="B44" t="s">
        <v>73</v>
      </c>
      <c r="C44" t="s">
        <v>74</v>
      </c>
      <c r="E44" t="str">
        <f>"009938991936"</f>
        <v>009938991936</v>
      </c>
      <c r="F44" s="3">
        <v>43908</v>
      </c>
      <c r="G44">
        <v>202009</v>
      </c>
      <c r="H44" t="s">
        <v>75</v>
      </c>
      <c r="I44" t="s">
        <v>76</v>
      </c>
      <c r="J44" t="s">
        <v>77</v>
      </c>
      <c r="K44" t="s">
        <v>78</v>
      </c>
      <c r="L44" t="s">
        <v>100</v>
      </c>
      <c r="M44" t="s">
        <v>101</v>
      </c>
      <c r="N44" t="s">
        <v>77</v>
      </c>
      <c r="O44" t="s">
        <v>82</v>
      </c>
      <c r="P44" t="str">
        <f>"NA                            "</f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11.3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1.3</v>
      </c>
      <c r="BJ44">
        <v>2.6</v>
      </c>
      <c r="BK44">
        <v>3</v>
      </c>
      <c r="BL44" s="4">
        <v>74.09</v>
      </c>
      <c r="BM44" s="4">
        <v>11.11</v>
      </c>
      <c r="BN44" s="4">
        <v>85.2</v>
      </c>
      <c r="BO44" s="4">
        <v>85.2</v>
      </c>
      <c r="BQ44" t="s">
        <v>248</v>
      </c>
      <c r="BR44" t="s">
        <v>84</v>
      </c>
      <c r="BS44" s="3">
        <v>43909</v>
      </c>
      <c r="BT44" s="5">
        <v>0.40625</v>
      </c>
      <c r="BU44" t="s">
        <v>227</v>
      </c>
      <c r="BV44" t="s">
        <v>93</v>
      </c>
      <c r="BY44">
        <v>12993.32</v>
      </c>
      <c r="BZ44" t="s">
        <v>27</v>
      </c>
      <c r="CA44" t="s">
        <v>204</v>
      </c>
      <c r="CC44" t="s">
        <v>101</v>
      </c>
      <c r="CD44">
        <v>3630</v>
      </c>
      <c r="CE44" t="s">
        <v>90</v>
      </c>
      <c r="CF44" s="3">
        <v>43910</v>
      </c>
      <c r="CI44">
        <v>1</v>
      </c>
      <c r="CJ44">
        <v>1</v>
      </c>
      <c r="CK44">
        <v>21</v>
      </c>
      <c r="CL44" t="s">
        <v>86</v>
      </c>
    </row>
    <row r="45" spans="1:90">
      <c r="A45" t="s">
        <v>72</v>
      </c>
      <c r="B45" t="s">
        <v>73</v>
      </c>
      <c r="C45" t="s">
        <v>74</v>
      </c>
      <c r="E45" t="str">
        <f>"009938991937"</f>
        <v>009938991937</v>
      </c>
      <c r="F45" s="3">
        <v>43908</v>
      </c>
      <c r="G45">
        <v>202009</v>
      </c>
      <c r="H45" t="s">
        <v>75</v>
      </c>
      <c r="I45" t="s">
        <v>76</v>
      </c>
      <c r="J45" t="s">
        <v>77</v>
      </c>
      <c r="K45" t="s">
        <v>78</v>
      </c>
      <c r="L45" t="s">
        <v>79</v>
      </c>
      <c r="M45" t="s">
        <v>80</v>
      </c>
      <c r="N45" t="s">
        <v>150</v>
      </c>
      <c r="O45" t="s">
        <v>82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7.54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0.7</v>
      </c>
      <c r="BK45">
        <v>1</v>
      </c>
      <c r="BL45" s="4">
        <v>49.41</v>
      </c>
      <c r="BM45" s="4">
        <v>7.41</v>
      </c>
      <c r="BN45" s="4">
        <v>56.82</v>
      </c>
      <c r="BO45" s="4">
        <v>56.82</v>
      </c>
      <c r="BQ45" t="s">
        <v>249</v>
      </c>
      <c r="BR45" t="s">
        <v>84</v>
      </c>
      <c r="BS45" s="3">
        <v>43909</v>
      </c>
      <c r="BT45" s="5">
        <v>0.38263888888888892</v>
      </c>
      <c r="BU45" t="s">
        <v>250</v>
      </c>
      <c r="BV45" t="s">
        <v>93</v>
      </c>
      <c r="BY45">
        <v>3366</v>
      </c>
      <c r="BZ45" t="s">
        <v>27</v>
      </c>
      <c r="CA45" t="s">
        <v>215</v>
      </c>
      <c r="CC45" t="s">
        <v>80</v>
      </c>
      <c r="CD45">
        <v>7441</v>
      </c>
      <c r="CE45" t="s">
        <v>90</v>
      </c>
      <c r="CF45" s="3">
        <v>43909</v>
      </c>
      <c r="CI45">
        <v>1</v>
      </c>
      <c r="CJ45">
        <v>1</v>
      </c>
      <c r="CK45">
        <v>21</v>
      </c>
      <c r="CL45" t="s">
        <v>86</v>
      </c>
    </row>
    <row r="46" spans="1:90">
      <c r="A46" t="s">
        <v>72</v>
      </c>
      <c r="B46" t="s">
        <v>73</v>
      </c>
      <c r="C46" t="s">
        <v>74</v>
      </c>
      <c r="E46" t="str">
        <f>"009938376859"</f>
        <v>009938376859</v>
      </c>
      <c r="F46" s="3">
        <v>43908</v>
      </c>
      <c r="G46">
        <v>202009</v>
      </c>
      <c r="H46" t="s">
        <v>75</v>
      </c>
      <c r="I46" t="s">
        <v>76</v>
      </c>
      <c r="J46" t="s">
        <v>77</v>
      </c>
      <c r="K46" t="s">
        <v>78</v>
      </c>
      <c r="L46" t="s">
        <v>79</v>
      </c>
      <c r="M46" t="s">
        <v>80</v>
      </c>
      <c r="N46" t="s">
        <v>77</v>
      </c>
      <c r="O46" t="s">
        <v>82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11.3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2.9</v>
      </c>
      <c r="BJ46">
        <v>2.2999999999999998</v>
      </c>
      <c r="BK46">
        <v>3</v>
      </c>
      <c r="BL46" s="4">
        <v>74.09</v>
      </c>
      <c r="BM46" s="4">
        <v>11.11</v>
      </c>
      <c r="BN46" s="4">
        <v>85.2</v>
      </c>
      <c r="BO46" s="4">
        <v>85.2</v>
      </c>
      <c r="BQ46" t="s">
        <v>91</v>
      </c>
      <c r="BR46" t="s">
        <v>84</v>
      </c>
      <c r="BS46" s="3">
        <v>43909</v>
      </c>
      <c r="BT46" s="5">
        <v>0.41041666666666665</v>
      </c>
      <c r="BU46" t="s">
        <v>214</v>
      </c>
      <c r="BV46" t="s">
        <v>93</v>
      </c>
      <c r="BY46">
        <v>11522.63</v>
      </c>
      <c r="BZ46" t="s">
        <v>27</v>
      </c>
      <c r="CA46" t="s">
        <v>94</v>
      </c>
      <c r="CC46" t="s">
        <v>80</v>
      </c>
      <c r="CD46">
        <v>7441</v>
      </c>
      <c r="CE46" t="s">
        <v>90</v>
      </c>
      <c r="CF46" s="3">
        <v>43909</v>
      </c>
      <c r="CI46">
        <v>1</v>
      </c>
      <c r="CJ46">
        <v>1</v>
      </c>
      <c r="CK46">
        <v>21</v>
      </c>
      <c r="CL46" t="s">
        <v>86</v>
      </c>
    </row>
    <row r="47" spans="1:90">
      <c r="A47" t="s">
        <v>99</v>
      </c>
      <c r="B47" t="s">
        <v>73</v>
      </c>
      <c r="C47" t="s">
        <v>74</v>
      </c>
      <c r="E47" t="str">
        <f>"029908009921"</f>
        <v>029908009921</v>
      </c>
      <c r="F47" s="3">
        <v>43908</v>
      </c>
      <c r="G47">
        <v>202009</v>
      </c>
      <c r="H47" t="s">
        <v>100</v>
      </c>
      <c r="I47" t="s">
        <v>101</v>
      </c>
      <c r="J47" t="s">
        <v>77</v>
      </c>
      <c r="K47" t="s">
        <v>78</v>
      </c>
      <c r="L47" t="s">
        <v>75</v>
      </c>
      <c r="M47" t="s">
        <v>76</v>
      </c>
      <c r="N47" t="s">
        <v>77</v>
      </c>
      <c r="O47" t="s">
        <v>171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16.2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2</v>
      </c>
      <c r="BI47">
        <v>18.899999999999999</v>
      </c>
      <c r="BJ47">
        <v>15.6</v>
      </c>
      <c r="BK47">
        <v>19</v>
      </c>
      <c r="BL47" s="4">
        <v>111.18</v>
      </c>
      <c r="BM47" s="4">
        <v>16.68</v>
      </c>
      <c r="BN47" s="4">
        <v>127.86</v>
      </c>
      <c r="BO47" s="4">
        <v>127.86</v>
      </c>
      <c r="BQ47" t="s">
        <v>251</v>
      </c>
      <c r="BR47" t="s">
        <v>103</v>
      </c>
      <c r="BS47" s="3">
        <v>43909</v>
      </c>
      <c r="BT47" s="5">
        <v>0.3347222222222222</v>
      </c>
      <c r="BU47" t="s">
        <v>102</v>
      </c>
      <c r="BV47" t="s">
        <v>93</v>
      </c>
      <c r="BY47">
        <v>78004.28</v>
      </c>
      <c r="CC47" t="s">
        <v>76</v>
      </c>
      <c r="CD47">
        <v>2013</v>
      </c>
      <c r="CE47" t="s">
        <v>90</v>
      </c>
      <c r="CF47" s="3">
        <v>43911</v>
      </c>
      <c r="CI47">
        <v>1</v>
      </c>
      <c r="CJ47">
        <v>1</v>
      </c>
      <c r="CK47" t="s">
        <v>174</v>
      </c>
      <c r="CL47" t="s">
        <v>86</v>
      </c>
    </row>
    <row r="48" spans="1:90">
      <c r="A48" t="s">
        <v>72</v>
      </c>
      <c r="B48" t="s">
        <v>73</v>
      </c>
      <c r="C48" t="s">
        <v>74</v>
      </c>
      <c r="E48" t="str">
        <f>"019911576886"</f>
        <v>019911576886</v>
      </c>
      <c r="F48" s="3">
        <v>43908</v>
      </c>
      <c r="G48">
        <v>202009</v>
      </c>
      <c r="H48" t="s">
        <v>79</v>
      </c>
      <c r="I48" t="s">
        <v>80</v>
      </c>
      <c r="J48" t="s">
        <v>77</v>
      </c>
      <c r="K48" t="s">
        <v>78</v>
      </c>
      <c r="L48" t="s">
        <v>75</v>
      </c>
      <c r="M48" t="s">
        <v>76</v>
      </c>
      <c r="N48" t="s">
        <v>77</v>
      </c>
      <c r="O48" t="s">
        <v>171</v>
      </c>
      <c r="P48" t="str">
        <f>"NA                            "</f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15.43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2.4</v>
      </c>
      <c r="BJ48">
        <v>4.3</v>
      </c>
      <c r="BK48">
        <v>5</v>
      </c>
      <c r="BL48" s="4">
        <v>106.14</v>
      </c>
      <c r="BM48" s="4">
        <v>15.92</v>
      </c>
      <c r="BN48" s="4">
        <v>122.06</v>
      </c>
      <c r="BO48" s="4">
        <v>122.06</v>
      </c>
      <c r="BQ48" t="s">
        <v>172</v>
      </c>
      <c r="BR48" t="s">
        <v>91</v>
      </c>
      <c r="BS48" s="3">
        <v>43910</v>
      </c>
      <c r="BT48" s="5">
        <v>0.31736111111111115</v>
      </c>
      <c r="BU48" t="s">
        <v>225</v>
      </c>
      <c r="BV48" t="s">
        <v>93</v>
      </c>
      <c r="BY48">
        <v>21691.32</v>
      </c>
      <c r="CA48" t="s">
        <v>226</v>
      </c>
      <c r="CC48" t="s">
        <v>76</v>
      </c>
      <c r="CD48">
        <v>2013</v>
      </c>
      <c r="CE48" t="s">
        <v>252</v>
      </c>
      <c r="CF48" s="3">
        <v>43910</v>
      </c>
      <c r="CI48">
        <v>2</v>
      </c>
      <c r="CJ48">
        <v>2</v>
      </c>
      <c r="CK48" t="s">
        <v>181</v>
      </c>
      <c r="CL48" t="s">
        <v>86</v>
      </c>
    </row>
    <row r="49" spans="1:90">
      <c r="A49" t="s">
        <v>72</v>
      </c>
      <c r="B49" t="s">
        <v>73</v>
      </c>
      <c r="C49" t="s">
        <v>74</v>
      </c>
      <c r="E49" t="str">
        <f>"009938991939"</f>
        <v>009938991939</v>
      </c>
      <c r="F49" s="3">
        <v>43909</v>
      </c>
      <c r="G49">
        <v>202009</v>
      </c>
      <c r="H49" t="s">
        <v>75</v>
      </c>
      <c r="I49" t="s">
        <v>76</v>
      </c>
      <c r="J49" t="s">
        <v>77</v>
      </c>
      <c r="K49" t="s">
        <v>78</v>
      </c>
      <c r="L49" t="s">
        <v>196</v>
      </c>
      <c r="M49" t="s">
        <v>197</v>
      </c>
      <c r="N49" t="s">
        <v>253</v>
      </c>
      <c r="O49" t="s">
        <v>82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7.54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0.7</v>
      </c>
      <c r="BJ49">
        <v>0.7</v>
      </c>
      <c r="BK49">
        <v>1</v>
      </c>
      <c r="BL49" s="4">
        <v>49.41</v>
      </c>
      <c r="BM49" s="4">
        <v>7.41</v>
      </c>
      <c r="BN49" s="4">
        <v>56.82</v>
      </c>
      <c r="BO49" s="4">
        <v>56.82</v>
      </c>
      <c r="BR49" t="s">
        <v>84</v>
      </c>
      <c r="BS49" s="3">
        <v>43913</v>
      </c>
      <c r="BT49" s="5">
        <v>0.38194444444444442</v>
      </c>
      <c r="BU49" t="s">
        <v>254</v>
      </c>
      <c r="BV49" t="s">
        <v>86</v>
      </c>
      <c r="BW49" t="s">
        <v>255</v>
      </c>
      <c r="BX49" t="s">
        <v>256</v>
      </c>
      <c r="BY49">
        <v>3691.97</v>
      </c>
      <c r="BZ49" t="s">
        <v>27</v>
      </c>
      <c r="CA49" t="s">
        <v>200</v>
      </c>
      <c r="CC49" t="s">
        <v>197</v>
      </c>
      <c r="CD49">
        <v>5200</v>
      </c>
      <c r="CE49" t="s">
        <v>90</v>
      </c>
      <c r="CF49" s="3">
        <v>43915</v>
      </c>
      <c r="CI49">
        <v>1</v>
      </c>
      <c r="CJ49">
        <v>2</v>
      </c>
      <c r="CK49">
        <v>21</v>
      </c>
      <c r="CL49" t="s">
        <v>86</v>
      </c>
    </row>
    <row r="50" spans="1:90">
      <c r="A50" t="s">
        <v>72</v>
      </c>
      <c r="B50" t="s">
        <v>73</v>
      </c>
      <c r="C50" t="s">
        <v>74</v>
      </c>
      <c r="E50" t="str">
        <f>"009938991940"</f>
        <v>009938991940</v>
      </c>
      <c r="F50" s="3">
        <v>43909</v>
      </c>
      <c r="G50">
        <v>202009</v>
      </c>
      <c r="H50" t="s">
        <v>75</v>
      </c>
      <c r="I50" t="s">
        <v>76</v>
      </c>
      <c r="J50" t="s">
        <v>77</v>
      </c>
      <c r="K50" t="s">
        <v>78</v>
      </c>
      <c r="L50" t="s">
        <v>189</v>
      </c>
      <c r="M50" t="s">
        <v>190</v>
      </c>
      <c r="N50" t="s">
        <v>257</v>
      </c>
      <c r="O50" t="s">
        <v>82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7.54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0.5</v>
      </c>
      <c r="BJ50">
        <v>0.7</v>
      </c>
      <c r="BK50">
        <v>1</v>
      </c>
      <c r="BL50" s="4">
        <v>49.41</v>
      </c>
      <c r="BM50" s="4">
        <v>7.41</v>
      </c>
      <c r="BN50" s="4">
        <v>56.82</v>
      </c>
      <c r="BO50" s="4">
        <v>56.82</v>
      </c>
      <c r="BQ50" t="s">
        <v>258</v>
      </c>
      <c r="BR50" t="s">
        <v>84</v>
      </c>
      <c r="BS50" s="3">
        <v>43913</v>
      </c>
      <c r="BT50" s="5">
        <v>0.70486111111111116</v>
      </c>
      <c r="BU50" t="s">
        <v>191</v>
      </c>
      <c r="BV50" t="s">
        <v>86</v>
      </c>
      <c r="BW50" t="s">
        <v>193</v>
      </c>
      <c r="BX50" t="s">
        <v>194</v>
      </c>
      <c r="BY50">
        <v>3474.96</v>
      </c>
      <c r="BZ50" t="s">
        <v>27</v>
      </c>
      <c r="CA50" t="s">
        <v>195</v>
      </c>
      <c r="CC50" t="s">
        <v>190</v>
      </c>
      <c r="CD50">
        <v>6000</v>
      </c>
      <c r="CE50" t="s">
        <v>90</v>
      </c>
      <c r="CF50" s="3">
        <v>43913</v>
      </c>
      <c r="CI50">
        <v>1</v>
      </c>
      <c r="CJ50">
        <v>2</v>
      </c>
      <c r="CK50">
        <v>21</v>
      </c>
      <c r="CL50" t="s">
        <v>86</v>
      </c>
    </row>
    <row r="51" spans="1:90">
      <c r="A51" t="s">
        <v>99</v>
      </c>
      <c r="B51" t="s">
        <v>73</v>
      </c>
      <c r="C51" t="s">
        <v>74</v>
      </c>
      <c r="E51" t="str">
        <f>"029908381477"</f>
        <v>029908381477</v>
      </c>
      <c r="F51" s="3">
        <v>43909</v>
      </c>
      <c r="G51">
        <v>202009</v>
      </c>
      <c r="H51" t="s">
        <v>100</v>
      </c>
      <c r="I51" t="s">
        <v>101</v>
      </c>
      <c r="J51" t="s">
        <v>77</v>
      </c>
      <c r="K51" t="s">
        <v>78</v>
      </c>
      <c r="L51" t="s">
        <v>75</v>
      </c>
      <c r="M51" t="s">
        <v>76</v>
      </c>
      <c r="N51" t="s">
        <v>259</v>
      </c>
      <c r="O51" t="s">
        <v>82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13.19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0.5</v>
      </c>
      <c r="BJ51">
        <v>3.1</v>
      </c>
      <c r="BK51">
        <v>3.5</v>
      </c>
      <c r="BL51" s="4">
        <v>86.44</v>
      </c>
      <c r="BM51" s="4">
        <v>12.97</v>
      </c>
      <c r="BN51" s="4">
        <v>99.41</v>
      </c>
      <c r="BO51" s="4">
        <v>99.41</v>
      </c>
      <c r="BQ51" t="s">
        <v>260</v>
      </c>
      <c r="BR51" t="s">
        <v>219</v>
      </c>
      <c r="BS51" s="3">
        <v>43910</v>
      </c>
      <c r="BT51" s="5">
        <v>0.41736111111111113</v>
      </c>
      <c r="BU51" t="s">
        <v>261</v>
      </c>
      <c r="BV51" t="s">
        <v>93</v>
      </c>
      <c r="BY51">
        <v>15548</v>
      </c>
      <c r="BZ51" t="s">
        <v>27</v>
      </c>
      <c r="CA51" t="s">
        <v>262</v>
      </c>
      <c r="CC51" t="s">
        <v>76</v>
      </c>
      <c r="CD51">
        <v>2191</v>
      </c>
      <c r="CE51" t="s">
        <v>90</v>
      </c>
      <c r="CF51" s="3">
        <v>43913</v>
      </c>
      <c r="CI51">
        <v>1</v>
      </c>
      <c r="CJ51">
        <v>1</v>
      </c>
      <c r="CK51">
        <v>21</v>
      </c>
      <c r="CL51" t="s">
        <v>86</v>
      </c>
    </row>
    <row r="52" spans="1:90">
      <c r="A52" t="s">
        <v>72</v>
      </c>
      <c r="B52" t="s">
        <v>73</v>
      </c>
      <c r="C52" t="s">
        <v>74</v>
      </c>
      <c r="E52" t="str">
        <f>"029908381301"</f>
        <v>029908381301</v>
      </c>
      <c r="F52" s="3">
        <v>43910</v>
      </c>
      <c r="G52">
        <v>202009</v>
      </c>
      <c r="H52" t="s">
        <v>100</v>
      </c>
      <c r="I52" t="s">
        <v>101</v>
      </c>
      <c r="J52" t="s">
        <v>77</v>
      </c>
      <c r="K52" t="s">
        <v>78</v>
      </c>
      <c r="L52" t="s">
        <v>75</v>
      </c>
      <c r="M52" t="s">
        <v>76</v>
      </c>
      <c r="N52" t="s">
        <v>77</v>
      </c>
      <c r="O52" t="s">
        <v>113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14.13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0.5</v>
      </c>
      <c r="BJ52">
        <v>1.4</v>
      </c>
      <c r="BK52">
        <v>2</v>
      </c>
      <c r="BL52" s="4">
        <v>92.63</v>
      </c>
      <c r="BM52" s="4">
        <v>13.89</v>
      </c>
      <c r="BN52" s="4">
        <v>106.52</v>
      </c>
      <c r="BO52" s="4">
        <v>106.52</v>
      </c>
      <c r="BQ52" t="s">
        <v>263</v>
      </c>
      <c r="BR52" t="s">
        <v>103</v>
      </c>
      <c r="BS52" s="3">
        <v>43913</v>
      </c>
      <c r="BT52" s="5">
        <v>0.3659722222222222</v>
      </c>
      <c r="BU52" t="s">
        <v>102</v>
      </c>
      <c r="BV52" t="s">
        <v>93</v>
      </c>
      <c r="BY52">
        <v>7000</v>
      </c>
      <c r="BZ52" t="s">
        <v>27</v>
      </c>
      <c r="CC52" t="s">
        <v>76</v>
      </c>
      <c r="CD52">
        <v>2013</v>
      </c>
      <c r="CE52" t="s">
        <v>90</v>
      </c>
      <c r="CF52" s="3">
        <v>43914</v>
      </c>
      <c r="CI52">
        <v>1</v>
      </c>
      <c r="CJ52">
        <v>1</v>
      </c>
      <c r="CK52">
        <v>31</v>
      </c>
      <c r="CL52" t="s">
        <v>86</v>
      </c>
    </row>
    <row r="53" spans="1:90">
      <c r="A53" t="s">
        <v>72</v>
      </c>
      <c r="B53" t="s">
        <v>73</v>
      </c>
      <c r="C53" t="s">
        <v>74</v>
      </c>
      <c r="E53" t="str">
        <f>"029908009922"</f>
        <v>029908009922</v>
      </c>
      <c r="F53" s="3">
        <v>43913</v>
      </c>
      <c r="G53">
        <v>202009</v>
      </c>
      <c r="H53" t="s">
        <v>100</v>
      </c>
      <c r="I53" t="s">
        <v>101</v>
      </c>
      <c r="J53" t="s">
        <v>77</v>
      </c>
      <c r="K53" t="s">
        <v>78</v>
      </c>
      <c r="L53" t="s">
        <v>75</v>
      </c>
      <c r="M53" t="s">
        <v>76</v>
      </c>
      <c r="N53" t="s">
        <v>264</v>
      </c>
      <c r="O53" t="s">
        <v>82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35.78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4.5</v>
      </c>
      <c r="BJ53">
        <v>9.4</v>
      </c>
      <c r="BK53">
        <v>9.5</v>
      </c>
      <c r="BL53" s="4">
        <v>234.55</v>
      </c>
      <c r="BM53" s="4">
        <v>35.18</v>
      </c>
      <c r="BN53" s="4">
        <v>269.73</v>
      </c>
      <c r="BO53" s="4">
        <v>269.73</v>
      </c>
      <c r="BP53" t="s">
        <v>265</v>
      </c>
      <c r="BQ53" t="s">
        <v>266</v>
      </c>
      <c r="BR53" t="s">
        <v>267</v>
      </c>
      <c r="BS53" s="3">
        <v>43914</v>
      </c>
      <c r="BT53" s="5">
        <v>0.33888888888888885</v>
      </c>
      <c r="BU53" t="s">
        <v>268</v>
      </c>
      <c r="BV53" t="s">
        <v>93</v>
      </c>
      <c r="BY53">
        <v>46800</v>
      </c>
      <c r="BZ53" t="s">
        <v>27</v>
      </c>
      <c r="CA53" t="s">
        <v>105</v>
      </c>
      <c r="CC53" t="s">
        <v>76</v>
      </c>
      <c r="CD53">
        <v>2013</v>
      </c>
      <c r="CE53" t="s">
        <v>90</v>
      </c>
      <c r="CF53" s="3">
        <v>43915</v>
      </c>
      <c r="CI53">
        <v>1</v>
      </c>
      <c r="CJ53">
        <v>1</v>
      </c>
      <c r="CK53">
        <v>21</v>
      </c>
      <c r="CL53" t="s">
        <v>86</v>
      </c>
    </row>
    <row r="54" spans="1:90">
      <c r="A54" t="s">
        <v>99</v>
      </c>
      <c r="B54" t="s">
        <v>73</v>
      </c>
      <c r="C54" t="s">
        <v>74</v>
      </c>
      <c r="E54" t="str">
        <f>"029908382458"</f>
        <v>029908382458</v>
      </c>
      <c r="F54" s="3">
        <v>43915</v>
      </c>
      <c r="G54">
        <v>202009</v>
      </c>
      <c r="H54" t="s">
        <v>100</v>
      </c>
      <c r="I54" t="s">
        <v>101</v>
      </c>
      <c r="J54" t="s">
        <v>77</v>
      </c>
      <c r="K54" t="s">
        <v>78</v>
      </c>
      <c r="L54" t="s">
        <v>269</v>
      </c>
      <c r="M54" t="s">
        <v>270</v>
      </c>
      <c r="N54" t="s">
        <v>78</v>
      </c>
      <c r="O54" t="s">
        <v>82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10.6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0.5</v>
      </c>
      <c r="BJ54">
        <v>0.5</v>
      </c>
      <c r="BK54">
        <v>0.5</v>
      </c>
      <c r="BL54" s="4">
        <v>69.48</v>
      </c>
      <c r="BM54" s="4">
        <v>10.42</v>
      </c>
      <c r="BN54" s="4">
        <v>79.900000000000006</v>
      </c>
      <c r="BO54" s="4">
        <v>79.900000000000006</v>
      </c>
      <c r="BQ54" t="s">
        <v>271</v>
      </c>
      <c r="BR54" t="s">
        <v>272</v>
      </c>
      <c r="BS54" t="s">
        <v>245</v>
      </c>
      <c r="BW54" t="s">
        <v>273</v>
      </c>
      <c r="BX54" t="s">
        <v>274</v>
      </c>
      <c r="BY54">
        <v>2400</v>
      </c>
      <c r="BZ54" t="s">
        <v>27</v>
      </c>
      <c r="CC54" t="s">
        <v>270</v>
      </c>
      <c r="CD54">
        <v>2940</v>
      </c>
      <c r="CE54" t="s">
        <v>90</v>
      </c>
      <c r="CI54">
        <v>1</v>
      </c>
      <c r="CJ54" t="s">
        <v>245</v>
      </c>
      <c r="CK54">
        <v>24</v>
      </c>
      <c r="CL54" t="s">
        <v>86</v>
      </c>
    </row>
    <row r="55" spans="1:90">
      <c r="A55" t="s">
        <v>99</v>
      </c>
      <c r="B55" t="s">
        <v>73</v>
      </c>
      <c r="C55" t="s">
        <v>74</v>
      </c>
      <c r="E55" t="str">
        <f>"029908381404"</f>
        <v>029908381404</v>
      </c>
      <c r="F55" s="3">
        <v>43915</v>
      </c>
      <c r="G55">
        <v>202009</v>
      </c>
      <c r="H55" t="s">
        <v>100</v>
      </c>
      <c r="I55" t="s">
        <v>101</v>
      </c>
      <c r="J55" t="s">
        <v>77</v>
      </c>
      <c r="K55" t="s">
        <v>78</v>
      </c>
      <c r="L55" t="s">
        <v>75</v>
      </c>
      <c r="M55" t="s">
        <v>76</v>
      </c>
      <c r="N55" t="s">
        <v>275</v>
      </c>
      <c r="O55" t="s">
        <v>82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7.54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0.5</v>
      </c>
      <c r="BJ55">
        <v>0.2</v>
      </c>
      <c r="BK55">
        <v>0.5</v>
      </c>
      <c r="BL55" s="4">
        <v>49.41</v>
      </c>
      <c r="BM55" s="4">
        <v>7.41</v>
      </c>
      <c r="BN55" s="4">
        <v>56.82</v>
      </c>
      <c r="BO55" s="4">
        <v>56.82</v>
      </c>
      <c r="BQ55" t="s">
        <v>276</v>
      </c>
      <c r="BR55" t="s">
        <v>103</v>
      </c>
      <c r="BS55" t="s">
        <v>245</v>
      </c>
      <c r="BY55">
        <v>1200</v>
      </c>
      <c r="BZ55" t="s">
        <v>27</v>
      </c>
      <c r="CC55" t="s">
        <v>76</v>
      </c>
      <c r="CD55">
        <v>2000</v>
      </c>
      <c r="CE55" t="s">
        <v>90</v>
      </c>
      <c r="CI55">
        <v>1</v>
      </c>
      <c r="CJ55" t="s">
        <v>245</v>
      </c>
      <c r="CK55">
        <v>21</v>
      </c>
      <c r="CL55" t="s">
        <v>86</v>
      </c>
    </row>
    <row r="56" spans="1:90">
      <c r="A56" t="s">
        <v>99</v>
      </c>
      <c r="B56" t="s">
        <v>73</v>
      </c>
      <c r="C56" t="s">
        <v>74</v>
      </c>
      <c r="E56" t="str">
        <f>"029908381302"</f>
        <v>029908381302</v>
      </c>
      <c r="F56" s="3">
        <v>43915</v>
      </c>
      <c r="G56">
        <v>202009</v>
      </c>
      <c r="H56" t="s">
        <v>100</v>
      </c>
      <c r="I56" t="s">
        <v>101</v>
      </c>
      <c r="J56" t="s">
        <v>77</v>
      </c>
      <c r="K56" t="s">
        <v>78</v>
      </c>
      <c r="L56" t="s">
        <v>75</v>
      </c>
      <c r="M56" t="s">
        <v>76</v>
      </c>
      <c r="N56" t="s">
        <v>77</v>
      </c>
      <c r="O56" t="s">
        <v>171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14.13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0.5</v>
      </c>
      <c r="BJ56">
        <v>0.2</v>
      </c>
      <c r="BK56">
        <v>1</v>
      </c>
      <c r="BL56" s="4">
        <v>97.63</v>
      </c>
      <c r="BM56" s="4">
        <v>14.64</v>
      </c>
      <c r="BN56" s="4">
        <v>112.27</v>
      </c>
      <c r="BO56" s="4">
        <v>112.27</v>
      </c>
      <c r="BQ56" t="s">
        <v>102</v>
      </c>
      <c r="BR56" t="s">
        <v>103</v>
      </c>
      <c r="BS56" s="3">
        <v>43916</v>
      </c>
      <c r="BT56" s="5">
        <v>0.375</v>
      </c>
      <c r="BU56" t="s">
        <v>106</v>
      </c>
      <c r="BV56" t="s">
        <v>93</v>
      </c>
      <c r="BY56">
        <v>1200</v>
      </c>
      <c r="CC56" t="s">
        <v>76</v>
      </c>
      <c r="CD56">
        <v>2013</v>
      </c>
      <c r="CE56" t="s">
        <v>90</v>
      </c>
      <c r="CF56" s="3">
        <v>43917</v>
      </c>
      <c r="CI56">
        <v>1</v>
      </c>
      <c r="CJ56">
        <v>1</v>
      </c>
      <c r="CK56" t="s">
        <v>174</v>
      </c>
      <c r="CL56" t="s">
        <v>86</v>
      </c>
    </row>
    <row r="57" spans="1:90">
      <c r="A57" t="s">
        <v>99</v>
      </c>
      <c r="B57" t="s">
        <v>73</v>
      </c>
      <c r="C57" t="s">
        <v>74</v>
      </c>
      <c r="E57" t="str">
        <f>"029908382457"</f>
        <v>029908382457</v>
      </c>
      <c r="F57" s="3">
        <v>43915</v>
      </c>
      <c r="G57">
        <v>202009</v>
      </c>
      <c r="H57" t="s">
        <v>100</v>
      </c>
      <c r="I57" t="s">
        <v>101</v>
      </c>
      <c r="J57" t="s">
        <v>77</v>
      </c>
      <c r="K57" t="s">
        <v>78</v>
      </c>
      <c r="L57" t="s">
        <v>205</v>
      </c>
      <c r="M57" t="s">
        <v>206</v>
      </c>
      <c r="N57" t="s">
        <v>78</v>
      </c>
      <c r="O57" t="s">
        <v>277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52.8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0.5</v>
      </c>
      <c r="BJ57">
        <v>0.6</v>
      </c>
      <c r="BK57">
        <v>1</v>
      </c>
      <c r="BL57" s="4">
        <v>346.16</v>
      </c>
      <c r="BM57" s="4">
        <v>51.92</v>
      </c>
      <c r="BN57" s="4">
        <v>398.08</v>
      </c>
      <c r="BO57" s="4">
        <v>398.08</v>
      </c>
      <c r="BQ57" t="s">
        <v>278</v>
      </c>
      <c r="BR57" t="s">
        <v>272</v>
      </c>
      <c r="BS57" s="3">
        <v>43916</v>
      </c>
      <c r="BT57" s="5">
        <v>0.66666666666666663</v>
      </c>
      <c r="BU57" t="s">
        <v>279</v>
      </c>
      <c r="BV57" t="s">
        <v>93</v>
      </c>
      <c r="BY57">
        <v>2400</v>
      </c>
      <c r="BZ57" t="s">
        <v>27</v>
      </c>
      <c r="CA57" t="s">
        <v>280</v>
      </c>
      <c r="CC57" t="s">
        <v>206</v>
      </c>
      <c r="CD57">
        <v>3370</v>
      </c>
      <c r="CE57" t="s">
        <v>90</v>
      </c>
      <c r="CF57" s="3">
        <v>43916</v>
      </c>
      <c r="CI57">
        <v>2</v>
      </c>
      <c r="CJ57">
        <v>1</v>
      </c>
      <c r="CK57">
        <v>44</v>
      </c>
      <c r="CL57" t="s">
        <v>86</v>
      </c>
    </row>
    <row r="59" spans="1:90">
      <c r="E59" t="s">
        <v>281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164.07</v>
      </c>
      <c r="AH59">
        <v>0</v>
      </c>
      <c r="AI59">
        <v>0</v>
      </c>
      <c r="AJ59">
        <v>0</v>
      </c>
      <c r="AK59">
        <v>1068.3399999999999</v>
      </c>
      <c r="AL59">
        <v>0</v>
      </c>
      <c r="AM59">
        <v>142.1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1070.32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I59">
        <v>111.4</v>
      </c>
      <c r="BJ59">
        <v>176.1</v>
      </c>
      <c r="BK59">
        <v>217</v>
      </c>
      <c r="BL59" s="4">
        <v>8923.08</v>
      </c>
      <c r="BM59" s="4">
        <v>848.08</v>
      </c>
      <c r="BN59" s="4">
        <v>9771.16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2020-04-01T07:37:13Z</dcterms:created>
  <dcterms:modified xsi:type="dcterms:W3CDTF">2020-04-01T07:37:39Z</dcterms:modified>
</cp:coreProperties>
</file>