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DBE90CA-D7AE-4BDA-A0A5-24B6B17A3647}" xr6:coauthVersionLast="47" xr6:coauthVersionMax="47" xr10:uidLastSave="{00000000-0000-0000-0000-000000000000}"/>
  <bookViews>
    <workbookView xWindow="28680" yWindow="-120" windowWidth="20730" windowHeight="11040" xr2:uid="{C8AE56DD-C9B2-4B6F-954E-CF9B62628EE3}"/>
  </bookViews>
  <sheets>
    <sheet name="sdrascd7-IECANDB15329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1" i="1" l="1"/>
  <c r="E471" i="1"/>
  <c r="P470" i="1"/>
  <c r="E470" i="1"/>
  <c r="P469" i="1"/>
  <c r="E469" i="1"/>
  <c r="P468" i="1"/>
  <c r="E468" i="1"/>
  <c r="P467" i="1"/>
  <c r="E467" i="1"/>
  <c r="P466" i="1"/>
  <c r="E466" i="1"/>
  <c r="P465" i="1"/>
  <c r="E465" i="1"/>
  <c r="P464" i="1"/>
  <c r="E464" i="1"/>
  <c r="P463" i="1"/>
  <c r="E463" i="1"/>
  <c r="P462" i="1"/>
  <c r="E462" i="1"/>
  <c r="P461" i="1"/>
  <c r="E461" i="1"/>
  <c r="P460" i="1"/>
  <c r="E460" i="1"/>
  <c r="P459" i="1"/>
  <c r="E459" i="1"/>
  <c r="P458" i="1"/>
  <c r="E458" i="1"/>
  <c r="P457" i="1"/>
  <c r="E457" i="1"/>
  <c r="P456" i="1"/>
  <c r="E456" i="1"/>
  <c r="P455" i="1"/>
  <c r="E455" i="1"/>
  <c r="P454" i="1"/>
  <c r="E454" i="1"/>
  <c r="P453" i="1"/>
  <c r="E453" i="1"/>
  <c r="P452" i="1"/>
  <c r="E452" i="1"/>
  <c r="P451" i="1"/>
  <c r="E451" i="1"/>
  <c r="P450" i="1"/>
  <c r="E450" i="1"/>
  <c r="P449" i="1"/>
  <c r="E449" i="1"/>
  <c r="P448" i="1"/>
  <c r="E448" i="1"/>
  <c r="P447" i="1"/>
  <c r="E447" i="1"/>
  <c r="P446" i="1"/>
  <c r="E446" i="1"/>
  <c r="P445" i="1"/>
  <c r="E445" i="1"/>
  <c r="P444" i="1"/>
  <c r="E444" i="1"/>
  <c r="P443" i="1"/>
  <c r="E443" i="1"/>
  <c r="P442" i="1"/>
  <c r="E442" i="1"/>
  <c r="P441" i="1"/>
  <c r="E441" i="1"/>
  <c r="P440" i="1"/>
  <c r="E440" i="1"/>
  <c r="P439" i="1"/>
  <c r="E439" i="1"/>
  <c r="P438" i="1"/>
  <c r="E438" i="1"/>
  <c r="P437" i="1"/>
  <c r="E437" i="1"/>
  <c r="P436" i="1"/>
  <c r="E436" i="1"/>
  <c r="P435" i="1"/>
  <c r="E435" i="1"/>
  <c r="P434" i="1"/>
  <c r="E434" i="1"/>
  <c r="P433" i="1"/>
  <c r="E433" i="1"/>
  <c r="P432" i="1"/>
  <c r="E432" i="1"/>
  <c r="P431" i="1"/>
  <c r="E431" i="1"/>
  <c r="P430" i="1"/>
  <c r="E430" i="1"/>
  <c r="P429" i="1"/>
  <c r="E429" i="1"/>
  <c r="P428" i="1"/>
  <c r="E428" i="1"/>
  <c r="P427" i="1"/>
  <c r="E427" i="1"/>
  <c r="P426" i="1"/>
  <c r="E426" i="1"/>
  <c r="P425" i="1"/>
  <c r="E425" i="1"/>
  <c r="P424" i="1"/>
  <c r="E424" i="1"/>
  <c r="P423" i="1"/>
  <c r="E423" i="1"/>
  <c r="P422" i="1"/>
  <c r="E422" i="1"/>
  <c r="P421" i="1"/>
  <c r="E421" i="1"/>
  <c r="P420" i="1"/>
  <c r="E420" i="1"/>
  <c r="P419" i="1"/>
  <c r="E419" i="1"/>
  <c r="P418" i="1"/>
  <c r="E418" i="1"/>
  <c r="P417" i="1"/>
  <c r="E417" i="1"/>
  <c r="P416" i="1"/>
  <c r="E416" i="1"/>
  <c r="P415" i="1"/>
  <c r="E415" i="1"/>
  <c r="P414" i="1"/>
  <c r="E414" i="1"/>
  <c r="P413" i="1"/>
  <c r="E413" i="1"/>
  <c r="P412" i="1"/>
  <c r="E412" i="1"/>
  <c r="P411" i="1"/>
  <c r="E411" i="1"/>
  <c r="P410" i="1"/>
  <c r="E410" i="1"/>
  <c r="P409" i="1"/>
  <c r="E409" i="1"/>
  <c r="P408" i="1"/>
  <c r="E408" i="1"/>
  <c r="P407" i="1"/>
  <c r="E407" i="1"/>
  <c r="P406" i="1"/>
  <c r="E406" i="1"/>
  <c r="P405" i="1"/>
  <c r="E405" i="1"/>
  <c r="P404" i="1"/>
  <c r="E404" i="1"/>
  <c r="P403" i="1"/>
  <c r="E403" i="1"/>
  <c r="P402" i="1"/>
  <c r="E402" i="1"/>
  <c r="P401" i="1"/>
  <c r="E401" i="1"/>
  <c r="P400" i="1"/>
  <c r="E400" i="1"/>
  <c r="P399" i="1"/>
  <c r="E399" i="1"/>
  <c r="P398" i="1"/>
  <c r="E398" i="1"/>
  <c r="P397" i="1"/>
  <c r="E397" i="1"/>
  <c r="P396" i="1"/>
  <c r="E396" i="1"/>
  <c r="P395" i="1"/>
  <c r="E395" i="1"/>
  <c r="P394" i="1"/>
  <c r="E394" i="1"/>
  <c r="P393" i="1"/>
  <c r="E393" i="1"/>
  <c r="P392" i="1"/>
  <c r="E392" i="1"/>
  <c r="P391" i="1"/>
  <c r="E391" i="1"/>
  <c r="P390" i="1"/>
  <c r="E390" i="1"/>
  <c r="P389" i="1"/>
  <c r="E389" i="1"/>
  <c r="P388" i="1"/>
  <c r="E388" i="1"/>
  <c r="P387" i="1"/>
  <c r="E387" i="1"/>
  <c r="P386" i="1"/>
  <c r="E386" i="1"/>
  <c r="P385" i="1"/>
  <c r="E385" i="1"/>
  <c r="P384" i="1"/>
  <c r="E384" i="1"/>
  <c r="P383" i="1"/>
  <c r="E383" i="1"/>
  <c r="P382" i="1"/>
  <c r="E382" i="1"/>
  <c r="P381" i="1"/>
  <c r="E381" i="1"/>
  <c r="P380" i="1"/>
  <c r="E380" i="1"/>
  <c r="P379" i="1"/>
  <c r="E379" i="1"/>
  <c r="P378" i="1"/>
  <c r="E378" i="1"/>
  <c r="P377" i="1"/>
  <c r="E377" i="1"/>
  <c r="P376" i="1"/>
  <c r="E376" i="1"/>
  <c r="P375" i="1"/>
  <c r="E375" i="1"/>
  <c r="P374" i="1"/>
  <c r="E374" i="1"/>
  <c r="P373" i="1"/>
  <c r="E373" i="1"/>
  <c r="P372" i="1"/>
  <c r="E372" i="1"/>
  <c r="P371" i="1"/>
  <c r="E371" i="1"/>
  <c r="P370" i="1"/>
  <c r="E370" i="1"/>
  <c r="P369" i="1"/>
  <c r="E369" i="1"/>
  <c r="P368" i="1"/>
  <c r="E368" i="1"/>
  <c r="P367" i="1"/>
  <c r="E367" i="1"/>
  <c r="P366" i="1"/>
  <c r="E366" i="1"/>
  <c r="P365" i="1"/>
  <c r="E365" i="1"/>
  <c r="P364" i="1"/>
  <c r="E364" i="1"/>
  <c r="P363" i="1"/>
  <c r="E363" i="1"/>
  <c r="P362" i="1"/>
  <c r="E362" i="1"/>
  <c r="P361" i="1"/>
  <c r="E361" i="1"/>
  <c r="P360" i="1"/>
  <c r="E360" i="1"/>
  <c r="P359" i="1"/>
  <c r="E359" i="1"/>
  <c r="P358" i="1"/>
  <c r="E358" i="1"/>
  <c r="P357" i="1"/>
  <c r="E357" i="1"/>
  <c r="P356" i="1"/>
  <c r="E356" i="1"/>
  <c r="P355" i="1"/>
  <c r="E355" i="1"/>
  <c r="P354" i="1"/>
  <c r="E354" i="1"/>
  <c r="P353" i="1"/>
  <c r="E353" i="1"/>
  <c r="P352" i="1"/>
  <c r="E352" i="1"/>
  <c r="P351" i="1"/>
  <c r="E351" i="1"/>
  <c r="P350" i="1"/>
  <c r="E350" i="1"/>
  <c r="P349" i="1"/>
  <c r="E349" i="1"/>
  <c r="P348" i="1"/>
  <c r="E348" i="1"/>
  <c r="P347" i="1"/>
  <c r="E347" i="1"/>
  <c r="P346" i="1"/>
  <c r="E346" i="1"/>
  <c r="P345" i="1"/>
  <c r="E345" i="1"/>
  <c r="P344" i="1"/>
  <c r="E344" i="1"/>
  <c r="P343" i="1"/>
  <c r="E343" i="1"/>
  <c r="P342" i="1"/>
  <c r="E342" i="1"/>
  <c r="P341" i="1"/>
  <c r="E341" i="1"/>
  <c r="P340" i="1"/>
  <c r="E340" i="1"/>
  <c r="P339" i="1"/>
  <c r="E339" i="1"/>
  <c r="P338" i="1"/>
  <c r="E338" i="1"/>
  <c r="P337" i="1"/>
  <c r="E337" i="1"/>
  <c r="P336" i="1"/>
  <c r="E336" i="1"/>
  <c r="P335" i="1"/>
  <c r="E335" i="1"/>
  <c r="P334" i="1"/>
  <c r="E334" i="1"/>
  <c r="P333" i="1"/>
  <c r="E333" i="1"/>
  <c r="P332" i="1"/>
  <c r="E332" i="1"/>
  <c r="P331" i="1"/>
  <c r="E331" i="1"/>
  <c r="P330" i="1"/>
  <c r="E330" i="1"/>
  <c r="P329" i="1"/>
  <c r="E329" i="1"/>
  <c r="P328" i="1"/>
  <c r="E328" i="1"/>
  <c r="P327" i="1"/>
  <c r="E327" i="1"/>
  <c r="P326" i="1"/>
  <c r="E326" i="1"/>
  <c r="P325" i="1"/>
  <c r="E325" i="1"/>
  <c r="P324" i="1"/>
  <c r="E324" i="1"/>
  <c r="P323" i="1"/>
  <c r="E323" i="1"/>
  <c r="P322" i="1"/>
  <c r="E322" i="1"/>
  <c r="P321" i="1"/>
  <c r="E321" i="1"/>
  <c r="P320" i="1"/>
  <c r="E320" i="1"/>
  <c r="P319" i="1"/>
  <c r="E319" i="1"/>
  <c r="P318" i="1"/>
  <c r="E318" i="1"/>
  <c r="P317" i="1"/>
  <c r="E317" i="1"/>
  <c r="P316" i="1"/>
  <c r="E316" i="1"/>
  <c r="P315" i="1"/>
  <c r="E315" i="1"/>
  <c r="P314" i="1"/>
  <c r="E314" i="1"/>
  <c r="P313" i="1"/>
  <c r="E313" i="1"/>
  <c r="P312" i="1"/>
  <c r="E312" i="1"/>
  <c r="P311" i="1"/>
  <c r="E311" i="1"/>
  <c r="P310" i="1"/>
  <c r="E310" i="1"/>
  <c r="P309" i="1"/>
  <c r="E309" i="1"/>
  <c r="P308" i="1"/>
  <c r="E308" i="1"/>
  <c r="P307" i="1"/>
  <c r="E307" i="1"/>
  <c r="P306" i="1"/>
  <c r="E306" i="1"/>
  <c r="P305" i="1"/>
  <c r="E305" i="1"/>
  <c r="P304" i="1"/>
  <c r="E304" i="1"/>
  <c r="P303" i="1"/>
  <c r="E303" i="1"/>
  <c r="P302" i="1"/>
  <c r="E302" i="1"/>
  <c r="P301" i="1"/>
  <c r="E301" i="1"/>
  <c r="P300" i="1"/>
  <c r="E300" i="1"/>
  <c r="P299" i="1"/>
  <c r="E299" i="1"/>
  <c r="P298" i="1"/>
  <c r="E298" i="1"/>
  <c r="P297" i="1"/>
  <c r="E297" i="1"/>
  <c r="P296" i="1"/>
  <c r="E296" i="1"/>
  <c r="P295" i="1"/>
  <c r="E295" i="1"/>
  <c r="P294" i="1"/>
  <c r="E294" i="1"/>
  <c r="P293" i="1"/>
  <c r="E293" i="1"/>
  <c r="P292" i="1"/>
  <c r="E292" i="1"/>
  <c r="P291" i="1"/>
  <c r="E291" i="1"/>
  <c r="P290" i="1"/>
  <c r="E290" i="1"/>
  <c r="P289" i="1"/>
  <c r="E289" i="1"/>
  <c r="P288" i="1"/>
  <c r="E288" i="1"/>
  <c r="P287" i="1"/>
  <c r="E287" i="1"/>
  <c r="P286" i="1"/>
  <c r="E286" i="1"/>
  <c r="P285" i="1"/>
  <c r="E285" i="1"/>
  <c r="P284" i="1"/>
  <c r="E284" i="1"/>
  <c r="P283" i="1"/>
  <c r="E283" i="1"/>
  <c r="P282" i="1"/>
  <c r="E282" i="1"/>
  <c r="P281" i="1"/>
  <c r="E281" i="1"/>
  <c r="P280" i="1"/>
  <c r="E280" i="1"/>
  <c r="P279" i="1"/>
  <c r="E279" i="1"/>
  <c r="P278" i="1"/>
  <c r="E278" i="1"/>
  <c r="P277" i="1"/>
  <c r="E277" i="1"/>
  <c r="P276" i="1"/>
  <c r="E276" i="1"/>
  <c r="P275" i="1"/>
  <c r="E275" i="1"/>
  <c r="P274" i="1"/>
  <c r="E274" i="1"/>
  <c r="P273" i="1"/>
  <c r="E273" i="1"/>
  <c r="P272" i="1"/>
  <c r="E272" i="1"/>
  <c r="P271" i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<sst xmlns="http://schemas.openxmlformats.org/spreadsheetml/2006/main" count="9207" uniqueCount="1369">
  <si>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</si>
  <si>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</si>
  <si>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</si>
  <si>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</si>
  <si>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</si>
  <si>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</si>
  <si>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</si>
  <si>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</si>
  <si>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</si>
  <si>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</si>
  <si>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</si>
  <si>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</si>
  <si>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</si>
  <si>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</si>
  <si>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</si>
  <si>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</si>
  <si>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</si>
  <si>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</si>
  <si>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</si>
  <si>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</si>
  <si>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</si>
  <si>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</si>
  <si>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</si>
  <si>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</si>
  <si>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</si>
  <si>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</si>
  <si>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</si>
  <si>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</si>
  <si>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</si>
  <si>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</si>
  <si>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</si>
  <si>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</si>
  <si>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</si>
  <si>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</si>
  <si>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</si>
  <si>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</si>
  <si>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</si>
  <si>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</si>
  <si>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</si>
  <si>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</si>
  <si>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</si>
  <si>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</si>
  <si>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</si>
  <si>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</si>
  <si>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</si>
  <si>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</si>
  <si>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</si>
  <si>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</si>
  <si>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</si>
  <si>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</si>
  <si>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</si>
  <si>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</si>
  <si>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</si>
  <si>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</si>
  <si>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</si>
  <si>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</si>
  <si>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</si>
  <si>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</si>
  <si>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</si>
  <si>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</si>
  <si>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</si>
  <si>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</si>
  <si>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</si>
  <si>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</si>
  <si>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</si>
  <si>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</si>
  <si>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</si>
  <si>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</si>
  <si>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</si>
  <si>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</si>
  <si>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</si>
  <si>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</si>
  <si>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J17988</t>
  </si>
  <si>
    <t xml:space="preserve">MOVE ANALYTICS CC - GABLER MEDICAL </t>
  </si>
  <si>
    <t>WAY</t>
  </si>
  <si>
    <t>CAPET</t>
  </si>
  <si>
    <t>CAPE TOWN</t>
  </si>
  <si>
    <t xml:space="preserve">Gabler Medical                     </t>
  </si>
  <si>
    <t xml:space="preserve">                                   </t>
  </si>
  <si>
    <t>VANDE</t>
  </si>
  <si>
    <t>VANDERBIJLPARK</t>
  </si>
  <si>
    <t xml:space="preserve">EMFULENI MEDI CLINIC PHARMACY      </t>
  </si>
  <si>
    <t>ON1</t>
  </si>
  <si>
    <t>BESSIE</t>
  </si>
  <si>
    <t>Jeffrey Jacobs</t>
  </si>
  <si>
    <t>?</t>
  </si>
  <si>
    <t>FUE / DOC</t>
  </si>
  <si>
    <t>FLYER SUTURES-3</t>
  </si>
  <si>
    <t>no</t>
  </si>
  <si>
    <t>JOHAN</t>
  </si>
  <si>
    <t>JOHANNESBURG</t>
  </si>
  <si>
    <t xml:space="preserve">Mediclinic Sandton Pharmacy        </t>
  </si>
  <si>
    <t>COMFORT -PHY</t>
  </si>
  <si>
    <t>charity</t>
  </si>
  <si>
    <t>yes</t>
  </si>
  <si>
    <t>POD received from cell 0724942857 M</t>
  </si>
  <si>
    <t>FLYER SUTURES-2</t>
  </si>
  <si>
    <t>STEL2</t>
  </si>
  <si>
    <t>STELLENBOSCH</t>
  </si>
  <si>
    <t xml:space="preserve">Disa Med Stellenbosch              </t>
  </si>
  <si>
    <t>JUANEL</t>
  </si>
  <si>
    <t>Romano</t>
  </si>
  <si>
    <t>POD received from cell 0678518887 M</t>
  </si>
  <si>
    <t>VEREE</t>
  </si>
  <si>
    <t>VEREENIGING</t>
  </si>
  <si>
    <t xml:space="preserve">Naledi Nkayezi - Sebokeng Clin     </t>
  </si>
  <si>
    <t>MR MODISE</t>
  </si>
  <si>
    <t>Naledi Nkayezi - Sebokeng Clin</t>
  </si>
  <si>
    <t>HND / FUE / DOC</t>
  </si>
  <si>
    <t>POD received from cell 0695362438 M</t>
  </si>
  <si>
    <t>KRUGE</t>
  </si>
  <si>
    <t>KRUGERSDORP</t>
  </si>
  <si>
    <t xml:space="preserve">Netcare Pinehaven                  </t>
  </si>
  <si>
    <t>THEATRE</t>
  </si>
  <si>
    <t>priscilla</t>
  </si>
  <si>
    <t>POD received from cell 0780226622 M</t>
  </si>
  <si>
    <t>FLYER SUTURES-1</t>
  </si>
  <si>
    <t>PAARL</t>
  </si>
  <si>
    <t xml:space="preserve">Paarl Medi Clinic                  </t>
  </si>
  <si>
    <t>PHY</t>
  </si>
  <si>
    <t>Alfred</t>
  </si>
  <si>
    <t>POD received from cell 0671392487 M</t>
  </si>
  <si>
    <t xml:space="preserve">Mediclinic Stellenbosch Pharma     </t>
  </si>
  <si>
    <t>ASHLEY</t>
  </si>
  <si>
    <t>romano</t>
  </si>
  <si>
    <t>BOX SUTURES-7</t>
  </si>
  <si>
    <t>BRIT1</t>
  </si>
  <si>
    <t>BRITS</t>
  </si>
  <si>
    <t xml:space="preserve">Brits Medi Clinic - Pharmacy       </t>
  </si>
  <si>
    <t>JOHANNA</t>
  </si>
  <si>
    <t>tiny</t>
  </si>
  <si>
    <t>POD received from cell 0723097669 M</t>
  </si>
  <si>
    <t xml:space="preserve">Tshepo Themba Clinix - Dispens     </t>
  </si>
  <si>
    <t>GLADNESS</t>
  </si>
  <si>
    <t xml:space="preserve">tebogo                        </t>
  </si>
  <si>
    <t xml:space="preserve">POD received from cell 0810793678 M     </t>
  </si>
  <si>
    <t>VERWO</t>
  </si>
  <si>
    <t>CENTURION</t>
  </si>
  <si>
    <t xml:space="preserve">GABLER MEDICAL                     </t>
  </si>
  <si>
    <t>MONIQUE</t>
  </si>
  <si>
    <t>BOX SUTURES-14 BOX SUTURES-14 BOX SUTURES-14</t>
  </si>
  <si>
    <t>RUSTE</t>
  </si>
  <si>
    <t>RUSTENBURG</t>
  </si>
  <si>
    <t xml:space="preserve">Rustenburg Medicare                </t>
  </si>
  <si>
    <t>ADAM</t>
  </si>
  <si>
    <t>FLYER SUTURES-2 FLYER SUTURES-2 FLYER SUTURES-2</t>
  </si>
  <si>
    <t xml:space="preserve">romano                        </t>
  </si>
  <si>
    <t xml:space="preserve">POD received from cell 0660718258 M     </t>
  </si>
  <si>
    <t>FLYER SUTURES-1 FLYER SUTURES-1 FLYER SUTURES-1</t>
  </si>
  <si>
    <t xml:space="preserve">Imvula Healthcare Logistics        </t>
  </si>
  <si>
    <t>SUSAN</t>
  </si>
  <si>
    <t xml:space="preserve">alice                         </t>
  </si>
  <si>
    <t xml:space="preserve">POD received from cell 0792349111 M     </t>
  </si>
  <si>
    <t>BOX SUTURES-196 BOX SUTURES-196 BOX SUTURES-100 B</t>
  </si>
  <si>
    <t>PORT3</t>
  </si>
  <si>
    <t>PORT ELIZABETH</t>
  </si>
  <si>
    <t xml:space="preserve">NETCARE                            </t>
  </si>
  <si>
    <t>PRETO</t>
  </si>
  <si>
    <t>PRETORIA</t>
  </si>
  <si>
    <t xml:space="preserve">SUITE 7 GRND FLR                   </t>
  </si>
  <si>
    <t>ZANELE MPINGWANE</t>
  </si>
  <si>
    <t>PARCEL</t>
  </si>
  <si>
    <t xml:space="preserve">Dale Automation                    </t>
  </si>
  <si>
    <t>JEFFREY</t>
  </si>
  <si>
    <t>Rendani Mashamba</t>
  </si>
  <si>
    <t>Ruben</t>
  </si>
  <si>
    <t>POD received from cell 0641377685 M</t>
  </si>
  <si>
    <t>Flyer</t>
  </si>
  <si>
    <t xml:space="preserve">HILLSIDE VETERINARY                </t>
  </si>
  <si>
    <t>DBC</t>
  </si>
  <si>
    <t>Michelle</t>
  </si>
  <si>
    <t>K Jolly</t>
  </si>
  <si>
    <t>POD received from cell 0832159657 M</t>
  </si>
  <si>
    <t xml:space="preserve">Imvula Medical                     </t>
  </si>
  <si>
    <t>LYDIA</t>
  </si>
  <si>
    <t>Alice</t>
  </si>
  <si>
    <t>POD received from cell 0661149964 M</t>
  </si>
  <si>
    <t>BOX SUTURES-8</t>
  </si>
  <si>
    <t xml:space="preserve">HILLBROW COMMUNITY HEALTH CENT     </t>
  </si>
  <si>
    <t xml:space="preserve">Joseph                        </t>
  </si>
  <si>
    <t xml:space="preserve">POD received from cell 0837446468 M     </t>
  </si>
  <si>
    <t xml:space="preserve">Vetscape                           </t>
  </si>
  <si>
    <t>NINA</t>
  </si>
  <si>
    <t>S Jacobs</t>
  </si>
  <si>
    <t>POD received from cell 0737385729 M</t>
  </si>
  <si>
    <t>RANDB</t>
  </si>
  <si>
    <t>RANDBURG</t>
  </si>
  <si>
    <t xml:space="preserve">MMED Distribution                  </t>
  </si>
  <si>
    <t>RANCESCA</t>
  </si>
  <si>
    <t>Redirect waybill on waybill nu</t>
  </si>
  <si>
    <t>Redirect waybill on waybill number RGAB2</t>
  </si>
  <si>
    <t>UITEN</t>
  </si>
  <si>
    <t>UITENHAGE</t>
  </si>
  <si>
    <t xml:space="preserve">DR A.H KASSAN                      </t>
  </si>
  <si>
    <t>LEEANE</t>
  </si>
  <si>
    <t xml:space="preserve">l  bates                      </t>
  </si>
  <si>
    <t xml:space="preserve">POD received from cell 0659756866 M     </t>
  </si>
  <si>
    <t>UMKOM</t>
  </si>
  <si>
    <t>UMKOMAAS</t>
  </si>
  <si>
    <t xml:space="preserve">DR NIVASH MAHABEER                 </t>
  </si>
  <si>
    <t>ROHEENA</t>
  </si>
  <si>
    <t>EMPAN</t>
  </si>
  <si>
    <t>EMPANGENI</t>
  </si>
  <si>
    <t xml:space="preserve">Ngwelezane Hospital                </t>
  </si>
  <si>
    <t>L NXUMALO</t>
  </si>
  <si>
    <t xml:space="preserve">S d Thwala                    </t>
  </si>
  <si>
    <t xml:space="preserve">POD received from cell 0724402488 M     </t>
  </si>
  <si>
    <t xml:space="preserve">Multicare Medical                  </t>
  </si>
  <si>
    <t>CHANTELLE</t>
  </si>
  <si>
    <t>Tabitha</t>
  </si>
  <si>
    <t>POD received from cell 0652659465 M</t>
  </si>
  <si>
    <t xml:space="preserve">Netcare Linksfield Hospit.         </t>
  </si>
  <si>
    <t>CHRIS</t>
  </si>
  <si>
    <t>Vivian</t>
  </si>
  <si>
    <t>POD received from cell 0787554728 M</t>
  </si>
  <si>
    <t>PIET2</t>
  </si>
  <si>
    <t>PIETERSBURG</t>
  </si>
  <si>
    <t xml:space="preserve">LPPD WAREHOUSE                     </t>
  </si>
  <si>
    <t>N EBRAHIM</t>
  </si>
  <si>
    <t>sewela</t>
  </si>
  <si>
    <t>Driver late</t>
  </si>
  <si>
    <t>SYSTEM</t>
  </si>
  <si>
    <t>POD received from cell 0766706547 M</t>
  </si>
  <si>
    <t>DURBA</t>
  </si>
  <si>
    <t>DURBAN</t>
  </si>
  <si>
    <t xml:space="preserve">SKYNET DURBAN DEPOT                </t>
  </si>
  <si>
    <t>LEVENE</t>
  </si>
  <si>
    <t>levene</t>
  </si>
  <si>
    <t xml:space="preserve">Mediclinic Limpopo                 </t>
  </si>
  <si>
    <t>VINOALIAH</t>
  </si>
  <si>
    <t xml:space="preserve">GARSFONTEIN VETERINARY CLINIC      </t>
  </si>
  <si>
    <t>SUNETTE</t>
  </si>
  <si>
    <t>MANZA</t>
  </si>
  <si>
    <t>FOCHV</t>
  </si>
  <si>
    <t>FOCHVILLE</t>
  </si>
  <si>
    <t xml:space="preserve">Leslie Williams Private Hospit     </t>
  </si>
  <si>
    <t>JOHANNAH</t>
  </si>
  <si>
    <t xml:space="preserve">Susan                         </t>
  </si>
  <si>
    <t xml:space="preserve">POD received from cell 0713186291 M     </t>
  </si>
  <si>
    <t>FLYER SUTURES-4</t>
  </si>
  <si>
    <t>VINOLIAH</t>
  </si>
  <si>
    <t>Thabo</t>
  </si>
  <si>
    <t>POD received from cell 0681132319 M</t>
  </si>
  <si>
    <t>FLYER SUTURES-6</t>
  </si>
  <si>
    <t>MMABA</t>
  </si>
  <si>
    <t>MMABATHO</t>
  </si>
  <si>
    <t xml:space="preserve">VICTORIA PRIVATE Hospit            </t>
  </si>
  <si>
    <t>SELENA</t>
  </si>
  <si>
    <t>MASILO</t>
  </si>
  <si>
    <t>BOX SUTURES-31</t>
  </si>
  <si>
    <t>VRED3</t>
  </si>
  <si>
    <t>VREDENBURG</t>
  </si>
  <si>
    <t xml:space="preserve">Life West Coast Private Hospit     </t>
  </si>
  <si>
    <t>ELNETTE</t>
  </si>
  <si>
    <t>GERMAINE</t>
  </si>
  <si>
    <t>RONEL</t>
  </si>
  <si>
    <t xml:space="preserve">Patrica                       </t>
  </si>
  <si>
    <t xml:space="preserve">POD received from cell 0820533117 M     </t>
  </si>
  <si>
    <t>BOX MED EQUIPMEN</t>
  </si>
  <si>
    <t>PINET</t>
  </si>
  <si>
    <t>PINETOWN</t>
  </si>
  <si>
    <t xml:space="preserve">SKYNET DURBAN  DEPOT               </t>
  </si>
  <si>
    <t>DOCUMENTS</t>
  </si>
  <si>
    <t xml:space="preserve">SKYNET PORT ELIZABETH              </t>
  </si>
  <si>
    <t>ANDREW</t>
  </si>
  <si>
    <t>andrew</t>
  </si>
  <si>
    <t>BLOE1</t>
  </si>
  <si>
    <t>BLOEMFONTEIN</t>
  </si>
  <si>
    <t xml:space="preserve">SKYNET BLOEMFONTEIN                </t>
  </si>
  <si>
    <t>TRACEY</t>
  </si>
  <si>
    <t>t coetzee</t>
  </si>
  <si>
    <t>POD received from cell 0786293789 M</t>
  </si>
  <si>
    <t xml:space="preserve">Urology Hospit Pharma              </t>
  </si>
  <si>
    <t>CHARMAINE</t>
  </si>
  <si>
    <t xml:space="preserve">evans                         </t>
  </si>
  <si>
    <t xml:space="preserve">POD received from cell 0647909777 M     </t>
  </si>
  <si>
    <t>BOX SUTURES-1</t>
  </si>
  <si>
    <t>MIDRA</t>
  </si>
  <si>
    <t>MIDRAND</t>
  </si>
  <si>
    <t xml:space="preserve">ASPIRATA  PORTION 5  GAZELLE C     </t>
  </si>
  <si>
    <t>J PILLAY</t>
  </si>
  <si>
    <t>delight</t>
  </si>
  <si>
    <t>POD received from cell 0833616148 M</t>
  </si>
  <si>
    <t>SUTURE SAMPLES</t>
  </si>
  <si>
    <t xml:space="preserve">Netcare Polokwane Pharmacy         </t>
  </si>
  <si>
    <t>Main Phy</t>
  </si>
  <si>
    <t>Corney</t>
  </si>
  <si>
    <t>POD received from cell 0795513816 M</t>
  </si>
  <si>
    <t>Flyer Sutures-3</t>
  </si>
  <si>
    <t>monique</t>
  </si>
  <si>
    <t>POD received from cell 0616751081 M</t>
  </si>
  <si>
    <t>FLYER SUTURES-5</t>
  </si>
  <si>
    <t>FLYER SUTURE-1</t>
  </si>
  <si>
    <t>POD received from cell 0660718258 M</t>
  </si>
  <si>
    <t xml:space="preserve">Cape Gate Hospit Pharma            </t>
  </si>
  <si>
    <t>ANKIA</t>
  </si>
  <si>
    <t>taariq</t>
  </si>
  <si>
    <t>POD received from cell 0835883274 M</t>
  </si>
  <si>
    <t>Judel</t>
  </si>
  <si>
    <t>POD received from cell 0713186291 M</t>
  </si>
  <si>
    <t>BOX SUTURES-9</t>
  </si>
  <si>
    <t xml:space="preserve">LIFE ENTABENI Hospit               </t>
  </si>
  <si>
    <t>RAKSHA</t>
  </si>
  <si>
    <t>Joshua</t>
  </si>
  <si>
    <t>POD received from cell 0715221972 M</t>
  </si>
  <si>
    <t xml:space="preserve">POD received from cell 0695362438 M     </t>
  </si>
  <si>
    <t xml:space="preserve">MMED DISTRIBUTION PTY LTD          </t>
  </si>
  <si>
    <t>FRANCESCA</t>
  </si>
  <si>
    <t>Paballo</t>
  </si>
  <si>
    <t>POD received from cell 0736404152 M</t>
  </si>
  <si>
    <t xml:space="preserve">Rustenburg Medicare Private Ho     </t>
  </si>
  <si>
    <t xml:space="preserve">Victor                        </t>
  </si>
  <si>
    <t xml:space="preserve">POD received from cell 0781730799 M     </t>
  </si>
  <si>
    <t>EMFULENI MEDICLINIC  EMPLOYEES</t>
  </si>
  <si>
    <t xml:space="preserve">POD received from cell 0680792574 M     </t>
  </si>
  <si>
    <t xml:space="preserve">DR F DUMINY                        </t>
  </si>
  <si>
    <t>SR RONNIE</t>
  </si>
  <si>
    <t>CAITLYN</t>
  </si>
  <si>
    <t>POD received from cell 0607649891 M</t>
  </si>
  <si>
    <t>BOX SUTURES8</t>
  </si>
  <si>
    <t xml:space="preserve">Cure Day Clinic Midstream          </t>
  </si>
  <si>
    <t>JERELDA</t>
  </si>
  <si>
    <t>jurelda</t>
  </si>
  <si>
    <t xml:space="preserve">NEW ERA HEALTH                     </t>
  </si>
  <si>
    <t xml:space="preserve">theo                          </t>
  </si>
  <si>
    <t xml:space="preserve">POD received from cell 0810709670 M     </t>
  </si>
  <si>
    <t>WELKO</t>
  </si>
  <si>
    <t>WELKOM</t>
  </si>
  <si>
    <t xml:space="preserve">RH MATJHABENG Hospit               </t>
  </si>
  <si>
    <t>MARLIZE</t>
  </si>
  <si>
    <t xml:space="preserve">Themba                        </t>
  </si>
  <si>
    <t xml:space="preserve">POD received from cell 0723646416 M     </t>
  </si>
  <si>
    <t>j17988</t>
  </si>
  <si>
    <t xml:space="preserve">GABLER MEDICAL TECH                </t>
  </si>
  <si>
    <t xml:space="preserve">GABKLER MEDICAL                    </t>
  </si>
  <si>
    <t xml:space="preserve">MTUNZINI ANIMAL HOSPITAL           </t>
  </si>
  <si>
    <t>CORRIE</t>
  </si>
  <si>
    <t>Ronelle</t>
  </si>
  <si>
    <t>HND / FUE / DOC / NDC</t>
  </si>
  <si>
    <t>POD received from cell 0762222571 M</t>
  </si>
  <si>
    <t xml:space="preserve">MADIBENG PHARMACY                  </t>
  </si>
  <si>
    <t>NATAHSA</t>
  </si>
  <si>
    <t xml:space="preserve">juis                          </t>
  </si>
  <si>
    <t xml:space="preserve">POD received from cell 0723097669 M     </t>
  </si>
  <si>
    <t>WORCE</t>
  </si>
  <si>
    <t>WORCESTER</t>
  </si>
  <si>
    <t xml:space="preserve">VETS   PETS VET CLINIC             </t>
  </si>
  <si>
    <t xml:space="preserve">Jacky                         </t>
  </si>
  <si>
    <t xml:space="preserve">POD received from cell 0788312180 M     </t>
  </si>
  <si>
    <t>ESTIE</t>
  </si>
  <si>
    <t xml:space="preserve">Bergbos Dierekliniek               </t>
  </si>
  <si>
    <t>Company Closed</t>
  </si>
  <si>
    <t xml:space="preserve">Netcare Unitas Hospit              </t>
  </si>
  <si>
    <t>JOHN</t>
  </si>
  <si>
    <t>B MULLER</t>
  </si>
  <si>
    <t>POD received from cell 0799731759 M</t>
  </si>
  <si>
    <t>ISIPI</t>
  </si>
  <si>
    <t>ISIPINGO</t>
  </si>
  <si>
    <t xml:space="preserve">Isipingo Hospital                  </t>
  </si>
  <si>
    <t>SIYABONGA</t>
  </si>
  <si>
    <t>Angel</t>
  </si>
  <si>
    <t>POD received from cell 0745361534 M</t>
  </si>
  <si>
    <t xml:space="preserve">City Hospit                        </t>
  </si>
  <si>
    <t>SUJETH</t>
  </si>
  <si>
    <t>imv imv</t>
  </si>
  <si>
    <t>POD received from cell 0682690407 M</t>
  </si>
  <si>
    <t xml:space="preserve">1 Military Hospital                </t>
  </si>
  <si>
    <t>SR CORIE</t>
  </si>
  <si>
    <t>sindy</t>
  </si>
  <si>
    <t>POD received from cell 0822905527 M</t>
  </si>
  <si>
    <t xml:space="preserve">ALICE                         </t>
  </si>
  <si>
    <t xml:space="preserve">                                        </t>
  </si>
  <si>
    <t xml:space="preserve">Netcare Rosebank Clinic            </t>
  </si>
  <si>
    <t>DEBBIE</t>
  </si>
  <si>
    <t>Bad address</t>
  </si>
  <si>
    <t>BOKSB</t>
  </si>
  <si>
    <t>BOKSBURG</t>
  </si>
  <si>
    <t xml:space="preserve">Thelle Mogoarane Hospit            </t>
  </si>
  <si>
    <t>sibongile</t>
  </si>
  <si>
    <t>POD received from cell 0834967086 M</t>
  </si>
  <si>
    <t xml:space="preserve">DR S DULABH                        </t>
  </si>
  <si>
    <t>ILLEG</t>
  </si>
  <si>
    <t>BOX SUTURES-10</t>
  </si>
  <si>
    <t xml:space="preserve">Shirnel Clinic cc                  </t>
  </si>
  <si>
    <t>SR JULIE</t>
  </si>
  <si>
    <t>Jax</t>
  </si>
  <si>
    <t>POD received from cell 0810709670 M</t>
  </si>
  <si>
    <t xml:space="preserve">Disa Med Durbanville Pharmacy      </t>
  </si>
  <si>
    <t>JOSEPH</t>
  </si>
  <si>
    <t xml:space="preserve">illeg                         </t>
  </si>
  <si>
    <t xml:space="preserve">POD received from cell 0738726261 M     </t>
  </si>
  <si>
    <t>LYER SUTURES-3</t>
  </si>
  <si>
    <t xml:space="preserve">Clinix Botshelong - Empilweni      </t>
  </si>
  <si>
    <t>MDUDUZI</t>
  </si>
  <si>
    <t>ncebo</t>
  </si>
  <si>
    <t>KIMBE</t>
  </si>
  <si>
    <t>KIMBERLEY</t>
  </si>
  <si>
    <t xml:space="preserve">Royal Hospit   Heart Cntr          </t>
  </si>
  <si>
    <t>YOLANDA</t>
  </si>
  <si>
    <t>Roger</t>
  </si>
  <si>
    <t>POD received from cell 0713327898 M</t>
  </si>
  <si>
    <t xml:space="preserve">Surgical Systems                   </t>
  </si>
  <si>
    <t>ABBY</t>
  </si>
  <si>
    <t>Clint</t>
  </si>
  <si>
    <t>POD received from cell 0769509438 M</t>
  </si>
  <si>
    <t>KEMPT</t>
  </si>
  <si>
    <t>KEMPTON PARK</t>
  </si>
  <si>
    <t xml:space="preserve">Arwyp Medical Cntr                 </t>
  </si>
  <si>
    <t>COLLEEN</t>
  </si>
  <si>
    <t>Itumeleng</t>
  </si>
  <si>
    <t>POD received from cell 0659348365 M</t>
  </si>
  <si>
    <t>JULIAN</t>
  </si>
  <si>
    <t>patricia</t>
  </si>
  <si>
    <t xml:space="preserve">Onderstepoort Veterinary           </t>
  </si>
  <si>
    <t>Theatre</t>
  </si>
  <si>
    <t>A ROSSOUW</t>
  </si>
  <si>
    <t>POD received from cell 0674000125 M</t>
  </si>
  <si>
    <t xml:space="preserve">Kawari Wholesaler                  </t>
  </si>
  <si>
    <t>SARAH</t>
  </si>
  <si>
    <t xml:space="preserve">Stanley                       </t>
  </si>
  <si>
    <t xml:space="preserve">POD received from cell 0833616148 M     </t>
  </si>
  <si>
    <t xml:space="preserve">DR C DOMAN -PIA                    </t>
  </si>
  <si>
    <t>c bekle</t>
  </si>
  <si>
    <t>POD received from cell 0609529172 M</t>
  </si>
  <si>
    <t xml:space="preserve">Bryanston Avian Exotic             </t>
  </si>
  <si>
    <t>DAELENE</t>
  </si>
  <si>
    <t>Beth</t>
  </si>
  <si>
    <t>POD received from cell 0604216348 M</t>
  </si>
  <si>
    <t>Patricia</t>
  </si>
  <si>
    <t>POD received from cell 0820533117 M</t>
  </si>
  <si>
    <t xml:space="preserve">Zuid Afrikaanse Hospit             </t>
  </si>
  <si>
    <t>Nel Mare</t>
  </si>
  <si>
    <t xml:space="preserve">Tumiso                        </t>
  </si>
  <si>
    <t xml:space="preserve">POD received from cell 0677089088 M     </t>
  </si>
  <si>
    <t>PATRIC</t>
  </si>
  <si>
    <t xml:space="preserve">Life St Georges Hospit             </t>
  </si>
  <si>
    <t>LOLETTA</t>
  </si>
  <si>
    <t>Dino</t>
  </si>
  <si>
    <t>POD received from cell 0814739791 M</t>
  </si>
  <si>
    <t>COMFORT PHY</t>
  </si>
  <si>
    <t>TES</t>
  </si>
  <si>
    <t xml:space="preserve">Questmed Clinix Lesedi             </t>
  </si>
  <si>
    <t>LEE</t>
  </si>
  <si>
    <t xml:space="preserve">tumelo                        </t>
  </si>
  <si>
    <t xml:space="preserve">POD received from cell 0714877234 M     </t>
  </si>
  <si>
    <t>NELSP</t>
  </si>
  <si>
    <t>NELSPRUIT</t>
  </si>
  <si>
    <t xml:space="preserve">Nelspruit Surgiclinic              </t>
  </si>
  <si>
    <t>KAREN</t>
  </si>
  <si>
    <t>Cindy</t>
  </si>
  <si>
    <t>POD received from cell 0712723821 M</t>
  </si>
  <si>
    <t>ayanda</t>
  </si>
  <si>
    <t xml:space="preserve">Advanced Durbanville               </t>
  </si>
  <si>
    <t>FLYER SUTURES-4 FLYER SUTURES-4 FLYER SUTURES-4</t>
  </si>
  <si>
    <t>TONGA</t>
  </si>
  <si>
    <t>TONGAAT</t>
  </si>
  <si>
    <t xml:space="preserve">Victoria Hospit Pharma             </t>
  </si>
  <si>
    <t>SUJAYA</t>
  </si>
  <si>
    <t>FLYER SUTURES-6 FLYER SUTURES-6 FLYER SUTURES-6</t>
  </si>
  <si>
    <t>HERMA</t>
  </si>
  <si>
    <t>HERMANUS</t>
  </si>
  <si>
    <t xml:space="preserve">Disa Med Pharmacy Hermanus         </t>
  </si>
  <si>
    <t>NITA</t>
  </si>
  <si>
    <t xml:space="preserve">Blue Hills Veterinary Hospit       </t>
  </si>
  <si>
    <t>KIRSTIN</t>
  </si>
  <si>
    <t xml:space="preserve">callan                        </t>
  </si>
  <si>
    <t xml:space="preserve">POD received from cell 0692133137 M     </t>
  </si>
  <si>
    <t xml:space="preserve">GABLER                             </t>
  </si>
  <si>
    <t>POD received from cell 0662996194 M</t>
  </si>
  <si>
    <t>POD received from cell 0710339047 M</t>
  </si>
  <si>
    <t>HEIN NIELSEN</t>
  </si>
  <si>
    <t>PATRICIA</t>
  </si>
  <si>
    <t>NEWCA</t>
  </si>
  <si>
    <t>NEWCASTLE</t>
  </si>
  <si>
    <t xml:space="preserve">MEDICLINIC                         </t>
  </si>
  <si>
    <t>INNOCENT</t>
  </si>
  <si>
    <t>sipho</t>
  </si>
  <si>
    <t>POD received from cell 0732236476 M</t>
  </si>
  <si>
    <t xml:space="preserve">A.D.Medical cc                     </t>
  </si>
  <si>
    <t>URSULA</t>
  </si>
  <si>
    <t>Ursula</t>
  </si>
  <si>
    <t xml:space="preserve">DRS VAN DYK   PARTNERS             </t>
  </si>
  <si>
    <t>RUTH</t>
  </si>
  <si>
    <t>L Swanepoel</t>
  </si>
  <si>
    <t>POD received from cell 0734787843 M</t>
  </si>
  <si>
    <t xml:space="preserve">Job Shimankana Tabane              </t>
  </si>
  <si>
    <t>TEMBELIHLE</t>
  </si>
  <si>
    <t xml:space="preserve">violet                        </t>
  </si>
  <si>
    <t xml:space="preserve">Kilner Park Day Clinic             </t>
  </si>
  <si>
    <t>Ennie</t>
  </si>
  <si>
    <t>POD received from cell 0760508247 M</t>
  </si>
  <si>
    <t>PIET1</t>
  </si>
  <si>
    <t>PIETERMARITZBURG</t>
  </si>
  <si>
    <t xml:space="preserve">Netcare St Anne s Hospital         </t>
  </si>
  <si>
    <t xml:space="preserve">Michelle                      </t>
  </si>
  <si>
    <t xml:space="preserve">POD received from cell 0737385729 M     </t>
  </si>
  <si>
    <t>POD received from cell 0792349111 M</t>
  </si>
  <si>
    <t>TZANE</t>
  </si>
  <si>
    <t>TZANEEN</t>
  </si>
  <si>
    <t xml:space="preserve">Mankweng Hospit                    </t>
  </si>
  <si>
    <t>Senone</t>
  </si>
  <si>
    <t>POD received from cell 0646029635 M</t>
  </si>
  <si>
    <t>REITZ</t>
  </si>
  <si>
    <t xml:space="preserve">Reitz Hospit                       </t>
  </si>
  <si>
    <t>STORES</t>
  </si>
  <si>
    <t>SANMARI</t>
  </si>
  <si>
    <t>VRED1</t>
  </si>
  <si>
    <t>VREDE</t>
  </si>
  <si>
    <t xml:space="preserve">Vrede Hospit                       </t>
  </si>
  <si>
    <t>ANIKA</t>
  </si>
  <si>
    <t>maseko</t>
  </si>
  <si>
    <t xml:space="preserve">Pelonomi Hospit                    </t>
  </si>
  <si>
    <t>PHARMACY</t>
  </si>
  <si>
    <t>tebogo</t>
  </si>
  <si>
    <t>POD received from cell 0694038131 M</t>
  </si>
  <si>
    <t>BETHL</t>
  </si>
  <si>
    <t>BETHLEHEM</t>
  </si>
  <si>
    <t xml:space="preserve">Phekolong Hospit                   </t>
  </si>
  <si>
    <t>A SCHEIDER</t>
  </si>
  <si>
    <t>PETER</t>
  </si>
  <si>
    <t>POD received from cell 0721927500 M</t>
  </si>
  <si>
    <t>FICKS</t>
  </si>
  <si>
    <t>FICKSBURG</t>
  </si>
  <si>
    <t xml:space="preserve">Ficksburg Hospit                   </t>
  </si>
  <si>
    <t>elleg</t>
  </si>
  <si>
    <t xml:space="preserve">BLOEMFONTEIN NATIONAL DISTRICT     </t>
  </si>
  <si>
    <t>SUPPLY CHAIN</t>
  </si>
  <si>
    <t>Roux</t>
  </si>
  <si>
    <t>POD received from cell 0738269435 M</t>
  </si>
  <si>
    <t>SENEK</t>
  </si>
  <si>
    <t>SENEKAL</t>
  </si>
  <si>
    <t xml:space="preserve">Senekal Provincial Hospit          </t>
  </si>
  <si>
    <t>R M BICO</t>
  </si>
  <si>
    <t>m visser</t>
  </si>
  <si>
    <t>POD received from cell 0736019967 M</t>
  </si>
  <si>
    <t>DEES</t>
  </si>
  <si>
    <t>P ntome</t>
  </si>
  <si>
    <t xml:space="preserve">Netcare Cuyler                     </t>
  </si>
  <si>
    <t>SR VAN STADEN</t>
  </si>
  <si>
    <t xml:space="preserve">Old Chapel Vet Clinic              </t>
  </si>
  <si>
    <t>ANTHONY</t>
  </si>
  <si>
    <t xml:space="preserve">Canon                         </t>
  </si>
  <si>
    <t xml:space="preserve">POD received from cell 0794763095 M     </t>
  </si>
  <si>
    <t>WESTO</t>
  </si>
  <si>
    <t>WESTONARIA</t>
  </si>
  <si>
    <t xml:space="preserve">WESTONARIA SUB DISTRICT            </t>
  </si>
  <si>
    <t>JERRY</t>
  </si>
  <si>
    <t>jerry</t>
  </si>
  <si>
    <t xml:space="preserve">SKYNET PORT ELIZABETH DEPOT        </t>
  </si>
  <si>
    <t>ANDREW WHITE</t>
  </si>
  <si>
    <t>Andrew Whyte</t>
  </si>
  <si>
    <t>Hold for Collection</t>
  </si>
  <si>
    <t>mit</t>
  </si>
  <si>
    <t xml:space="preserve">DR J.F KOURIEE                     </t>
  </si>
  <si>
    <t>INA</t>
  </si>
  <si>
    <t>GEORG</t>
  </si>
  <si>
    <t>GEORGE</t>
  </si>
  <si>
    <t xml:space="preserve">WC Health George Hospit            </t>
  </si>
  <si>
    <t>ANTOLENE</t>
  </si>
  <si>
    <t>Granville</t>
  </si>
  <si>
    <t>POD received from cell 0849215600 M</t>
  </si>
  <si>
    <t xml:space="preserve">VINDMED MEDICAL SUPPLIES           </t>
  </si>
  <si>
    <t>ADRI</t>
  </si>
  <si>
    <t xml:space="preserve">Hazel                         </t>
  </si>
  <si>
    <t xml:space="preserve">POD received from cell 0736327910 M     </t>
  </si>
  <si>
    <t>HEILB</t>
  </si>
  <si>
    <t>HEILBRON</t>
  </si>
  <si>
    <t xml:space="preserve">Tokollo Hospit                     </t>
  </si>
  <si>
    <t xml:space="preserve">MATEKANE                      </t>
  </si>
  <si>
    <t>STOFF</t>
  </si>
  <si>
    <t>STOFFBERG</t>
  </si>
  <si>
    <t xml:space="preserve">Witbank Veterinary Hospit          </t>
  </si>
  <si>
    <t>MELANDRIE</t>
  </si>
  <si>
    <t>Zelda</t>
  </si>
  <si>
    <t>POD received from cell 0793866786 M</t>
  </si>
  <si>
    <t>UMTAT</t>
  </si>
  <si>
    <t>UMTATA</t>
  </si>
  <si>
    <t xml:space="preserve">UMTATA MEDICAL DEPOT               </t>
  </si>
  <si>
    <t>MBASA</t>
  </si>
  <si>
    <t>PHUTH</t>
  </si>
  <si>
    <t>PHUTHADITJHABA</t>
  </si>
  <si>
    <t xml:space="preserve">Elizabeth Ross Hospit              </t>
  </si>
  <si>
    <t xml:space="preserve">piet                          </t>
  </si>
  <si>
    <t>MONIQUE D</t>
  </si>
  <si>
    <t>TRACEY COETZEE</t>
  </si>
  <si>
    <t xml:space="preserve">Human                         </t>
  </si>
  <si>
    <t xml:space="preserve">POD received from cell 0661149964 M     </t>
  </si>
  <si>
    <t xml:space="preserve">MANAPO Hospit                      </t>
  </si>
  <si>
    <t>MR MARIUS</t>
  </si>
  <si>
    <t xml:space="preserve">MALESEDI                      </t>
  </si>
  <si>
    <t xml:space="preserve">POD received from cell 07219142667 M    </t>
  </si>
  <si>
    <t>Caren</t>
  </si>
  <si>
    <t>POD received from cell 0726813383 M</t>
  </si>
  <si>
    <t>MICHELLE</t>
  </si>
  <si>
    <t>Martin</t>
  </si>
  <si>
    <t>the</t>
  </si>
  <si>
    <t>POD received from cell 0684954327 M</t>
  </si>
  <si>
    <t>LEVERNE</t>
  </si>
  <si>
    <t>lev</t>
  </si>
  <si>
    <t>ALEX</t>
  </si>
  <si>
    <t>FUE / doc</t>
  </si>
  <si>
    <t>FRANCIUOS</t>
  </si>
  <si>
    <t>Emelda</t>
  </si>
  <si>
    <t>Henry</t>
  </si>
  <si>
    <t>POD received from cell 0603225639 M</t>
  </si>
  <si>
    <t>ELLIS</t>
  </si>
  <si>
    <t>ELLISRAS</t>
  </si>
  <si>
    <t xml:space="preserve">Mediclinic Lephalale Pharmacy      </t>
  </si>
  <si>
    <t>ELMARIE</t>
  </si>
  <si>
    <t>ANRI JOUBERT</t>
  </si>
  <si>
    <t>POD received from cell 0677566911 M</t>
  </si>
  <si>
    <t>David</t>
  </si>
  <si>
    <t>POD received from cell 0738726261 M</t>
  </si>
  <si>
    <t>PHARMACY MANAGER</t>
  </si>
  <si>
    <t>Marvin</t>
  </si>
  <si>
    <t xml:space="preserve">Morningside Medi Clinic Pharma     </t>
  </si>
  <si>
    <t>CONRAD</t>
  </si>
  <si>
    <t>Thato</t>
  </si>
  <si>
    <t>POD received from cell 0797074161 M</t>
  </si>
  <si>
    <t>nceba</t>
  </si>
  <si>
    <t>POD received from cell 0767196058 M</t>
  </si>
  <si>
    <t>MIKHAIL</t>
  </si>
  <si>
    <t>Petrus</t>
  </si>
  <si>
    <t xml:space="preserve">LHC Flora Hospit                   </t>
  </si>
  <si>
    <t>PHIA SWARTZ</t>
  </si>
  <si>
    <t xml:space="preserve">Dominic                       </t>
  </si>
  <si>
    <t xml:space="preserve">POD received from cell 0717691844 M     </t>
  </si>
  <si>
    <t xml:space="preserve">Netcare Jakaranda Hospital         </t>
  </si>
  <si>
    <t>MAIN THEATRE</t>
  </si>
  <si>
    <t xml:space="preserve">lipson                        </t>
  </si>
  <si>
    <t>FLYER SUTURS-1</t>
  </si>
  <si>
    <t xml:space="preserve">Life Eugene Marais Hospit          </t>
  </si>
  <si>
    <t>FERNAADO WILLIAMS</t>
  </si>
  <si>
    <t xml:space="preserve">Ishmael                       </t>
  </si>
  <si>
    <t xml:space="preserve">POD received from cell 0726813383 M     </t>
  </si>
  <si>
    <t xml:space="preserve">RH MATJHABENG PVT HOSPITAL PHY     </t>
  </si>
  <si>
    <t xml:space="preserve">GIRLY                         </t>
  </si>
  <si>
    <t xml:space="preserve">AHMED Al-Kadi Private Hospital     </t>
  </si>
  <si>
    <t>CASSIM HOOSEN</t>
  </si>
  <si>
    <t>S DUNN</t>
  </si>
  <si>
    <t>COMFORT</t>
  </si>
  <si>
    <t>ALBE2</t>
  </si>
  <si>
    <t>ALBERTON</t>
  </si>
  <si>
    <t xml:space="preserve">TSWELOPELE MEDICAL                 </t>
  </si>
  <si>
    <t>PAUL GERBER</t>
  </si>
  <si>
    <t>melandri</t>
  </si>
  <si>
    <t>POD received from cell 0728343845 M</t>
  </si>
  <si>
    <t>FLYER MEDI EQUIPMENT</t>
  </si>
  <si>
    <t xml:space="preserve">RIBUMED BALLITO DAY HOSPITAL       </t>
  </si>
  <si>
    <t>DARNELL</t>
  </si>
  <si>
    <t>Jessica</t>
  </si>
  <si>
    <t>POD received from cell 0725316945 M</t>
  </si>
  <si>
    <t xml:space="preserve">Vinmed Medical Supplies            </t>
  </si>
  <si>
    <t>Adri</t>
  </si>
  <si>
    <t xml:space="preserve">Abey                          </t>
  </si>
  <si>
    <t xml:space="preserve">POD received from cell 0769148770 M     </t>
  </si>
  <si>
    <t>Davish</t>
  </si>
  <si>
    <t>POD received from cell 0847863055 M</t>
  </si>
  <si>
    <t>RICHA</t>
  </si>
  <si>
    <t>RICHARDS BAY</t>
  </si>
  <si>
    <t xml:space="preserve">The Bay NonStock Medical           </t>
  </si>
  <si>
    <t>SR B B SIKOSANE</t>
  </si>
  <si>
    <t>AYANDA</t>
  </si>
  <si>
    <t>POD received from cell 0764548498 M</t>
  </si>
  <si>
    <t>zama</t>
  </si>
  <si>
    <t xml:space="preserve">Newcastle Provincial Hospit        </t>
  </si>
  <si>
    <t>S.KUBHEKA</t>
  </si>
  <si>
    <t xml:space="preserve">jacobus                       </t>
  </si>
  <si>
    <t xml:space="preserve">POD received from cell 0732236476 M     </t>
  </si>
  <si>
    <t>P BEZUIDENHOUT</t>
  </si>
  <si>
    <t>s monare</t>
  </si>
  <si>
    <t xml:space="preserve">Advanced Worcester                 </t>
  </si>
  <si>
    <t>Lizelle</t>
  </si>
  <si>
    <t>marcel</t>
  </si>
  <si>
    <t>POD received from cell 0788312180 M</t>
  </si>
  <si>
    <t>Johanna</t>
  </si>
  <si>
    <t xml:space="preserve">Osia                          </t>
  </si>
  <si>
    <t>Flyer Sutures-2</t>
  </si>
  <si>
    <t xml:space="preserve">PROF H.L GLUCKMAN                  </t>
  </si>
  <si>
    <t>VICKI</t>
  </si>
  <si>
    <t xml:space="preserve">mawaddah                      </t>
  </si>
  <si>
    <t xml:space="preserve">POD received from cell 0740571348 M     </t>
  </si>
  <si>
    <t>FLYER SUTURE-3</t>
  </si>
  <si>
    <t xml:space="preserve">Netcare Montana Hospit             </t>
  </si>
  <si>
    <t>MAIN PHY</t>
  </si>
  <si>
    <t>benny</t>
  </si>
  <si>
    <t>GERMI</t>
  </si>
  <si>
    <t>GERMISTON</t>
  </si>
  <si>
    <t xml:space="preserve">Life Roseacres Hospital            </t>
  </si>
  <si>
    <t>bongani</t>
  </si>
  <si>
    <t>POD received from cell 0815199139 M</t>
  </si>
  <si>
    <t xml:space="preserve">BETHLEHEM MC Day Theatre           </t>
  </si>
  <si>
    <t>MALEEN</t>
  </si>
  <si>
    <t>DEIDRE</t>
  </si>
  <si>
    <t>Juanel</t>
  </si>
  <si>
    <t xml:space="preserve">Terence                       </t>
  </si>
  <si>
    <t xml:space="preserve">Mediclinic Gariep                  </t>
  </si>
  <si>
    <t>BIA</t>
  </si>
  <si>
    <t>cherese</t>
  </si>
  <si>
    <t>BOX SUTURES-18</t>
  </si>
  <si>
    <t xml:space="preserve">Capital Oncology                   </t>
  </si>
  <si>
    <t>renu</t>
  </si>
  <si>
    <t>POD received from cell 0782094127 M</t>
  </si>
  <si>
    <t xml:space="preserve">Ellen                         </t>
  </si>
  <si>
    <t>EAST</t>
  </si>
  <si>
    <t>EAST LONDON</t>
  </si>
  <si>
    <t xml:space="preserve">LIFE BEACON BAY  ELS               </t>
  </si>
  <si>
    <t>JENNY</t>
  </si>
  <si>
    <t xml:space="preserve">LIFE BEACON BAY  ELS          </t>
  </si>
  <si>
    <t xml:space="preserve">POD received from cell 0839616986 M     </t>
  </si>
  <si>
    <t>TRICH</t>
  </si>
  <si>
    <t>TRICHARDT</t>
  </si>
  <si>
    <t xml:space="preserve">Mediclinic Highveld Hospit         </t>
  </si>
  <si>
    <t>MARIETJIE</t>
  </si>
  <si>
    <t xml:space="preserve">m gouws                       </t>
  </si>
  <si>
    <t xml:space="preserve">POD received from cell 0721374919 M     </t>
  </si>
  <si>
    <t>Carmen</t>
  </si>
  <si>
    <t xml:space="preserve">Life Bedford Gardens Pharmacy      </t>
  </si>
  <si>
    <t>SANRIKA</t>
  </si>
  <si>
    <t xml:space="preserve">caleb                         </t>
  </si>
  <si>
    <t xml:space="preserve">POD received from cell 0630509171 M     </t>
  </si>
  <si>
    <t xml:space="preserve">kamogelo                      </t>
  </si>
  <si>
    <t xml:space="preserve">POD received from cell 0799731759 M     </t>
  </si>
  <si>
    <t xml:space="preserve">BEULEVARD ANIMAL HOSPITAL          </t>
  </si>
  <si>
    <t>SR CARLA</t>
  </si>
  <si>
    <t>Andri nel</t>
  </si>
  <si>
    <t>POD received from cell 0834604438 M</t>
  </si>
  <si>
    <t xml:space="preserve">NETCARE GREENACRESS                </t>
  </si>
  <si>
    <t>NOMBULELO</t>
  </si>
  <si>
    <t>thembisa</t>
  </si>
  <si>
    <t>POD received from cell 0659756866 M</t>
  </si>
  <si>
    <t xml:space="preserve">Arwyp Medical Cntr            </t>
  </si>
  <si>
    <t xml:space="preserve">POD received from cell 0659348365 M     </t>
  </si>
  <si>
    <t xml:space="preserve">Katlego                       </t>
  </si>
  <si>
    <t xml:space="preserve">POD received from cell 0763629217 M     </t>
  </si>
  <si>
    <t>BOX SUTURES-30 BOX SUTURES-30 BOX SUTURES-30</t>
  </si>
  <si>
    <t xml:space="preserve">Clint                         </t>
  </si>
  <si>
    <t xml:space="preserve">POD received from cell 0769509438 M     </t>
  </si>
  <si>
    <t xml:space="preserve">MILNERS DENTAL SUPPLIES            </t>
  </si>
  <si>
    <t>RASHIED</t>
  </si>
  <si>
    <t xml:space="preserve">Monument Dierekliniek              </t>
  </si>
  <si>
    <t>DR GOUWS</t>
  </si>
  <si>
    <t xml:space="preserve">ray                           </t>
  </si>
  <si>
    <t xml:space="preserve">POD received from cell 0794449365 M     </t>
  </si>
  <si>
    <t xml:space="preserve">Apex Surgi Centre                  </t>
  </si>
  <si>
    <t>JANE</t>
  </si>
  <si>
    <t>Jeanie</t>
  </si>
  <si>
    <t>POD received from cell 0795195736 M</t>
  </si>
  <si>
    <t>POTCH</t>
  </si>
  <si>
    <t>POTCHEFSTROOM</t>
  </si>
  <si>
    <t xml:space="preserve">POTCHEFSTROOM PROVINCIAL HOSPI     </t>
  </si>
  <si>
    <t>MOKOENA</t>
  </si>
  <si>
    <t>POD received from cell 0732432786 M</t>
  </si>
  <si>
    <t xml:space="preserve">DR A G KEPLER                      </t>
  </si>
  <si>
    <t>LEE-ANNE</t>
  </si>
  <si>
    <t>DR A G KEPLER</t>
  </si>
  <si>
    <t>POD received from cell 0839616986 M</t>
  </si>
  <si>
    <t xml:space="preserve">Impala Platinum Mines              </t>
  </si>
  <si>
    <t>ANETTE</t>
  </si>
  <si>
    <t>thoriso</t>
  </si>
  <si>
    <t>POD received from cell 0815439717 M</t>
  </si>
  <si>
    <t xml:space="preserve">Botshilu Private Hospit            </t>
  </si>
  <si>
    <t>COLLEN</t>
  </si>
  <si>
    <t>signed</t>
  </si>
  <si>
    <t xml:space="preserve">RANCESCA                           </t>
  </si>
  <si>
    <t>Kanika</t>
  </si>
  <si>
    <t xml:space="preserve">Life Fourways Hospital             </t>
  </si>
  <si>
    <t>CHIDO CHAUKE</t>
  </si>
  <si>
    <t xml:space="preserve">Rodney                        </t>
  </si>
  <si>
    <t xml:space="preserve">POD received from cell 0733622001 M     </t>
  </si>
  <si>
    <t xml:space="preserve">charity                       </t>
  </si>
  <si>
    <t xml:space="preserve">POD received from cell 0724942857 M     </t>
  </si>
  <si>
    <t>mathilda</t>
  </si>
  <si>
    <t>wayne</t>
  </si>
  <si>
    <t>POD received from cell 0747980518 M</t>
  </si>
  <si>
    <t>UPING</t>
  </si>
  <si>
    <t>UPINGTON</t>
  </si>
  <si>
    <t xml:space="preserve">Upington Mediclinic                </t>
  </si>
  <si>
    <t>FERICKA</t>
  </si>
  <si>
    <t>VICTORIA</t>
  </si>
  <si>
    <t>POD received from cell 0815915106 M</t>
  </si>
  <si>
    <t xml:space="preserve">Mediclinic Highveld                </t>
  </si>
  <si>
    <t>MARIRTJIE</t>
  </si>
  <si>
    <t>sihle</t>
  </si>
  <si>
    <t>POD received from cell 0721374919 M</t>
  </si>
  <si>
    <t>Sam</t>
  </si>
  <si>
    <t>POD received from cell 0647909777 M</t>
  </si>
  <si>
    <t xml:space="preserve">Disa Med Constantia Pharmacy       </t>
  </si>
  <si>
    <t>MARTIN</t>
  </si>
  <si>
    <t xml:space="preserve">Hoogl  Medi Clinic                 </t>
  </si>
  <si>
    <t>WILMA</t>
  </si>
  <si>
    <t>VINCENT</t>
  </si>
  <si>
    <t>BOX SUTURES-22</t>
  </si>
  <si>
    <t xml:space="preserve">INKOSI ALBERT LUTHULI              </t>
  </si>
  <si>
    <t>MRS T LANG</t>
  </si>
  <si>
    <t>tarryn</t>
  </si>
  <si>
    <t>Consignee not available)</t>
  </si>
  <si>
    <t>ish</t>
  </si>
  <si>
    <t>FLYER SUTURES SAMPLE</t>
  </si>
  <si>
    <t xml:space="preserve">clint                         </t>
  </si>
  <si>
    <t>BOX SUTURES-16</t>
  </si>
  <si>
    <t>edwin</t>
  </si>
  <si>
    <t>POD received from cell 0612850921 M</t>
  </si>
  <si>
    <t xml:space="preserve">EDGE DAY HOPITAL                   </t>
  </si>
  <si>
    <t>Juanita</t>
  </si>
  <si>
    <t xml:space="preserve">St Dominics Hospit                 </t>
  </si>
  <si>
    <t>BRETT KRIEL</t>
  </si>
  <si>
    <t xml:space="preserve">St Dominics Hospit            </t>
  </si>
  <si>
    <t xml:space="preserve">POD received from cell 0780568122 M     </t>
  </si>
  <si>
    <t xml:space="preserve">Life Mercantile Hospit             </t>
  </si>
  <si>
    <t>XOLANI</t>
  </si>
  <si>
    <t>POD received from cell 0639727870 M</t>
  </si>
  <si>
    <t xml:space="preserve">Intersurgical RSA                  </t>
  </si>
  <si>
    <t>Linda van Wyk</t>
  </si>
  <si>
    <t xml:space="preserve">Port Elizabeth Pharm.              </t>
  </si>
  <si>
    <t>Liesel</t>
  </si>
  <si>
    <t xml:space="preserve">vususimzi                     </t>
  </si>
  <si>
    <t xml:space="preserve">NESSIE KNIGHT DH                   </t>
  </si>
  <si>
    <t>AVUMILE</t>
  </si>
  <si>
    <t>PORT5</t>
  </si>
  <si>
    <t>PORT ST.JOHNS</t>
  </si>
  <si>
    <t xml:space="preserve">ST LUCY HOSPITAL                   </t>
  </si>
  <si>
    <t>ENGCO</t>
  </si>
  <si>
    <t>ENGCOBO</t>
  </si>
  <si>
    <t xml:space="preserve">ALL SAINTS HOSPITAL                </t>
  </si>
  <si>
    <t>LUVUYO</t>
  </si>
  <si>
    <t xml:space="preserve">Pietersburg Hospit                 </t>
  </si>
  <si>
    <t>Stores</t>
  </si>
  <si>
    <t xml:space="preserve">MalekaJS                      </t>
  </si>
  <si>
    <t xml:space="preserve">POD received from cell 0681132319 M     </t>
  </si>
  <si>
    <t xml:space="preserve">BRITS DISTRICT HOSPITAL            </t>
  </si>
  <si>
    <t>INGE</t>
  </si>
  <si>
    <t>Sanne</t>
  </si>
  <si>
    <t xml:space="preserve">Faerie Glen Hospit                 </t>
  </si>
  <si>
    <t>SR L MOSS</t>
  </si>
  <si>
    <t>Mmusho</t>
  </si>
  <si>
    <t>POD received from cell 0794763095 M</t>
  </si>
  <si>
    <t>seelan</t>
  </si>
  <si>
    <t xml:space="preserve">DR M SELIKSON                      </t>
  </si>
  <si>
    <t>HELEN</t>
  </si>
  <si>
    <t>hellen</t>
  </si>
  <si>
    <t>POD received from cell 0697486889 M</t>
  </si>
  <si>
    <t>Richard</t>
  </si>
  <si>
    <t>CASSIM</t>
  </si>
  <si>
    <t>brenda</t>
  </si>
  <si>
    <t xml:space="preserve">CAPITAL ONCOLOGY                   </t>
  </si>
  <si>
    <t xml:space="preserve">Martin                        </t>
  </si>
  <si>
    <t xml:space="preserve">POD received from cell 0832159657 M     </t>
  </si>
  <si>
    <t xml:space="preserve">Bakenkop Dierekliniek              </t>
  </si>
  <si>
    <t>NELLA</t>
  </si>
  <si>
    <t>POD received from cell 0826975382 M</t>
  </si>
  <si>
    <t xml:space="preserve">Netcare Alberlito Pharmacy         </t>
  </si>
  <si>
    <t>Phalani</t>
  </si>
  <si>
    <t>STILF</t>
  </si>
  <si>
    <t>STILFONTEIN</t>
  </si>
  <si>
    <t xml:space="preserve">Tshepong Regional Hospit           </t>
  </si>
  <si>
    <t>Neethling</t>
  </si>
  <si>
    <t>Late linehaul</t>
  </si>
  <si>
    <t>PET</t>
  </si>
  <si>
    <t>POD received from cell 0737934317 M</t>
  </si>
  <si>
    <t>BOX SUTURES-40</t>
  </si>
  <si>
    <t xml:space="preserve">PAARL HOSPITAL                     </t>
  </si>
  <si>
    <t>MARIAM</t>
  </si>
  <si>
    <t>KEDIBONE</t>
  </si>
  <si>
    <t>illeg</t>
  </si>
  <si>
    <t xml:space="preserve">VICTORIA Hospit Pharma             </t>
  </si>
  <si>
    <t>Selena</t>
  </si>
  <si>
    <t xml:space="preserve">segametsi                     </t>
  </si>
  <si>
    <t xml:space="preserve">POD received from cell 0730208133 M     </t>
  </si>
  <si>
    <t>FLYER SUTURES--6 FLYER SUTURES--6</t>
  </si>
  <si>
    <t>j mary</t>
  </si>
  <si>
    <t>FLYER SUTRES-3 FLYER SUTRES-3</t>
  </si>
  <si>
    <t>FLYER SUTURES-2 FLYER SUTURES-2</t>
  </si>
  <si>
    <t>ELMARIE MARAIS</t>
  </si>
  <si>
    <t xml:space="preserve">voster                        </t>
  </si>
  <si>
    <t>FLYER SUTURES-1 FLYER SUTURES-1</t>
  </si>
  <si>
    <t>FLYER SUTURES-5 FLYER SUTURES-5</t>
  </si>
  <si>
    <t>AMANDA</t>
  </si>
  <si>
    <t>MONNAPULE SAAIMAN</t>
  </si>
  <si>
    <t>POD received from cell 0745495693 M</t>
  </si>
  <si>
    <t>BOX MED EQUIPMEN BOX MED EQUIPMEN</t>
  </si>
  <si>
    <t>Mathildah</t>
  </si>
  <si>
    <t>BOX SUTURES-11</t>
  </si>
  <si>
    <t>BOX SUTURES-9 BOX SUTURES-100 BOX SUTURES-196</t>
  </si>
  <si>
    <t>Mduduzi</t>
  </si>
  <si>
    <t>FLYER SUTURES-3 FLYER SUTURES-3</t>
  </si>
  <si>
    <t xml:space="preserve">PARKMORE VETERINARY CLINIC         </t>
  </si>
  <si>
    <t>JOYCE</t>
  </si>
  <si>
    <t>thandi</t>
  </si>
  <si>
    <t>POD received from cell 0762423448 M</t>
  </si>
  <si>
    <t xml:space="preserve">COSSNI MEDICAL                     </t>
  </si>
  <si>
    <t>GERT</t>
  </si>
  <si>
    <t xml:space="preserve">PALESE                        </t>
  </si>
  <si>
    <t xml:space="preserve">POD received from cell 0834177790 M     </t>
  </si>
  <si>
    <t>ANDREW WHYTE</t>
  </si>
  <si>
    <t xml:space="preserve">AMCOMED                            </t>
  </si>
  <si>
    <t>GAVIN</t>
  </si>
  <si>
    <t xml:space="preserve">GAVIN                         </t>
  </si>
  <si>
    <t>JUH</t>
  </si>
  <si>
    <t xml:space="preserve">Steve Biko Academic Hospit         </t>
  </si>
  <si>
    <t xml:space="preserve">itumeleng                     </t>
  </si>
  <si>
    <t xml:space="preserve">POD received from cell 0760508247 M     </t>
  </si>
  <si>
    <t xml:space="preserve">BLUE CROSS VET HOSPITAL            </t>
  </si>
  <si>
    <t>PHILIPA</t>
  </si>
  <si>
    <t xml:space="preserve">VANESSA                       </t>
  </si>
  <si>
    <t xml:space="preserve">POD received from cell 0607649891 M     </t>
  </si>
  <si>
    <t xml:space="preserve">Tyrique                       </t>
  </si>
  <si>
    <t xml:space="preserve">POD received from cell 0814739791 M     </t>
  </si>
  <si>
    <t xml:space="preserve">sheryl                        </t>
  </si>
  <si>
    <t xml:space="preserve">POD received from cell 0637857804 M     </t>
  </si>
  <si>
    <t xml:space="preserve">DR JOHANNES VILJOEN                </t>
  </si>
  <si>
    <t>JAMIE</t>
  </si>
  <si>
    <t>SR BB SIKOSANE</t>
  </si>
  <si>
    <t xml:space="preserve">MONDLI                        </t>
  </si>
  <si>
    <t xml:space="preserve">POD received from cell 0764548498 M     </t>
  </si>
  <si>
    <t xml:space="preserve">EMALAHLENI PRIVATE HOSPITAL -P     </t>
  </si>
  <si>
    <t>SIMON</t>
  </si>
  <si>
    <t xml:space="preserve">Clinix Tshepo                      </t>
  </si>
  <si>
    <t>PATSON</t>
  </si>
  <si>
    <t xml:space="preserve">vhitshilo                     </t>
  </si>
  <si>
    <t xml:space="preserve">Netcare Linksfield Hospit          </t>
  </si>
  <si>
    <t>Sylvia</t>
  </si>
  <si>
    <t xml:space="preserve">RUMKOZA                            </t>
  </si>
  <si>
    <t>CHIEDZA</t>
  </si>
  <si>
    <t>SELWYN</t>
  </si>
  <si>
    <t xml:space="preserve">Selwyn                        </t>
  </si>
  <si>
    <t xml:space="preserve">POD received from cell 0782274968 M     </t>
  </si>
  <si>
    <t>FAUR1</t>
  </si>
  <si>
    <t>FAURE</t>
  </si>
  <si>
    <t xml:space="preserve">WC HEALTH Eerste River             </t>
  </si>
  <si>
    <t>yaaseen</t>
  </si>
  <si>
    <t>POD received from cell 071695279 M</t>
  </si>
  <si>
    <t xml:space="preserve">MoreletaPark Dierehospitaal        </t>
  </si>
  <si>
    <t>KARIN</t>
  </si>
  <si>
    <t xml:space="preserve">Annie Coetzee                 </t>
  </si>
  <si>
    <t xml:space="preserve">POD received from cell 0765529777 M     </t>
  </si>
  <si>
    <t>PORT4</t>
  </si>
  <si>
    <t>PORT SHEPSTONE</t>
  </si>
  <si>
    <t xml:space="preserve">Gamalakhe Community Health Cen     </t>
  </si>
  <si>
    <t>SASOL</t>
  </si>
  <si>
    <t>SASOLBURG</t>
  </si>
  <si>
    <t xml:space="preserve">ER MEDICAL                         </t>
  </si>
  <si>
    <t>LYNN</t>
  </si>
  <si>
    <t>Lydia</t>
  </si>
  <si>
    <t>JEFFREY JACOBS</t>
  </si>
  <si>
    <t>CREATED ONLY</t>
  </si>
  <si>
    <t>DOC / DOC / FUE / INS</t>
  </si>
  <si>
    <t xml:space="preserve">DR MA HENRY AND ASSOCIATED NO1     </t>
  </si>
  <si>
    <t>SR GLENDA</t>
  </si>
  <si>
    <t>Aziza</t>
  </si>
  <si>
    <t>POD received from cell 0735647467 M</t>
  </si>
  <si>
    <t>glh</t>
  </si>
  <si>
    <t>Onicca</t>
  </si>
  <si>
    <t>Portia</t>
  </si>
  <si>
    <t>MADELEIN</t>
  </si>
  <si>
    <t>jma</t>
  </si>
  <si>
    <t xml:space="preserve">BUSAMED HILLCREST PRIVATE HOSP     </t>
  </si>
  <si>
    <t>sanell</t>
  </si>
  <si>
    <t>POD received from cell 0748817308 M</t>
  </si>
  <si>
    <t xml:space="preserve">THEMBA                        </t>
  </si>
  <si>
    <t xml:space="preserve">Netcare St Annes Hospit            </t>
  </si>
  <si>
    <t xml:space="preserve">Rizwana                       </t>
  </si>
  <si>
    <t>MOSSE</t>
  </si>
  <si>
    <t>MOSSEL BAY</t>
  </si>
  <si>
    <t xml:space="preserve">STRAUSS   GERICKE                  </t>
  </si>
  <si>
    <t>ANNELIE</t>
  </si>
  <si>
    <t>Barbara</t>
  </si>
  <si>
    <t>POD received from cell 0847800788 M</t>
  </si>
  <si>
    <t>coetzee</t>
  </si>
  <si>
    <t>anri joubert</t>
  </si>
  <si>
    <t>POD received from cell 0711677096 M</t>
  </si>
  <si>
    <t>ROODE</t>
  </si>
  <si>
    <t>ROODEPOORT</t>
  </si>
  <si>
    <t xml:space="preserve">LIFE WILGEHEUWEL PHARMACY          </t>
  </si>
  <si>
    <t>MARION</t>
  </si>
  <si>
    <t>Thulani</t>
  </si>
  <si>
    <t>POD received from cell 0761259716 M</t>
  </si>
  <si>
    <t xml:space="preserve">Netcare Blaauwberg Hospit          </t>
  </si>
  <si>
    <t>R sumo</t>
  </si>
  <si>
    <t>POD received from cell 0693852220 M</t>
  </si>
  <si>
    <t xml:space="preserve">Netcare Akasia Hospital Main P     </t>
  </si>
  <si>
    <t>Archie</t>
  </si>
  <si>
    <t>POD received from cell 0720506267 M</t>
  </si>
  <si>
    <t>Nina</t>
  </si>
  <si>
    <t xml:space="preserve">S Jacobs                      </t>
  </si>
  <si>
    <t>zane</t>
  </si>
  <si>
    <t xml:space="preserve">Life Wilgers Hospital              </t>
  </si>
  <si>
    <t>PATRICK</t>
  </si>
  <si>
    <t>jacqueline</t>
  </si>
  <si>
    <t>POD received from cell 0645503437 M</t>
  </si>
  <si>
    <t xml:space="preserve">Netcare Pretoria East Hospital     </t>
  </si>
  <si>
    <t>CHARLOTTE</t>
  </si>
  <si>
    <t>Potego</t>
  </si>
  <si>
    <t>POD received from cell 0665269457 M</t>
  </si>
  <si>
    <t>KOKST</t>
  </si>
  <si>
    <t>KOKSTAD</t>
  </si>
  <si>
    <t xml:space="preserve">EAST GRIQUALAND   USHER MEMORI     </t>
  </si>
  <si>
    <t>J BOOI</t>
  </si>
  <si>
    <t>WINSTON</t>
  </si>
  <si>
    <t>RONEL DE HAAN</t>
  </si>
  <si>
    <t>Abey</t>
  </si>
  <si>
    <t>POD received from cell 0736327910 M</t>
  </si>
  <si>
    <t xml:space="preserve">MMABATHO MEDICAL STORES            </t>
  </si>
  <si>
    <t>Cyprian</t>
  </si>
  <si>
    <t>POD received from cell 0834934987 M</t>
  </si>
  <si>
    <t xml:space="preserve">EDENDALE GENERAL HOSPITAL          </t>
  </si>
  <si>
    <t>seola paries</t>
  </si>
  <si>
    <t>POD received from cell 0713017212 M</t>
  </si>
  <si>
    <t xml:space="preserve">VICTORIA PRIVATE HOSPIT            </t>
  </si>
  <si>
    <t>DOC / HND / DOC / FUE / INS</t>
  </si>
  <si>
    <t xml:space="preserve">Itumeleng                     </t>
  </si>
  <si>
    <t xml:space="preserve">POD received from cell 0763140324 M     </t>
  </si>
  <si>
    <t>kheswe</t>
  </si>
  <si>
    <t>ANITA</t>
  </si>
  <si>
    <t>solomon</t>
  </si>
  <si>
    <t>FERNANDO</t>
  </si>
  <si>
    <t>Ishmael</t>
  </si>
  <si>
    <t xml:space="preserve">The Surgical Institute             </t>
  </si>
  <si>
    <t>VALENCIA</t>
  </si>
  <si>
    <t xml:space="preserve">T Calder                      </t>
  </si>
  <si>
    <t xml:space="preserve">themba                        </t>
  </si>
  <si>
    <t xml:space="preserve">katlego                       </t>
  </si>
  <si>
    <t xml:space="preserve">Dr Harry Suitie Hospital           </t>
  </si>
  <si>
    <t>LEZELL</t>
  </si>
  <si>
    <t>NICOLE</t>
  </si>
  <si>
    <t>POD received from cell 0661883779 M</t>
  </si>
  <si>
    <t xml:space="preserve">Sessic                        </t>
  </si>
  <si>
    <t xml:space="preserve">POD received from cell 0847863055 M     </t>
  </si>
  <si>
    <t>clint</t>
  </si>
  <si>
    <t>osia</t>
  </si>
  <si>
    <t>POD received from cell 0673765345 M</t>
  </si>
  <si>
    <t xml:space="preserve">philemon                      </t>
  </si>
  <si>
    <t xml:space="preserve">POD received from cell 0715201240 M     </t>
  </si>
  <si>
    <t xml:space="preserve">Netcare Parklands Pharmacy         </t>
  </si>
  <si>
    <t>LEDL</t>
  </si>
  <si>
    <t>ahmed</t>
  </si>
  <si>
    <t xml:space="preserve">judel                         </t>
  </si>
  <si>
    <t>SEEMA</t>
  </si>
  <si>
    <t>LEVEN</t>
  </si>
  <si>
    <t>THOBEKA</t>
  </si>
  <si>
    <t>BOX SUTURES-20</t>
  </si>
  <si>
    <t xml:space="preserve">David                         </t>
  </si>
  <si>
    <t xml:space="preserve">Letaba Hospit                      </t>
  </si>
  <si>
    <t>Phy</t>
  </si>
  <si>
    <t>Lebogang</t>
  </si>
  <si>
    <t>POD received from cell 0791933005 M</t>
  </si>
  <si>
    <t xml:space="preserve">Bheki Mangeni                      </t>
  </si>
  <si>
    <t>galane</t>
  </si>
  <si>
    <t>POD received from cell 0677889413 M</t>
  </si>
  <si>
    <t xml:space="preserve">Chem-Med                           </t>
  </si>
  <si>
    <t>MANDY</t>
  </si>
  <si>
    <t>fellow</t>
  </si>
  <si>
    <t>POD received from cell 0671711975 M</t>
  </si>
  <si>
    <t>m gouws</t>
  </si>
  <si>
    <t xml:space="preserve">Irene                         </t>
  </si>
  <si>
    <t xml:space="preserve">POD received from cell 0780226622 M     </t>
  </si>
  <si>
    <t xml:space="preserve">ADVANCED PANORAMA                  </t>
  </si>
  <si>
    <t>natasja</t>
  </si>
  <si>
    <t>POD received from cell 0737996477 M</t>
  </si>
  <si>
    <t>ALICE</t>
  </si>
  <si>
    <t>BENON</t>
  </si>
  <si>
    <t>BENONI</t>
  </si>
  <si>
    <t xml:space="preserve">DR S NDONGENI                      </t>
  </si>
  <si>
    <t>DR NDONGENI</t>
  </si>
  <si>
    <t>DR S NDONGENI</t>
  </si>
  <si>
    <t>POD received from cell 0682118246 M</t>
  </si>
  <si>
    <t xml:space="preserve">Universitas Hospit                 </t>
  </si>
  <si>
    <t>Qabathe</t>
  </si>
  <si>
    <t>POD received from cell 0635201130 M</t>
  </si>
  <si>
    <t xml:space="preserve">dudu                          </t>
  </si>
  <si>
    <t xml:space="preserve">POD received from cell 0712723821 M     </t>
  </si>
  <si>
    <t xml:space="preserve">Eye Ear Prop                       </t>
  </si>
  <si>
    <t xml:space="preserve">Paul                          </t>
  </si>
  <si>
    <t xml:space="preserve">POD received from cell 0782023821 M     </t>
  </si>
  <si>
    <t>david</t>
  </si>
  <si>
    <t>POD received from cell 0730208133 M</t>
  </si>
  <si>
    <t>FLYER SUTURES-10</t>
  </si>
  <si>
    <t>Frans</t>
  </si>
  <si>
    <t>Nceba</t>
  </si>
  <si>
    <t>.</t>
  </si>
  <si>
    <t>Liandry</t>
  </si>
  <si>
    <t>Conrad</t>
  </si>
  <si>
    <t>Flyer Sutures-1</t>
  </si>
  <si>
    <t xml:space="preserve">MEDICAL FORUM THEARTE              </t>
  </si>
  <si>
    <t xml:space="preserve">gabler medical                     </t>
  </si>
  <si>
    <t>monique diedericks</t>
  </si>
  <si>
    <t>tracey</t>
  </si>
  <si>
    <t>Monique</t>
  </si>
  <si>
    <t>johannes</t>
  </si>
  <si>
    <t>SALDA</t>
  </si>
  <si>
    <t>SALDANHA</t>
  </si>
  <si>
    <t xml:space="preserve">Bloemfontein Mediclinic            </t>
  </si>
  <si>
    <t>MARTIE</t>
  </si>
  <si>
    <t xml:space="preserve">Boland Dierekliniek                </t>
  </si>
  <si>
    <t>CAROL</t>
  </si>
  <si>
    <t xml:space="preserve">Stephanie                     </t>
  </si>
  <si>
    <t>JAGER</t>
  </si>
  <si>
    <t>JAGERSFONTEIN</t>
  </si>
  <si>
    <t xml:space="preserve">Jagersfontein Hospit               </t>
  </si>
  <si>
    <t>JACO TERBLANCHE</t>
  </si>
  <si>
    <t>thojane</t>
  </si>
  <si>
    <t>POD received from cell 0603113109 M</t>
  </si>
  <si>
    <t xml:space="preserve">BETHLEHEM  DIHLABENG REGIONAL      </t>
  </si>
  <si>
    <t>RETHA</t>
  </si>
  <si>
    <t xml:space="preserve">DR RHOODIE GARRANA                 </t>
  </si>
  <si>
    <t>MARY SUE</t>
  </si>
  <si>
    <t xml:space="preserve">sihle                         </t>
  </si>
  <si>
    <t xml:space="preserve">POD received from cell 0729564722 M     </t>
  </si>
  <si>
    <t>THEATRE SISTER</t>
  </si>
  <si>
    <t xml:space="preserve">a rossouw                     </t>
  </si>
  <si>
    <t xml:space="preserve">POD received from cell 0674000125 M     </t>
  </si>
  <si>
    <t>J Erasmus</t>
  </si>
  <si>
    <t>Veda</t>
  </si>
  <si>
    <t xml:space="preserve">Milnerton Medi Clinic Pharma       </t>
  </si>
  <si>
    <t>SONGEZO</t>
  </si>
  <si>
    <t>POD received from cell 0738058187 M</t>
  </si>
  <si>
    <t>cheryl</t>
  </si>
  <si>
    <t xml:space="preserve">MEDICLINIC GENEVA                  </t>
  </si>
  <si>
    <t>LIEZEL</t>
  </si>
  <si>
    <t>Jianado</t>
  </si>
  <si>
    <t xml:space="preserve">Thompson                      </t>
  </si>
  <si>
    <t xml:space="preserve">POD received from cell 0785331999 M     </t>
  </si>
  <si>
    <t>BOX SUTURES-13</t>
  </si>
  <si>
    <t xml:space="preserve">POD received from cell 0824241011 M     </t>
  </si>
  <si>
    <t>BOX SUTURES-23</t>
  </si>
  <si>
    <t xml:space="preserve">Netcare Linksfield Prk Hospit      </t>
  </si>
  <si>
    <t>IRENE</t>
  </si>
  <si>
    <t>Evette</t>
  </si>
  <si>
    <t>POD received from cell 06807759650615444</t>
  </si>
  <si>
    <t xml:space="preserve">KINGSBURY DISPENSARY               </t>
  </si>
  <si>
    <t>HUSHENDREE</t>
  </si>
  <si>
    <t>shaine</t>
  </si>
  <si>
    <t>POD received from cell 0660249196 M</t>
  </si>
  <si>
    <t>MAIN PHARMACY</t>
  </si>
  <si>
    <t>Victor</t>
  </si>
  <si>
    <t>POD received from cell 0763629217 M</t>
  </si>
  <si>
    <t>segametsi</t>
  </si>
  <si>
    <t>SPRI3</t>
  </si>
  <si>
    <t>SPRINGS</t>
  </si>
  <si>
    <t xml:space="preserve">Life Springs Parkland Hospital     </t>
  </si>
  <si>
    <t>ANITA TALJAARD</t>
  </si>
  <si>
    <t>sibusiso</t>
  </si>
  <si>
    <t>POD received from cell 0663494412 M</t>
  </si>
  <si>
    <t xml:space="preserve">ANDREW                             </t>
  </si>
  <si>
    <t xml:space="preserve">CATHERINE VD BERG                  </t>
  </si>
  <si>
    <t>LICHT</t>
  </si>
  <si>
    <t>LICHTENBURG</t>
  </si>
  <si>
    <t xml:space="preserve">Lichtenburg Animal Hospit          </t>
  </si>
  <si>
    <t>MINNY</t>
  </si>
  <si>
    <t>Patrick</t>
  </si>
  <si>
    <t>POD received from cell 0630881624 M</t>
  </si>
  <si>
    <t xml:space="preserve">DR JA MUIRE -COD ACCOUNT           </t>
  </si>
  <si>
    <t>Helen</t>
  </si>
  <si>
    <t xml:space="preserve">Durbanville Vet                    </t>
  </si>
  <si>
    <t>SR JANET</t>
  </si>
  <si>
    <t>Belinda</t>
  </si>
  <si>
    <t xml:space="preserve">Tzaneen Animal Clinic              </t>
  </si>
  <si>
    <t>DR PIETER</t>
  </si>
  <si>
    <t>Jana Van Nieker</t>
  </si>
  <si>
    <t>POD received from cell 0761178159 M</t>
  </si>
  <si>
    <t xml:space="preserve">Glen Austin Equine Clinic          </t>
  </si>
  <si>
    <t>Cheryl</t>
  </si>
  <si>
    <t>Alison</t>
  </si>
  <si>
    <t>POD received from cell 0725222846 M</t>
  </si>
  <si>
    <t xml:space="preserve">Dora Nginza Hospit                 </t>
  </si>
  <si>
    <t>raudolph</t>
  </si>
  <si>
    <t>POD received from cell 0644881838 M</t>
  </si>
  <si>
    <t xml:space="preserve">UITENHAGE                          </t>
  </si>
  <si>
    <t>deon</t>
  </si>
  <si>
    <t>POD received from cell 0835898375 M</t>
  </si>
  <si>
    <t>LEE ANN</t>
  </si>
  <si>
    <t>i  van steyn</t>
  </si>
  <si>
    <t>Abram</t>
  </si>
  <si>
    <t>POD received from cell 0783992432 M</t>
  </si>
  <si>
    <t xml:space="preserve">King Dinuzulu Hospit               </t>
  </si>
  <si>
    <t>thanda</t>
  </si>
  <si>
    <t>POD received from cell 0692518035 M</t>
  </si>
  <si>
    <t>LIESEL</t>
  </si>
  <si>
    <t xml:space="preserve">vusynzi                       </t>
  </si>
  <si>
    <t xml:space="preserve">Citivet Monte Vista                </t>
  </si>
  <si>
    <t>Dee</t>
  </si>
  <si>
    <t>deee</t>
  </si>
  <si>
    <t>POD received from cell 0815610913 M</t>
  </si>
  <si>
    <t xml:space="preserve">DR CHANTELLE DOMAN                 </t>
  </si>
  <si>
    <t>BIANCA</t>
  </si>
  <si>
    <t xml:space="preserve">c bokke                       </t>
  </si>
  <si>
    <t xml:space="preserve">POD received from cell 0609529172 M     </t>
  </si>
  <si>
    <t xml:space="preserve">Lyns Vet Supplies                  </t>
  </si>
  <si>
    <t>LYN</t>
  </si>
  <si>
    <t>Sandie</t>
  </si>
  <si>
    <t>Appointment required</t>
  </si>
  <si>
    <t>jam</t>
  </si>
  <si>
    <t>POD received from cell 0630917124 M</t>
  </si>
  <si>
    <t xml:space="preserve">George Surgical Centre             </t>
  </si>
  <si>
    <t>Tanya</t>
  </si>
  <si>
    <t xml:space="preserve">LIFE FLORA PHARMACY                </t>
  </si>
  <si>
    <t>PHIA</t>
  </si>
  <si>
    <t>Gordon</t>
  </si>
  <si>
    <t>POD received from cell 0717691844 M</t>
  </si>
  <si>
    <t xml:space="preserve">Netcare Kokstad Pharmacy           </t>
  </si>
  <si>
    <t>E.VD MERWE</t>
  </si>
  <si>
    <t>ESTHER</t>
  </si>
  <si>
    <t>samuel</t>
  </si>
  <si>
    <t>POD received from cell 0715155602 M</t>
  </si>
  <si>
    <t>Andries</t>
  </si>
  <si>
    <t>sphiwe</t>
  </si>
  <si>
    <t>POD received from cell 0768690566 M</t>
  </si>
  <si>
    <t xml:space="preserve">vusumzi                       </t>
  </si>
  <si>
    <t xml:space="preserve">WC HEALTH PAARL Hospit             </t>
  </si>
  <si>
    <t>MRS M LUDICK</t>
  </si>
  <si>
    <t>J Van Rooyen</t>
  </si>
  <si>
    <t>Imvula Medical</t>
  </si>
  <si>
    <t>POD received from cell 0824241011 M</t>
  </si>
  <si>
    <t>POTGI</t>
  </si>
  <si>
    <t>POTGIETERSRUS</t>
  </si>
  <si>
    <t xml:space="preserve">Mokopane Hospit                    </t>
  </si>
  <si>
    <t>pholena nako</t>
  </si>
  <si>
    <t>POD received from cell 081563627 M</t>
  </si>
  <si>
    <t xml:space="preserve">UMFAZI UNITED PTY LTD              </t>
  </si>
  <si>
    <t>POD received from cell 0720457394 M</t>
  </si>
  <si>
    <t xml:space="preserve">Netcare Kuilsriver Hospital Ma     </t>
  </si>
  <si>
    <t>CATHERINE</t>
  </si>
  <si>
    <t>mathepelo</t>
  </si>
  <si>
    <t>POD received from cell 0727759089 M</t>
  </si>
  <si>
    <t>vosloo</t>
  </si>
  <si>
    <t>POD received from cell 0781730799 M</t>
  </si>
  <si>
    <t xml:space="preserve">Kalafong Hospit                    </t>
  </si>
  <si>
    <t>Velly</t>
  </si>
  <si>
    <t>POD received from cell 0712045596 M</t>
  </si>
  <si>
    <t>MICHELLE FICK</t>
  </si>
  <si>
    <t>emelda</t>
  </si>
  <si>
    <t>Thompson</t>
  </si>
  <si>
    <t>Tiny</t>
  </si>
  <si>
    <t>POD received from cell 0663377901 M</t>
  </si>
  <si>
    <t xml:space="preserve">KIMBERLEY MEDI CLINIC              </t>
  </si>
  <si>
    <t>FRANS</t>
  </si>
  <si>
    <t>france</t>
  </si>
  <si>
    <t>POD received from cell 0820799402 M</t>
  </si>
  <si>
    <t xml:space="preserve">Life Brenthurst Hospital Phy       </t>
  </si>
  <si>
    <t>SOLOMON</t>
  </si>
  <si>
    <t>John</t>
  </si>
  <si>
    <t>POD received from cell 0822621815 M</t>
  </si>
  <si>
    <t>UMHLA</t>
  </si>
  <si>
    <t>UMHLANGA ROCKS</t>
  </si>
  <si>
    <t xml:space="preserve">NETCARE UMHLANGA                   </t>
  </si>
  <si>
    <t>THEATRE PHY</t>
  </si>
  <si>
    <t>daphnee</t>
  </si>
  <si>
    <t>Late Linehaul Delayed Beyond Skynet Control</t>
  </si>
  <si>
    <t>COL</t>
  </si>
  <si>
    <t xml:space="preserve">Mediclinic Pietermaritzburg Ph     </t>
  </si>
  <si>
    <t xml:space="preserve">Kash                          </t>
  </si>
  <si>
    <t>coc</t>
  </si>
  <si>
    <t xml:space="preserve">parcel came in today                    </t>
  </si>
  <si>
    <t xml:space="preserve">donrito                       </t>
  </si>
  <si>
    <t xml:space="preserve">POD received from cell 0678518887 M     </t>
  </si>
  <si>
    <t>SOME2</t>
  </si>
  <si>
    <t>SOMERSET WEST</t>
  </si>
  <si>
    <t xml:space="preserve">WC Health Helderberg Hospit        </t>
  </si>
  <si>
    <t>MARIETTE</t>
  </si>
  <si>
    <t>Vernon</t>
  </si>
  <si>
    <t>POD received from cell 0681920801 M</t>
  </si>
  <si>
    <t>CATHERINE VAN DEN BERG</t>
  </si>
  <si>
    <t>ON2</t>
  </si>
  <si>
    <t>MONIQUE DIEDRICKS</t>
  </si>
  <si>
    <t>GABLER MEDICAL</t>
  </si>
  <si>
    <t>dss</t>
  </si>
  <si>
    <t xml:space="preserve">STRAUS   GERICKZE                  </t>
  </si>
  <si>
    <t xml:space="preserve">Life Kingsbury Hospital            </t>
  </si>
  <si>
    <t>susan</t>
  </si>
  <si>
    <t xml:space="preserve">Shirnel Clinic                     </t>
  </si>
  <si>
    <t>toeren</t>
  </si>
  <si>
    <t>Ashley</t>
  </si>
  <si>
    <t xml:space="preserve">Citivet Bothasig                   </t>
  </si>
  <si>
    <t>DEE</t>
  </si>
  <si>
    <t>Tracey</t>
  </si>
  <si>
    <t>Leonie</t>
  </si>
  <si>
    <t>POD received from cell 0798519298 M</t>
  </si>
  <si>
    <t xml:space="preserve">Worcester Hospit                   </t>
  </si>
  <si>
    <t>Geraldine</t>
  </si>
  <si>
    <t xml:space="preserve">MDC KIMBERLEY NARKO CLINIC GP      </t>
  </si>
  <si>
    <t>NICOLLE</t>
  </si>
  <si>
    <t>nicelle</t>
  </si>
  <si>
    <t xml:space="preserve">Mediclinic Vergelegen Pharmacy     </t>
  </si>
  <si>
    <t>THE PHARMACIST</t>
  </si>
  <si>
    <t>William</t>
  </si>
  <si>
    <t>JOUBE</t>
  </si>
  <si>
    <t>JOUBERTINA</t>
  </si>
  <si>
    <t xml:space="preserve">Joubertina Health Cntr             </t>
  </si>
  <si>
    <t>RICHIE</t>
  </si>
  <si>
    <t>Nomfusi</t>
  </si>
  <si>
    <t>Philiswa</t>
  </si>
  <si>
    <t>POD received from cell 0782274968 M</t>
  </si>
  <si>
    <t xml:space="preserve">LIFE BAYVIEW Hospit                </t>
  </si>
  <si>
    <t>TANIA</t>
  </si>
  <si>
    <t xml:space="preserve">nico                          </t>
  </si>
  <si>
    <t xml:space="preserve">POD received from cell 0847800788 M     </t>
  </si>
  <si>
    <t xml:space="preserve">Life Peglerae Hospit               </t>
  </si>
  <si>
    <t>SONIQUE</t>
  </si>
  <si>
    <t>johanna</t>
  </si>
  <si>
    <t xml:space="preserve">Dr S.D. Otto                       </t>
  </si>
  <si>
    <t>CATHY</t>
  </si>
  <si>
    <t>Andrew</t>
  </si>
  <si>
    <t xml:space="preserve">Hoogland Medi Clinic Pharmacy      </t>
  </si>
  <si>
    <t>WILMA JANA</t>
  </si>
  <si>
    <t xml:space="preserve">VINCENT                       </t>
  </si>
  <si>
    <t xml:space="preserve">LIFE EMPANGENI PHY                 </t>
  </si>
  <si>
    <t>TERESA</t>
  </si>
  <si>
    <t xml:space="preserve">khulekani                     </t>
  </si>
  <si>
    <t xml:space="preserve">POD received from cell 0762228837 M     </t>
  </si>
  <si>
    <t xml:space="preserve">NETCARE ALBERTON HOSPITAL          </t>
  </si>
  <si>
    <t>esme</t>
  </si>
  <si>
    <t>BRAKP</t>
  </si>
  <si>
    <t>BRAKPAN</t>
  </si>
  <si>
    <t xml:space="preserve">Life Dalview Pharmacy              </t>
  </si>
  <si>
    <t>LUYANDA</t>
  </si>
  <si>
    <t xml:space="preserve">Amur                          </t>
  </si>
  <si>
    <t xml:space="preserve">POD received from cell 0658000152 M     </t>
  </si>
  <si>
    <t>Themba</t>
  </si>
  <si>
    <t>POD received from cell 0723646416 M</t>
  </si>
  <si>
    <t xml:space="preserve">CLINIX BOTSHELONG - EMPILWENI      </t>
  </si>
  <si>
    <t>cancelled</t>
  </si>
  <si>
    <t>alice</t>
  </si>
  <si>
    <t xml:space="preserve">Frere Hospit                       </t>
  </si>
  <si>
    <t>NOSIBUSISO</t>
  </si>
  <si>
    <t xml:space="preserve">MLUNGISI HEALTH CARE               </t>
  </si>
  <si>
    <t>CLEM</t>
  </si>
  <si>
    <t>anda</t>
  </si>
  <si>
    <t>POD received from cell 0677382036 M</t>
  </si>
  <si>
    <t xml:space="preserve">Clinical Engineering               </t>
  </si>
  <si>
    <t>LYLE</t>
  </si>
  <si>
    <t>l naidoo</t>
  </si>
  <si>
    <t>Anushka</t>
  </si>
  <si>
    <t>POD received from cell 0845693310 M</t>
  </si>
  <si>
    <t>Dawn</t>
  </si>
  <si>
    <t>POD received from cell 0737748150 M</t>
  </si>
  <si>
    <t>Tumelo</t>
  </si>
  <si>
    <t>POD received from cell 0715201240 M</t>
  </si>
  <si>
    <t>tumelo</t>
  </si>
  <si>
    <t>POD received from cell 0763140324 M</t>
  </si>
  <si>
    <t xml:space="preserve">Life Wilgeheuwel Hospit            </t>
  </si>
  <si>
    <t>azwindini</t>
  </si>
  <si>
    <t>POD received from cell 0614412219 M</t>
  </si>
  <si>
    <t>Nicoleen</t>
  </si>
  <si>
    <t>Lynn</t>
  </si>
  <si>
    <t xml:space="preserve">Nelson Mandela Childrens Hospi     </t>
  </si>
  <si>
    <t>Ephraim</t>
  </si>
  <si>
    <t>bhekokwa</t>
  </si>
  <si>
    <t xml:space="preserve">SABS                               </t>
  </si>
  <si>
    <t>Yunus</t>
  </si>
  <si>
    <t xml:space="preserve">Ncebakazi                     </t>
  </si>
  <si>
    <t xml:space="preserve">POD received from cell 0607774851 M     </t>
  </si>
  <si>
    <t xml:space="preserve">kING EDWARD VIII Hospit            </t>
  </si>
  <si>
    <t>KUNENE</t>
  </si>
  <si>
    <t>N Cele</t>
  </si>
  <si>
    <t xml:space="preserve">NETCARE PARKLANE PHY               </t>
  </si>
  <si>
    <t>TEFO</t>
  </si>
  <si>
    <t>kgaogelo</t>
  </si>
  <si>
    <t xml:space="preserve">Juanita                       </t>
  </si>
  <si>
    <t xml:space="preserve">Boulevard Animal Hospit            </t>
  </si>
  <si>
    <t>Suzette</t>
  </si>
  <si>
    <t>SWELL</t>
  </si>
  <si>
    <t>SWELLENDAM</t>
  </si>
  <si>
    <t xml:space="preserve">WC Health Swellendam Hospit        </t>
  </si>
  <si>
    <t>A Bkwana</t>
  </si>
  <si>
    <t>J J DYERS</t>
  </si>
  <si>
    <t xml:space="preserve">Motsumi Diere Kliniek              </t>
  </si>
  <si>
    <t>ANNELIZE</t>
  </si>
  <si>
    <t>Vida</t>
  </si>
  <si>
    <t>POD received from cell 0785162368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</si>
</sst>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D4D00-8F39-4E42-ACA1-8DB398FE7211}">
  <dimension ref="A1:CN471"/>
  <sheetViews>
    <sheetView showGridLines="0" tabSelected="1" topLeftCell="A461" workbookViewId="0">
      <selection activeCell="A472" sqref="A472:XFD921"/>
    </sheetView>
  </sheetViews>
  <sheetFormatPr defaultRowHeight="13.8" x14ac:dyDescent="0.3"/>
  <cols>
    <col min="1" max="1" width="7" style="3" bestFit="1" customWidth="1"/>
    <col min="2" max="2" width="33.109375" style="3" bestFit="1" customWidth="1"/>
    <col min="3" max="3" width="4.6640625" style="3" bestFit="1" customWidth="1"/>
    <col min="4" max="4" width="8.88671875" style="3"/>
    <col min="5" max="5" width="15.109375" style="3" bestFit="1" customWidth="1"/>
    <col min="6" max="6" width="10.5546875" style="3" bestFit="1" customWidth="1"/>
    <col min="7" max="7" width="7" style="3" bestFit="1" customWidth="1"/>
    <col min="8" max="8" width="7.5546875" style="3" bestFit="1" customWidth="1"/>
    <col min="9" max="9" width="23.5546875" style="3" bestFit="1" customWidth="1"/>
    <col min="10" max="10" width="33.77734375" style="3" bestFit="1" customWidth="1"/>
    <col min="11" max="11" width="16.6640625" style="3" bestFit="1" customWidth="1"/>
    <col min="12" max="12" width="7.77734375" style="3" bestFit="1" customWidth="1"/>
    <col min="13" max="13" width="23.5546875" style="3" bestFit="1" customWidth="1"/>
    <col min="14" max="14" width="35.5546875" style="3" bestFit="1" customWidth="1"/>
    <col min="15" max="15" width="4.44140625" style="3" bestFit="1" customWidth="1"/>
    <col min="16" max="16" width="30.33203125" style="3" bestFit="1" customWidth="1"/>
    <col min="17" max="17" width="3.88671875" style="3" bestFit="1" customWidth="1"/>
    <col min="18" max="18" width="4.109375" style="3" bestFit="1" customWidth="1"/>
    <col min="19" max="19" width="4.77734375" style="3" bestFit="1" customWidth="1"/>
    <col min="20" max="22" width="4.109375" style="3" bestFit="1" customWidth="1"/>
    <col min="23" max="23" width="3.6640625" style="3" bestFit="1" customWidth="1"/>
    <col min="24" max="24" width="4.109375" style="3" bestFit="1" customWidth="1"/>
    <col min="25" max="25" width="3.88671875" style="3" bestFit="1" customWidth="1"/>
    <col min="26" max="26" width="4.109375" style="3" bestFit="1" customWidth="1"/>
    <col min="27" max="27" width="3.88671875" style="3" bestFit="1" customWidth="1"/>
    <col min="28" max="28" width="4.109375" style="3" bestFit="1" customWidth="1"/>
    <col min="29" max="29" width="5" style="3" bestFit="1" customWidth="1"/>
    <col min="30" max="30" width="4.109375" style="3" bestFit="1" customWidth="1"/>
    <col min="31" max="31" width="3.6640625" style="3" bestFit="1" customWidth="1"/>
    <col min="32" max="32" width="4.109375" style="3" bestFit="1" customWidth="1"/>
    <col min="33" max="33" width="8" style="3" bestFit="1" customWidth="1"/>
    <col min="34" max="34" width="4.109375" style="3" bestFit="1" customWidth="1"/>
    <col min="35" max="35" width="4" style="3" bestFit="1" customWidth="1"/>
    <col min="36" max="36" width="4.109375" style="3" bestFit="1" customWidth="1"/>
    <col min="37" max="37" width="6" style="3" bestFit="1" customWidth="1"/>
    <col min="38" max="38" width="4.109375" style="3" bestFit="1" customWidth="1"/>
    <col min="39" max="39" width="8" style="3" bestFit="1" customWidth="1"/>
    <col min="40" max="40" width="4.109375" style="3" bestFit="1" customWidth="1"/>
    <col min="41" max="41" width="4.5546875" style="3" bestFit="1" customWidth="1"/>
    <col min="42" max="42" width="4.109375" style="3" bestFit="1" customWidth="1"/>
    <col min="43" max="43" width="10" style="3" bestFit="1" customWidth="1"/>
    <col min="44" max="46" width="4.109375" style="3" bestFit="1" customWidth="1"/>
    <col min="47" max="47" width="4.21875" style="3" bestFit="1" customWidth="1"/>
    <col min="48" max="48" width="4.109375" style="3" bestFit="1" customWidth="1"/>
    <col min="49" max="49" width="7" style="3" bestFit="1" customWidth="1"/>
    <col min="50" max="50" width="4.109375" style="3" bestFit="1" customWidth="1"/>
    <col min="51" max="51" width="7" style="3" bestFit="1" customWidth="1"/>
    <col min="52" max="52" width="4.109375" style="3" bestFit="1" customWidth="1"/>
    <col min="53" max="53" width="3.6640625" style="3" bestFit="1" customWidth="1"/>
    <col min="54" max="54" width="4.109375" style="3" bestFit="1" customWidth="1"/>
    <col min="55" max="55" width="3.88671875" style="3" bestFit="1" customWidth="1"/>
    <col min="56" max="56" width="4.109375" style="3" bestFit="1" customWidth="1"/>
    <col min="57" max="57" width="3.5546875" style="3" bestFit="1" customWidth="1"/>
    <col min="58" max="58" width="4.109375" style="3" bestFit="1" customWidth="1"/>
    <col min="59" max="59" width="12" style="3" bestFit="1" customWidth="1"/>
    <col min="60" max="60" width="6.44140625" style="3" bestFit="1" customWidth="1"/>
    <col min="61" max="61" width="8" style="3" bestFit="1" customWidth="1"/>
    <col min="62" max="62" width="7" style="3" bestFit="1" customWidth="1"/>
    <col min="63" max="63" width="8" style="3" bestFit="1" customWidth="1"/>
    <col min="64" max="64" width="10" style="3" bestFit="1" customWidth="1"/>
    <col min="65" max="65" width="9" style="3" bestFit="1" customWidth="1"/>
    <col min="66" max="66" width="10" style="3" bestFit="1" customWidth="1"/>
    <col min="67" max="67" width="8.21875" style="3" bestFit="1" customWidth="1"/>
    <col min="68" max="68" width="34.33203125" style="3" bestFit="1" customWidth="1"/>
    <col min="69" max="69" width="33.21875" style="3" bestFit="1" customWidth="1"/>
    <col min="70" max="70" width="28.77734375" style="3" bestFit="1" customWidth="1"/>
    <col min="71" max="71" width="10.5546875" style="3" bestFit="1" customWidth="1"/>
    <col min="72" max="72" width="8.5546875" style="3" bestFit="1" customWidth="1"/>
    <col min="73" max="73" width="30.44140625" style="3" bestFit="1" customWidth="1"/>
    <col min="74" max="74" width="7.6640625" style="3" bestFit="1" customWidth="1"/>
    <col min="75" max="75" width="36.44140625" style="3" bestFit="1" customWidth="1"/>
    <col min="76" max="76" width="14.21875" style="3" bestFit="1" customWidth="1"/>
    <col min="77" max="77" width="12.44140625" style="3" bestFit="1" customWidth="1"/>
    <col min="78" max="78" width="23.77734375" style="3" bestFit="1" customWidth="1"/>
    <col min="79" max="79" width="37" style="3" bestFit="1" customWidth="1"/>
    <col min="80" max="80" width="7.88671875" style="3" bestFit="1" customWidth="1"/>
    <col min="81" max="81" width="23.5546875" style="3" bestFit="1" customWidth="1"/>
    <col min="82" max="82" width="14.109375" style="3" bestFit="1" customWidth="1"/>
    <col min="83" max="83" width="47" style="3" bestFit="1" customWidth="1"/>
    <col min="84" max="84" width="12.33203125" style="3" bestFit="1" customWidth="1"/>
    <col min="85" max="85" width="5.88671875" style="3" bestFit="1" customWidth="1"/>
    <col min="86" max="86" width="12.44140625" style="3" bestFit="1" customWidth="1"/>
    <col min="87" max="87" width="10" style="3" bestFit="1" customWidth="1"/>
    <col min="88" max="88" width="10.5546875" style="3" bestFit="1" customWidth="1"/>
    <col min="89" max="89" width="4.44140625" style="3" bestFit="1" customWidth="1"/>
    <col min="90" max="90" width="11.44140625" style="3" bestFit="1" customWidth="1"/>
    <col min="91" max="91" width="15.77734375" style="3" bestFit="1" customWidth="1"/>
    <col min="92" max="16384" width="8.88671875" style="3"/>
  </cols>
  <sheetData>
    <row r="1" spans="1:92" ht="14.4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s="3" t="s">
        <v>72</v>
      </c>
      <c r="B2" s="3" t="s">
        <v>73</v>
      </c>
      <c r="C2" s="3" t="s">
        <v>74</v>
      </c>
      <c r="E2" s="3" t="str">
        <f>"GAB2017765"</f>
        <v>GAB2017765</v>
      </c>
      <c r="F2" s="4">
        <v>45250</v>
      </c>
      <c r="G2" s="3">
        <v>202408</v>
      </c>
      <c r="H2" s="3" t="s">
        <v>75</v>
      </c>
      <c r="I2" s="3" t="s">
        <v>76</v>
      </c>
      <c r="J2" s="3" t="s">
        <v>77</v>
      </c>
      <c r="K2" s="3" t="s">
        <v>78</v>
      </c>
      <c r="L2" s="3" t="s">
        <v>79</v>
      </c>
      <c r="M2" s="3" t="s">
        <v>80</v>
      </c>
      <c r="N2" s="3" t="s">
        <v>81</v>
      </c>
      <c r="O2" s="3" t="s">
        <v>82</v>
      </c>
      <c r="P2" s="3" t="str">
        <f>"SUT-CT084020                  "</f>
        <v xml:space="preserve">SUT-CT084020                  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3">
        <v>0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>
        <v>0</v>
      </c>
      <c r="AI2" s="3">
        <v>0</v>
      </c>
      <c r="AJ2" s="3">
        <v>0</v>
      </c>
      <c r="AK2" s="3">
        <v>0</v>
      </c>
      <c r="AL2" s="3">
        <v>0</v>
      </c>
      <c r="AM2" s="3">
        <v>0</v>
      </c>
      <c r="AN2" s="3">
        <v>0</v>
      </c>
      <c r="AO2" s="3">
        <v>0</v>
      </c>
      <c r="AP2" s="3">
        <v>0</v>
      </c>
      <c r="AQ2" s="3">
        <v>83.07</v>
      </c>
      <c r="AR2" s="3">
        <v>0</v>
      </c>
      <c r="AS2" s="3">
        <v>0</v>
      </c>
      <c r="AT2" s="3">
        <v>0</v>
      </c>
      <c r="AU2" s="3">
        <v>0</v>
      </c>
      <c r="AV2" s="3">
        <v>0</v>
      </c>
      <c r="AW2" s="3">
        <v>0</v>
      </c>
      <c r="AX2" s="3">
        <v>0</v>
      </c>
      <c r="AY2" s="3">
        <v>0</v>
      </c>
      <c r="AZ2" s="3">
        <v>0</v>
      </c>
      <c r="BA2" s="3">
        <v>0</v>
      </c>
      <c r="BB2" s="3">
        <v>0</v>
      </c>
      <c r="BC2" s="3">
        <v>0</v>
      </c>
      <c r="BD2" s="3">
        <v>0</v>
      </c>
      <c r="BE2" s="3">
        <v>0</v>
      </c>
      <c r="BF2" s="3">
        <v>0</v>
      </c>
      <c r="BG2" s="3">
        <v>0</v>
      </c>
      <c r="BH2" s="3">
        <v>1</v>
      </c>
      <c r="BI2" s="3">
        <v>0.4</v>
      </c>
      <c r="BJ2" s="3">
        <v>2.7</v>
      </c>
      <c r="BK2" s="3">
        <v>3</v>
      </c>
      <c r="BL2" s="3">
        <v>212.87</v>
      </c>
      <c r="BM2" s="3">
        <v>31.93</v>
      </c>
      <c r="BN2" s="3">
        <v>244.8</v>
      </c>
      <c r="BO2" s="3">
        <v>244.8</v>
      </c>
      <c r="BQ2" s="3" t="s">
        <v>83</v>
      </c>
      <c r="BR2" s="3" t="s">
        <v>84</v>
      </c>
      <c r="BS2" s="3" t="s">
        <v>85</v>
      </c>
      <c r="BY2" s="3">
        <v>13453.44</v>
      </c>
      <c r="BZ2" s="3" t="s">
        <v>86</v>
      </c>
      <c r="CC2" s="3" t="s">
        <v>80</v>
      </c>
      <c r="CD2" s="3">
        <v>1900</v>
      </c>
      <c r="CE2" s="3" t="s">
        <v>87</v>
      </c>
      <c r="CF2" s="4">
        <v>45253</v>
      </c>
      <c r="CI2" s="3">
        <v>1</v>
      </c>
      <c r="CJ2" s="3" t="s">
        <v>85</v>
      </c>
      <c r="CK2" s="3">
        <v>23</v>
      </c>
      <c r="CL2" s="3" t="s">
        <v>88</v>
      </c>
    </row>
    <row r="3" spans="1:92" x14ac:dyDescent="0.3">
      <c r="A3" s="3" t="s">
        <v>72</v>
      </c>
      <c r="B3" s="3" t="s">
        <v>73</v>
      </c>
      <c r="C3" s="3" t="s">
        <v>74</v>
      </c>
      <c r="E3" s="3" t="str">
        <f>"GAB2017766"</f>
        <v>GAB2017766</v>
      </c>
      <c r="F3" s="4">
        <v>45250</v>
      </c>
      <c r="G3" s="3">
        <v>202408</v>
      </c>
      <c r="H3" s="3" t="s">
        <v>75</v>
      </c>
      <c r="I3" s="3" t="s">
        <v>76</v>
      </c>
      <c r="J3" s="3" t="s">
        <v>77</v>
      </c>
      <c r="K3" s="3" t="s">
        <v>78</v>
      </c>
      <c r="L3" s="3" t="s">
        <v>89</v>
      </c>
      <c r="M3" s="3" t="s">
        <v>90</v>
      </c>
      <c r="N3" s="3" t="s">
        <v>91</v>
      </c>
      <c r="O3" s="3" t="s">
        <v>82</v>
      </c>
      <c r="P3" s="3" t="str">
        <f>"SUT-CT084014                  "</f>
        <v xml:space="preserve">SUT-CT084014                  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0</v>
      </c>
      <c r="AL3" s="3">
        <v>0</v>
      </c>
      <c r="AM3" s="3">
        <v>0</v>
      </c>
      <c r="AN3" s="3">
        <v>0</v>
      </c>
      <c r="AO3" s="3">
        <v>0</v>
      </c>
      <c r="AP3" s="3">
        <v>0</v>
      </c>
      <c r="AQ3" s="3">
        <v>36.92</v>
      </c>
      <c r="AR3" s="3">
        <v>0</v>
      </c>
      <c r="AS3" s="3">
        <v>0</v>
      </c>
      <c r="AT3" s="3">
        <v>0</v>
      </c>
      <c r="AU3" s="3">
        <v>0</v>
      </c>
      <c r="AV3" s="3">
        <v>0</v>
      </c>
      <c r="AW3" s="3">
        <v>0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3">
        <v>0</v>
      </c>
      <c r="BF3" s="3">
        <v>0</v>
      </c>
      <c r="BG3" s="3">
        <v>0</v>
      </c>
      <c r="BH3" s="3">
        <v>1</v>
      </c>
      <c r="BI3" s="3">
        <v>0.3</v>
      </c>
      <c r="BJ3" s="3">
        <v>2.4</v>
      </c>
      <c r="BK3" s="3">
        <v>2.5</v>
      </c>
      <c r="BL3" s="3">
        <v>94.6</v>
      </c>
      <c r="BM3" s="3">
        <v>14.19</v>
      </c>
      <c r="BN3" s="3">
        <v>108.79</v>
      </c>
      <c r="BO3" s="3">
        <v>108.79</v>
      </c>
      <c r="BQ3" s="3" t="s">
        <v>92</v>
      </c>
      <c r="BR3" s="3" t="s">
        <v>84</v>
      </c>
      <c r="BS3" s="4">
        <v>45251</v>
      </c>
      <c r="BT3" s="5">
        <v>0.36249999999999999</v>
      </c>
      <c r="BU3" s="3" t="s">
        <v>93</v>
      </c>
      <c r="BV3" s="3" t="s">
        <v>94</v>
      </c>
      <c r="BY3" s="3">
        <v>11837</v>
      </c>
      <c r="BZ3" s="3" t="s">
        <v>86</v>
      </c>
      <c r="CA3" s="3" t="s">
        <v>95</v>
      </c>
      <c r="CC3" s="3" t="s">
        <v>90</v>
      </c>
      <c r="CD3" s="3">
        <v>2021</v>
      </c>
      <c r="CE3" s="3" t="s">
        <v>96</v>
      </c>
      <c r="CF3" s="4">
        <v>45251</v>
      </c>
      <c r="CI3" s="3">
        <v>1</v>
      </c>
      <c r="CJ3" s="3">
        <v>1</v>
      </c>
      <c r="CK3" s="3">
        <v>21</v>
      </c>
      <c r="CL3" s="3" t="s">
        <v>88</v>
      </c>
    </row>
    <row r="4" spans="1:92" x14ac:dyDescent="0.3">
      <c r="A4" s="3" t="s">
        <v>72</v>
      </c>
      <c r="B4" s="3" t="s">
        <v>73</v>
      </c>
      <c r="C4" s="3" t="s">
        <v>74</v>
      </c>
      <c r="E4" s="3" t="str">
        <f>"GAB2017767"</f>
        <v>GAB2017767</v>
      </c>
      <c r="F4" s="4">
        <v>45250</v>
      </c>
      <c r="G4" s="3">
        <v>202408</v>
      </c>
      <c r="H4" s="3" t="s">
        <v>75</v>
      </c>
      <c r="I4" s="3" t="s">
        <v>76</v>
      </c>
      <c r="J4" s="3" t="s">
        <v>77</v>
      </c>
      <c r="K4" s="3" t="s">
        <v>78</v>
      </c>
      <c r="L4" s="3" t="s">
        <v>97</v>
      </c>
      <c r="M4" s="3" t="s">
        <v>98</v>
      </c>
      <c r="N4" s="3" t="s">
        <v>99</v>
      </c>
      <c r="O4" s="3" t="s">
        <v>82</v>
      </c>
      <c r="P4" s="3" t="str">
        <f>"SUT-CT084025                  "</f>
        <v xml:space="preserve">SUT-CT084025                  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23.07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1</v>
      </c>
      <c r="BI4" s="3">
        <v>0.3</v>
      </c>
      <c r="BJ4" s="3">
        <v>1.9</v>
      </c>
      <c r="BK4" s="3">
        <v>2</v>
      </c>
      <c r="BL4" s="3">
        <v>59.12</v>
      </c>
      <c r="BM4" s="3">
        <v>8.8699999999999992</v>
      </c>
      <c r="BN4" s="3">
        <v>67.989999999999995</v>
      </c>
      <c r="BO4" s="3">
        <v>67.989999999999995</v>
      </c>
      <c r="BQ4" s="3" t="s">
        <v>100</v>
      </c>
      <c r="BR4" s="3" t="s">
        <v>84</v>
      </c>
      <c r="BS4" s="4">
        <v>45251</v>
      </c>
      <c r="BT4" s="5">
        <v>0.4368055555555555</v>
      </c>
      <c r="BU4" s="3" t="s">
        <v>101</v>
      </c>
      <c r="BV4" s="3" t="s">
        <v>94</v>
      </c>
      <c r="BY4" s="3">
        <v>9337.59</v>
      </c>
      <c r="BZ4" s="3" t="s">
        <v>86</v>
      </c>
      <c r="CA4" s="3" t="s">
        <v>102</v>
      </c>
      <c r="CC4" s="3" t="s">
        <v>98</v>
      </c>
      <c r="CD4" s="3">
        <v>7600</v>
      </c>
      <c r="CE4" s="3" t="s">
        <v>96</v>
      </c>
      <c r="CF4" s="4">
        <v>45252</v>
      </c>
      <c r="CI4" s="3">
        <v>1</v>
      </c>
      <c r="CJ4" s="3">
        <v>1</v>
      </c>
      <c r="CK4" s="3">
        <v>22</v>
      </c>
      <c r="CL4" s="3" t="s">
        <v>88</v>
      </c>
    </row>
    <row r="5" spans="1:92" x14ac:dyDescent="0.3">
      <c r="A5" s="3" t="s">
        <v>72</v>
      </c>
      <c r="B5" s="3" t="s">
        <v>73</v>
      </c>
      <c r="C5" s="3" t="s">
        <v>74</v>
      </c>
      <c r="E5" s="3" t="str">
        <f>"GAB2017768"</f>
        <v>GAB2017768</v>
      </c>
      <c r="F5" s="4">
        <v>45250</v>
      </c>
      <c r="G5" s="3">
        <v>202408</v>
      </c>
      <c r="H5" s="3" t="s">
        <v>75</v>
      </c>
      <c r="I5" s="3" t="s">
        <v>76</v>
      </c>
      <c r="J5" s="3" t="s">
        <v>77</v>
      </c>
      <c r="K5" s="3" t="s">
        <v>78</v>
      </c>
      <c r="L5" s="3" t="s">
        <v>103</v>
      </c>
      <c r="M5" s="3" t="s">
        <v>104</v>
      </c>
      <c r="N5" s="3" t="s">
        <v>105</v>
      </c>
      <c r="O5" s="3" t="s">
        <v>82</v>
      </c>
      <c r="P5" s="3" t="str">
        <f>"SUT-CT084033                  "</f>
        <v xml:space="preserve">SUT-CT084033                  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57.23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15.9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1</v>
      </c>
      <c r="BI5" s="3">
        <v>0.3</v>
      </c>
      <c r="BJ5" s="3">
        <v>2</v>
      </c>
      <c r="BK5" s="3">
        <v>2</v>
      </c>
      <c r="BL5" s="3">
        <v>162.55000000000001</v>
      </c>
      <c r="BM5" s="3">
        <v>24.38</v>
      </c>
      <c r="BN5" s="3">
        <v>186.93</v>
      </c>
      <c r="BO5" s="3">
        <v>186.93</v>
      </c>
      <c r="BQ5" s="3" t="s">
        <v>106</v>
      </c>
      <c r="BR5" s="3" t="s">
        <v>84</v>
      </c>
      <c r="BS5" s="4">
        <v>45251</v>
      </c>
      <c r="BT5" s="5">
        <v>0.3666666666666667</v>
      </c>
      <c r="BU5" s="3" t="s">
        <v>107</v>
      </c>
      <c r="BV5" s="3" t="s">
        <v>94</v>
      </c>
      <c r="BY5" s="3">
        <v>9906.33</v>
      </c>
      <c r="BZ5" s="3" t="s">
        <v>108</v>
      </c>
      <c r="CA5" s="3" t="s">
        <v>109</v>
      </c>
      <c r="CC5" s="3" t="s">
        <v>104</v>
      </c>
      <c r="CD5" s="3">
        <v>1982</v>
      </c>
      <c r="CE5" s="3" t="s">
        <v>96</v>
      </c>
      <c r="CF5" s="4">
        <v>45253</v>
      </c>
      <c r="CI5" s="3">
        <v>1</v>
      </c>
      <c r="CJ5" s="3">
        <v>1</v>
      </c>
      <c r="CK5" s="3">
        <v>23</v>
      </c>
      <c r="CL5" s="3" t="s">
        <v>88</v>
      </c>
    </row>
    <row r="6" spans="1:92" x14ac:dyDescent="0.3">
      <c r="A6" s="3" t="s">
        <v>72</v>
      </c>
      <c r="B6" s="3" t="s">
        <v>73</v>
      </c>
      <c r="C6" s="3" t="s">
        <v>74</v>
      </c>
      <c r="E6" s="3" t="str">
        <f>"GAB2017770"</f>
        <v>GAB2017770</v>
      </c>
      <c r="F6" s="4">
        <v>45250</v>
      </c>
      <c r="G6" s="3">
        <v>202408</v>
      </c>
      <c r="H6" s="3" t="s">
        <v>75</v>
      </c>
      <c r="I6" s="3" t="s">
        <v>76</v>
      </c>
      <c r="J6" s="3" t="s">
        <v>77</v>
      </c>
      <c r="K6" s="3" t="s">
        <v>78</v>
      </c>
      <c r="L6" s="3" t="s">
        <v>110</v>
      </c>
      <c r="M6" s="3" t="s">
        <v>111</v>
      </c>
      <c r="N6" s="3" t="s">
        <v>112</v>
      </c>
      <c r="O6" s="3" t="s">
        <v>82</v>
      </c>
      <c r="P6" s="3" t="str">
        <f>"SUT-019151                    "</f>
        <v xml:space="preserve">SUT-019151                    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57.23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3">
        <v>0</v>
      </c>
      <c r="BG6" s="3">
        <v>0</v>
      </c>
      <c r="BH6" s="3">
        <v>1</v>
      </c>
      <c r="BI6" s="3">
        <v>0.2</v>
      </c>
      <c r="BJ6" s="3">
        <v>1.6</v>
      </c>
      <c r="BK6" s="3">
        <v>2</v>
      </c>
      <c r="BL6" s="3">
        <v>146.65</v>
      </c>
      <c r="BM6" s="3">
        <v>22</v>
      </c>
      <c r="BN6" s="3">
        <v>168.65</v>
      </c>
      <c r="BO6" s="3">
        <v>168.65</v>
      </c>
      <c r="BQ6" s="3" t="s">
        <v>113</v>
      </c>
      <c r="BR6" s="3" t="s">
        <v>84</v>
      </c>
      <c r="BS6" s="4">
        <v>45251</v>
      </c>
      <c r="BT6" s="5">
        <v>0.39583333333333331</v>
      </c>
      <c r="BU6" s="3" t="s">
        <v>114</v>
      </c>
      <c r="BV6" s="3" t="s">
        <v>94</v>
      </c>
      <c r="BY6" s="3">
        <v>8134.5</v>
      </c>
      <c r="BZ6" s="3" t="s">
        <v>86</v>
      </c>
      <c r="CA6" s="3" t="s">
        <v>115</v>
      </c>
      <c r="CC6" s="3" t="s">
        <v>111</v>
      </c>
      <c r="CD6" s="3">
        <v>1739</v>
      </c>
      <c r="CE6" s="3" t="s">
        <v>116</v>
      </c>
      <c r="CF6" s="4">
        <v>45252</v>
      </c>
      <c r="CI6" s="3">
        <v>1</v>
      </c>
      <c r="CJ6" s="3">
        <v>1</v>
      </c>
      <c r="CK6" s="3">
        <v>23</v>
      </c>
      <c r="CL6" s="3" t="s">
        <v>88</v>
      </c>
    </row>
    <row r="7" spans="1:92" x14ac:dyDescent="0.3">
      <c r="A7" s="3" t="s">
        <v>72</v>
      </c>
      <c r="B7" s="3" t="s">
        <v>73</v>
      </c>
      <c r="C7" s="3" t="s">
        <v>74</v>
      </c>
      <c r="E7" s="3" t="str">
        <f>"GAB2017771"</f>
        <v>GAB2017771</v>
      </c>
      <c r="F7" s="4">
        <v>45250</v>
      </c>
      <c r="G7" s="3">
        <v>202408</v>
      </c>
      <c r="H7" s="3" t="s">
        <v>75</v>
      </c>
      <c r="I7" s="3" t="s">
        <v>76</v>
      </c>
      <c r="J7" s="3" t="s">
        <v>77</v>
      </c>
      <c r="K7" s="3" t="s">
        <v>78</v>
      </c>
      <c r="L7" s="3" t="s">
        <v>117</v>
      </c>
      <c r="M7" s="3" t="s">
        <v>117</v>
      </c>
      <c r="N7" s="3" t="s">
        <v>118</v>
      </c>
      <c r="O7" s="3" t="s">
        <v>82</v>
      </c>
      <c r="P7" s="3" t="str">
        <f>"SUT-CT084030                  "</f>
        <v xml:space="preserve">SUT-CT084030                  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  <c r="AL7" s="3">
        <v>0</v>
      </c>
      <c r="AM7" s="3">
        <v>0</v>
      </c>
      <c r="AN7" s="3">
        <v>0</v>
      </c>
      <c r="AO7" s="3">
        <v>0</v>
      </c>
      <c r="AP7" s="3">
        <v>0</v>
      </c>
      <c r="AQ7" s="3">
        <v>51.65</v>
      </c>
      <c r="AR7" s="3">
        <v>0</v>
      </c>
      <c r="AS7" s="3">
        <v>0</v>
      </c>
      <c r="AT7" s="3">
        <v>0</v>
      </c>
      <c r="AU7" s="3">
        <v>0</v>
      </c>
      <c r="AV7" s="3">
        <v>0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0</v>
      </c>
      <c r="BH7" s="3">
        <v>1</v>
      </c>
      <c r="BI7" s="3">
        <v>0.3</v>
      </c>
      <c r="BJ7" s="3">
        <v>2.2999999999999998</v>
      </c>
      <c r="BK7" s="3">
        <v>2.5</v>
      </c>
      <c r="BL7" s="3">
        <v>132.36000000000001</v>
      </c>
      <c r="BM7" s="3">
        <v>19.850000000000001</v>
      </c>
      <c r="BN7" s="3">
        <v>152.21</v>
      </c>
      <c r="BO7" s="3">
        <v>152.21</v>
      </c>
      <c r="BQ7" s="3" t="s">
        <v>119</v>
      </c>
      <c r="BR7" s="3" t="s">
        <v>84</v>
      </c>
      <c r="BS7" s="4">
        <v>45251</v>
      </c>
      <c r="BT7" s="5">
        <v>0.44166666666666665</v>
      </c>
      <c r="BU7" s="3" t="s">
        <v>120</v>
      </c>
      <c r="BV7" s="3" t="s">
        <v>94</v>
      </c>
      <c r="BY7" s="3">
        <v>11417.2</v>
      </c>
      <c r="BZ7" s="3" t="s">
        <v>86</v>
      </c>
      <c r="CA7" s="3" t="s">
        <v>121</v>
      </c>
      <c r="CC7" s="3" t="s">
        <v>117</v>
      </c>
      <c r="CD7" s="3">
        <v>7646</v>
      </c>
      <c r="CE7" s="3" t="s">
        <v>96</v>
      </c>
      <c r="CF7" s="4">
        <v>45252</v>
      </c>
      <c r="CI7" s="3">
        <v>1</v>
      </c>
      <c r="CJ7" s="3">
        <v>1</v>
      </c>
      <c r="CK7" s="3">
        <v>24</v>
      </c>
      <c r="CL7" s="3" t="s">
        <v>88</v>
      </c>
    </row>
    <row r="8" spans="1:92" x14ac:dyDescent="0.3">
      <c r="A8" s="3" t="s">
        <v>72</v>
      </c>
      <c r="B8" s="3" t="s">
        <v>73</v>
      </c>
      <c r="C8" s="3" t="s">
        <v>74</v>
      </c>
      <c r="E8" s="3" t="str">
        <f>"GAB2017773"</f>
        <v>GAB2017773</v>
      </c>
      <c r="F8" s="4">
        <v>45250</v>
      </c>
      <c r="G8" s="3">
        <v>202408</v>
      </c>
      <c r="H8" s="3" t="s">
        <v>75</v>
      </c>
      <c r="I8" s="3" t="s">
        <v>76</v>
      </c>
      <c r="J8" s="3" t="s">
        <v>77</v>
      </c>
      <c r="K8" s="3" t="s">
        <v>78</v>
      </c>
      <c r="L8" s="3" t="s">
        <v>97</v>
      </c>
      <c r="M8" s="3" t="s">
        <v>98</v>
      </c>
      <c r="N8" s="3" t="s">
        <v>122</v>
      </c>
      <c r="O8" s="3" t="s">
        <v>82</v>
      </c>
      <c r="P8" s="3" t="str">
        <f>"SUT-CT084031 034 023          "</f>
        <v xml:space="preserve">SUT-CT084031 034 023          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</v>
      </c>
      <c r="AO8" s="3">
        <v>0</v>
      </c>
      <c r="AP8" s="3">
        <v>0</v>
      </c>
      <c r="AQ8" s="3">
        <v>23.07</v>
      </c>
      <c r="AR8" s="3">
        <v>0</v>
      </c>
      <c r="AS8" s="3">
        <v>0</v>
      </c>
      <c r="AT8" s="3">
        <v>0</v>
      </c>
      <c r="AU8" s="3">
        <v>0</v>
      </c>
      <c r="AV8" s="3">
        <v>0</v>
      </c>
      <c r="AW8" s="3">
        <v>0</v>
      </c>
      <c r="AX8" s="3">
        <v>0</v>
      </c>
      <c r="AY8" s="3">
        <v>0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0</v>
      </c>
      <c r="BH8" s="3">
        <v>1</v>
      </c>
      <c r="BI8" s="3">
        <v>0.8</v>
      </c>
      <c r="BJ8" s="3">
        <v>1.7</v>
      </c>
      <c r="BK8" s="3">
        <v>2</v>
      </c>
      <c r="BL8" s="3">
        <v>59.12</v>
      </c>
      <c r="BM8" s="3">
        <v>8.8699999999999992</v>
      </c>
      <c r="BN8" s="3">
        <v>67.989999999999995</v>
      </c>
      <c r="BO8" s="3">
        <v>67.989999999999995</v>
      </c>
      <c r="BQ8" s="3" t="s">
        <v>123</v>
      </c>
      <c r="BR8" s="3" t="s">
        <v>84</v>
      </c>
      <c r="BS8" s="4">
        <v>45251</v>
      </c>
      <c r="BT8" s="5">
        <v>0.4375</v>
      </c>
      <c r="BU8" s="3" t="s">
        <v>124</v>
      </c>
      <c r="BV8" s="3" t="s">
        <v>94</v>
      </c>
      <c r="BY8" s="3">
        <v>8699.6299999999992</v>
      </c>
      <c r="BZ8" s="3" t="s">
        <v>86</v>
      </c>
      <c r="CA8" s="3" t="s">
        <v>102</v>
      </c>
      <c r="CC8" s="3" t="s">
        <v>98</v>
      </c>
      <c r="CD8" s="3">
        <v>7600</v>
      </c>
      <c r="CE8" s="3" t="s">
        <v>125</v>
      </c>
      <c r="CF8" s="4">
        <v>45252</v>
      </c>
      <c r="CI8" s="3">
        <v>1</v>
      </c>
      <c r="CJ8" s="3">
        <v>1</v>
      </c>
      <c r="CK8" s="3">
        <v>22</v>
      </c>
      <c r="CL8" s="3" t="s">
        <v>88</v>
      </c>
    </row>
    <row r="9" spans="1:92" x14ac:dyDescent="0.3">
      <c r="A9" s="3" t="s">
        <v>72</v>
      </c>
      <c r="B9" s="3" t="s">
        <v>73</v>
      </c>
      <c r="C9" s="3" t="s">
        <v>74</v>
      </c>
      <c r="E9" s="3" t="str">
        <f>"GAB2017774"</f>
        <v>GAB2017774</v>
      </c>
      <c r="F9" s="4">
        <v>45250</v>
      </c>
      <c r="G9" s="3">
        <v>202408</v>
      </c>
      <c r="H9" s="3" t="s">
        <v>75</v>
      </c>
      <c r="I9" s="3" t="s">
        <v>76</v>
      </c>
      <c r="J9" s="3" t="s">
        <v>77</v>
      </c>
      <c r="K9" s="3" t="s">
        <v>78</v>
      </c>
      <c r="L9" s="3" t="s">
        <v>126</v>
      </c>
      <c r="M9" s="3" t="s">
        <v>127</v>
      </c>
      <c r="N9" s="3" t="s">
        <v>128</v>
      </c>
      <c r="O9" s="3" t="s">
        <v>82</v>
      </c>
      <c r="P9" s="3" t="str">
        <f>"SUT-CT084032                  "</f>
        <v xml:space="preserve">SUT-CT084032                  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57.23</v>
      </c>
      <c r="AR9" s="3">
        <v>0</v>
      </c>
      <c r="AS9" s="3">
        <v>0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0</v>
      </c>
      <c r="BH9" s="3">
        <v>1</v>
      </c>
      <c r="BI9" s="3">
        <v>0.7</v>
      </c>
      <c r="BJ9" s="3">
        <v>1.7</v>
      </c>
      <c r="BK9" s="3">
        <v>2</v>
      </c>
      <c r="BL9" s="3">
        <v>146.65</v>
      </c>
      <c r="BM9" s="3">
        <v>22</v>
      </c>
      <c r="BN9" s="3">
        <v>168.65</v>
      </c>
      <c r="BO9" s="3">
        <v>168.65</v>
      </c>
      <c r="BQ9" s="3" t="s">
        <v>129</v>
      </c>
      <c r="BR9" s="3" t="s">
        <v>84</v>
      </c>
      <c r="BS9" s="4">
        <v>45251</v>
      </c>
      <c r="BT9" s="5">
        <v>0.50694444444444442</v>
      </c>
      <c r="BU9" s="3" t="s">
        <v>130</v>
      </c>
      <c r="BV9" s="3" t="s">
        <v>94</v>
      </c>
      <c r="BY9" s="3">
        <v>8342.57</v>
      </c>
      <c r="BZ9" s="3" t="s">
        <v>86</v>
      </c>
      <c r="CA9" s="3" t="s">
        <v>131</v>
      </c>
      <c r="CC9" s="3" t="s">
        <v>127</v>
      </c>
      <c r="CD9" s="3">
        <v>250</v>
      </c>
      <c r="CE9" s="3" t="s">
        <v>125</v>
      </c>
      <c r="CF9" s="4">
        <v>45251</v>
      </c>
      <c r="CI9" s="3">
        <v>2</v>
      </c>
      <c r="CJ9" s="3">
        <v>1</v>
      </c>
      <c r="CK9" s="3">
        <v>23</v>
      </c>
      <c r="CL9" s="3" t="s">
        <v>88</v>
      </c>
    </row>
    <row r="10" spans="1:92" x14ac:dyDescent="0.3">
      <c r="A10" s="3" t="s">
        <v>72</v>
      </c>
      <c r="B10" s="3" t="s">
        <v>73</v>
      </c>
      <c r="C10" s="3" t="s">
        <v>74</v>
      </c>
      <c r="E10" s="3" t="str">
        <f>"GAB2017776"</f>
        <v>GAB2017776</v>
      </c>
      <c r="F10" s="4">
        <v>45250</v>
      </c>
      <c r="G10" s="3">
        <v>202408</v>
      </c>
      <c r="H10" s="3" t="s">
        <v>75</v>
      </c>
      <c r="I10" s="3" t="s">
        <v>76</v>
      </c>
      <c r="J10" s="3" t="s">
        <v>77</v>
      </c>
      <c r="K10" s="3" t="s">
        <v>78</v>
      </c>
      <c r="L10" s="3" t="s">
        <v>89</v>
      </c>
      <c r="M10" s="3" t="s">
        <v>90</v>
      </c>
      <c r="N10" s="3" t="s">
        <v>132</v>
      </c>
      <c r="O10" s="3" t="s">
        <v>82</v>
      </c>
      <c r="P10" s="3" t="str">
        <f>"SUT-CT084035                  "</f>
        <v xml:space="preserve">SUT-CT084035                  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36.92</v>
      </c>
      <c r="AR10" s="3">
        <v>0</v>
      </c>
      <c r="AS10" s="3">
        <v>0</v>
      </c>
      <c r="AT10" s="3">
        <v>0</v>
      </c>
      <c r="AU10" s="3">
        <v>0</v>
      </c>
      <c r="AV10" s="3">
        <v>0</v>
      </c>
      <c r="AW10" s="3">
        <v>15.9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0</v>
      </c>
      <c r="BH10" s="3">
        <v>1</v>
      </c>
      <c r="BI10" s="3">
        <v>0.3</v>
      </c>
      <c r="BJ10" s="3">
        <v>2.2999999999999998</v>
      </c>
      <c r="BK10" s="3">
        <v>2.5</v>
      </c>
      <c r="BL10" s="3">
        <v>110.5</v>
      </c>
      <c r="BM10" s="3">
        <v>16.579999999999998</v>
      </c>
      <c r="BN10" s="3">
        <v>127.08</v>
      </c>
      <c r="BO10" s="3">
        <v>127.08</v>
      </c>
      <c r="BQ10" s="3" t="s">
        <v>133</v>
      </c>
      <c r="BR10" s="3" t="s">
        <v>84</v>
      </c>
      <c r="BS10" s="4">
        <v>45251</v>
      </c>
      <c r="BT10" s="5">
        <v>0.39027777777777778</v>
      </c>
      <c r="BU10" s="3" t="s">
        <v>134</v>
      </c>
      <c r="BV10" s="3" t="s">
        <v>94</v>
      </c>
      <c r="BY10" s="3">
        <v>11746.58</v>
      </c>
      <c r="BZ10" s="3" t="s">
        <v>108</v>
      </c>
      <c r="CA10" s="3" t="s">
        <v>135</v>
      </c>
      <c r="CC10" s="3" t="s">
        <v>90</v>
      </c>
      <c r="CD10" s="3">
        <v>1863</v>
      </c>
      <c r="CE10" s="3" t="s">
        <v>116</v>
      </c>
      <c r="CF10" s="4">
        <v>45251</v>
      </c>
      <c r="CI10" s="3">
        <v>1</v>
      </c>
      <c r="CJ10" s="3">
        <v>1</v>
      </c>
      <c r="CK10" s="3">
        <v>21</v>
      </c>
      <c r="CL10" s="3" t="s">
        <v>88</v>
      </c>
    </row>
    <row r="11" spans="1:92" x14ac:dyDescent="0.3">
      <c r="A11" s="3" t="s">
        <v>72</v>
      </c>
      <c r="B11" s="3" t="s">
        <v>73</v>
      </c>
      <c r="C11" s="3" t="s">
        <v>74</v>
      </c>
      <c r="E11" s="3" t="str">
        <f>"GAB2017937"</f>
        <v>GAB2017937</v>
      </c>
      <c r="F11" s="4">
        <v>45259</v>
      </c>
      <c r="G11" s="3">
        <v>202408</v>
      </c>
      <c r="H11" s="3" t="s">
        <v>75</v>
      </c>
      <c r="I11" s="3" t="s">
        <v>76</v>
      </c>
      <c r="J11" s="3" t="s">
        <v>77</v>
      </c>
      <c r="K11" s="3" t="s">
        <v>78</v>
      </c>
      <c r="L11" s="3" t="s">
        <v>136</v>
      </c>
      <c r="M11" s="3" t="s">
        <v>137</v>
      </c>
      <c r="N11" s="3" t="s">
        <v>138</v>
      </c>
      <c r="O11" s="3" t="s">
        <v>82</v>
      </c>
      <c r="P11" s="3" t="str">
        <f>"SUT-CT084251                  "</f>
        <v xml:space="preserve">SUT-CT084251                  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36.92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1</v>
      </c>
      <c r="BI11" s="3">
        <v>0.9</v>
      </c>
      <c r="BJ11" s="3">
        <v>2.2999999999999998</v>
      </c>
      <c r="BK11" s="3">
        <v>2.5</v>
      </c>
      <c r="BL11" s="3">
        <v>94.6</v>
      </c>
      <c r="BM11" s="3">
        <v>14.19</v>
      </c>
      <c r="BN11" s="3">
        <v>108.79</v>
      </c>
      <c r="BO11" s="3">
        <v>108.79</v>
      </c>
      <c r="BQ11" s="3" t="s">
        <v>139</v>
      </c>
      <c r="BR11" s="3" t="s">
        <v>84</v>
      </c>
      <c r="BS11" s="3" t="s">
        <v>85</v>
      </c>
      <c r="BY11" s="3">
        <v>11706.38</v>
      </c>
      <c r="CC11" s="3" t="s">
        <v>137</v>
      </c>
      <c r="CD11" s="3">
        <v>157</v>
      </c>
      <c r="CE11" s="3" t="s">
        <v>140</v>
      </c>
      <c r="CI11" s="3">
        <v>1</v>
      </c>
      <c r="CJ11" s="3" t="s">
        <v>85</v>
      </c>
      <c r="CK11" s="3">
        <v>21</v>
      </c>
      <c r="CL11" s="3" t="s">
        <v>88</v>
      </c>
    </row>
    <row r="12" spans="1:92" x14ac:dyDescent="0.3">
      <c r="A12" s="3" t="s">
        <v>72</v>
      </c>
      <c r="B12" s="3" t="s">
        <v>73</v>
      </c>
      <c r="C12" s="3" t="s">
        <v>74</v>
      </c>
      <c r="E12" s="3" t="str">
        <f>"GAB2017938"</f>
        <v>GAB2017938</v>
      </c>
      <c r="F12" s="4">
        <v>45259</v>
      </c>
      <c r="G12" s="3">
        <v>202408</v>
      </c>
      <c r="H12" s="3" t="s">
        <v>75</v>
      </c>
      <c r="I12" s="3" t="s">
        <v>76</v>
      </c>
      <c r="J12" s="3" t="s">
        <v>77</v>
      </c>
      <c r="K12" s="3" t="s">
        <v>78</v>
      </c>
      <c r="L12" s="3" t="s">
        <v>141</v>
      </c>
      <c r="M12" s="3" t="s">
        <v>142</v>
      </c>
      <c r="N12" s="3" t="s">
        <v>143</v>
      </c>
      <c r="O12" s="3" t="s">
        <v>82</v>
      </c>
      <c r="P12" s="3" t="str">
        <f>"SUT-CT084244                  "</f>
        <v xml:space="preserve">SUT-CT084244                  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57.23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1</v>
      </c>
      <c r="BI12" s="3">
        <v>0.4</v>
      </c>
      <c r="BJ12" s="3">
        <v>2</v>
      </c>
      <c r="BK12" s="3">
        <v>2</v>
      </c>
      <c r="BL12" s="3">
        <v>146.65</v>
      </c>
      <c r="BM12" s="3">
        <v>22</v>
      </c>
      <c r="BN12" s="3">
        <v>168.65</v>
      </c>
      <c r="BO12" s="3">
        <v>168.65</v>
      </c>
      <c r="BQ12" s="3" t="s">
        <v>144</v>
      </c>
      <c r="BR12" s="3" t="s">
        <v>84</v>
      </c>
      <c r="BS12" s="3" t="s">
        <v>85</v>
      </c>
      <c r="BY12" s="3">
        <v>10120.32</v>
      </c>
      <c r="CC12" s="3" t="s">
        <v>142</v>
      </c>
      <c r="CD12" s="3">
        <v>300</v>
      </c>
      <c r="CE12" s="3" t="s">
        <v>145</v>
      </c>
      <c r="CI12" s="3">
        <v>2</v>
      </c>
      <c r="CJ12" s="3" t="s">
        <v>85</v>
      </c>
      <c r="CK12" s="3">
        <v>23</v>
      </c>
      <c r="CL12" s="3" t="s">
        <v>88</v>
      </c>
    </row>
    <row r="13" spans="1:92" x14ac:dyDescent="0.3">
      <c r="A13" s="3" t="s">
        <v>72</v>
      </c>
      <c r="B13" s="3" t="s">
        <v>73</v>
      </c>
      <c r="C13" s="3" t="s">
        <v>74</v>
      </c>
      <c r="E13" s="3" t="str">
        <f>"GAB2017939"</f>
        <v>GAB2017939</v>
      </c>
      <c r="F13" s="4">
        <v>45259</v>
      </c>
      <c r="G13" s="3">
        <v>202408</v>
      </c>
      <c r="H13" s="3" t="s">
        <v>75</v>
      </c>
      <c r="I13" s="3" t="s">
        <v>76</v>
      </c>
      <c r="J13" s="3" t="s">
        <v>77</v>
      </c>
      <c r="K13" s="3" t="s">
        <v>78</v>
      </c>
      <c r="L13" s="3" t="s">
        <v>97</v>
      </c>
      <c r="M13" s="3" t="s">
        <v>98</v>
      </c>
      <c r="N13" s="3" t="s">
        <v>122</v>
      </c>
      <c r="O13" s="3" t="s">
        <v>82</v>
      </c>
      <c r="P13" s="3" t="str">
        <f>"SUT-CT084249                  "</f>
        <v xml:space="preserve">SUT-CT084249                  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>
        <v>0</v>
      </c>
      <c r="AI13" s="3">
        <v>0</v>
      </c>
      <c r="AJ13" s="3">
        <v>0</v>
      </c>
      <c r="AK13" s="3">
        <v>0</v>
      </c>
      <c r="AL13" s="3">
        <v>0</v>
      </c>
      <c r="AM13" s="3">
        <v>0</v>
      </c>
      <c r="AN13" s="3">
        <v>0</v>
      </c>
      <c r="AO13" s="3">
        <v>0</v>
      </c>
      <c r="AP13" s="3">
        <v>0</v>
      </c>
      <c r="AQ13" s="3">
        <v>23.07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1</v>
      </c>
      <c r="BI13" s="3">
        <v>0.2</v>
      </c>
      <c r="BJ13" s="3">
        <v>2.5</v>
      </c>
      <c r="BK13" s="3">
        <v>3</v>
      </c>
      <c r="BL13" s="3">
        <v>59.12</v>
      </c>
      <c r="BM13" s="3">
        <v>8.8699999999999992</v>
      </c>
      <c r="BN13" s="3">
        <v>67.989999999999995</v>
      </c>
      <c r="BO13" s="3">
        <v>67.989999999999995</v>
      </c>
      <c r="BQ13" s="3" t="s">
        <v>123</v>
      </c>
      <c r="BR13" s="3" t="s">
        <v>84</v>
      </c>
      <c r="BS13" s="4">
        <v>45260</v>
      </c>
      <c r="BT13" s="5">
        <v>0.4861111111111111</v>
      </c>
      <c r="BU13" s="3" t="s">
        <v>146</v>
      </c>
      <c r="BV13" s="3" t="s">
        <v>88</v>
      </c>
      <c r="BY13" s="3">
        <v>12564.86</v>
      </c>
      <c r="CA13" s="3" t="s">
        <v>147</v>
      </c>
      <c r="CC13" s="3" t="s">
        <v>98</v>
      </c>
      <c r="CD13" s="3">
        <v>7600</v>
      </c>
      <c r="CE13" s="3" t="s">
        <v>148</v>
      </c>
      <c r="CI13" s="3">
        <v>1</v>
      </c>
      <c r="CJ13" s="3">
        <v>1</v>
      </c>
      <c r="CK13" s="3">
        <v>22</v>
      </c>
      <c r="CL13" s="3" t="s">
        <v>88</v>
      </c>
    </row>
    <row r="14" spans="1:92" x14ac:dyDescent="0.3">
      <c r="A14" s="3" t="s">
        <v>72</v>
      </c>
      <c r="B14" s="3" t="s">
        <v>73</v>
      </c>
      <c r="C14" s="3" t="s">
        <v>74</v>
      </c>
      <c r="E14" s="3" t="str">
        <f>"GAB2017940"</f>
        <v>GAB2017940</v>
      </c>
      <c r="F14" s="4">
        <v>45259</v>
      </c>
      <c r="G14" s="3">
        <v>202408</v>
      </c>
      <c r="H14" s="3" t="s">
        <v>75</v>
      </c>
      <c r="I14" s="3" t="s">
        <v>76</v>
      </c>
      <c r="J14" s="3" t="s">
        <v>77</v>
      </c>
      <c r="K14" s="3" t="s">
        <v>78</v>
      </c>
      <c r="L14" s="3" t="s">
        <v>136</v>
      </c>
      <c r="M14" s="3" t="s">
        <v>137</v>
      </c>
      <c r="N14" s="3" t="s">
        <v>149</v>
      </c>
      <c r="O14" s="3" t="s">
        <v>82</v>
      </c>
      <c r="P14" s="3" t="str">
        <f>"SUT-CT084242                  "</f>
        <v xml:space="preserve">SUT-CT084242                  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944.56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4</v>
      </c>
      <c r="BI14" s="3">
        <v>28</v>
      </c>
      <c r="BJ14" s="3">
        <v>64</v>
      </c>
      <c r="BK14" s="3">
        <v>64</v>
      </c>
      <c r="BL14" s="3">
        <v>2420.4299999999998</v>
      </c>
      <c r="BM14" s="3">
        <v>363.06</v>
      </c>
      <c r="BN14" s="3">
        <v>2783.49</v>
      </c>
      <c r="BO14" s="3">
        <v>2783.49</v>
      </c>
      <c r="BQ14" s="3" t="s">
        <v>150</v>
      </c>
      <c r="BR14" s="3" t="s">
        <v>84</v>
      </c>
      <c r="BS14" s="4">
        <v>45260</v>
      </c>
      <c r="BT14" s="5">
        <v>0.42430555555555555</v>
      </c>
      <c r="BU14" s="3" t="s">
        <v>151</v>
      </c>
      <c r="BV14" s="3" t="s">
        <v>94</v>
      </c>
      <c r="BY14" s="3">
        <v>320196.96000000002</v>
      </c>
      <c r="CA14" s="3" t="s">
        <v>152</v>
      </c>
      <c r="CC14" s="3" t="s">
        <v>137</v>
      </c>
      <c r="CD14" s="3">
        <v>157</v>
      </c>
      <c r="CE14" s="3" t="s">
        <v>153</v>
      </c>
      <c r="CI14" s="3">
        <v>1</v>
      </c>
      <c r="CJ14" s="3">
        <v>1</v>
      </c>
      <c r="CK14" s="3">
        <v>21</v>
      </c>
      <c r="CL14" s="3" t="s">
        <v>88</v>
      </c>
    </row>
    <row r="15" spans="1:92" x14ac:dyDescent="0.3">
      <c r="A15" s="3" t="s">
        <v>72</v>
      </c>
      <c r="B15" s="3" t="s">
        <v>73</v>
      </c>
      <c r="C15" s="3" t="s">
        <v>74</v>
      </c>
      <c r="E15" s="3" t="str">
        <f>"009943951804"</f>
        <v>009943951804</v>
      </c>
      <c r="F15" s="4">
        <v>45259</v>
      </c>
      <c r="G15" s="3">
        <v>202408</v>
      </c>
      <c r="H15" s="3" t="s">
        <v>154</v>
      </c>
      <c r="I15" s="3" t="s">
        <v>155</v>
      </c>
      <c r="J15" s="3" t="s">
        <v>156</v>
      </c>
      <c r="K15" s="3" t="s">
        <v>78</v>
      </c>
      <c r="L15" s="3" t="s">
        <v>157</v>
      </c>
      <c r="M15" s="3" t="s">
        <v>158</v>
      </c>
      <c r="N15" s="3" t="s">
        <v>159</v>
      </c>
      <c r="O15" s="3" t="s">
        <v>82</v>
      </c>
      <c r="P15" s="3" t="str">
        <f>"                              "</f>
        <v xml:space="preserve">                              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29.54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1</v>
      </c>
      <c r="BI15" s="3">
        <v>1</v>
      </c>
      <c r="BJ15" s="3">
        <v>1.2</v>
      </c>
      <c r="BK15" s="3">
        <v>1.5</v>
      </c>
      <c r="BL15" s="3">
        <v>75.69</v>
      </c>
      <c r="BM15" s="3">
        <v>11.35</v>
      </c>
      <c r="BN15" s="3">
        <v>87.04</v>
      </c>
      <c r="BO15" s="3">
        <v>87.04</v>
      </c>
      <c r="BR15" s="3" t="s">
        <v>160</v>
      </c>
      <c r="BS15" s="3" t="s">
        <v>85</v>
      </c>
      <c r="BY15" s="3">
        <v>5888</v>
      </c>
      <c r="BZ15" s="3" t="s">
        <v>86</v>
      </c>
      <c r="CC15" s="3" t="s">
        <v>158</v>
      </c>
      <c r="CD15" s="3">
        <v>1</v>
      </c>
      <c r="CE15" s="3" t="s">
        <v>161</v>
      </c>
      <c r="CI15" s="3">
        <v>1</v>
      </c>
      <c r="CJ15" s="3" t="s">
        <v>85</v>
      </c>
      <c r="CK15" s="3">
        <v>21</v>
      </c>
      <c r="CL15" s="3" t="s">
        <v>88</v>
      </c>
    </row>
    <row r="16" spans="1:92" x14ac:dyDescent="0.3">
      <c r="A16" s="3" t="s">
        <v>72</v>
      </c>
      <c r="B16" s="3" t="s">
        <v>73</v>
      </c>
      <c r="C16" s="3" t="s">
        <v>74</v>
      </c>
      <c r="E16" s="3" t="str">
        <f>"080011039462"</f>
        <v>080011039462</v>
      </c>
      <c r="F16" s="4">
        <v>45259</v>
      </c>
      <c r="G16" s="3">
        <v>202408</v>
      </c>
      <c r="H16" s="3" t="s">
        <v>89</v>
      </c>
      <c r="I16" s="3" t="s">
        <v>90</v>
      </c>
      <c r="J16" s="3" t="s">
        <v>162</v>
      </c>
      <c r="K16" s="3" t="s">
        <v>78</v>
      </c>
      <c r="L16" s="3" t="s">
        <v>75</v>
      </c>
      <c r="M16" s="3" t="s">
        <v>76</v>
      </c>
      <c r="N16" s="3" t="s">
        <v>138</v>
      </c>
      <c r="O16" s="3" t="s">
        <v>82</v>
      </c>
      <c r="P16" s="3" t="str">
        <f>"-                             "</f>
        <v xml:space="preserve">-                             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29.54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1</v>
      </c>
      <c r="BI16" s="3">
        <v>1</v>
      </c>
      <c r="BJ16" s="3">
        <v>0.2</v>
      </c>
      <c r="BK16" s="3">
        <v>1</v>
      </c>
      <c r="BL16" s="3">
        <v>75.69</v>
      </c>
      <c r="BM16" s="3">
        <v>11.35</v>
      </c>
      <c r="BN16" s="3">
        <v>87.04</v>
      </c>
      <c r="BO16" s="3">
        <v>87.04</v>
      </c>
      <c r="BP16" s="3" t="s">
        <v>85</v>
      </c>
      <c r="BQ16" s="3" t="s">
        <v>163</v>
      </c>
      <c r="BR16" s="3" t="s">
        <v>164</v>
      </c>
      <c r="BS16" s="4">
        <v>45260</v>
      </c>
      <c r="BT16" s="5">
        <v>0.43263888888888885</v>
      </c>
      <c r="BU16" s="3" t="s">
        <v>165</v>
      </c>
      <c r="BV16" s="3" t="s">
        <v>94</v>
      </c>
      <c r="BY16" s="3">
        <v>1200</v>
      </c>
      <c r="CA16" s="3" t="s">
        <v>166</v>
      </c>
      <c r="CC16" s="3" t="s">
        <v>76</v>
      </c>
      <c r="CD16" s="3">
        <v>7460</v>
      </c>
      <c r="CE16" s="3" t="s">
        <v>167</v>
      </c>
      <c r="CI16" s="3">
        <v>1</v>
      </c>
      <c r="CJ16" s="3">
        <v>1</v>
      </c>
      <c r="CK16" s="3">
        <v>21</v>
      </c>
      <c r="CL16" s="3" t="s">
        <v>88</v>
      </c>
    </row>
    <row r="17" spans="1:90" x14ac:dyDescent="0.3">
      <c r="A17" s="3" t="s">
        <v>72</v>
      </c>
      <c r="B17" s="3" t="s">
        <v>73</v>
      </c>
      <c r="C17" s="3" t="s">
        <v>74</v>
      </c>
      <c r="E17" s="3" t="str">
        <f>"GAB2017739"</f>
        <v>GAB2017739</v>
      </c>
      <c r="F17" s="4">
        <v>45247</v>
      </c>
      <c r="G17" s="3">
        <v>202408</v>
      </c>
      <c r="H17" s="3" t="s">
        <v>75</v>
      </c>
      <c r="I17" s="3" t="s">
        <v>76</v>
      </c>
      <c r="J17" s="3" t="s">
        <v>77</v>
      </c>
      <c r="K17" s="3" t="s">
        <v>78</v>
      </c>
      <c r="L17" s="3" t="s">
        <v>75</v>
      </c>
      <c r="M17" s="3" t="s">
        <v>76</v>
      </c>
      <c r="N17" s="3" t="s">
        <v>168</v>
      </c>
      <c r="O17" s="3" t="s">
        <v>169</v>
      </c>
      <c r="P17" s="3" t="str">
        <f>"SUT-CT083774                  "</f>
        <v xml:space="preserve">SUT-CT083774                  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5.57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44.08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1</v>
      </c>
      <c r="BI17" s="3">
        <v>0.2</v>
      </c>
      <c r="BJ17" s="3">
        <v>2.7</v>
      </c>
      <c r="BK17" s="3">
        <v>3</v>
      </c>
      <c r="BL17" s="3">
        <v>118.52</v>
      </c>
      <c r="BM17" s="3">
        <v>17.78</v>
      </c>
      <c r="BN17" s="3">
        <v>136.30000000000001</v>
      </c>
      <c r="BO17" s="3">
        <v>136.30000000000001</v>
      </c>
      <c r="BQ17" s="3" t="s">
        <v>170</v>
      </c>
      <c r="BR17" s="3" t="s">
        <v>84</v>
      </c>
      <c r="BS17" s="4">
        <v>45250</v>
      </c>
      <c r="BT17" s="5">
        <v>0.4694444444444445</v>
      </c>
      <c r="BU17" s="3" t="s">
        <v>171</v>
      </c>
      <c r="BV17" s="3" t="s">
        <v>94</v>
      </c>
      <c r="BY17" s="3">
        <v>13707.36</v>
      </c>
      <c r="CA17" s="3" t="s">
        <v>172</v>
      </c>
      <c r="CC17" s="3" t="s">
        <v>76</v>
      </c>
      <c r="CD17" s="3">
        <v>7800</v>
      </c>
      <c r="CE17" s="3" t="s">
        <v>161</v>
      </c>
      <c r="CF17" s="4">
        <v>45251</v>
      </c>
      <c r="CI17" s="3">
        <v>1</v>
      </c>
      <c r="CJ17" s="3">
        <v>1</v>
      </c>
      <c r="CK17" s="3">
        <v>42</v>
      </c>
      <c r="CL17" s="3" t="s">
        <v>88</v>
      </c>
    </row>
    <row r="18" spans="1:90" x14ac:dyDescent="0.3">
      <c r="A18" s="3" t="s">
        <v>72</v>
      </c>
      <c r="B18" s="3" t="s">
        <v>73</v>
      </c>
      <c r="C18" s="3" t="s">
        <v>74</v>
      </c>
      <c r="E18" s="3" t="str">
        <f>"GAB2017740"</f>
        <v>GAB2017740</v>
      </c>
      <c r="F18" s="4">
        <v>45247</v>
      </c>
      <c r="G18" s="3">
        <v>202408</v>
      </c>
      <c r="H18" s="3" t="s">
        <v>75</v>
      </c>
      <c r="I18" s="3" t="s">
        <v>76</v>
      </c>
      <c r="J18" s="3" t="s">
        <v>77</v>
      </c>
      <c r="K18" s="3" t="s">
        <v>78</v>
      </c>
      <c r="L18" s="3" t="s">
        <v>136</v>
      </c>
      <c r="M18" s="3" t="s">
        <v>137</v>
      </c>
      <c r="N18" s="3" t="s">
        <v>173</v>
      </c>
      <c r="O18" s="3" t="s">
        <v>82</v>
      </c>
      <c r="P18" s="3" t="str">
        <f>"SUT-CT083987                  "</f>
        <v xml:space="preserve">SUT-CT083987                  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36.92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1</v>
      </c>
      <c r="BI18" s="3">
        <v>0.9</v>
      </c>
      <c r="BJ18" s="3">
        <v>2.5</v>
      </c>
      <c r="BK18" s="3">
        <v>2.5</v>
      </c>
      <c r="BL18" s="3">
        <v>94.6</v>
      </c>
      <c r="BM18" s="3">
        <v>14.19</v>
      </c>
      <c r="BN18" s="3">
        <v>108.79</v>
      </c>
      <c r="BO18" s="3">
        <v>108.79</v>
      </c>
      <c r="BQ18" s="3" t="s">
        <v>174</v>
      </c>
      <c r="BR18" s="3" t="s">
        <v>84</v>
      </c>
      <c r="BS18" s="4">
        <v>45250</v>
      </c>
      <c r="BT18" s="5">
        <v>0.39930555555555558</v>
      </c>
      <c r="BU18" s="3" t="s">
        <v>175</v>
      </c>
      <c r="BV18" s="3" t="s">
        <v>94</v>
      </c>
      <c r="BY18" s="3">
        <v>12320</v>
      </c>
      <c r="BZ18" s="3" t="s">
        <v>86</v>
      </c>
      <c r="CA18" s="3" t="s">
        <v>176</v>
      </c>
      <c r="CC18" s="3" t="s">
        <v>137</v>
      </c>
      <c r="CD18" s="3">
        <v>157</v>
      </c>
      <c r="CE18" s="3" t="s">
        <v>177</v>
      </c>
      <c r="CF18" s="4">
        <v>45250</v>
      </c>
      <c r="CI18" s="3">
        <v>1</v>
      </c>
      <c r="CJ18" s="3">
        <v>1</v>
      </c>
      <c r="CK18" s="3">
        <v>21</v>
      </c>
      <c r="CL18" s="3" t="s">
        <v>88</v>
      </c>
    </row>
    <row r="19" spans="1:90" x14ac:dyDescent="0.3">
      <c r="A19" s="3" t="s">
        <v>72</v>
      </c>
      <c r="B19" s="3" t="s">
        <v>73</v>
      </c>
      <c r="C19" s="3" t="s">
        <v>74</v>
      </c>
      <c r="E19" s="3" t="str">
        <f>"GAB2017743"</f>
        <v>GAB2017743</v>
      </c>
      <c r="F19" s="4">
        <v>45247</v>
      </c>
      <c r="G19" s="3">
        <v>202408</v>
      </c>
      <c r="H19" s="3" t="s">
        <v>75</v>
      </c>
      <c r="I19" s="3" t="s">
        <v>76</v>
      </c>
      <c r="J19" s="3" t="s">
        <v>77</v>
      </c>
      <c r="K19" s="3" t="s">
        <v>78</v>
      </c>
      <c r="L19" s="3" t="s">
        <v>89</v>
      </c>
      <c r="M19" s="3" t="s">
        <v>90</v>
      </c>
      <c r="N19" s="3" t="s">
        <v>178</v>
      </c>
      <c r="O19" s="3" t="s">
        <v>169</v>
      </c>
      <c r="P19" s="3" t="str">
        <f>"SUT-019144                    "</f>
        <v xml:space="preserve">SUT-019144                    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5.57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582.33000000000004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0</v>
      </c>
      <c r="BH19" s="3">
        <v>10</v>
      </c>
      <c r="BI19" s="3">
        <v>93.5</v>
      </c>
      <c r="BJ19" s="3">
        <v>237.9</v>
      </c>
      <c r="BK19" s="3">
        <v>238</v>
      </c>
      <c r="BL19" s="3">
        <v>1497.79</v>
      </c>
      <c r="BM19" s="3">
        <v>224.67</v>
      </c>
      <c r="BN19" s="3">
        <v>1722.46</v>
      </c>
      <c r="BO19" s="3">
        <v>1722.46</v>
      </c>
      <c r="BR19" s="3" t="s">
        <v>84</v>
      </c>
      <c r="BS19" s="4">
        <v>45250</v>
      </c>
      <c r="BT19" s="5">
        <v>0.56041666666666667</v>
      </c>
      <c r="BU19" s="3" t="s">
        <v>179</v>
      </c>
      <c r="BV19" s="3" t="s">
        <v>94</v>
      </c>
      <c r="BY19" s="3">
        <v>1189437.8500000001</v>
      </c>
      <c r="CA19" s="3" t="s">
        <v>180</v>
      </c>
      <c r="CC19" s="3" t="s">
        <v>90</v>
      </c>
      <c r="CD19" s="3">
        <v>2001</v>
      </c>
      <c r="CE19" s="3" t="s">
        <v>161</v>
      </c>
      <c r="CF19" s="4">
        <v>45250</v>
      </c>
      <c r="CI19" s="3">
        <v>3</v>
      </c>
      <c r="CJ19" s="3">
        <v>1</v>
      </c>
      <c r="CK19" s="3">
        <v>41</v>
      </c>
      <c r="CL19" s="3" t="s">
        <v>88</v>
      </c>
    </row>
    <row r="20" spans="1:90" x14ac:dyDescent="0.3">
      <c r="A20" s="3" t="s">
        <v>72</v>
      </c>
      <c r="B20" s="3" t="s">
        <v>73</v>
      </c>
      <c r="C20" s="3" t="s">
        <v>74</v>
      </c>
      <c r="E20" s="3" t="str">
        <f>"GAB2017745"</f>
        <v>GAB2017745</v>
      </c>
      <c r="F20" s="4">
        <v>45247</v>
      </c>
      <c r="G20" s="3">
        <v>202408</v>
      </c>
      <c r="H20" s="3" t="s">
        <v>75</v>
      </c>
      <c r="I20" s="3" t="s">
        <v>76</v>
      </c>
      <c r="J20" s="3" t="s">
        <v>77</v>
      </c>
      <c r="K20" s="3" t="s">
        <v>78</v>
      </c>
      <c r="L20" s="3" t="s">
        <v>117</v>
      </c>
      <c r="M20" s="3" t="s">
        <v>117</v>
      </c>
      <c r="N20" s="3" t="s">
        <v>181</v>
      </c>
      <c r="O20" s="3" t="s">
        <v>169</v>
      </c>
      <c r="P20" s="3" t="str">
        <f>"SUT-CT083992                  "</f>
        <v xml:space="preserve">SUT-CT083992                  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5.57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63.08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1</v>
      </c>
      <c r="BI20" s="3">
        <v>0.2</v>
      </c>
      <c r="BJ20" s="3">
        <v>3.4</v>
      </c>
      <c r="BK20" s="3">
        <v>4</v>
      </c>
      <c r="BL20" s="3">
        <v>167.22</v>
      </c>
      <c r="BM20" s="3">
        <v>25.08</v>
      </c>
      <c r="BN20" s="3">
        <v>192.3</v>
      </c>
      <c r="BO20" s="3">
        <v>192.3</v>
      </c>
      <c r="BQ20" s="3" t="s">
        <v>182</v>
      </c>
      <c r="BR20" s="3" t="s">
        <v>84</v>
      </c>
      <c r="BS20" s="4">
        <v>45250</v>
      </c>
      <c r="BT20" s="5">
        <v>0.77430555555555547</v>
      </c>
      <c r="BU20" s="3" t="s">
        <v>183</v>
      </c>
      <c r="BV20" s="3" t="s">
        <v>94</v>
      </c>
      <c r="BY20" s="3">
        <v>16800</v>
      </c>
      <c r="CA20" s="3" t="s">
        <v>184</v>
      </c>
      <c r="CC20" s="3" t="s">
        <v>117</v>
      </c>
      <c r="CD20" s="3">
        <v>7646</v>
      </c>
      <c r="CE20" s="3" t="s">
        <v>161</v>
      </c>
      <c r="CF20" s="4">
        <v>45251</v>
      </c>
      <c r="CI20" s="3">
        <v>1</v>
      </c>
      <c r="CJ20" s="3">
        <v>1</v>
      </c>
      <c r="CK20" s="3">
        <v>44</v>
      </c>
      <c r="CL20" s="3" t="s">
        <v>88</v>
      </c>
    </row>
    <row r="21" spans="1:90" x14ac:dyDescent="0.3">
      <c r="A21" s="3" t="s">
        <v>72</v>
      </c>
      <c r="B21" s="3" t="s">
        <v>73</v>
      </c>
      <c r="C21" s="3" t="s">
        <v>74</v>
      </c>
      <c r="E21" s="3" t="str">
        <f>"GAB2017741"</f>
        <v>GAB2017741</v>
      </c>
      <c r="F21" s="4">
        <v>45247</v>
      </c>
      <c r="G21" s="3">
        <v>202408</v>
      </c>
      <c r="H21" s="3" t="s">
        <v>75</v>
      </c>
      <c r="I21" s="3" t="s">
        <v>76</v>
      </c>
      <c r="J21" s="3" t="s">
        <v>77</v>
      </c>
      <c r="K21" s="3" t="s">
        <v>78</v>
      </c>
      <c r="L21" s="3" t="s">
        <v>185</v>
      </c>
      <c r="M21" s="3" t="s">
        <v>186</v>
      </c>
      <c r="N21" s="3" t="s">
        <v>187</v>
      </c>
      <c r="O21" s="3" t="s">
        <v>82</v>
      </c>
      <c r="P21" s="3" t="str">
        <f>"SUT-CT083986                  "</f>
        <v xml:space="preserve">SUT-CT083986                  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29.54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1</v>
      </c>
      <c r="BI21" s="3">
        <v>0.1</v>
      </c>
      <c r="BJ21" s="3">
        <v>1.6</v>
      </c>
      <c r="BK21" s="3">
        <v>2</v>
      </c>
      <c r="BL21" s="3">
        <v>75.69</v>
      </c>
      <c r="BM21" s="3">
        <v>11.35</v>
      </c>
      <c r="BN21" s="3">
        <v>87.04</v>
      </c>
      <c r="BO21" s="3">
        <v>87.04</v>
      </c>
      <c r="BQ21" s="3" t="s">
        <v>188</v>
      </c>
      <c r="BR21" s="3" t="s">
        <v>84</v>
      </c>
      <c r="BS21" s="4">
        <v>45251</v>
      </c>
      <c r="BT21" s="5">
        <v>0.61736111111111114</v>
      </c>
      <c r="BU21" s="3" t="s">
        <v>189</v>
      </c>
      <c r="BV21" s="3" t="s">
        <v>88</v>
      </c>
      <c r="BY21" s="3">
        <v>8240.49</v>
      </c>
      <c r="BZ21" s="3" t="s">
        <v>86</v>
      </c>
      <c r="CA21" s="3" t="s">
        <v>190</v>
      </c>
      <c r="CC21" s="3" t="s">
        <v>186</v>
      </c>
      <c r="CD21" s="3">
        <v>2194</v>
      </c>
      <c r="CE21" s="3" t="s">
        <v>116</v>
      </c>
      <c r="CF21" s="4">
        <v>45258</v>
      </c>
      <c r="CI21" s="3">
        <v>1</v>
      </c>
      <c r="CJ21" s="3">
        <v>2</v>
      </c>
      <c r="CK21" s="3">
        <v>21</v>
      </c>
      <c r="CL21" s="3" t="s">
        <v>88</v>
      </c>
    </row>
    <row r="22" spans="1:90" x14ac:dyDescent="0.3">
      <c r="A22" s="3" t="s">
        <v>72</v>
      </c>
      <c r="B22" s="3" t="s">
        <v>73</v>
      </c>
      <c r="C22" s="3" t="s">
        <v>74</v>
      </c>
      <c r="E22" s="3" t="str">
        <f>"GAB2017746"</f>
        <v>GAB2017746</v>
      </c>
      <c r="F22" s="4">
        <v>45247</v>
      </c>
      <c r="G22" s="3">
        <v>202408</v>
      </c>
      <c r="H22" s="3" t="s">
        <v>75</v>
      </c>
      <c r="I22" s="3" t="s">
        <v>76</v>
      </c>
      <c r="J22" s="3" t="s">
        <v>77</v>
      </c>
      <c r="K22" s="3" t="s">
        <v>78</v>
      </c>
      <c r="L22" s="3" t="s">
        <v>191</v>
      </c>
      <c r="M22" s="3" t="s">
        <v>192</v>
      </c>
      <c r="N22" s="3" t="s">
        <v>193</v>
      </c>
      <c r="O22" s="3" t="s">
        <v>169</v>
      </c>
      <c r="P22" s="3" t="str">
        <f>"SUT-CT083862                  "</f>
        <v xml:space="preserve">SUT-CT083862                  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5.57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57.12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1</v>
      </c>
      <c r="BI22" s="3">
        <v>0.1</v>
      </c>
      <c r="BJ22" s="3">
        <v>2.1</v>
      </c>
      <c r="BK22" s="3">
        <v>3</v>
      </c>
      <c r="BL22" s="3">
        <v>151.94</v>
      </c>
      <c r="BM22" s="3">
        <v>22.79</v>
      </c>
      <c r="BN22" s="3">
        <v>174.73</v>
      </c>
      <c r="BO22" s="3">
        <v>174.73</v>
      </c>
      <c r="BQ22" s="3" t="s">
        <v>194</v>
      </c>
      <c r="BR22" s="3" t="s">
        <v>84</v>
      </c>
      <c r="BS22" s="4">
        <v>45250</v>
      </c>
      <c r="BT22" s="5">
        <v>0.36180555555555555</v>
      </c>
      <c r="BU22" s="3" t="s">
        <v>195</v>
      </c>
      <c r="BV22" s="3" t="s">
        <v>94</v>
      </c>
      <c r="BY22" s="3">
        <v>10322.74</v>
      </c>
      <c r="CA22" s="3" t="s">
        <v>196</v>
      </c>
      <c r="CC22" s="3" t="s">
        <v>192</v>
      </c>
      <c r="CD22" s="3">
        <v>6024</v>
      </c>
      <c r="CE22" s="3" t="s">
        <v>161</v>
      </c>
      <c r="CF22" s="4">
        <v>45250</v>
      </c>
      <c r="CI22" s="3">
        <v>3</v>
      </c>
      <c r="CJ22" s="3">
        <v>1</v>
      </c>
      <c r="CK22" s="3">
        <v>41</v>
      </c>
      <c r="CL22" s="3" t="s">
        <v>88</v>
      </c>
    </row>
    <row r="23" spans="1:90" x14ac:dyDescent="0.3">
      <c r="A23" s="3" t="s">
        <v>72</v>
      </c>
      <c r="B23" s="3" t="s">
        <v>73</v>
      </c>
      <c r="C23" s="3" t="s">
        <v>74</v>
      </c>
      <c r="E23" s="3" t="str">
        <f>"GAB2017749"</f>
        <v>GAB2017749</v>
      </c>
      <c r="F23" s="4">
        <v>45247</v>
      </c>
      <c r="G23" s="3">
        <v>202408</v>
      </c>
      <c r="H23" s="3" t="s">
        <v>75</v>
      </c>
      <c r="I23" s="3" t="s">
        <v>76</v>
      </c>
      <c r="J23" s="3" t="s">
        <v>77</v>
      </c>
      <c r="K23" s="3" t="s">
        <v>78</v>
      </c>
      <c r="L23" s="3" t="s">
        <v>197</v>
      </c>
      <c r="M23" s="3" t="s">
        <v>198</v>
      </c>
      <c r="N23" s="3" t="s">
        <v>199</v>
      </c>
      <c r="O23" s="3" t="s">
        <v>169</v>
      </c>
      <c r="P23" s="3" t="str">
        <f>"SUT-CT083993                  "</f>
        <v xml:space="preserve">SUT-CT083993                  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5.57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80.56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1</v>
      </c>
      <c r="BI23" s="3">
        <v>0.2</v>
      </c>
      <c r="BJ23" s="3">
        <v>2.1</v>
      </c>
      <c r="BK23" s="3">
        <v>3</v>
      </c>
      <c r="BL23" s="3">
        <v>212.01</v>
      </c>
      <c r="BM23" s="3">
        <v>31.8</v>
      </c>
      <c r="BN23" s="3">
        <v>243.81</v>
      </c>
      <c r="BO23" s="3">
        <v>243.81</v>
      </c>
      <c r="BR23" s="3" t="s">
        <v>84</v>
      </c>
      <c r="BS23" s="4">
        <v>45251</v>
      </c>
      <c r="BT23" s="5">
        <v>0.63194444444444442</v>
      </c>
      <c r="BU23" s="3" t="s">
        <v>200</v>
      </c>
      <c r="BV23" s="3" t="s">
        <v>94</v>
      </c>
      <c r="BY23" s="3">
        <v>10453.799999999999</v>
      </c>
      <c r="CC23" s="3" t="s">
        <v>198</v>
      </c>
      <c r="CD23" s="3">
        <v>4180</v>
      </c>
      <c r="CE23" s="3" t="s">
        <v>161</v>
      </c>
      <c r="CF23" s="4">
        <v>45253</v>
      </c>
      <c r="CI23" s="3">
        <v>4</v>
      </c>
      <c r="CJ23" s="3">
        <v>2</v>
      </c>
      <c r="CK23" s="3">
        <v>43</v>
      </c>
      <c r="CL23" s="3" t="s">
        <v>88</v>
      </c>
    </row>
    <row r="24" spans="1:90" x14ac:dyDescent="0.3">
      <c r="A24" s="3" t="s">
        <v>72</v>
      </c>
      <c r="B24" s="3" t="s">
        <v>73</v>
      </c>
      <c r="C24" s="3" t="s">
        <v>74</v>
      </c>
      <c r="E24" s="3" t="str">
        <f>"GAB2017751"</f>
        <v>GAB2017751</v>
      </c>
      <c r="F24" s="4">
        <v>45247</v>
      </c>
      <c r="G24" s="3">
        <v>202408</v>
      </c>
      <c r="H24" s="3" t="s">
        <v>75</v>
      </c>
      <c r="I24" s="3" t="s">
        <v>76</v>
      </c>
      <c r="J24" s="3" t="s">
        <v>77</v>
      </c>
      <c r="K24" s="3" t="s">
        <v>78</v>
      </c>
      <c r="L24" s="3" t="s">
        <v>201</v>
      </c>
      <c r="M24" s="3" t="s">
        <v>202</v>
      </c>
      <c r="N24" s="3" t="s">
        <v>203</v>
      </c>
      <c r="O24" s="3" t="s">
        <v>169</v>
      </c>
      <c r="P24" s="3" t="str">
        <f>"MED-CT083995                  "</f>
        <v xml:space="preserve">MED-CT083995                  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5.57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241.06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4</v>
      </c>
      <c r="BI24" s="3">
        <v>17.100000000000001</v>
      </c>
      <c r="BJ24" s="3">
        <v>53.7</v>
      </c>
      <c r="BK24" s="3">
        <v>54</v>
      </c>
      <c r="BL24" s="3">
        <v>623.28</v>
      </c>
      <c r="BM24" s="3">
        <v>93.49</v>
      </c>
      <c r="BN24" s="3">
        <v>716.77</v>
      </c>
      <c r="BO24" s="3">
        <v>716.77</v>
      </c>
      <c r="BQ24" s="3" t="s">
        <v>204</v>
      </c>
      <c r="BR24" s="3" t="s">
        <v>84</v>
      </c>
      <c r="BS24" s="4">
        <v>45251</v>
      </c>
      <c r="BT24" s="5">
        <v>0.41944444444444445</v>
      </c>
      <c r="BU24" s="3" t="s">
        <v>205</v>
      </c>
      <c r="BV24" s="3" t="s">
        <v>94</v>
      </c>
      <c r="BY24" s="3">
        <v>268250.68</v>
      </c>
      <c r="CA24" s="3" t="s">
        <v>206</v>
      </c>
      <c r="CC24" s="3" t="s">
        <v>202</v>
      </c>
      <c r="CD24" s="3">
        <v>3880</v>
      </c>
      <c r="CE24" s="3" t="s">
        <v>161</v>
      </c>
      <c r="CF24" s="4">
        <v>45252</v>
      </c>
      <c r="CI24" s="3">
        <v>5</v>
      </c>
      <c r="CJ24" s="3">
        <v>2</v>
      </c>
      <c r="CK24" s="3">
        <v>43</v>
      </c>
      <c r="CL24" s="3" t="s">
        <v>88</v>
      </c>
    </row>
    <row r="25" spans="1:90" x14ac:dyDescent="0.3">
      <c r="A25" s="3" t="s">
        <v>72</v>
      </c>
      <c r="B25" s="3" t="s">
        <v>73</v>
      </c>
      <c r="C25" s="3" t="s">
        <v>74</v>
      </c>
      <c r="E25" s="3" t="str">
        <f>"GAB2017752"</f>
        <v>GAB2017752</v>
      </c>
      <c r="F25" s="4">
        <v>45247</v>
      </c>
      <c r="G25" s="3">
        <v>202408</v>
      </c>
      <c r="H25" s="3" t="s">
        <v>75</v>
      </c>
      <c r="I25" s="3" t="s">
        <v>76</v>
      </c>
      <c r="J25" s="3" t="s">
        <v>77</v>
      </c>
      <c r="K25" s="3" t="s">
        <v>78</v>
      </c>
      <c r="L25" s="3" t="s">
        <v>75</v>
      </c>
      <c r="M25" s="3" t="s">
        <v>76</v>
      </c>
      <c r="N25" s="3" t="s">
        <v>207</v>
      </c>
      <c r="O25" s="3" t="s">
        <v>169</v>
      </c>
      <c r="P25" s="3" t="str">
        <f>"SUT-CT084000                  "</f>
        <v xml:space="preserve">SUT-CT084000                  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5.57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44.08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1</v>
      </c>
      <c r="BI25" s="3">
        <v>0.6</v>
      </c>
      <c r="BJ25" s="3">
        <v>2</v>
      </c>
      <c r="BK25" s="3">
        <v>2</v>
      </c>
      <c r="BL25" s="3">
        <v>118.52</v>
      </c>
      <c r="BM25" s="3">
        <v>17.78</v>
      </c>
      <c r="BN25" s="3">
        <v>136.30000000000001</v>
      </c>
      <c r="BO25" s="3">
        <v>136.30000000000001</v>
      </c>
      <c r="BQ25" s="3" t="s">
        <v>208</v>
      </c>
      <c r="BR25" s="3" t="s">
        <v>84</v>
      </c>
      <c r="BS25" s="4">
        <v>45250</v>
      </c>
      <c r="BT25" s="5">
        <v>0.46666666666666662</v>
      </c>
      <c r="BU25" s="3" t="s">
        <v>209</v>
      </c>
      <c r="BV25" s="3" t="s">
        <v>94</v>
      </c>
      <c r="BY25" s="3">
        <v>10143</v>
      </c>
      <c r="CA25" s="3" t="s">
        <v>210</v>
      </c>
      <c r="CC25" s="3" t="s">
        <v>76</v>
      </c>
      <c r="CD25" s="3">
        <v>7441</v>
      </c>
      <c r="CE25" s="3" t="s">
        <v>161</v>
      </c>
      <c r="CF25" s="4">
        <v>45251</v>
      </c>
      <c r="CI25" s="3">
        <v>1</v>
      </c>
      <c r="CJ25" s="3">
        <v>1</v>
      </c>
      <c r="CK25" s="3">
        <v>42</v>
      </c>
      <c r="CL25" s="3" t="s">
        <v>88</v>
      </c>
    </row>
    <row r="26" spans="1:90" x14ac:dyDescent="0.3">
      <c r="A26" s="3" t="s">
        <v>72</v>
      </c>
      <c r="B26" s="3" t="s">
        <v>73</v>
      </c>
      <c r="C26" s="3" t="s">
        <v>74</v>
      </c>
      <c r="E26" s="3" t="str">
        <f>"GAB2017757"</f>
        <v>GAB2017757</v>
      </c>
      <c r="F26" s="4">
        <v>45247</v>
      </c>
      <c r="G26" s="3">
        <v>202408</v>
      </c>
      <c r="H26" s="3" t="s">
        <v>75</v>
      </c>
      <c r="I26" s="3" t="s">
        <v>76</v>
      </c>
      <c r="J26" s="3" t="s">
        <v>77</v>
      </c>
      <c r="K26" s="3" t="s">
        <v>78</v>
      </c>
      <c r="L26" s="3" t="s">
        <v>89</v>
      </c>
      <c r="M26" s="3" t="s">
        <v>90</v>
      </c>
      <c r="N26" s="3" t="s">
        <v>211</v>
      </c>
      <c r="O26" s="3" t="s">
        <v>169</v>
      </c>
      <c r="P26" s="3" t="str">
        <f>"MED-CT083958                  "</f>
        <v xml:space="preserve">MED-CT083958                  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5.57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57.12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1</v>
      </c>
      <c r="BI26" s="3">
        <v>6.5</v>
      </c>
      <c r="BJ26" s="3">
        <v>12.1</v>
      </c>
      <c r="BK26" s="3">
        <v>13</v>
      </c>
      <c r="BL26" s="3">
        <v>151.94</v>
      </c>
      <c r="BM26" s="3">
        <v>22.79</v>
      </c>
      <c r="BN26" s="3">
        <v>174.73</v>
      </c>
      <c r="BO26" s="3">
        <v>174.73</v>
      </c>
      <c r="BQ26" s="3" t="s">
        <v>212</v>
      </c>
      <c r="BR26" s="3" t="s">
        <v>84</v>
      </c>
      <c r="BS26" s="4">
        <v>45250</v>
      </c>
      <c r="BT26" s="5">
        <v>0.44722222222222219</v>
      </c>
      <c r="BU26" s="3" t="s">
        <v>213</v>
      </c>
      <c r="BV26" s="3" t="s">
        <v>94</v>
      </c>
      <c r="BY26" s="3">
        <v>60697</v>
      </c>
      <c r="CA26" s="3" t="s">
        <v>214</v>
      </c>
      <c r="CC26" s="3" t="s">
        <v>90</v>
      </c>
      <c r="CD26" s="3">
        <v>2000</v>
      </c>
      <c r="CE26" s="3" t="s">
        <v>161</v>
      </c>
      <c r="CF26" s="4">
        <v>45250</v>
      </c>
      <c r="CI26" s="3">
        <v>3</v>
      </c>
      <c r="CJ26" s="3">
        <v>1</v>
      </c>
      <c r="CK26" s="3">
        <v>41</v>
      </c>
      <c r="CL26" s="3" t="s">
        <v>88</v>
      </c>
    </row>
    <row r="27" spans="1:90" x14ac:dyDescent="0.3">
      <c r="A27" s="3" t="s">
        <v>72</v>
      </c>
      <c r="B27" s="3" t="s">
        <v>73</v>
      </c>
      <c r="C27" s="3" t="s">
        <v>74</v>
      </c>
      <c r="E27" s="3" t="str">
        <f>"GAB2017760"</f>
        <v>GAB2017760</v>
      </c>
      <c r="F27" s="4">
        <v>45247</v>
      </c>
      <c r="G27" s="3">
        <v>202408</v>
      </c>
      <c r="H27" s="3" t="s">
        <v>75</v>
      </c>
      <c r="I27" s="3" t="s">
        <v>76</v>
      </c>
      <c r="J27" s="3" t="s">
        <v>77</v>
      </c>
      <c r="K27" s="3" t="s">
        <v>78</v>
      </c>
      <c r="L27" s="3" t="s">
        <v>215</v>
      </c>
      <c r="M27" s="3" t="s">
        <v>216</v>
      </c>
      <c r="N27" s="3" t="s">
        <v>217</v>
      </c>
      <c r="O27" s="3" t="s">
        <v>169</v>
      </c>
      <c r="P27" s="3" t="str">
        <f>"SUT-019157 019155 01956       "</f>
        <v xml:space="preserve">SUT-019157 019155 01956       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5.57</v>
      </c>
      <c r="AH27" s="3">
        <v>0</v>
      </c>
      <c r="AI27" s="3">
        <v>0</v>
      </c>
      <c r="AJ27" s="3">
        <v>0</v>
      </c>
      <c r="AK27" s="3">
        <v>0</v>
      </c>
      <c r="AL27" s="3">
        <v>0</v>
      </c>
      <c r="AM27" s="3">
        <v>0</v>
      </c>
      <c r="AN27" s="3">
        <v>0</v>
      </c>
      <c r="AO27" s="3">
        <v>0</v>
      </c>
      <c r="AP27" s="3">
        <v>0</v>
      </c>
      <c r="AQ27" s="3">
        <v>57.12</v>
      </c>
      <c r="AR27" s="3">
        <v>0</v>
      </c>
      <c r="AS27" s="3">
        <v>0</v>
      </c>
      <c r="AT27" s="3">
        <v>0</v>
      </c>
      <c r="AU27" s="3">
        <v>0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1</v>
      </c>
      <c r="BI27" s="3">
        <v>5.8</v>
      </c>
      <c r="BJ27" s="3">
        <v>12.8</v>
      </c>
      <c r="BK27" s="3">
        <v>13</v>
      </c>
      <c r="BL27" s="3">
        <v>151.94</v>
      </c>
      <c r="BM27" s="3">
        <v>22.79</v>
      </c>
      <c r="BN27" s="3">
        <v>174.73</v>
      </c>
      <c r="BO27" s="3">
        <v>174.73</v>
      </c>
      <c r="BQ27" s="3" t="s">
        <v>218</v>
      </c>
      <c r="BR27" s="3" t="s">
        <v>84</v>
      </c>
      <c r="BS27" s="4">
        <v>45253</v>
      </c>
      <c r="BT27" s="5">
        <v>0.72569444444444453</v>
      </c>
      <c r="BU27" s="3" t="s">
        <v>219</v>
      </c>
      <c r="BV27" s="3" t="s">
        <v>88</v>
      </c>
      <c r="BW27" s="3" t="s">
        <v>220</v>
      </c>
      <c r="BX27" s="3" t="s">
        <v>221</v>
      </c>
      <c r="BY27" s="3">
        <v>64135.5</v>
      </c>
      <c r="CA27" s="3" t="s">
        <v>222</v>
      </c>
      <c r="CC27" s="3" t="s">
        <v>216</v>
      </c>
      <c r="CD27" s="3">
        <v>701</v>
      </c>
      <c r="CE27" s="3" t="s">
        <v>161</v>
      </c>
      <c r="CF27" s="4">
        <v>45253</v>
      </c>
      <c r="CI27" s="3">
        <v>3</v>
      </c>
      <c r="CJ27" s="3">
        <v>4</v>
      </c>
      <c r="CK27" s="3">
        <v>41</v>
      </c>
      <c r="CL27" s="3" t="s">
        <v>88</v>
      </c>
    </row>
    <row r="28" spans="1:90" x14ac:dyDescent="0.3">
      <c r="A28" s="3" t="s">
        <v>72</v>
      </c>
      <c r="B28" s="3" t="s">
        <v>73</v>
      </c>
      <c r="C28" s="3" t="s">
        <v>74</v>
      </c>
      <c r="E28" s="3" t="str">
        <f>"GAB2017761"</f>
        <v>GAB2017761</v>
      </c>
      <c r="F28" s="4">
        <v>45247</v>
      </c>
      <c r="G28" s="3">
        <v>202408</v>
      </c>
      <c r="H28" s="3" t="s">
        <v>75</v>
      </c>
      <c r="I28" s="3" t="s">
        <v>76</v>
      </c>
      <c r="J28" s="3" t="s">
        <v>77</v>
      </c>
      <c r="K28" s="3" t="s">
        <v>78</v>
      </c>
      <c r="L28" s="3" t="s">
        <v>223</v>
      </c>
      <c r="M28" s="3" t="s">
        <v>224</v>
      </c>
      <c r="N28" s="3" t="s">
        <v>225</v>
      </c>
      <c r="O28" s="3" t="s">
        <v>169</v>
      </c>
      <c r="P28" s="3" t="str">
        <f>"MED-CT083983                  "</f>
        <v xml:space="preserve">MED-CT083983                  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5.57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57.12</v>
      </c>
      <c r="AR28" s="3">
        <v>0</v>
      </c>
      <c r="AS28" s="3">
        <v>0</v>
      </c>
      <c r="AT28" s="3">
        <v>0</v>
      </c>
      <c r="AU28" s="3">
        <v>0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1</v>
      </c>
      <c r="BI28" s="3">
        <v>0.2</v>
      </c>
      <c r="BJ28" s="3">
        <v>2.7</v>
      </c>
      <c r="BK28" s="3">
        <v>3</v>
      </c>
      <c r="BL28" s="3">
        <v>151.94</v>
      </c>
      <c r="BM28" s="3">
        <v>22.79</v>
      </c>
      <c r="BN28" s="3">
        <v>174.73</v>
      </c>
      <c r="BO28" s="3">
        <v>174.73</v>
      </c>
      <c r="BQ28" s="3" t="s">
        <v>226</v>
      </c>
      <c r="BR28" s="3" t="s">
        <v>84</v>
      </c>
      <c r="BS28" s="4">
        <v>45250</v>
      </c>
      <c r="BT28" s="5">
        <v>0.625</v>
      </c>
      <c r="BU28" s="3" t="s">
        <v>227</v>
      </c>
      <c r="BV28" s="3" t="s">
        <v>94</v>
      </c>
      <c r="BY28" s="3">
        <v>13453.6</v>
      </c>
      <c r="CC28" s="3" t="s">
        <v>224</v>
      </c>
      <c r="CD28" s="3">
        <v>4001</v>
      </c>
      <c r="CE28" s="3" t="s">
        <v>161</v>
      </c>
      <c r="CF28" s="4">
        <v>45251</v>
      </c>
      <c r="CI28" s="3">
        <v>3</v>
      </c>
      <c r="CJ28" s="3">
        <v>1</v>
      </c>
      <c r="CK28" s="3">
        <v>41</v>
      </c>
      <c r="CL28" s="3" t="s">
        <v>88</v>
      </c>
    </row>
    <row r="29" spans="1:90" x14ac:dyDescent="0.3">
      <c r="A29" s="3" t="s">
        <v>72</v>
      </c>
      <c r="B29" s="3" t="s">
        <v>73</v>
      </c>
      <c r="C29" s="3" t="s">
        <v>74</v>
      </c>
      <c r="E29" s="3" t="str">
        <f>"GAB2017742"</f>
        <v>GAB2017742</v>
      </c>
      <c r="F29" s="4">
        <v>45247</v>
      </c>
      <c r="G29" s="3">
        <v>202408</v>
      </c>
      <c r="H29" s="3" t="s">
        <v>75</v>
      </c>
      <c r="I29" s="3" t="s">
        <v>76</v>
      </c>
      <c r="J29" s="3" t="s">
        <v>77</v>
      </c>
      <c r="K29" s="3" t="s">
        <v>78</v>
      </c>
      <c r="L29" s="3" t="s">
        <v>215</v>
      </c>
      <c r="M29" s="3" t="s">
        <v>216</v>
      </c>
      <c r="N29" s="3" t="s">
        <v>228</v>
      </c>
      <c r="O29" s="3" t="s">
        <v>82</v>
      </c>
      <c r="P29" s="3" t="str">
        <f>"SUT-CT083920                  "</f>
        <v xml:space="preserve">SUT-CT083920                  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  <c r="AL29" s="3">
        <v>0</v>
      </c>
      <c r="AM29" s="3">
        <v>0</v>
      </c>
      <c r="AN29" s="3">
        <v>0</v>
      </c>
      <c r="AO29" s="3">
        <v>0</v>
      </c>
      <c r="AP29" s="3">
        <v>0</v>
      </c>
      <c r="AQ29" s="3">
        <v>36.92</v>
      </c>
      <c r="AR29" s="3">
        <v>0</v>
      </c>
      <c r="AS29" s="3">
        <v>0</v>
      </c>
      <c r="AT29" s="3">
        <v>0</v>
      </c>
      <c r="AU29" s="3">
        <v>0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0</v>
      </c>
      <c r="BG29" s="3">
        <v>0</v>
      </c>
      <c r="BH29" s="3">
        <v>1</v>
      </c>
      <c r="BI29" s="3">
        <v>1</v>
      </c>
      <c r="BJ29" s="3">
        <v>2.4</v>
      </c>
      <c r="BK29" s="3">
        <v>2.5</v>
      </c>
      <c r="BL29" s="3">
        <v>94.6</v>
      </c>
      <c r="BM29" s="3">
        <v>14.19</v>
      </c>
      <c r="BN29" s="3">
        <v>108.79</v>
      </c>
      <c r="BO29" s="3">
        <v>108.79</v>
      </c>
      <c r="BQ29" s="3" t="s">
        <v>229</v>
      </c>
      <c r="BR29" s="3" t="s">
        <v>84</v>
      </c>
      <c r="BS29" s="3" t="s">
        <v>85</v>
      </c>
      <c r="BY29" s="3">
        <v>12000</v>
      </c>
      <c r="CC29" s="3" t="s">
        <v>216</v>
      </c>
      <c r="CD29" s="3">
        <v>699</v>
      </c>
      <c r="CE29" s="3" t="s">
        <v>116</v>
      </c>
      <c r="CI29" s="3">
        <v>2</v>
      </c>
      <c r="CJ29" s="3" t="s">
        <v>85</v>
      </c>
      <c r="CK29" s="3">
        <v>21</v>
      </c>
      <c r="CL29" s="3" t="s">
        <v>88</v>
      </c>
    </row>
    <row r="30" spans="1:90" x14ac:dyDescent="0.3">
      <c r="A30" s="3" t="s">
        <v>72</v>
      </c>
      <c r="B30" s="3" t="s">
        <v>73</v>
      </c>
      <c r="C30" s="3" t="s">
        <v>74</v>
      </c>
      <c r="E30" s="3" t="str">
        <f>"GAB2017762"</f>
        <v>GAB2017762</v>
      </c>
      <c r="F30" s="4">
        <v>45247</v>
      </c>
      <c r="G30" s="3">
        <v>202408</v>
      </c>
      <c r="H30" s="3" t="s">
        <v>75</v>
      </c>
      <c r="I30" s="3" t="s">
        <v>76</v>
      </c>
      <c r="J30" s="3" t="s">
        <v>77</v>
      </c>
      <c r="K30" s="3" t="s">
        <v>78</v>
      </c>
      <c r="L30" s="3" t="s">
        <v>157</v>
      </c>
      <c r="M30" s="3" t="s">
        <v>158</v>
      </c>
      <c r="N30" s="3" t="s">
        <v>230</v>
      </c>
      <c r="O30" s="3" t="s">
        <v>169</v>
      </c>
      <c r="P30" s="3" t="str">
        <f>"SUT-CT084007                  "</f>
        <v xml:space="preserve">SUT-CT084007                  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5.57</v>
      </c>
      <c r="AH30" s="3">
        <v>0</v>
      </c>
      <c r="AI30" s="3">
        <v>0</v>
      </c>
      <c r="AJ30" s="3">
        <v>0</v>
      </c>
      <c r="AK30" s="3">
        <v>0</v>
      </c>
      <c r="AL30" s="3">
        <v>0</v>
      </c>
      <c r="AM30" s="3">
        <v>0</v>
      </c>
      <c r="AN30" s="3">
        <v>0</v>
      </c>
      <c r="AO30" s="3">
        <v>0</v>
      </c>
      <c r="AP30" s="3">
        <v>0</v>
      </c>
      <c r="AQ30" s="3">
        <v>57.12</v>
      </c>
      <c r="AR30" s="3">
        <v>0</v>
      </c>
      <c r="AS30" s="3">
        <v>0</v>
      </c>
      <c r="AT30" s="3">
        <v>0</v>
      </c>
      <c r="AU30" s="3">
        <v>0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1</v>
      </c>
      <c r="BI30" s="3">
        <v>0.2</v>
      </c>
      <c r="BJ30" s="3">
        <v>2.5</v>
      </c>
      <c r="BK30" s="3">
        <v>3</v>
      </c>
      <c r="BL30" s="3">
        <v>151.94</v>
      </c>
      <c r="BM30" s="3">
        <v>22.79</v>
      </c>
      <c r="BN30" s="3">
        <v>174.73</v>
      </c>
      <c r="BO30" s="3">
        <v>174.73</v>
      </c>
      <c r="BQ30" s="3" t="s">
        <v>231</v>
      </c>
      <c r="BR30" s="3" t="s">
        <v>84</v>
      </c>
      <c r="BS30" s="4">
        <v>45250</v>
      </c>
      <c r="BT30" s="5">
        <v>0.44444444444444442</v>
      </c>
      <c r="BU30" s="3" t="s">
        <v>232</v>
      </c>
      <c r="BV30" s="3" t="s">
        <v>94</v>
      </c>
      <c r="BY30" s="3">
        <v>12349.26</v>
      </c>
      <c r="CC30" s="3" t="s">
        <v>158</v>
      </c>
      <c r="CD30" s="3">
        <v>2</v>
      </c>
      <c r="CE30" s="3" t="s">
        <v>161</v>
      </c>
      <c r="CF30" s="4">
        <v>45251</v>
      </c>
      <c r="CI30" s="3">
        <v>3</v>
      </c>
      <c r="CJ30" s="3">
        <v>1</v>
      </c>
      <c r="CK30" s="3">
        <v>41</v>
      </c>
      <c r="CL30" s="3" t="s">
        <v>88</v>
      </c>
    </row>
    <row r="31" spans="1:90" x14ac:dyDescent="0.3">
      <c r="A31" s="3" t="s">
        <v>72</v>
      </c>
      <c r="B31" s="3" t="s">
        <v>73</v>
      </c>
      <c r="C31" s="3" t="s">
        <v>74</v>
      </c>
      <c r="E31" s="3" t="str">
        <f>"GAB2017744"</f>
        <v>GAB2017744</v>
      </c>
      <c r="F31" s="4">
        <v>45247</v>
      </c>
      <c r="G31" s="3">
        <v>202408</v>
      </c>
      <c r="H31" s="3" t="s">
        <v>75</v>
      </c>
      <c r="I31" s="3" t="s">
        <v>76</v>
      </c>
      <c r="J31" s="3" t="s">
        <v>77</v>
      </c>
      <c r="K31" s="3" t="s">
        <v>78</v>
      </c>
      <c r="L31" s="3" t="s">
        <v>233</v>
      </c>
      <c r="M31" s="3" t="s">
        <v>234</v>
      </c>
      <c r="N31" s="3" t="s">
        <v>235</v>
      </c>
      <c r="O31" s="3" t="s">
        <v>82</v>
      </c>
      <c r="P31" s="3" t="str">
        <f>"SUT-CT083991                  "</f>
        <v xml:space="preserve">SUT-CT083991                  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3">
        <v>0</v>
      </c>
      <c r="AO31" s="3">
        <v>0</v>
      </c>
      <c r="AP31" s="3">
        <v>0</v>
      </c>
      <c r="AQ31" s="3">
        <v>70.150000000000006</v>
      </c>
      <c r="AR31" s="3">
        <v>0</v>
      </c>
      <c r="AS31" s="3">
        <v>0</v>
      </c>
      <c r="AT31" s="3">
        <v>0</v>
      </c>
      <c r="AU31" s="3">
        <v>0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1</v>
      </c>
      <c r="BI31" s="3">
        <v>0.3</v>
      </c>
      <c r="BJ31" s="3">
        <v>2.5</v>
      </c>
      <c r="BK31" s="3">
        <v>2.5</v>
      </c>
      <c r="BL31" s="3">
        <v>179.76</v>
      </c>
      <c r="BM31" s="3">
        <v>26.96</v>
      </c>
      <c r="BN31" s="3">
        <v>206.72</v>
      </c>
      <c r="BO31" s="3">
        <v>206.72</v>
      </c>
      <c r="BQ31" s="3" t="s">
        <v>236</v>
      </c>
      <c r="BR31" s="3" t="s">
        <v>84</v>
      </c>
      <c r="BS31" s="4">
        <v>45250</v>
      </c>
      <c r="BT31" s="5">
        <v>0.46527777777777773</v>
      </c>
      <c r="BU31" s="3" t="s">
        <v>237</v>
      </c>
      <c r="BV31" s="3" t="s">
        <v>94</v>
      </c>
      <c r="BY31" s="3">
        <v>12510</v>
      </c>
      <c r="BZ31" s="3" t="s">
        <v>86</v>
      </c>
      <c r="CA31" s="3" t="s">
        <v>238</v>
      </c>
      <c r="CC31" s="3" t="s">
        <v>234</v>
      </c>
      <c r="CD31" s="3">
        <v>2515</v>
      </c>
      <c r="CE31" s="3" t="s">
        <v>239</v>
      </c>
      <c r="CF31" s="4">
        <v>45251</v>
      </c>
      <c r="CI31" s="3">
        <v>1</v>
      </c>
      <c r="CJ31" s="3">
        <v>1</v>
      </c>
      <c r="CK31" s="3">
        <v>23</v>
      </c>
      <c r="CL31" s="3" t="s">
        <v>88</v>
      </c>
    </row>
    <row r="32" spans="1:90" x14ac:dyDescent="0.3">
      <c r="A32" s="3" t="s">
        <v>72</v>
      </c>
      <c r="B32" s="3" t="s">
        <v>73</v>
      </c>
      <c r="C32" s="3" t="s">
        <v>74</v>
      </c>
      <c r="E32" s="3" t="str">
        <f>"GAB2017747"</f>
        <v>GAB2017747</v>
      </c>
      <c r="F32" s="4">
        <v>45247</v>
      </c>
      <c r="G32" s="3">
        <v>202408</v>
      </c>
      <c r="H32" s="3" t="s">
        <v>75</v>
      </c>
      <c r="I32" s="3" t="s">
        <v>76</v>
      </c>
      <c r="J32" s="3" t="s">
        <v>77</v>
      </c>
      <c r="K32" s="3" t="s">
        <v>78</v>
      </c>
      <c r="L32" s="3" t="s">
        <v>215</v>
      </c>
      <c r="M32" s="3" t="s">
        <v>216</v>
      </c>
      <c r="N32" s="3" t="s">
        <v>228</v>
      </c>
      <c r="O32" s="3" t="s">
        <v>82</v>
      </c>
      <c r="P32" s="3" t="str">
        <f>"SUT-CT083994 920              "</f>
        <v xml:space="preserve">SUT-CT083994 920              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36.92</v>
      </c>
      <c r="AR32" s="3">
        <v>0</v>
      </c>
      <c r="AS32" s="3">
        <v>0</v>
      </c>
      <c r="AT32" s="3">
        <v>0</v>
      </c>
      <c r="AU32" s="3">
        <v>0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1</v>
      </c>
      <c r="BI32" s="3">
        <v>0.5</v>
      </c>
      <c r="BJ32" s="3">
        <v>2.5</v>
      </c>
      <c r="BK32" s="3">
        <v>2.5</v>
      </c>
      <c r="BL32" s="3">
        <v>94.6</v>
      </c>
      <c r="BM32" s="3">
        <v>14.19</v>
      </c>
      <c r="BN32" s="3">
        <v>108.79</v>
      </c>
      <c r="BO32" s="3">
        <v>108.79</v>
      </c>
      <c r="BQ32" s="3" t="s">
        <v>240</v>
      </c>
      <c r="BR32" s="3" t="s">
        <v>84</v>
      </c>
      <c r="BS32" s="4">
        <v>45250</v>
      </c>
      <c r="BT32" s="5">
        <v>0.38472222222222219</v>
      </c>
      <c r="BU32" s="3" t="s">
        <v>241</v>
      </c>
      <c r="BV32" s="3" t="s">
        <v>94</v>
      </c>
      <c r="BY32" s="3">
        <v>12465.9</v>
      </c>
      <c r="BZ32" s="3" t="s">
        <v>86</v>
      </c>
      <c r="CA32" s="3" t="s">
        <v>242</v>
      </c>
      <c r="CC32" s="3" t="s">
        <v>216</v>
      </c>
      <c r="CD32" s="3">
        <v>699</v>
      </c>
      <c r="CE32" s="3" t="s">
        <v>243</v>
      </c>
      <c r="CF32" s="4">
        <v>45250</v>
      </c>
      <c r="CI32" s="3">
        <v>2</v>
      </c>
      <c r="CJ32" s="3">
        <v>1</v>
      </c>
      <c r="CK32" s="3">
        <v>21</v>
      </c>
      <c r="CL32" s="3" t="s">
        <v>88</v>
      </c>
    </row>
    <row r="33" spans="1:90" x14ac:dyDescent="0.3">
      <c r="A33" s="3" t="s">
        <v>72</v>
      </c>
      <c r="B33" s="3" t="s">
        <v>73</v>
      </c>
      <c r="C33" s="3" t="s">
        <v>74</v>
      </c>
      <c r="E33" s="3" t="str">
        <f>"GAB2017748"</f>
        <v>GAB2017748</v>
      </c>
      <c r="F33" s="4">
        <v>45247</v>
      </c>
      <c r="G33" s="3">
        <v>202408</v>
      </c>
      <c r="H33" s="3" t="s">
        <v>75</v>
      </c>
      <c r="I33" s="3" t="s">
        <v>76</v>
      </c>
      <c r="J33" s="3" t="s">
        <v>77</v>
      </c>
      <c r="K33" s="3" t="s">
        <v>78</v>
      </c>
      <c r="L33" s="3" t="s">
        <v>244</v>
      </c>
      <c r="M33" s="3" t="s">
        <v>245</v>
      </c>
      <c r="N33" s="3" t="s">
        <v>246</v>
      </c>
      <c r="O33" s="3" t="s">
        <v>82</v>
      </c>
      <c r="P33" s="3" t="str">
        <f>"SUT-CT083989 997              "</f>
        <v xml:space="preserve">SUT-CT083989 997              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186.44</v>
      </c>
      <c r="AR33" s="3">
        <v>0</v>
      </c>
      <c r="AS33" s="3">
        <v>0</v>
      </c>
      <c r="AT33" s="3">
        <v>0</v>
      </c>
      <c r="AU33" s="3">
        <v>0</v>
      </c>
      <c r="AV33" s="3">
        <v>0</v>
      </c>
      <c r="AW33" s="3">
        <v>15.9</v>
      </c>
      <c r="AX33" s="3">
        <v>0</v>
      </c>
      <c r="AY33" s="3">
        <v>0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1</v>
      </c>
      <c r="BI33" s="3">
        <v>2.2000000000000002</v>
      </c>
      <c r="BJ33" s="3">
        <v>6.9</v>
      </c>
      <c r="BK33" s="3">
        <v>7</v>
      </c>
      <c r="BL33" s="3">
        <v>493.66</v>
      </c>
      <c r="BM33" s="3">
        <v>74.05</v>
      </c>
      <c r="BN33" s="3">
        <v>567.71</v>
      </c>
      <c r="BO33" s="3">
        <v>567.71</v>
      </c>
      <c r="BQ33" s="3" t="s">
        <v>247</v>
      </c>
      <c r="BR33" s="3" t="s">
        <v>84</v>
      </c>
      <c r="BS33" s="4">
        <v>45250</v>
      </c>
      <c r="BT33" s="5">
        <v>0.37083333333333335</v>
      </c>
      <c r="BU33" s="3" t="s">
        <v>248</v>
      </c>
      <c r="BV33" s="3" t="s">
        <v>94</v>
      </c>
      <c r="BY33" s="3">
        <v>34615.35</v>
      </c>
      <c r="BZ33" s="3" t="s">
        <v>108</v>
      </c>
      <c r="CC33" s="3" t="s">
        <v>245</v>
      </c>
      <c r="CD33" s="3">
        <v>2745</v>
      </c>
      <c r="CE33" s="3" t="s">
        <v>249</v>
      </c>
      <c r="CF33" s="4">
        <v>45251</v>
      </c>
      <c r="CI33" s="3">
        <v>2</v>
      </c>
      <c r="CJ33" s="3">
        <v>1</v>
      </c>
      <c r="CK33" s="3">
        <v>23</v>
      </c>
      <c r="CL33" s="3" t="s">
        <v>88</v>
      </c>
    </row>
    <row r="34" spans="1:90" x14ac:dyDescent="0.3">
      <c r="A34" s="3" t="s">
        <v>72</v>
      </c>
      <c r="B34" s="3" t="s">
        <v>73</v>
      </c>
      <c r="C34" s="3" t="s">
        <v>74</v>
      </c>
      <c r="E34" s="3" t="str">
        <f>"GAB2017750"</f>
        <v>GAB2017750</v>
      </c>
      <c r="F34" s="4">
        <v>45247</v>
      </c>
      <c r="G34" s="3">
        <v>202408</v>
      </c>
      <c r="H34" s="3" t="s">
        <v>75</v>
      </c>
      <c r="I34" s="3" t="s">
        <v>76</v>
      </c>
      <c r="J34" s="3" t="s">
        <v>77</v>
      </c>
      <c r="K34" s="3" t="s">
        <v>78</v>
      </c>
      <c r="L34" s="3" t="s">
        <v>250</v>
      </c>
      <c r="M34" s="3" t="s">
        <v>251</v>
      </c>
      <c r="N34" s="3" t="s">
        <v>252</v>
      </c>
      <c r="O34" s="3" t="s">
        <v>82</v>
      </c>
      <c r="P34" s="3" t="str">
        <f>"SUT-019130                    "</f>
        <v xml:space="preserve">SUT-019130                    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70.150000000000006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1</v>
      </c>
      <c r="BI34" s="3">
        <v>0.4</v>
      </c>
      <c r="BJ34" s="3">
        <v>2.4</v>
      </c>
      <c r="BK34" s="3">
        <v>2.5</v>
      </c>
      <c r="BL34" s="3">
        <v>179.76</v>
      </c>
      <c r="BM34" s="3">
        <v>26.96</v>
      </c>
      <c r="BN34" s="3">
        <v>206.72</v>
      </c>
      <c r="BO34" s="3">
        <v>206.72</v>
      </c>
      <c r="BQ34" s="3" t="s">
        <v>253</v>
      </c>
      <c r="BR34" s="3" t="s">
        <v>84</v>
      </c>
      <c r="BS34" s="4">
        <v>45250</v>
      </c>
      <c r="BT34" s="5">
        <v>0.5131944444444444</v>
      </c>
      <c r="BU34" s="3" t="s">
        <v>254</v>
      </c>
      <c r="BV34" s="3" t="s">
        <v>94</v>
      </c>
      <c r="BY34" s="3">
        <v>12194.79</v>
      </c>
      <c r="BZ34" s="3" t="s">
        <v>86</v>
      </c>
      <c r="CC34" s="3" t="s">
        <v>251</v>
      </c>
      <c r="CD34" s="3">
        <v>7380</v>
      </c>
      <c r="CE34" s="3" t="s">
        <v>243</v>
      </c>
      <c r="CF34" s="4">
        <v>45251</v>
      </c>
      <c r="CI34" s="3">
        <v>5</v>
      </c>
      <c r="CJ34" s="3">
        <v>1</v>
      </c>
      <c r="CK34" s="3">
        <v>23</v>
      </c>
      <c r="CL34" s="3" t="s">
        <v>88</v>
      </c>
    </row>
    <row r="35" spans="1:90" x14ac:dyDescent="0.3">
      <c r="A35" s="3" t="s">
        <v>72</v>
      </c>
      <c r="B35" s="3" t="s">
        <v>73</v>
      </c>
      <c r="C35" s="3" t="s">
        <v>74</v>
      </c>
      <c r="E35" s="3" t="str">
        <f>"GAB2017753"</f>
        <v>GAB2017753</v>
      </c>
      <c r="F35" s="4">
        <v>45247</v>
      </c>
      <c r="G35" s="3">
        <v>202408</v>
      </c>
      <c r="H35" s="3" t="s">
        <v>75</v>
      </c>
      <c r="I35" s="3" t="s">
        <v>76</v>
      </c>
      <c r="J35" s="3" t="s">
        <v>77</v>
      </c>
      <c r="K35" s="3" t="s">
        <v>78</v>
      </c>
      <c r="L35" s="3" t="s">
        <v>136</v>
      </c>
      <c r="M35" s="3" t="s">
        <v>137</v>
      </c>
      <c r="N35" s="3" t="s">
        <v>138</v>
      </c>
      <c r="O35" s="3" t="s">
        <v>82</v>
      </c>
      <c r="P35" s="3" t="str">
        <f>"ATT:RONEL NOBAYENI MIAN RENEE "</f>
        <v xml:space="preserve">ATT:RONEL NOBAYENI MIAN RENEE 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36.92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1</v>
      </c>
      <c r="BI35" s="3">
        <v>1.5</v>
      </c>
      <c r="BJ35" s="3">
        <v>2.4</v>
      </c>
      <c r="BK35" s="3">
        <v>2.5</v>
      </c>
      <c r="BL35" s="3">
        <v>94.6</v>
      </c>
      <c r="BM35" s="3">
        <v>14.19</v>
      </c>
      <c r="BN35" s="3">
        <v>108.79</v>
      </c>
      <c r="BO35" s="3">
        <v>108.79</v>
      </c>
      <c r="BQ35" s="3" t="s">
        <v>255</v>
      </c>
      <c r="BR35" s="3" t="s">
        <v>84</v>
      </c>
      <c r="BS35" s="4">
        <v>45250</v>
      </c>
      <c r="BT35" s="5">
        <v>0.36388888888888887</v>
      </c>
      <c r="BU35" s="3" t="s">
        <v>256</v>
      </c>
      <c r="BV35" s="3" t="s">
        <v>94</v>
      </c>
      <c r="BY35" s="3">
        <v>11757.2</v>
      </c>
      <c r="BZ35" s="3" t="s">
        <v>86</v>
      </c>
      <c r="CA35" s="3" t="s">
        <v>257</v>
      </c>
      <c r="CC35" s="3" t="s">
        <v>137</v>
      </c>
      <c r="CD35" s="3">
        <v>157</v>
      </c>
      <c r="CE35" s="3" t="s">
        <v>258</v>
      </c>
      <c r="CF35" s="4">
        <v>45251</v>
      </c>
      <c r="CI35" s="3">
        <v>1</v>
      </c>
      <c r="CJ35" s="3">
        <v>1</v>
      </c>
      <c r="CK35" s="3">
        <v>21</v>
      </c>
      <c r="CL35" s="3" t="s">
        <v>88</v>
      </c>
    </row>
    <row r="36" spans="1:90" x14ac:dyDescent="0.3">
      <c r="A36" s="3" t="s">
        <v>72</v>
      </c>
      <c r="B36" s="3" t="s">
        <v>73</v>
      </c>
      <c r="C36" s="3" t="s">
        <v>74</v>
      </c>
      <c r="E36" s="3" t="str">
        <f>"GAB2017754"</f>
        <v>GAB2017754</v>
      </c>
      <c r="F36" s="4">
        <v>45247</v>
      </c>
      <c r="G36" s="3">
        <v>202408</v>
      </c>
      <c r="H36" s="3" t="s">
        <v>75</v>
      </c>
      <c r="I36" s="3" t="s">
        <v>76</v>
      </c>
      <c r="J36" s="3" t="s">
        <v>77</v>
      </c>
      <c r="K36" s="3" t="s">
        <v>78</v>
      </c>
      <c r="L36" s="3" t="s">
        <v>259</v>
      </c>
      <c r="M36" s="3" t="s">
        <v>260</v>
      </c>
      <c r="N36" s="3" t="s">
        <v>261</v>
      </c>
      <c r="O36" s="3" t="s">
        <v>82</v>
      </c>
      <c r="P36" s="3" t="str">
        <f>"ATT:LEVENE  SEEMA             "</f>
        <v xml:space="preserve">ATT:LEVENE  SEEMA             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36.92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0</v>
      </c>
      <c r="BH36" s="3">
        <v>1</v>
      </c>
      <c r="BI36" s="3">
        <v>0.8</v>
      </c>
      <c r="BJ36" s="3">
        <v>2.2000000000000002</v>
      </c>
      <c r="BK36" s="3">
        <v>2.5</v>
      </c>
      <c r="BL36" s="3">
        <v>94.6</v>
      </c>
      <c r="BM36" s="3">
        <v>14.19</v>
      </c>
      <c r="BN36" s="3">
        <v>108.79</v>
      </c>
      <c r="BO36" s="3">
        <v>108.79</v>
      </c>
      <c r="BQ36" s="3" t="s">
        <v>226</v>
      </c>
      <c r="BR36" s="3" t="s">
        <v>84</v>
      </c>
      <c r="BS36" s="4">
        <v>45250</v>
      </c>
      <c r="BT36" s="5">
        <v>0.625</v>
      </c>
      <c r="BU36" s="3" t="s">
        <v>227</v>
      </c>
      <c r="BV36" s="3" t="s">
        <v>94</v>
      </c>
      <c r="BY36" s="3">
        <v>11101.26</v>
      </c>
      <c r="BZ36" s="3" t="s">
        <v>86</v>
      </c>
      <c r="CC36" s="3" t="s">
        <v>260</v>
      </c>
      <c r="CD36" s="3">
        <v>3610</v>
      </c>
      <c r="CE36" s="3" t="s">
        <v>262</v>
      </c>
      <c r="CF36" s="4">
        <v>45251</v>
      </c>
      <c r="CI36" s="3">
        <v>2</v>
      </c>
      <c r="CJ36" s="3">
        <v>1</v>
      </c>
      <c r="CK36" s="3">
        <v>21</v>
      </c>
      <c r="CL36" s="3" t="s">
        <v>88</v>
      </c>
    </row>
    <row r="37" spans="1:90" x14ac:dyDescent="0.3">
      <c r="A37" s="3" t="s">
        <v>72</v>
      </c>
      <c r="B37" s="3" t="s">
        <v>73</v>
      </c>
      <c r="C37" s="3" t="s">
        <v>74</v>
      </c>
      <c r="E37" s="3" t="str">
        <f>"GAB2017755"</f>
        <v>GAB2017755</v>
      </c>
      <c r="F37" s="4">
        <v>45247</v>
      </c>
      <c r="G37" s="3">
        <v>202408</v>
      </c>
      <c r="H37" s="3" t="s">
        <v>75</v>
      </c>
      <c r="I37" s="3" t="s">
        <v>76</v>
      </c>
      <c r="J37" s="3" t="s">
        <v>77</v>
      </c>
      <c r="K37" s="3" t="s">
        <v>78</v>
      </c>
      <c r="L37" s="3" t="s">
        <v>154</v>
      </c>
      <c r="M37" s="3" t="s">
        <v>155</v>
      </c>
      <c r="N37" s="3" t="s">
        <v>263</v>
      </c>
      <c r="O37" s="3" t="s">
        <v>82</v>
      </c>
      <c r="P37" s="3" t="str">
        <f>"ATT:ANDREW                    "</f>
        <v xml:space="preserve">ATT:ANDREW                    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36.92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0</v>
      </c>
      <c r="BG37" s="3">
        <v>0</v>
      </c>
      <c r="BH37" s="3">
        <v>1</v>
      </c>
      <c r="BI37" s="3">
        <v>0.4</v>
      </c>
      <c r="BJ37" s="3">
        <v>2.2000000000000002</v>
      </c>
      <c r="BK37" s="3">
        <v>2.5</v>
      </c>
      <c r="BL37" s="3">
        <v>94.6</v>
      </c>
      <c r="BM37" s="3">
        <v>14.19</v>
      </c>
      <c r="BN37" s="3">
        <v>108.79</v>
      </c>
      <c r="BO37" s="3">
        <v>108.79</v>
      </c>
      <c r="BQ37" s="3" t="s">
        <v>264</v>
      </c>
      <c r="BR37" s="3" t="s">
        <v>84</v>
      </c>
      <c r="BS37" s="4">
        <v>45250</v>
      </c>
      <c r="BT37" s="5">
        <v>0.33055555555555555</v>
      </c>
      <c r="BU37" s="3" t="s">
        <v>265</v>
      </c>
      <c r="BV37" s="3" t="s">
        <v>94</v>
      </c>
      <c r="BY37" s="3">
        <v>10958.88</v>
      </c>
      <c r="BZ37" s="3" t="s">
        <v>86</v>
      </c>
      <c r="CC37" s="3" t="s">
        <v>155</v>
      </c>
      <c r="CD37" s="3">
        <v>6001</v>
      </c>
      <c r="CE37" s="3" t="s">
        <v>262</v>
      </c>
      <c r="CF37" s="4">
        <v>45259</v>
      </c>
      <c r="CI37" s="3">
        <v>2</v>
      </c>
      <c r="CJ37" s="3">
        <v>1</v>
      </c>
      <c r="CK37" s="3">
        <v>21</v>
      </c>
      <c r="CL37" s="3" t="s">
        <v>88</v>
      </c>
    </row>
    <row r="38" spans="1:90" x14ac:dyDescent="0.3">
      <c r="A38" s="3" t="s">
        <v>72</v>
      </c>
      <c r="B38" s="3" t="s">
        <v>73</v>
      </c>
      <c r="C38" s="3" t="s">
        <v>74</v>
      </c>
      <c r="E38" s="3" t="str">
        <f>"GAB2017756"</f>
        <v>GAB2017756</v>
      </c>
      <c r="F38" s="4">
        <v>45247</v>
      </c>
      <c r="G38" s="3">
        <v>202408</v>
      </c>
      <c r="H38" s="3" t="s">
        <v>75</v>
      </c>
      <c r="I38" s="3" t="s">
        <v>76</v>
      </c>
      <c r="J38" s="3" t="s">
        <v>77</v>
      </c>
      <c r="K38" s="3" t="s">
        <v>78</v>
      </c>
      <c r="L38" s="3" t="s">
        <v>266</v>
      </c>
      <c r="M38" s="3" t="s">
        <v>267</v>
      </c>
      <c r="N38" s="3" t="s">
        <v>268</v>
      </c>
      <c r="O38" s="3" t="s">
        <v>82</v>
      </c>
      <c r="P38" s="3" t="str">
        <f>"ATT:TRACEY COETZEE            "</f>
        <v xml:space="preserve">ATT:TRACEY COETZEE            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29.54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0</v>
      </c>
      <c r="BH38" s="3">
        <v>1</v>
      </c>
      <c r="BI38" s="3">
        <v>0.4</v>
      </c>
      <c r="BJ38" s="3">
        <v>1.9</v>
      </c>
      <c r="BK38" s="3">
        <v>2</v>
      </c>
      <c r="BL38" s="3">
        <v>75.69</v>
      </c>
      <c r="BM38" s="3">
        <v>11.35</v>
      </c>
      <c r="BN38" s="3">
        <v>87.04</v>
      </c>
      <c r="BO38" s="3">
        <v>87.04</v>
      </c>
      <c r="BQ38" s="3" t="s">
        <v>269</v>
      </c>
      <c r="BR38" s="3" t="s">
        <v>84</v>
      </c>
      <c r="BS38" s="4">
        <v>45250</v>
      </c>
      <c r="BT38" s="5">
        <v>0.72222222222222221</v>
      </c>
      <c r="BU38" s="3" t="s">
        <v>270</v>
      </c>
      <c r="BV38" s="3" t="s">
        <v>94</v>
      </c>
      <c r="BY38" s="3">
        <v>9548.4</v>
      </c>
      <c r="BZ38" s="3" t="s">
        <v>86</v>
      </c>
      <c r="CA38" s="3" t="s">
        <v>271</v>
      </c>
      <c r="CC38" s="3" t="s">
        <v>267</v>
      </c>
      <c r="CD38" s="3">
        <v>9301</v>
      </c>
      <c r="CE38" s="3" t="s">
        <v>262</v>
      </c>
      <c r="CF38" s="4">
        <v>45252</v>
      </c>
      <c r="CI38" s="3">
        <v>2</v>
      </c>
      <c r="CJ38" s="3">
        <v>1</v>
      </c>
      <c r="CK38" s="3">
        <v>21</v>
      </c>
      <c r="CL38" s="3" t="s">
        <v>88</v>
      </c>
    </row>
    <row r="39" spans="1:90" x14ac:dyDescent="0.3">
      <c r="A39" s="3" t="s">
        <v>72</v>
      </c>
      <c r="B39" s="3" t="s">
        <v>73</v>
      </c>
      <c r="C39" s="3" t="s">
        <v>74</v>
      </c>
      <c r="E39" s="3" t="str">
        <f>"GAB2017758"</f>
        <v>GAB2017758</v>
      </c>
      <c r="F39" s="4">
        <v>45247</v>
      </c>
      <c r="G39" s="3">
        <v>202408</v>
      </c>
      <c r="H39" s="3" t="s">
        <v>75</v>
      </c>
      <c r="I39" s="3" t="s">
        <v>76</v>
      </c>
      <c r="J39" s="3" t="s">
        <v>77</v>
      </c>
      <c r="K39" s="3" t="s">
        <v>78</v>
      </c>
      <c r="L39" s="3" t="s">
        <v>157</v>
      </c>
      <c r="M39" s="3" t="s">
        <v>158</v>
      </c>
      <c r="N39" s="3" t="s">
        <v>272</v>
      </c>
      <c r="O39" s="3" t="s">
        <v>82</v>
      </c>
      <c r="P39" s="3" t="str">
        <f>"SUT-019142                    "</f>
        <v xml:space="preserve">SUT-019142                    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29.54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0</v>
      </c>
      <c r="BG39" s="3">
        <v>0</v>
      </c>
      <c r="BH39" s="3">
        <v>1</v>
      </c>
      <c r="BI39" s="3">
        <v>0.2</v>
      </c>
      <c r="BJ39" s="3">
        <v>2</v>
      </c>
      <c r="BK39" s="3">
        <v>2</v>
      </c>
      <c r="BL39" s="3">
        <v>75.69</v>
      </c>
      <c r="BM39" s="3">
        <v>11.35</v>
      </c>
      <c r="BN39" s="3">
        <v>87.04</v>
      </c>
      <c r="BO39" s="3">
        <v>87.04</v>
      </c>
      <c r="BQ39" s="3" t="s">
        <v>273</v>
      </c>
      <c r="BR39" s="3" t="s">
        <v>84</v>
      </c>
      <c r="BS39" s="4">
        <v>45250</v>
      </c>
      <c r="BT39" s="5">
        <v>0.34097222222222223</v>
      </c>
      <c r="BU39" s="3" t="s">
        <v>274</v>
      </c>
      <c r="BV39" s="3" t="s">
        <v>94</v>
      </c>
      <c r="BY39" s="3">
        <v>9936</v>
      </c>
      <c r="BZ39" s="3" t="s">
        <v>86</v>
      </c>
      <c r="CA39" s="3" t="s">
        <v>275</v>
      </c>
      <c r="CC39" s="3" t="s">
        <v>158</v>
      </c>
      <c r="CD39" s="3">
        <v>2</v>
      </c>
      <c r="CE39" s="3" t="s">
        <v>276</v>
      </c>
      <c r="CF39" s="4">
        <v>45250</v>
      </c>
      <c r="CI39" s="3">
        <v>1</v>
      </c>
      <c r="CJ39" s="3">
        <v>1</v>
      </c>
      <c r="CK39" s="3">
        <v>21</v>
      </c>
      <c r="CL39" s="3" t="s">
        <v>88</v>
      </c>
    </row>
    <row r="40" spans="1:90" x14ac:dyDescent="0.3">
      <c r="A40" s="3" t="s">
        <v>72</v>
      </c>
      <c r="B40" s="3" t="s">
        <v>73</v>
      </c>
      <c r="C40" s="3" t="s">
        <v>74</v>
      </c>
      <c r="E40" s="3" t="str">
        <f>"GAB2017759"</f>
        <v>GAB2017759</v>
      </c>
      <c r="F40" s="4">
        <v>45247</v>
      </c>
      <c r="G40" s="3">
        <v>202408</v>
      </c>
      <c r="H40" s="3" t="s">
        <v>75</v>
      </c>
      <c r="I40" s="3" t="s">
        <v>76</v>
      </c>
      <c r="J40" s="3" t="s">
        <v>77</v>
      </c>
      <c r="K40" s="3" t="s">
        <v>78</v>
      </c>
      <c r="L40" s="3" t="s">
        <v>277</v>
      </c>
      <c r="M40" s="3" t="s">
        <v>278</v>
      </c>
      <c r="N40" s="3" t="s">
        <v>279</v>
      </c>
      <c r="O40" s="3" t="s">
        <v>82</v>
      </c>
      <c r="P40" s="3" t="str">
        <f>"ATT:J PILLAY                  "</f>
        <v xml:space="preserve">ATT:J PILLAY                  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29.54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1</v>
      </c>
      <c r="BI40" s="3">
        <v>0.1</v>
      </c>
      <c r="BJ40" s="3">
        <v>2</v>
      </c>
      <c r="BK40" s="3">
        <v>2</v>
      </c>
      <c r="BL40" s="3">
        <v>75.69</v>
      </c>
      <c r="BM40" s="3">
        <v>11.35</v>
      </c>
      <c r="BN40" s="3">
        <v>87.04</v>
      </c>
      <c r="BO40" s="3">
        <v>87.04</v>
      </c>
      <c r="BQ40" s="3" t="s">
        <v>280</v>
      </c>
      <c r="BR40" s="3" t="s">
        <v>84</v>
      </c>
      <c r="BS40" s="4">
        <v>45250</v>
      </c>
      <c r="BT40" s="5">
        <v>0.43055555555555558</v>
      </c>
      <c r="BU40" s="3" t="s">
        <v>281</v>
      </c>
      <c r="BV40" s="3" t="s">
        <v>94</v>
      </c>
      <c r="BY40" s="3">
        <v>10173.74</v>
      </c>
      <c r="BZ40" s="3" t="s">
        <v>86</v>
      </c>
      <c r="CA40" s="3" t="s">
        <v>282</v>
      </c>
      <c r="CC40" s="3" t="s">
        <v>278</v>
      </c>
      <c r="CD40" s="3">
        <v>1682</v>
      </c>
      <c r="CE40" s="3" t="s">
        <v>283</v>
      </c>
      <c r="CF40" s="4">
        <v>45251</v>
      </c>
      <c r="CI40" s="3">
        <v>1</v>
      </c>
      <c r="CJ40" s="3">
        <v>1</v>
      </c>
      <c r="CK40" s="3">
        <v>21</v>
      </c>
      <c r="CL40" s="3" t="s">
        <v>88</v>
      </c>
    </row>
    <row r="41" spans="1:90" x14ac:dyDescent="0.3">
      <c r="A41" s="3" t="s">
        <v>72</v>
      </c>
      <c r="B41" s="3" t="s">
        <v>73</v>
      </c>
      <c r="C41" s="3" t="s">
        <v>74</v>
      </c>
      <c r="E41" s="3" t="str">
        <f>"GAB2017885"</f>
        <v>GAB2017885</v>
      </c>
      <c r="F41" s="4">
        <v>45257</v>
      </c>
      <c r="G41" s="3">
        <v>202408</v>
      </c>
      <c r="H41" s="3" t="s">
        <v>75</v>
      </c>
      <c r="I41" s="3" t="s">
        <v>76</v>
      </c>
      <c r="J41" s="3" t="s">
        <v>77</v>
      </c>
      <c r="K41" s="3" t="s">
        <v>78</v>
      </c>
      <c r="L41" s="3" t="s">
        <v>215</v>
      </c>
      <c r="M41" s="3" t="s">
        <v>216</v>
      </c>
      <c r="N41" s="3" t="s">
        <v>284</v>
      </c>
      <c r="O41" s="3" t="s">
        <v>82</v>
      </c>
      <c r="P41" s="3" t="str">
        <f>"SUT-019054 019189             "</f>
        <v xml:space="preserve">SUT-019054 019189             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44.29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15.9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0</v>
      </c>
      <c r="BH41" s="3">
        <v>1</v>
      </c>
      <c r="BI41" s="3">
        <v>0.3</v>
      </c>
      <c r="BJ41" s="3">
        <v>2.6</v>
      </c>
      <c r="BK41" s="3">
        <v>3</v>
      </c>
      <c r="BL41" s="3">
        <v>129.4</v>
      </c>
      <c r="BM41" s="3">
        <v>19.41</v>
      </c>
      <c r="BN41" s="3">
        <v>148.81</v>
      </c>
      <c r="BO41" s="3">
        <v>148.81</v>
      </c>
      <c r="BQ41" s="3" t="s">
        <v>285</v>
      </c>
      <c r="BR41" s="3" t="s">
        <v>84</v>
      </c>
      <c r="BS41" s="4">
        <v>45258</v>
      </c>
      <c r="BT41" s="5">
        <v>0.45833333333333331</v>
      </c>
      <c r="BU41" s="3" t="s">
        <v>286</v>
      </c>
      <c r="BV41" s="3" t="s">
        <v>94</v>
      </c>
      <c r="BY41" s="3">
        <v>13152.37</v>
      </c>
      <c r="BZ41" s="3" t="s">
        <v>108</v>
      </c>
      <c r="CA41" s="3" t="s">
        <v>287</v>
      </c>
      <c r="CC41" s="3" t="s">
        <v>216</v>
      </c>
      <c r="CD41" s="3">
        <v>787</v>
      </c>
      <c r="CE41" s="3" t="s">
        <v>288</v>
      </c>
      <c r="CF41" s="4">
        <v>45258</v>
      </c>
      <c r="CI41" s="3">
        <v>2</v>
      </c>
      <c r="CJ41" s="3">
        <v>1</v>
      </c>
      <c r="CK41" s="3">
        <v>21</v>
      </c>
      <c r="CL41" s="3" t="s">
        <v>88</v>
      </c>
    </row>
    <row r="42" spans="1:90" x14ac:dyDescent="0.3">
      <c r="A42" s="3" t="s">
        <v>72</v>
      </c>
      <c r="B42" s="3" t="s">
        <v>73</v>
      </c>
      <c r="C42" s="3" t="s">
        <v>74</v>
      </c>
      <c r="E42" s="3" t="str">
        <f>"GAB2017886"</f>
        <v>GAB2017886</v>
      </c>
      <c r="F42" s="4">
        <v>45257</v>
      </c>
      <c r="G42" s="3">
        <v>202408</v>
      </c>
      <c r="H42" s="3" t="s">
        <v>75</v>
      </c>
      <c r="I42" s="3" t="s">
        <v>76</v>
      </c>
      <c r="J42" s="3" t="s">
        <v>77</v>
      </c>
      <c r="K42" s="3" t="s">
        <v>78</v>
      </c>
      <c r="L42" s="3" t="s">
        <v>136</v>
      </c>
      <c r="M42" s="3" t="s">
        <v>137</v>
      </c>
      <c r="N42" s="3" t="s">
        <v>138</v>
      </c>
      <c r="O42" s="3" t="s">
        <v>82</v>
      </c>
      <c r="P42" s="3" t="str">
        <f>"SUT-CT084170                  "</f>
        <v xml:space="preserve">SUT-CT084170                  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36.92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0</v>
      </c>
      <c r="BH42" s="3">
        <v>1</v>
      </c>
      <c r="BI42" s="3">
        <v>0.3</v>
      </c>
      <c r="BJ42" s="3">
        <v>2.5</v>
      </c>
      <c r="BK42" s="3">
        <v>2.5</v>
      </c>
      <c r="BL42" s="3">
        <v>94.6</v>
      </c>
      <c r="BM42" s="3">
        <v>14.19</v>
      </c>
      <c r="BN42" s="3">
        <v>108.79</v>
      </c>
      <c r="BO42" s="3">
        <v>108.79</v>
      </c>
      <c r="BQ42" s="3" t="s">
        <v>139</v>
      </c>
      <c r="BR42" s="3" t="s">
        <v>84</v>
      </c>
      <c r="BS42" s="4">
        <v>45258</v>
      </c>
      <c r="BT42" s="5">
        <v>0.375</v>
      </c>
      <c r="BU42" s="3" t="s">
        <v>289</v>
      </c>
      <c r="BV42" s="3" t="s">
        <v>94</v>
      </c>
      <c r="BY42" s="3">
        <v>12543.96</v>
      </c>
      <c r="BZ42" s="3" t="s">
        <v>86</v>
      </c>
      <c r="CA42" s="3" t="s">
        <v>290</v>
      </c>
      <c r="CC42" s="3" t="s">
        <v>137</v>
      </c>
      <c r="CD42" s="3">
        <v>157</v>
      </c>
      <c r="CE42" s="3" t="s">
        <v>291</v>
      </c>
      <c r="CF42" s="4">
        <v>45258</v>
      </c>
      <c r="CI42" s="3">
        <v>1</v>
      </c>
      <c r="CJ42" s="3">
        <v>1</v>
      </c>
      <c r="CK42" s="3">
        <v>21</v>
      </c>
      <c r="CL42" s="3" t="s">
        <v>88</v>
      </c>
    </row>
    <row r="43" spans="1:90" x14ac:dyDescent="0.3">
      <c r="A43" s="3" t="s">
        <v>72</v>
      </c>
      <c r="B43" s="3" t="s">
        <v>73</v>
      </c>
      <c r="C43" s="3" t="s">
        <v>74</v>
      </c>
      <c r="E43" s="3" t="str">
        <f>"GAB2017891"</f>
        <v>GAB2017891</v>
      </c>
      <c r="F43" s="4">
        <v>45257</v>
      </c>
      <c r="G43" s="3">
        <v>202408</v>
      </c>
      <c r="H43" s="3" t="s">
        <v>75</v>
      </c>
      <c r="I43" s="3" t="s">
        <v>76</v>
      </c>
      <c r="J43" s="3" t="s">
        <v>77</v>
      </c>
      <c r="K43" s="3" t="s">
        <v>78</v>
      </c>
      <c r="L43" s="3" t="s">
        <v>215</v>
      </c>
      <c r="M43" s="3" t="s">
        <v>216</v>
      </c>
      <c r="N43" s="3" t="s">
        <v>228</v>
      </c>
      <c r="O43" s="3" t="s">
        <v>82</v>
      </c>
      <c r="P43" s="3" t="str">
        <f>"SUT-CT084195                  "</f>
        <v xml:space="preserve">SUT-CT084195                  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36.92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0</v>
      </c>
      <c r="BG43" s="3">
        <v>0</v>
      </c>
      <c r="BH43" s="3">
        <v>1</v>
      </c>
      <c r="BI43" s="3">
        <v>0.1</v>
      </c>
      <c r="BJ43" s="3">
        <v>2.2999999999999998</v>
      </c>
      <c r="BK43" s="3">
        <v>2.5</v>
      </c>
      <c r="BL43" s="3">
        <v>94.6</v>
      </c>
      <c r="BM43" s="3">
        <v>14.19</v>
      </c>
      <c r="BN43" s="3">
        <v>108.79</v>
      </c>
      <c r="BO43" s="3">
        <v>108.79</v>
      </c>
      <c r="BQ43" s="3" t="s">
        <v>240</v>
      </c>
      <c r="BR43" s="3" t="s">
        <v>84</v>
      </c>
      <c r="BS43" s="4">
        <v>45259</v>
      </c>
      <c r="BT43" s="5">
        <v>0.40138888888888885</v>
      </c>
      <c r="BU43" s="3" t="s">
        <v>241</v>
      </c>
      <c r="BV43" s="3" t="s">
        <v>94</v>
      </c>
      <c r="BY43" s="3">
        <v>11697.54</v>
      </c>
      <c r="BZ43" s="3" t="s">
        <v>86</v>
      </c>
      <c r="CA43" s="3" t="s">
        <v>242</v>
      </c>
      <c r="CC43" s="3" t="s">
        <v>216</v>
      </c>
      <c r="CD43" s="3">
        <v>699</v>
      </c>
      <c r="CE43" s="3" t="s">
        <v>292</v>
      </c>
      <c r="CF43" s="4">
        <v>45259</v>
      </c>
      <c r="CI43" s="3">
        <v>2</v>
      </c>
      <c r="CJ43" s="3">
        <v>2</v>
      </c>
      <c r="CK43" s="3">
        <v>21</v>
      </c>
      <c r="CL43" s="3" t="s">
        <v>88</v>
      </c>
    </row>
    <row r="44" spans="1:90" x14ac:dyDescent="0.3">
      <c r="A44" s="3" t="s">
        <v>72</v>
      </c>
      <c r="B44" s="3" t="s">
        <v>73</v>
      </c>
      <c r="C44" s="3" t="s">
        <v>74</v>
      </c>
      <c r="E44" s="3" t="str">
        <f>"GAB2017895"</f>
        <v>GAB2017895</v>
      </c>
      <c r="F44" s="4">
        <v>45257</v>
      </c>
      <c r="G44" s="3">
        <v>202408</v>
      </c>
      <c r="H44" s="3" t="s">
        <v>75</v>
      </c>
      <c r="I44" s="3" t="s">
        <v>76</v>
      </c>
      <c r="J44" s="3" t="s">
        <v>77</v>
      </c>
      <c r="K44" s="3" t="s">
        <v>78</v>
      </c>
      <c r="L44" s="3" t="s">
        <v>97</v>
      </c>
      <c r="M44" s="3" t="s">
        <v>98</v>
      </c>
      <c r="N44" s="3" t="s">
        <v>122</v>
      </c>
      <c r="O44" s="3" t="s">
        <v>82</v>
      </c>
      <c r="P44" s="3" t="str">
        <f>"SUT-CT084192                  "</f>
        <v xml:space="preserve">SUT-CT084192                  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23.07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1</v>
      </c>
      <c r="BI44" s="3">
        <v>0.2</v>
      </c>
      <c r="BJ44" s="3">
        <v>2.4</v>
      </c>
      <c r="BK44" s="3">
        <v>3</v>
      </c>
      <c r="BL44" s="3">
        <v>59.12</v>
      </c>
      <c r="BM44" s="3">
        <v>8.8699999999999992</v>
      </c>
      <c r="BN44" s="3">
        <v>67.989999999999995</v>
      </c>
      <c r="BO44" s="3">
        <v>67.989999999999995</v>
      </c>
      <c r="BQ44" s="3" t="s">
        <v>123</v>
      </c>
      <c r="BR44" s="3" t="s">
        <v>84</v>
      </c>
      <c r="BS44" s="4">
        <v>45258</v>
      </c>
      <c r="BT44" s="5">
        <v>0.4375</v>
      </c>
      <c r="BU44" s="3" t="s">
        <v>101</v>
      </c>
      <c r="BV44" s="3" t="s">
        <v>94</v>
      </c>
      <c r="BY44" s="3">
        <v>11886.4</v>
      </c>
      <c r="BZ44" s="3" t="s">
        <v>86</v>
      </c>
      <c r="CA44" s="3" t="s">
        <v>293</v>
      </c>
      <c r="CC44" s="3" t="s">
        <v>98</v>
      </c>
      <c r="CD44" s="3">
        <v>7600</v>
      </c>
      <c r="CE44" s="3" t="s">
        <v>96</v>
      </c>
      <c r="CF44" s="4">
        <v>45259</v>
      </c>
      <c r="CI44" s="3">
        <v>1</v>
      </c>
      <c r="CJ44" s="3">
        <v>1</v>
      </c>
      <c r="CK44" s="3">
        <v>22</v>
      </c>
      <c r="CL44" s="3" t="s">
        <v>88</v>
      </c>
    </row>
    <row r="45" spans="1:90" x14ac:dyDescent="0.3">
      <c r="A45" s="3" t="s">
        <v>72</v>
      </c>
      <c r="B45" s="3" t="s">
        <v>73</v>
      </c>
      <c r="C45" s="3" t="s">
        <v>74</v>
      </c>
      <c r="E45" s="3" t="str">
        <f>"GAB2017896"</f>
        <v>GAB2017896</v>
      </c>
      <c r="F45" s="4">
        <v>45257</v>
      </c>
      <c r="G45" s="3">
        <v>202408</v>
      </c>
      <c r="H45" s="3" t="s">
        <v>75</v>
      </c>
      <c r="I45" s="3" t="s">
        <v>76</v>
      </c>
      <c r="J45" s="3" t="s">
        <v>77</v>
      </c>
      <c r="K45" s="3" t="s">
        <v>78</v>
      </c>
      <c r="L45" s="3" t="s">
        <v>75</v>
      </c>
      <c r="M45" s="3" t="s">
        <v>76</v>
      </c>
      <c r="N45" s="3" t="s">
        <v>294</v>
      </c>
      <c r="O45" s="3" t="s">
        <v>82</v>
      </c>
      <c r="P45" s="3" t="str">
        <f>"SUT-CT084194                  "</f>
        <v xml:space="preserve">SUT-CT084194                  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23.07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0</v>
      </c>
      <c r="BG45" s="3">
        <v>0</v>
      </c>
      <c r="BH45" s="3">
        <v>1</v>
      </c>
      <c r="BI45" s="3">
        <v>0.2</v>
      </c>
      <c r="BJ45" s="3">
        <v>2.2000000000000002</v>
      </c>
      <c r="BK45" s="3">
        <v>3</v>
      </c>
      <c r="BL45" s="3">
        <v>59.12</v>
      </c>
      <c r="BM45" s="3">
        <v>8.8699999999999992</v>
      </c>
      <c r="BN45" s="3">
        <v>67.989999999999995</v>
      </c>
      <c r="BO45" s="3">
        <v>67.989999999999995</v>
      </c>
      <c r="BQ45" s="3" t="s">
        <v>295</v>
      </c>
      <c r="BR45" s="3" t="s">
        <v>84</v>
      </c>
      <c r="BS45" s="4">
        <v>45258</v>
      </c>
      <c r="BT45" s="5">
        <v>0.3923611111111111</v>
      </c>
      <c r="BU45" s="3" t="s">
        <v>296</v>
      </c>
      <c r="BV45" s="3" t="s">
        <v>94</v>
      </c>
      <c r="BY45" s="3">
        <v>10880.73</v>
      </c>
      <c r="BZ45" s="3" t="s">
        <v>86</v>
      </c>
      <c r="CA45" s="3" t="s">
        <v>297</v>
      </c>
      <c r="CC45" s="3" t="s">
        <v>76</v>
      </c>
      <c r="CD45" s="3">
        <v>7560</v>
      </c>
      <c r="CE45" s="3" t="s">
        <v>96</v>
      </c>
      <c r="CF45" s="4">
        <v>45259</v>
      </c>
      <c r="CI45" s="3">
        <v>1</v>
      </c>
      <c r="CJ45" s="3">
        <v>1</v>
      </c>
      <c r="CK45" s="3">
        <v>22</v>
      </c>
      <c r="CL45" s="3" t="s">
        <v>88</v>
      </c>
    </row>
    <row r="46" spans="1:90" x14ac:dyDescent="0.3">
      <c r="A46" s="3" t="s">
        <v>72</v>
      </c>
      <c r="B46" s="3" t="s">
        <v>73</v>
      </c>
      <c r="C46" s="3" t="s">
        <v>74</v>
      </c>
      <c r="E46" s="3" t="str">
        <f>"GAB2017902"</f>
        <v>GAB2017902</v>
      </c>
      <c r="F46" s="4">
        <v>45257</v>
      </c>
      <c r="G46" s="3">
        <v>202408</v>
      </c>
      <c r="H46" s="3" t="s">
        <v>75</v>
      </c>
      <c r="I46" s="3" t="s">
        <v>76</v>
      </c>
      <c r="J46" s="3" t="s">
        <v>77</v>
      </c>
      <c r="K46" s="3" t="s">
        <v>78</v>
      </c>
      <c r="L46" s="3" t="s">
        <v>233</v>
      </c>
      <c r="M46" s="3" t="s">
        <v>234</v>
      </c>
      <c r="N46" s="3" t="s">
        <v>235</v>
      </c>
      <c r="O46" s="3" t="s">
        <v>82</v>
      </c>
      <c r="P46" s="3" t="str">
        <f>"SUT-CT084199                  "</f>
        <v xml:space="preserve">SUT-CT084199                  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57.23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0</v>
      </c>
      <c r="BG46" s="3">
        <v>0</v>
      </c>
      <c r="BH46" s="3">
        <v>1</v>
      </c>
      <c r="BI46" s="3">
        <v>0.7</v>
      </c>
      <c r="BJ46" s="3">
        <v>1.7</v>
      </c>
      <c r="BK46" s="3">
        <v>2</v>
      </c>
      <c r="BL46" s="3">
        <v>146.65</v>
      </c>
      <c r="BM46" s="3">
        <v>22</v>
      </c>
      <c r="BN46" s="3">
        <v>168.65</v>
      </c>
      <c r="BO46" s="3">
        <v>168.65</v>
      </c>
      <c r="BQ46" s="3" t="s">
        <v>236</v>
      </c>
      <c r="BR46" s="3" t="s">
        <v>84</v>
      </c>
      <c r="BS46" s="4">
        <v>45258</v>
      </c>
      <c r="BT46" s="5">
        <v>0.51666666666666672</v>
      </c>
      <c r="BU46" s="3" t="s">
        <v>298</v>
      </c>
      <c r="BV46" s="3" t="s">
        <v>94</v>
      </c>
      <c r="BY46" s="3">
        <v>8331.84</v>
      </c>
      <c r="BZ46" s="3" t="s">
        <v>86</v>
      </c>
      <c r="CA46" s="3" t="s">
        <v>299</v>
      </c>
      <c r="CC46" s="3" t="s">
        <v>234</v>
      </c>
      <c r="CD46" s="3">
        <v>2515</v>
      </c>
      <c r="CE46" s="3" t="s">
        <v>300</v>
      </c>
      <c r="CF46" s="4">
        <v>45259</v>
      </c>
      <c r="CI46" s="3">
        <v>1</v>
      </c>
      <c r="CJ46" s="3">
        <v>1</v>
      </c>
      <c r="CK46" s="3">
        <v>23</v>
      </c>
      <c r="CL46" s="3" t="s">
        <v>88</v>
      </c>
    </row>
    <row r="47" spans="1:90" x14ac:dyDescent="0.3">
      <c r="A47" s="3" t="s">
        <v>72</v>
      </c>
      <c r="B47" s="3" t="s">
        <v>73</v>
      </c>
      <c r="C47" s="3" t="s">
        <v>74</v>
      </c>
      <c r="E47" s="3" t="str">
        <f>"GAB2017903"</f>
        <v>GAB2017903</v>
      </c>
      <c r="F47" s="4">
        <v>45257</v>
      </c>
      <c r="G47" s="3">
        <v>202408</v>
      </c>
      <c r="H47" s="3" t="s">
        <v>75</v>
      </c>
      <c r="I47" s="3" t="s">
        <v>76</v>
      </c>
      <c r="J47" s="3" t="s">
        <v>77</v>
      </c>
      <c r="K47" s="3" t="s">
        <v>78</v>
      </c>
      <c r="L47" s="3" t="s">
        <v>223</v>
      </c>
      <c r="M47" s="3" t="s">
        <v>224</v>
      </c>
      <c r="N47" s="3" t="s">
        <v>301</v>
      </c>
      <c r="O47" s="3" t="s">
        <v>82</v>
      </c>
      <c r="P47" s="3" t="str">
        <f>"SUT-019353                    "</f>
        <v xml:space="preserve">SUT-019353                    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36.92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1</v>
      </c>
      <c r="BI47" s="3">
        <v>0.1</v>
      </c>
      <c r="BJ47" s="3">
        <v>2.2999999999999998</v>
      </c>
      <c r="BK47" s="3">
        <v>2.5</v>
      </c>
      <c r="BL47" s="3">
        <v>94.6</v>
      </c>
      <c r="BM47" s="3">
        <v>14.19</v>
      </c>
      <c r="BN47" s="3">
        <v>108.79</v>
      </c>
      <c r="BO47" s="3">
        <v>108.79</v>
      </c>
      <c r="BQ47" s="3" t="s">
        <v>302</v>
      </c>
      <c r="BR47" s="3" t="s">
        <v>84</v>
      </c>
      <c r="BS47" s="4">
        <v>45259</v>
      </c>
      <c r="BT47" s="5">
        <v>0.42708333333333331</v>
      </c>
      <c r="BU47" s="3" t="s">
        <v>303</v>
      </c>
      <c r="BV47" s="3" t="s">
        <v>94</v>
      </c>
      <c r="BY47" s="3">
        <v>11565.6</v>
      </c>
      <c r="BZ47" s="3" t="s">
        <v>86</v>
      </c>
      <c r="CA47" s="3" t="s">
        <v>304</v>
      </c>
      <c r="CC47" s="3" t="s">
        <v>224</v>
      </c>
      <c r="CD47" s="3">
        <v>4000</v>
      </c>
      <c r="CE47" s="3" t="s">
        <v>116</v>
      </c>
      <c r="CI47" s="3">
        <v>2</v>
      </c>
      <c r="CJ47" s="3">
        <v>2</v>
      </c>
      <c r="CK47" s="3">
        <v>21</v>
      </c>
      <c r="CL47" s="3" t="s">
        <v>88</v>
      </c>
    </row>
    <row r="48" spans="1:90" x14ac:dyDescent="0.3">
      <c r="A48" s="3" t="s">
        <v>72</v>
      </c>
      <c r="B48" s="3" t="s">
        <v>73</v>
      </c>
      <c r="C48" s="3" t="s">
        <v>74</v>
      </c>
      <c r="E48" s="3" t="str">
        <f>"GAB2017904"</f>
        <v>GAB2017904</v>
      </c>
      <c r="F48" s="4">
        <v>45257</v>
      </c>
      <c r="G48" s="3">
        <v>202408</v>
      </c>
      <c r="H48" s="3" t="s">
        <v>75</v>
      </c>
      <c r="I48" s="3" t="s">
        <v>76</v>
      </c>
      <c r="J48" s="3" t="s">
        <v>77</v>
      </c>
      <c r="K48" s="3" t="s">
        <v>78</v>
      </c>
      <c r="L48" s="3" t="s">
        <v>103</v>
      </c>
      <c r="M48" s="3" t="s">
        <v>104</v>
      </c>
      <c r="N48" s="3" t="s">
        <v>105</v>
      </c>
      <c r="O48" s="3" t="s">
        <v>82</v>
      </c>
      <c r="P48" s="3" t="str">
        <f>"SUT-CT084205                  "</f>
        <v xml:space="preserve">SUT-CT084205                  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  <c r="AL48" s="3">
        <v>0</v>
      </c>
      <c r="AM48" s="3">
        <v>0</v>
      </c>
      <c r="AN48" s="3">
        <v>0</v>
      </c>
      <c r="AO48" s="3">
        <v>0</v>
      </c>
      <c r="AP48" s="3">
        <v>0</v>
      </c>
      <c r="AQ48" s="3">
        <v>83.07</v>
      </c>
      <c r="AR48" s="3">
        <v>0</v>
      </c>
      <c r="AS48" s="3">
        <v>0</v>
      </c>
      <c r="AT48" s="3">
        <v>0</v>
      </c>
      <c r="AU48" s="3">
        <v>0</v>
      </c>
      <c r="AV48" s="3">
        <v>0</v>
      </c>
      <c r="AW48" s="3">
        <v>15.9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1</v>
      </c>
      <c r="BI48" s="3">
        <v>0.1</v>
      </c>
      <c r="BJ48" s="3">
        <v>2.8</v>
      </c>
      <c r="BK48" s="3">
        <v>3</v>
      </c>
      <c r="BL48" s="3">
        <v>228.77</v>
      </c>
      <c r="BM48" s="3">
        <v>34.32</v>
      </c>
      <c r="BN48" s="3">
        <v>263.08999999999997</v>
      </c>
      <c r="BO48" s="3">
        <v>263.08999999999997</v>
      </c>
      <c r="BQ48" s="3" t="s">
        <v>106</v>
      </c>
      <c r="BR48" s="3" t="s">
        <v>84</v>
      </c>
      <c r="BS48" s="4">
        <v>45258</v>
      </c>
      <c r="BT48" s="5">
        <v>0.41805555555555557</v>
      </c>
      <c r="BU48" s="3" t="s">
        <v>107</v>
      </c>
      <c r="BV48" s="3" t="s">
        <v>94</v>
      </c>
      <c r="BY48" s="3">
        <v>14018.2</v>
      </c>
      <c r="BZ48" s="3" t="s">
        <v>108</v>
      </c>
      <c r="CA48" s="3" t="s">
        <v>305</v>
      </c>
      <c r="CC48" s="3" t="s">
        <v>104</v>
      </c>
      <c r="CD48" s="3">
        <v>1982</v>
      </c>
      <c r="CE48" s="3" t="s">
        <v>116</v>
      </c>
      <c r="CF48" s="4">
        <v>45260</v>
      </c>
      <c r="CI48" s="3">
        <v>1</v>
      </c>
      <c r="CJ48" s="3">
        <v>1</v>
      </c>
      <c r="CK48" s="3">
        <v>23</v>
      </c>
      <c r="CL48" s="3" t="s">
        <v>88</v>
      </c>
    </row>
    <row r="49" spans="1:90" x14ac:dyDescent="0.3">
      <c r="A49" s="3" t="s">
        <v>72</v>
      </c>
      <c r="B49" s="3" t="s">
        <v>73</v>
      </c>
      <c r="C49" s="3" t="s">
        <v>74</v>
      </c>
      <c r="E49" s="3" t="str">
        <f>"GAB2017906"</f>
        <v>GAB2017906</v>
      </c>
      <c r="F49" s="4">
        <v>45257</v>
      </c>
      <c r="G49" s="3">
        <v>202408</v>
      </c>
      <c r="H49" s="3" t="s">
        <v>75</v>
      </c>
      <c r="I49" s="3" t="s">
        <v>76</v>
      </c>
      <c r="J49" s="3" t="s">
        <v>77</v>
      </c>
      <c r="K49" s="3" t="s">
        <v>78</v>
      </c>
      <c r="L49" s="3" t="s">
        <v>185</v>
      </c>
      <c r="M49" s="3" t="s">
        <v>186</v>
      </c>
      <c r="N49" s="3" t="s">
        <v>306</v>
      </c>
      <c r="O49" s="3" t="s">
        <v>82</v>
      </c>
      <c r="P49" s="3" t="str">
        <f>"SUT-CT084207                  "</f>
        <v xml:space="preserve">SUT-CT084207                  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  <c r="AL49" s="3">
        <v>0</v>
      </c>
      <c r="AM49" s="3">
        <v>0</v>
      </c>
      <c r="AN49" s="3">
        <v>0</v>
      </c>
      <c r="AO49" s="3">
        <v>0</v>
      </c>
      <c r="AP49" s="3">
        <v>0</v>
      </c>
      <c r="AQ49" s="3">
        <v>44.29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1</v>
      </c>
      <c r="BI49" s="3">
        <v>0.1</v>
      </c>
      <c r="BJ49" s="3">
        <v>2.6</v>
      </c>
      <c r="BK49" s="3">
        <v>3</v>
      </c>
      <c r="BL49" s="3">
        <v>113.5</v>
      </c>
      <c r="BM49" s="3">
        <v>17.03</v>
      </c>
      <c r="BN49" s="3">
        <v>130.53</v>
      </c>
      <c r="BO49" s="3">
        <v>130.53</v>
      </c>
      <c r="BQ49" s="3" t="s">
        <v>307</v>
      </c>
      <c r="BR49" s="3" t="s">
        <v>84</v>
      </c>
      <c r="BS49" s="4">
        <v>45258</v>
      </c>
      <c r="BT49" s="5">
        <v>0.30277777777777776</v>
      </c>
      <c r="BU49" s="3" t="s">
        <v>308</v>
      </c>
      <c r="BV49" s="3" t="s">
        <v>94</v>
      </c>
      <c r="BY49" s="3">
        <v>12972.96</v>
      </c>
      <c r="BZ49" s="3" t="s">
        <v>86</v>
      </c>
      <c r="CA49" s="3" t="s">
        <v>309</v>
      </c>
      <c r="CC49" s="3" t="s">
        <v>186</v>
      </c>
      <c r="CD49" s="3">
        <v>2194</v>
      </c>
      <c r="CE49" s="3" t="s">
        <v>116</v>
      </c>
      <c r="CF49" s="4">
        <v>45258</v>
      </c>
      <c r="CI49" s="3">
        <v>1</v>
      </c>
      <c r="CJ49" s="3">
        <v>1</v>
      </c>
      <c r="CK49" s="3">
        <v>21</v>
      </c>
      <c r="CL49" s="3" t="s">
        <v>88</v>
      </c>
    </row>
    <row r="50" spans="1:90" x14ac:dyDescent="0.3">
      <c r="A50" s="3" t="s">
        <v>72</v>
      </c>
      <c r="B50" s="3" t="s">
        <v>73</v>
      </c>
      <c r="C50" s="3" t="s">
        <v>74</v>
      </c>
      <c r="E50" s="3" t="str">
        <f>"GAB2017907"</f>
        <v>GAB2017907</v>
      </c>
      <c r="F50" s="4">
        <v>45257</v>
      </c>
      <c r="G50" s="3">
        <v>202408</v>
      </c>
      <c r="H50" s="3" t="s">
        <v>75</v>
      </c>
      <c r="I50" s="3" t="s">
        <v>76</v>
      </c>
      <c r="J50" s="3" t="s">
        <v>77</v>
      </c>
      <c r="K50" s="3" t="s">
        <v>78</v>
      </c>
      <c r="L50" s="3" t="s">
        <v>141</v>
      </c>
      <c r="M50" s="3" t="s">
        <v>142</v>
      </c>
      <c r="N50" s="3" t="s">
        <v>310</v>
      </c>
      <c r="O50" s="3" t="s">
        <v>82</v>
      </c>
      <c r="P50" s="3" t="str">
        <f>"SUT-CT084206                  "</f>
        <v xml:space="preserve">SUT-CT084206                  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>
        <v>0</v>
      </c>
      <c r="AO50" s="3">
        <v>0</v>
      </c>
      <c r="AP50" s="3">
        <v>0</v>
      </c>
      <c r="AQ50" s="3">
        <v>83.07</v>
      </c>
      <c r="AR50" s="3">
        <v>0</v>
      </c>
      <c r="AS50" s="3">
        <v>0</v>
      </c>
      <c r="AT50" s="3">
        <v>0</v>
      </c>
      <c r="AU50" s="3">
        <v>0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1</v>
      </c>
      <c r="BI50" s="3">
        <v>0.2</v>
      </c>
      <c r="BJ50" s="3">
        <v>2.8</v>
      </c>
      <c r="BK50" s="3">
        <v>3</v>
      </c>
      <c r="BL50" s="3">
        <v>212.87</v>
      </c>
      <c r="BM50" s="3">
        <v>31.93</v>
      </c>
      <c r="BN50" s="3">
        <v>244.8</v>
      </c>
      <c r="BO50" s="3">
        <v>244.8</v>
      </c>
      <c r="BQ50" s="3" t="s">
        <v>144</v>
      </c>
      <c r="BR50" s="3" t="s">
        <v>84</v>
      </c>
      <c r="BS50" s="4">
        <v>45258</v>
      </c>
      <c r="BT50" s="5">
        <v>0.43124999999999997</v>
      </c>
      <c r="BU50" s="3" t="s">
        <v>311</v>
      </c>
      <c r="BV50" s="3" t="s">
        <v>94</v>
      </c>
      <c r="BY50" s="3">
        <v>13925.1</v>
      </c>
      <c r="BZ50" s="3" t="s">
        <v>86</v>
      </c>
      <c r="CA50" s="3" t="s">
        <v>312</v>
      </c>
      <c r="CC50" s="3" t="s">
        <v>142</v>
      </c>
      <c r="CD50" s="3">
        <v>300</v>
      </c>
      <c r="CE50" s="3" t="s">
        <v>87</v>
      </c>
      <c r="CF50" s="4">
        <v>45259</v>
      </c>
      <c r="CI50" s="3">
        <v>2</v>
      </c>
      <c r="CJ50" s="3">
        <v>1</v>
      </c>
      <c r="CK50" s="3">
        <v>23</v>
      </c>
      <c r="CL50" s="3" t="s">
        <v>88</v>
      </c>
    </row>
    <row r="51" spans="1:90" x14ac:dyDescent="0.3">
      <c r="A51" s="3" t="s">
        <v>72</v>
      </c>
      <c r="B51" s="3" t="s">
        <v>73</v>
      </c>
      <c r="C51" s="3" t="s">
        <v>74</v>
      </c>
      <c r="E51" s="3" t="str">
        <f>"GAB2017909"</f>
        <v>GAB2017909</v>
      </c>
      <c r="F51" s="4">
        <v>45257</v>
      </c>
      <c r="G51" s="3">
        <v>202408</v>
      </c>
      <c r="H51" s="3" t="s">
        <v>75</v>
      </c>
      <c r="I51" s="3" t="s">
        <v>76</v>
      </c>
      <c r="J51" s="3" t="s">
        <v>77</v>
      </c>
      <c r="K51" s="3" t="s">
        <v>78</v>
      </c>
      <c r="L51" s="3" t="s">
        <v>79</v>
      </c>
      <c r="M51" s="3" t="s">
        <v>80</v>
      </c>
      <c r="N51" s="3" t="s">
        <v>81</v>
      </c>
      <c r="O51" s="3" t="s">
        <v>82</v>
      </c>
      <c r="P51" s="3" t="str">
        <f>"SUT-CT084193                  "</f>
        <v xml:space="preserve">SUT-CT084193                  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>
        <v>57.23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1</v>
      </c>
      <c r="BI51" s="3">
        <v>0.7</v>
      </c>
      <c r="BJ51" s="3">
        <v>1.7</v>
      </c>
      <c r="BK51" s="3">
        <v>2</v>
      </c>
      <c r="BL51" s="3">
        <v>146.65</v>
      </c>
      <c r="BM51" s="3">
        <v>22</v>
      </c>
      <c r="BN51" s="3">
        <v>168.65</v>
      </c>
      <c r="BO51" s="3">
        <v>168.65</v>
      </c>
      <c r="BQ51" s="3" t="s">
        <v>83</v>
      </c>
      <c r="BR51" s="3" t="s">
        <v>84</v>
      </c>
      <c r="BS51" s="4">
        <v>45258</v>
      </c>
      <c r="BT51" s="5">
        <v>0.33819444444444446</v>
      </c>
      <c r="BU51" s="3" t="s">
        <v>313</v>
      </c>
      <c r="BV51" s="3" t="s">
        <v>94</v>
      </c>
      <c r="BY51" s="3">
        <v>8568</v>
      </c>
      <c r="BZ51" s="3" t="s">
        <v>86</v>
      </c>
      <c r="CA51" s="3" t="s">
        <v>314</v>
      </c>
      <c r="CC51" s="3" t="s">
        <v>80</v>
      </c>
      <c r="CD51" s="3">
        <v>1900</v>
      </c>
      <c r="CE51" s="3" t="s">
        <v>300</v>
      </c>
      <c r="CF51" s="4">
        <v>45260</v>
      </c>
      <c r="CI51" s="3">
        <v>1</v>
      </c>
      <c r="CJ51" s="3">
        <v>1</v>
      </c>
      <c r="CK51" s="3">
        <v>23</v>
      </c>
      <c r="CL51" s="3" t="s">
        <v>88</v>
      </c>
    </row>
    <row r="52" spans="1:90" x14ac:dyDescent="0.3">
      <c r="A52" s="3" t="s">
        <v>72</v>
      </c>
      <c r="B52" s="3" t="s">
        <v>73</v>
      </c>
      <c r="C52" s="3" t="s">
        <v>74</v>
      </c>
      <c r="E52" s="3" t="str">
        <f>"GAB2017910"</f>
        <v>GAB2017910</v>
      </c>
      <c r="F52" s="4">
        <v>45257</v>
      </c>
      <c r="G52" s="3">
        <v>202408</v>
      </c>
      <c r="H52" s="3" t="s">
        <v>75</v>
      </c>
      <c r="I52" s="3" t="s">
        <v>76</v>
      </c>
      <c r="J52" s="3" t="s">
        <v>77</v>
      </c>
      <c r="K52" s="3" t="s">
        <v>78</v>
      </c>
      <c r="L52" s="3" t="s">
        <v>75</v>
      </c>
      <c r="M52" s="3" t="s">
        <v>76</v>
      </c>
      <c r="N52" s="3" t="s">
        <v>315</v>
      </c>
      <c r="O52" s="3" t="s">
        <v>82</v>
      </c>
      <c r="P52" s="3" t="str">
        <f>"SUT-CT084210                  "</f>
        <v xml:space="preserve">SUT-CT084210                  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0</v>
      </c>
      <c r="AQ52" s="3">
        <v>23.07</v>
      </c>
      <c r="AR52" s="3">
        <v>0</v>
      </c>
      <c r="AS52" s="3">
        <v>0</v>
      </c>
      <c r="AT52" s="3">
        <v>0</v>
      </c>
      <c r="AU52" s="3">
        <v>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1</v>
      </c>
      <c r="BI52" s="3">
        <v>0.6</v>
      </c>
      <c r="BJ52" s="3">
        <v>1.7</v>
      </c>
      <c r="BK52" s="3">
        <v>2</v>
      </c>
      <c r="BL52" s="3">
        <v>59.12</v>
      </c>
      <c r="BM52" s="3">
        <v>8.8699999999999992</v>
      </c>
      <c r="BN52" s="3">
        <v>67.989999999999995</v>
      </c>
      <c r="BO52" s="3">
        <v>67.989999999999995</v>
      </c>
      <c r="BQ52" s="3" t="s">
        <v>316</v>
      </c>
      <c r="BR52" s="3" t="s">
        <v>84</v>
      </c>
      <c r="BS52" s="4">
        <v>45258</v>
      </c>
      <c r="BT52" s="5">
        <v>0.40763888888888888</v>
      </c>
      <c r="BU52" s="3" t="s">
        <v>317</v>
      </c>
      <c r="BV52" s="3" t="s">
        <v>94</v>
      </c>
      <c r="BY52" s="3">
        <v>8550.66</v>
      </c>
      <c r="BZ52" s="3" t="s">
        <v>86</v>
      </c>
      <c r="CA52" s="3" t="s">
        <v>318</v>
      </c>
      <c r="CC52" s="3" t="s">
        <v>76</v>
      </c>
      <c r="CD52" s="3">
        <v>7708</v>
      </c>
      <c r="CE52" s="3" t="s">
        <v>319</v>
      </c>
      <c r="CF52" s="4">
        <v>45259</v>
      </c>
      <c r="CI52" s="3">
        <v>1</v>
      </c>
      <c r="CJ52" s="3">
        <v>1</v>
      </c>
      <c r="CK52" s="3">
        <v>22</v>
      </c>
      <c r="CL52" s="3" t="s">
        <v>88</v>
      </c>
    </row>
    <row r="53" spans="1:90" x14ac:dyDescent="0.3">
      <c r="A53" s="3" t="s">
        <v>72</v>
      </c>
      <c r="B53" s="3" t="s">
        <v>73</v>
      </c>
      <c r="C53" s="3" t="s">
        <v>74</v>
      </c>
      <c r="E53" s="3" t="str">
        <f>"GAB2017911"</f>
        <v>GAB2017911</v>
      </c>
      <c r="F53" s="4">
        <v>45257</v>
      </c>
      <c r="G53" s="3">
        <v>202408</v>
      </c>
      <c r="H53" s="3" t="s">
        <v>75</v>
      </c>
      <c r="I53" s="3" t="s">
        <v>76</v>
      </c>
      <c r="J53" s="3" t="s">
        <v>77</v>
      </c>
      <c r="K53" s="3" t="s">
        <v>78</v>
      </c>
      <c r="L53" s="3" t="s">
        <v>89</v>
      </c>
      <c r="M53" s="3" t="s">
        <v>90</v>
      </c>
      <c r="N53" s="3" t="s">
        <v>320</v>
      </c>
      <c r="O53" s="3" t="s">
        <v>82</v>
      </c>
      <c r="P53" s="3" t="str">
        <f>"SUT-CT084211                  "</f>
        <v xml:space="preserve">SUT-CT084211                  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0</v>
      </c>
      <c r="AN53" s="3">
        <v>0</v>
      </c>
      <c r="AO53" s="3">
        <v>0</v>
      </c>
      <c r="AP53" s="3">
        <v>0</v>
      </c>
      <c r="AQ53" s="3">
        <v>29.54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1</v>
      </c>
      <c r="BI53" s="3">
        <v>0.1</v>
      </c>
      <c r="BJ53" s="3">
        <v>1.9</v>
      </c>
      <c r="BK53" s="3">
        <v>2</v>
      </c>
      <c r="BL53" s="3">
        <v>75.69</v>
      </c>
      <c r="BM53" s="3">
        <v>11.35</v>
      </c>
      <c r="BN53" s="3">
        <v>87.04</v>
      </c>
      <c r="BO53" s="3">
        <v>87.04</v>
      </c>
      <c r="BQ53" s="3" t="s">
        <v>321</v>
      </c>
      <c r="BR53" s="3" t="s">
        <v>84</v>
      </c>
      <c r="BS53" s="4">
        <v>45258</v>
      </c>
      <c r="BT53" s="5">
        <v>0.43541666666666662</v>
      </c>
      <c r="BU53" s="3" t="s">
        <v>322</v>
      </c>
      <c r="BV53" s="3" t="s">
        <v>94</v>
      </c>
      <c r="BY53" s="3">
        <v>9646</v>
      </c>
      <c r="BZ53" s="3" t="s">
        <v>86</v>
      </c>
      <c r="CA53" s="3" t="s">
        <v>282</v>
      </c>
      <c r="CC53" s="3" t="s">
        <v>90</v>
      </c>
      <c r="CD53" s="3">
        <v>2001</v>
      </c>
      <c r="CE53" s="3" t="s">
        <v>116</v>
      </c>
      <c r="CF53" s="4">
        <v>45258</v>
      </c>
      <c r="CI53" s="3">
        <v>1</v>
      </c>
      <c r="CJ53" s="3">
        <v>1</v>
      </c>
      <c r="CK53" s="3">
        <v>21</v>
      </c>
      <c r="CL53" s="3" t="s">
        <v>88</v>
      </c>
    </row>
    <row r="54" spans="1:90" x14ac:dyDescent="0.3">
      <c r="A54" s="3" t="s">
        <v>72</v>
      </c>
      <c r="B54" s="3" t="s">
        <v>73</v>
      </c>
      <c r="C54" s="3" t="s">
        <v>74</v>
      </c>
      <c r="E54" s="3" t="str">
        <f>"GAB2017915"</f>
        <v>GAB2017915</v>
      </c>
      <c r="F54" s="4">
        <v>45257</v>
      </c>
      <c r="G54" s="3">
        <v>202408</v>
      </c>
      <c r="H54" s="3" t="s">
        <v>75</v>
      </c>
      <c r="I54" s="3" t="s">
        <v>76</v>
      </c>
      <c r="J54" s="3" t="s">
        <v>77</v>
      </c>
      <c r="K54" s="3" t="s">
        <v>78</v>
      </c>
      <c r="L54" s="3" t="s">
        <v>75</v>
      </c>
      <c r="M54" s="3" t="s">
        <v>76</v>
      </c>
      <c r="N54" s="3" t="s">
        <v>323</v>
      </c>
      <c r="O54" s="3" t="s">
        <v>82</v>
      </c>
      <c r="P54" s="3" t="str">
        <f>"SUT-CT084216                  "</f>
        <v xml:space="preserve">SUT-CT084216                  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23.07</v>
      </c>
      <c r="AR54" s="3">
        <v>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1</v>
      </c>
      <c r="BI54" s="3">
        <v>0.2</v>
      </c>
      <c r="BJ54" s="3">
        <v>2.2000000000000002</v>
      </c>
      <c r="BK54" s="3">
        <v>3</v>
      </c>
      <c r="BL54" s="3">
        <v>59.12</v>
      </c>
      <c r="BM54" s="3">
        <v>8.8699999999999992</v>
      </c>
      <c r="BN54" s="3">
        <v>67.989999999999995</v>
      </c>
      <c r="BO54" s="3">
        <v>67.989999999999995</v>
      </c>
      <c r="BR54" s="3" t="s">
        <v>84</v>
      </c>
      <c r="BS54" s="4">
        <v>45258</v>
      </c>
      <c r="BT54" s="5">
        <v>0.38125000000000003</v>
      </c>
      <c r="BU54" s="3" t="s">
        <v>324</v>
      </c>
      <c r="BV54" s="3" t="s">
        <v>94</v>
      </c>
      <c r="BY54" s="3">
        <v>10914.64</v>
      </c>
      <c r="BZ54" s="3" t="s">
        <v>86</v>
      </c>
      <c r="CA54" s="3" t="s">
        <v>325</v>
      </c>
      <c r="CC54" s="3" t="s">
        <v>76</v>
      </c>
      <c r="CD54" s="3">
        <v>8000</v>
      </c>
      <c r="CE54" s="3" t="s">
        <v>96</v>
      </c>
      <c r="CF54" s="4">
        <v>45259</v>
      </c>
      <c r="CI54" s="3">
        <v>1</v>
      </c>
      <c r="CJ54" s="3">
        <v>1</v>
      </c>
      <c r="CK54" s="3">
        <v>22</v>
      </c>
      <c r="CL54" s="3" t="s">
        <v>88</v>
      </c>
    </row>
    <row r="55" spans="1:90" x14ac:dyDescent="0.3">
      <c r="A55" s="3" t="s">
        <v>72</v>
      </c>
      <c r="B55" s="3" t="s">
        <v>73</v>
      </c>
      <c r="C55" s="3" t="s">
        <v>74</v>
      </c>
      <c r="E55" s="3" t="str">
        <f>"GAB2017916"</f>
        <v>GAB2017916</v>
      </c>
      <c r="F55" s="4">
        <v>45257</v>
      </c>
      <c r="G55" s="3">
        <v>202408</v>
      </c>
      <c r="H55" s="3" t="s">
        <v>75</v>
      </c>
      <c r="I55" s="3" t="s">
        <v>76</v>
      </c>
      <c r="J55" s="3" t="s">
        <v>77</v>
      </c>
      <c r="K55" s="3" t="s">
        <v>78</v>
      </c>
      <c r="L55" s="3" t="s">
        <v>326</v>
      </c>
      <c r="M55" s="3" t="s">
        <v>327</v>
      </c>
      <c r="N55" s="3" t="s">
        <v>328</v>
      </c>
      <c r="O55" s="3" t="s">
        <v>82</v>
      </c>
      <c r="P55" s="3" t="str">
        <f>"SUT-CT084204                  "</f>
        <v xml:space="preserve">SUT-CT084204                  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  <c r="AL55" s="3">
        <v>0</v>
      </c>
      <c r="AM55" s="3">
        <v>0</v>
      </c>
      <c r="AN55" s="3">
        <v>0</v>
      </c>
      <c r="AO55" s="3">
        <v>0</v>
      </c>
      <c r="AP55" s="3">
        <v>0</v>
      </c>
      <c r="AQ55" s="3">
        <v>83.07</v>
      </c>
      <c r="AR55" s="3">
        <v>0</v>
      </c>
      <c r="AS55" s="3">
        <v>0</v>
      </c>
      <c r="AT55" s="3">
        <v>0</v>
      </c>
      <c r="AU55" s="3">
        <v>0</v>
      </c>
      <c r="AV55" s="3">
        <v>0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1</v>
      </c>
      <c r="BI55" s="3">
        <v>0.3</v>
      </c>
      <c r="BJ55" s="3">
        <v>2.7</v>
      </c>
      <c r="BK55" s="3">
        <v>3</v>
      </c>
      <c r="BL55" s="3">
        <v>212.87</v>
      </c>
      <c r="BM55" s="3">
        <v>31.93</v>
      </c>
      <c r="BN55" s="3">
        <v>244.8</v>
      </c>
      <c r="BO55" s="3">
        <v>244.8</v>
      </c>
      <c r="BQ55" s="3" t="s">
        <v>329</v>
      </c>
      <c r="BR55" s="3" t="s">
        <v>84</v>
      </c>
      <c r="BS55" s="4">
        <v>45258</v>
      </c>
      <c r="BT55" s="5">
        <v>0.43194444444444446</v>
      </c>
      <c r="BU55" s="3" t="s">
        <v>330</v>
      </c>
      <c r="BV55" s="3" t="s">
        <v>94</v>
      </c>
      <c r="BY55" s="3">
        <v>13351.94</v>
      </c>
      <c r="BZ55" s="3" t="s">
        <v>86</v>
      </c>
      <c r="CA55" s="3" t="s">
        <v>331</v>
      </c>
      <c r="CC55" s="3" t="s">
        <v>327</v>
      </c>
      <c r="CD55" s="3">
        <v>9459</v>
      </c>
      <c r="CE55" s="3" t="s">
        <v>96</v>
      </c>
      <c r="CF55" s="4">
        <v>45258</v>
      </c>
      <c r="CI55" s="3">
        <v>2</v>
      </c>
      <c r="CJ55" s="3">
        <v>1</v>
      </c>
      <c r="CK55" s="3">
        <v>23</v>
      </c>
      <c r="CL55" s="3" t="s">
        <v>88</v>
      </c>
    </row>
    <row r="56" spans="1:90" x14ac:dyDescent="0.3">
      <c r="A56" s="3" t="s">
        <v>332</v>
      </c>
      <c r="B56" s="3" t="s">
        <v>73</v>
      </c>
      <c r="C56" s="3" t="s">
        <v>74</v>
      </c>
      <c r="E56" s="3" t="str">
        <f>"009943325883"</f>
        <v>009943325883</v>
      </c>
      <c r="F56" s="4">
        <v>45253</v>
      </c>
      <c r="G56" s="3">
        <v>202408</v>
      </c>
      <c r="H56" s="3" t="s">
        <v>136</v>
      </c>
      <c r="I56" s="3" t="s">
        <v>137</v>
      </c>
      <c r="J56" s="3" t="s">
        <v>333</v>
      </c>
      <c r="K56" s="3" t="s">
        <v>78</v>
      </c>
      <c r="L56" s="3" t="s">
        <v>223</v>
      </c>
      <c r="M56" s="3" t="s">
        <v>224</v>
      </c>
      <c r="N56" s="3" t="s">
        <v>334</v>
      </c>
      <c r="O56" s="3" t="s">
        <v>82</v>
      </c>
      <c r="P56" s="3" t="str">
        <f>"NA                            "</f>
        <v xml:space="preserve">NA                            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  <c r="AL56" s="3">
        <v>0</v>
      </c>
      <c r="AM56" s="3">
        <v>0</v>
      </c>
      <c r="AN56" s="3">
        <v>0</v>
      </c>
      <c r="AO56" s="3">
        <v>0</v>
      </c>
      <c r="AP56" s="3">
        <v>0</v>
      </c>
      <c r="AQ56" s="3">
        <v>29.54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0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1</v>
      </c>
      <c r="BI56" s="3">
        <v>1</v>
      </c>
      <c r="BJ56" s="3">
        <v>0.2</v>
      </c>
      <c r="BK56" s="3">
        <v>1</v>
      </c>
      <c r="BL56" s="3">
        <v>75.69</v>
      </c>
      <c r="BM56" s="3">
        <v>11.35</v>
      </c>
      <c r="BN56" s="3">
        <v>87.04</v>
      </c>
      <c r="BO56" s="3">
        <v>87.04</v>
      </c>
      <c r="BQ56" s="3" t="s">
        <v>226</v>
      </c>
      <c r="BR56" s="3" t="s">
        <v>139</v>
      </c>
      <c r="BS56" s="4">
        <v>45258</v>
      </c>
      <c r="BT56" s="5">
        <v>0.43194444444444446</v>
      </c>
      <c r="BU56" s="3" t="s">
        <v>227</v>
      </c>
      <c r="BV56" s="3" t="s">
        <v>88</v>
      </c>
      <c r="BY56" s="3">
        <v>1200</v>
      </c>
      <c r="BZ56" s="3" t="s">
        <v>86</v>
      </c>
      <c r="CC56" s="3" t="s">
        <v>224</v>
      </c>
      <c r="CD56" s="3">
        <v>4000</v>
      </c>
      <c r="CE56" s="3" t="s">
        <v>161</v>
      </c>
      <c r="CI56" s="3">
        <v>1</v>
      </c>
      <c r="CJ56" s="3">
        <v>3</v>
      </c>
      <c r="CK56" s="3">
        <v>21</v>
      </c>
      <c r="CL56" s="3" t="s">
        <v>88</v>
      </c>
    </row>
    <row r="57" spans="1:90" x14ac:dyDescent="0.3">
      <c r="A57" s="3" t="s">
        <v>332</v>
      </c>
      <c r="B57" s="3" t="s">
        <v>73</v>
      </c>
      <c r="C57" s="3" t="s">
        <v>74</v>
      </c>
      <c r="E57" s="3" t="str">
        <f>"009943325882"</f>
        <v>009943325882</v>
      </c>
      <c r="F57" s="4">
        <v>45253</v>
      </c>
      <c r="G57" s="3">
        <v>202408</v>
      </c>
      <c r="H57" s="3" t="s">
        <v>136</v>
      </c>
      <c r="I57" s="3" t="s">
        <v>137</v>
      </c>
      <c r="J57" s="3" t="s">
        <v>333</v>
      </c>
      <c r="K57" s="3" t="s">
        <v>78</v>
      </c>
      <c r="L57" s="3" t="s">
        <v>201</v>
      </c>
      <c r="M57" s="3" t="s">
        <v>202</v>
      </c>
      <c r="N57" s="3" t="s">
        <v>335</v>
      </c>
      <c r="O57" s="3" t="s">
        <v>82</v>
      </c>
      <c r="P57" s="3" t="str">
        <f>"NA                            "</f>
        <v xml:space="preserve">NA                            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186.44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15.9</v>
      </c>
      <c r="AX57" s="3">
        <v>0</v>
      </c>
      <c r="AY57" s="3">
        <v>0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2</v>
      </c>
      <c r="BI57" s="3">
        <v>4</v>
      </c>
      <c r="BJ57" s="3">
        <v>6.8</v>
      </c>
      <c r="BK57" s="3">
        <v>7</v>
      </c>
      <c r="BL57" s="3">
        <v>493.66</v>
      </c>
      <c r="BM57" s="3">
        <v>74.05</v>
      </c>
      <c r="BN57" s="3">
        <v>567.71</v>
      </c>
      <c r="BO57" s="3">
        <v>567.71</v>
      </c>
      <c r="BQ57" s="3" t="s">
        <v>336</v>
      </c>
      <c r="BR57" s="3" t="s">
        <v>139</v>
      </c>
      <c r="BS57" s="4">
        <v>45254</v>
      </c>
      <c r="BT57" s="5">
        <v>0.38194444444444442</v>
      </c>
      <c r="BU57" s="3" t="s">
        <v>337</v>
      </c>
      <c r="BV57" s="3" t="s">
        <v>94</v>
      </c>
      <c r="BY57" s="3">
        <v>34097.64</v>
      </c>
      <c r="BZ57" s="3" t="s">
        <v>338</v>
      </c>
      <c r="CA57" s="3" t="s">
        <v>339</v>
      </c>
      <c r="CC57" s="3" t="s">
        <v>202</v>
      </c>
      <c r="CD57" s="3">
        <v>3867</v>
      </c>
      <c r="CE57" s="3" t="s">
        <v>161</v>
      </c>
      <c r="CF57" s="4">
        <v>45257</v>
      </c>
      <c r="CI57" s="3">
        <v>2</v>
      </c>
      <c r="CJ57" s="3">
        <v>1</v>
      </c>
      <c r="CK57" s="3">
        <v>23</v>
      </c>
      <c r="CL57" s="3" t="s">
        <v>88</v>
      </c>
    </row>
    <row r="58" spans="1:90" x14ac:dyDescent="0.3">
      <c r="A58" s="3" t="s">
        <v>72</v>
      </c>
      <c r="B58" s="3" t="s">
        <v>73</v>
      </c>
      <c r="C58" s="3" t="s">
        <v>74</v>
      </c>
      <c r="E58" s="3" t="str">
        <f>"GAB2017850"</f>
        <v>GAB2017850</v>
      </c>
      <c r="F58" s="4">
        <v>45253</v>
      </c>
      <c r="G58" s="3">
        <v>202408</v>
      </c>
      <c r="H58" s="3" t="s">
        <v>75</v>
      </c>
      <c r="I58" s="3" t="s">
        <v>76</v>
      </c>
      <c r="J58" s="3" t="s">
        <v>77</v>
      </c>
      <c r="K58" s="3" t="s">
        <v>78</v>
      </c>
      <c r="L58" s="3" t="s">
        <v>126</v>
      </c>
      <c r="M58" s="3" t="s">
        <v>127</v>
      </c>
      <c r="N58" s="3" t="s">
        <v>340</v>
      </c>
      <c r="O58" s="3" t="s">
        <v>169</v>
      </c>
      <c r="P58" s="3" t="str">
        <f>"SUT-019287                    "</f>
        <v xml:space="preserve">SUT-019287                    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5.57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80.56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1</v>
      </c>
      <c r="BI58" s="3">
        <v>2.2000000000000002</v>
      </c>
      <c r="BJ58" s="3">
        <v>6.2</v>
      </c>
      <c r="BK58" s="3">
        <v>7</v>
      </c>
      <c r="BL58" s="3">
        <v>212.01</v>
      </c>
      <c r="BM58" s="3">
        <v>31.8</v>
      </c>
      <c r="BN58" s="3">
        <v>243.81</v>
      </c>
      <c r="BO58" s="3">
        <v>243.81</v>
      </c>
      <c r="BQ58" s="3" t="s">
        <v>341</v>
      </c>
      <c r="BR58" s="3" t="s">
        <v>84</v>
      </c>
      <c r="BS58" s="4">
        <v>45258</v>
      </c>
      <c r="BT58" s="5">
        <v>0.66805555555555562</v>
      </c>
      <c r="BU58" s="3" t="s">
        <v>342</v>
      </c>
      <c r="BV58" s="3" t="s">
        <v>94</v>
      </c>
      <c r="BY58" s="3">
        <v>30947.3</v>
      </c>
      <c r="CA58" s="3" t="s">
        <v>343</v>
      </c>
      <c r="CC58" s="3" t="s">
        <v>127</v>
      </c>
      <c r="CD58" s="3">
        <v>250</v>
      </c>
      <c r="CE58" s="3" t="s">
        <v>161</v>
      </c>
      <c r="CF58" s="4">
        <v>45258</v>
      </c>
      <c r="CI58" s="3">
        <v>3</v>
      </c>
      <c r="CJ58" s="3">
        <v>3</v>
      </c>
      <c r="CK58" s="3">
        <v>43</v>
      </c>
      <c r="CL58" s="3" t="s">
        <v>88</v>
      </c>
    </row>
    <row r="59" spans="1:90" x14ac:dyDescent="0.3">
      <c r="A59" s="3" t="s">
        <v>72</v>
      </c>
      <c r="B59" s="3" t="s">
        <v>73</v>
      </c>
      <c r="C59" s="3" t="s">
        <v>74</v>
      </c>
      <c r="E59" s="3" t="str">
        <f>"GAB2017855"</f>
        <v>GAB2017855</v>
      </c>
      <c r="F59" s="4">
        <v>45253</v>
      </c>
      <c r="G59" s="3">
        <v>202408</v>
      </c>
      <c r="H59" s="3" t="s">
        <v>75</v>
      </c>
      <c r="I59" s="3" t="s">
        <v>76</v>
      </c>
      <c r="J59" s="3" t="s">
        <v>77</v>
      </c>
      <c r="K59" s="3" t="s">
        <v>78</v>
      </c>
      <c r="L59" s="3" t="s">
        <v>344</v>
      </c>
      <c r="M59" s="3" t="s">
        <v>345</v>
      </c>
      <c r="N59" s="3" t="s">
        <v>346</v>
      </c>
      <c r="O59" s="3" t="s">
        <v>169</v>
      </c>
      <c r="P59" s="3" t="str">
        <f>"SUT-CT084138                  "</f>
        <v xml:space="preserve">SUT-CT084138                  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5.57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63.08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1</v>
      </c>
      <c r="BI59" s="3">
        <v>1.1000000000000001</v>
      </c>
      <c r="BJ59" s="3">
        <v>2.4</v>
      </c>
      <c r="BK59" s="3">
        <v>3</v>
      </c>
      <c r="BL59" s="3">
        <v>167.22</v>
      </c>
      <c r="BM59" s="3">
        <v>25.08</v>
      </c>
      <c r="BN59" s="3">
        <v>192.3</v>
      </c>
      <c r="BO59" s="3">
        <v>192.3</v>
      </c>
      <c r="BR59" s="3" t="s">
        <v>84</v>
      </c>
      <c r="BS59" s="4">
        <v>45254</v>
      </c>
      <c r="BT59" s="5">
        <v>0.68263888888888891</v>
      </c>
      <c r="BU59" s="3" t="s">
        <v>347</v>
      </c>
      <c r="BV59" s="3" t="s">
        <v>94</v>
      </c>
      <c r="BY59" s="3">
        <v>11862.62</v>
      </c>
      <c r="CA59" s="3" t="s">
        <v>348</v>
      </c>
      <c r="CC59" s="3" t="s">
        <v>345</v>
      </c>
      <c r="CD59" s="3">
        <v>6850</v>
      </c>
      <c r="CE59" s="3" t="s">
        <v>161</v>
      </c>
      <c r="CF59" s="4">
        <v>45257</v>
      </c>
      <c r="CI59" s="3">
        <v>2</v>
      </c>
      <c r="CJ59" s="3">
        <v>1</v>
      </c>
      <c r="CK59" s="3">
        <v>44</v>
      </c>
      <c r="CL59" s="3" t="s">
        <v>88</v>
      </c>
    </row>
    <row r="60" spans="1:90" x14ac:dyDescent="0.3">
      <c r="A60" s="3" t="s">
        <v>72</v>
      </c>
      <c r="B60" s="3" t="s">
        <v>73</v>
      </c>
      <c r="C60" s="3" t="s">
        <v>74</v>
      </c>
      <c r="E60" s="3" t="str">
        <f>"GAB2017857"</f>
        <v>GAB2017857</v>
      </c>
      <c r="F60" s="4">
        <v>45253</v>
      </c>
      <c r="G60" s="3">
        <v>202408</v>
      </c>
      <c r="H60" s="3" t="s">
        <v>75</v>
      </c>
      <c r="I60" s="3" t="s">
        <v>76</v>
      </c>
      <c r="J60" s="3" t="s">
        <v>77</v>
      </c>
      <c r="K60" s="3" t="s">
        <v>78</v>
      </c>
      <c r="L60" s="3" t="s">
        <v>117</v>
      </c>
      <c r="M60" s="3" t="s">
        <v>117</v>
      </c>
      <c r="N60" s="3" t="s">
        <v>181</v>
      </c>
      <c r="O60" s="3" t="s">
        <v>169</v>
      </c>
      <c r="P60" s="3" t="str">
        <f>"SUT-CT084146 145              "</f>
        <v xml:space="preserve">SUT-CT084146 145              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5.57</v>
      </c>
      <c r="AH60" s="3">
        <v>0</v>
      </c>
      <c r="AI60" s="3">
        <v>0</v>
      </c>
      <c r="AJ60" s="3">
        <v>0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0</v>
      </c>
      <c r="AQ60" s="3">
        <v>63.08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0</v>
      </c>
      <c r="BH60" s="3">
        <v>1</v>
      </c>
      <c r="BI60" s="3">
        <v>0.2</v>
      </c>
      <c r="BJ60" s="3">
        <v>2.2000000000000002</v>
      </c>
      <c r="BK60" s="3">
        <v>3</v>
      </c>
      <c r="BL60" s="3">
        <v>167.22</v>
      </c>
      <c r="BM60" s="3">
        <v>25.08</v>
      </c>
      <c r="BN60" s="3">
        <v>192.3</v>
      </c>
      <c r="BO60" s="3">
        <v>192.3</v>
      </c>
      <c r="BQ60" s="3" t="s">
        <v>182</v>
      </c>
      <c r="BR60" s="3" t="s">
        <v>84</v>
      </c>
      <c r="BS60" s="4">
        <v>45254</v>
      </c>
      <c r="BT60" s="5">
        <v>0.75486111111111109</v>
      </c>
      <c r="BU60" s="3" t="s">
        <v>349</v>
      </c>
      <c r="BV60" s="3" t="s">
        <v>94</v>
      </c>
      <c r="BY60" s="3">
        <v>11005.12</v>
      </c>
      <c r="CA60" s="3" t="s">
        <v>184</v>
      </c>
      <c r="CC60" s="3" t="s">
        <v>117</v>
      </c>
      <c r="CD60" s="3">
        <v>7646</v>
      </c>
      <c r="CE60" s="3" t="s">
        <v>161</v>
      </c>
      <c r="CF60" s="4">
        <v>45257</v>
      </c>
      <c r="CI60" s="3">
        <v>1</v>
      </c>
      <c r="CJ60" s="3">
        <v>1</v>
      </c>
      <c r="CK60" s="3">
        <v>44</v>
      </c>
      <c r="CL60" s="3" t="s">
        <v>88</v>
      </c>
    </row>
    <row r="61" spans="1:90" x14ac:dyDescent="0.3">
      <c r="A61" s="3" t="s">
        <v>72</v>
      </c>
      <c r="B61" s="3" t="s">
        <v>73</v>
      </c>
      <c r="C61" s="3" t="s">
        <v>74</v>
      </c>
      <c r="E61" s="3" t="str">
        <f>"GAB2017858"</f>
        <v>GAB2017858</v>
      </c>
      <c r="F61" s="4">
        <v>45253</v>
      </c>
      <c r="G61" s="3">
        <v>202408</v>
      </c>
      <c r="H61" s="3" t="s">
        <v>75</v>
      </c>
      <c r="I61" s="3" t="s">
        <v>76</v>
      </c>
      <c r="J61" s="3" t="s">
        <v>77</v>
      </c>
      <c r="K61" s="3" t="s">
        <v>78</v>
      </c>
      <c r="L61" s="3" t="s">
        <v>141</v>
      </c>
      <c r="M61" s="3" t="s">
        <v>142</v>
      </c>
      <c r="N61" s="3" t="s">
        <v>350</v>
      </c>
      <c r="O61" s="3" t="s">
        <v>169</v>
      </c>
      <c r="P61" s="3" t="str">
        <f>"SUT-CT083895                  "</f>
        <v xml:space="preserve">SUT-CT083895                  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5.57</v>
      </c>
      <c r="AH61" s="3">
        <v>0</v>
      </c>
      <c r="AI61" s="3">
        <v>0</v>
      </c>
      <c r="AJ61" s="3">
        <v>0</v>
      </c>
      <c r="AK61" s="3">
        <v>0</v>
      </c>
      <c r="AL61" s="3">
        <v>0</v>
      </c>
      <c r="AM61" s="3">
        <v>0</v>
      </c>
      <c r="AN61" s="3">
        <v>0</v>
      </c>
      <c r="AO61" s="3">
        <v>0</v>
      </c>
      <c r="AP61" s="3">
        <v>0</v>
      </c>
      <c r="AQ61" s="3">
        <v>80.56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0</v>
      </c>
      <c r="BH61" s="3">
        <v>1</v>
      </c>
      <c r="BI61" s="3">
        <v>0.2</v>
      </c>
      <c r="BJ61" s="3">
        <v>2.6</v>
      </c>
      <c r="BK61" s="3">
        <v>3</v>
      </c>
      <c r="BL61" s="3">
        <v>212.01</v>
      </c>
      <c r="BM61" s="3">
        <v>31.8</v>
      </c>
      <c r="BN61" s="3">
        <v>243.81</v>
      </c>
      <c r="BO61" s="3">
        <v>243.81</v>
      </c>
      <c r="BR61" s="3" t="s">
        <v>84</v>
      </c>
      <c r="BS61" s="3" t="s">
        <v>85</v>
      </c>
      <c r="BW61" s="3" t="s">
        <v>351</v>
      </c>
      <c r="BX61" s="3" t="s">
        <v>221</v>
      </c>
      <c r="BY61" s="3">
        <v>12866.04</v>
      </c>
      <c r="CC61" s="3" t="s">
        <v>142</v>
      </c>
      <c r="CD61" s="3">
        <v>300</v>
      </c>
      <c r="CE61" s="3" t="s">
        <v>161</v>
      </c>
      <c r="CI61" s="3">
        <v>3</v>
      </c>
      <c r="CJ61" s="3" t="s">
        <v>85</v>
      </c>
      <c r="CK61" s="3">
        <v>43</v>
      </c>
      <c r="CL61" s="3" t="s">
        <v>88</v>
      </c>
    </row>
    <row r="62" spans="1:90" x14ac:dyDescent="0.3">
      <c r="A62" s="3" t="s">
        <v>72</v>
      </c>
      <c r="B62" s="3" t="s">
        <v>73</v>
      </c>
      <c r="C62" s="3" t="s">
        <v>74</v>
      </c>
      <c r="E62" s="3" t="str">
        <f>"GAB2017860"</f>
        <v>GAB2017860</v>
      </c>
      <c r="F62" s="4">
        <v>45253</v>
      </c>
      <c r="G62" s="3">
        <v>202408</v>
      </c>
      <c r="H62" s="3" t="s">
        <v>75</v>
      </c>
      <c r="I62" s="3" t="s">
        <v>76</v>
      </c>
      <c r="J62" s="3" t="s">
        <v>77</v>
      </c>
      <c r="K62" s="3" t="s">
        <v>78</v>
      </c>
      <c r="L62" s="3" t="s">
        <v>136</v>
      </c>
      <c r="M62" s="3" t="s">
        <v>137</v>
      </c>
      <c r="N62" s="3" t="s">
        <v>352</v>
      </c>
      <c r="O62" s="3" t="s">
        <v>169</v>
      </c>
      <c r="P62" s="3" t="str">
        <f>"MED-CT084113                  "</f>
        <v xml:space="preserve">MED-CT084113                  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5.57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57.12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1</v>
      </c>
      <c r="BI62" s="3">
        <v>2.5</v>
      </c>
      <c r="BJ62" s="3">
        <v>7.6</v>
      </c>
      <c r="BK62" s="3">
        <v>8</v>
      </c>
      <c r="BL62" s="3">
        <v>151.94</v>
      </c>
      <c r="BM62" s="3">
        <v>22.79</v>
      </c>
      <c r="BN62" s="3">
        <v>174.73</v>
      </c>
      <c r="BO62" s="3">
        <v>174.73</v>
      </c>
      <c r="BQ62" s="3" t="s">
        <v>353</v>
      </c>
      <c r="BR62" s="3" t="s">
        <v>84</v>
      </c>
      <c r="BS62" s="4">
        <v>45257</v>
      </c>
      <c r="BT62" s="5">
        <v>0.42777777777777781</v>
      </c>
      <c r="BU62" s="3" t="s">
        <v>354</v>
      </c>
      <c r="BV62" s="3" t="s">
        <v>94</v>
      </c>
      <c r="BY62" s="3">
        <v>38014.86</v>
      </c>
      <c r="CA62" s="3" t="s">
        <v>355</v>
      </c>
      <c r="CC62" s="3" t="s">
        <v>137</v>
      </c>
      <c r="CD62" s="3">
        <v>157</v>
      </c>
      <c r="CE62" s="3" t="s">
        <v>161</v>
      </c>
      <c r="CF62" s="4">
        <v>45257</v>
      </c>
      <c r="CI62" s="3">
        <v>3</v>
      </c>
      <c r="CJ62" s="3">
        <v>2</v>
      </c>
      <c r="CK62" s="3">
        <v>41</v>
      </c>
      <c r="CL62" s="3" t="s">
        <v>88</v>
      </c>
    </row>
    <row r="63" spans="1:90" x14ac:dyDescent="0.3">
      <c r="A63" s="3" t="s">
        <v>72</v>
      </c>
      <c r="B63" s="3" t="s">
        <v>73</v>
      </c>
      <c r="C63" s="3" t="s">
        <v>74</v>
      </c>
      <c r="E63" s="3" t="str">
        <f>"GAB2017861"</f>
        <v>GAB2017861</v>
      </c>
      <c r="F63" s="4">
        <v>45253</v>
      </c>
      <c r="G63" s="3">
        <v>202408</v>
      </c>
      <c r="H63" s="3" t="s">
        <v>75</v>
      </c>
      <c r="I63" s="3" t="s">
        <v>76</v>
      </c>
      <c r="J63" s="3" t="s">
        <v>77</v>
      </c>
      <c r="K63" s="3" t="s">
        <v>78</v>
      </c>
      <c r="L63" s="3" t="s">
        <v>356</v>
      </c>
      <c r="M63" s="3" t="s">
        <v>357</v>
      </c>
      <c r="N63" s="3" t="s">
        <v>358</v>
      </c>
      <c r="O63" s="3" t="s">
        <v>169</v>
      </c>
      <c r="P63" s="3" t="str">
        <f>"MED-CT084118                  "</f>
        <v xml:space="preserve">MED-CT084118                  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5.57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57.12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1</v>
      </c>
      <c r="BI63" s="3">
        <v>0.4</v>
      </c>
      <c r="BJ63" s="3">
        <v>2.4</v>
      </c>
      <c r="BK63" s="3">
        <v>3</v>
      </c>
      <c r="BL63" s="3">
        <v>151.94</v>
      </c>
      <c r="BM63" s="3">
        <v>22.79</v>
      </c>
      <c r="BN63" s="3">
        <v>174.73</v>
      </c>
      <c r="BO63" s="3">
        <v>174.73</v>
      </c>
      <c r="BQ63" s="3" t="s">
        <v>359</v>
      </c>
      <c r="BR63" s="3" t="s">
        <v>84</v>
      </c>
      <c r="BS63" s="4">
        <v>45257</v>
      </c>
      <c r="BT63" s="5">
        <v>0.45208333333333334</v>
      </c>
      <c r="BU63" s="3" t="s">
        <v>360</v>
      </c>
      <c r="BV63" s="3" t="s">
        <v>94</v>
      </c>
      <c r="BY63" s="3">
        <v>12076.13</v>
      </c>
      <c r="CA63" s="3" t="s">
        <v>361</v>
      </c>
      <c r="CC63" s="3" t="s">
        <v>357</v>
      </c>
      <c r="CD63" s="3">
        <v>4110</v>
      </c>
      <c r="CE63" s="3" t="s">
        <v>161</v>
      </c>
      <c r="CI63" s="3">
        <v>3</v>
      </c>
      <c r="CJ63" s="3">
        <v>2</v>
      </c>
      <c r="CK63" s="3">
        <v>41</v>
      </c>
      <c r="CL63" s="3" t="s">
        <v>88</v>
      </c>
    </row>
    <row r="64" spans="1:90" x14ac:dyDescent="0.3">
      <c r="A64" s="3" t="s">
        <v>72</v>
      </c>
      <c r="B64" s="3" t="s">
        <v>73</v>
      </c>
      <c r="C64" s="3" t="s">
        <v>74</v>
      </c>
      <c r="E64" s="3" t="str">
        <f>"GAB2017862"</f>
        <v>GAB2017862</v>
      </c>
      <c r="F64" s="4">
        <v>45253</v>
      </c>
      <c r="G64" s="3">
        <v>202408</v>
      </c>
      <c r="H64" s="3" t="s">
        <v>75</v>
      </c>
      <c r="I64" s="3" t="s">
        <v>76</v>
      </c>
      <c r="J64" s="3" t="s">
        <v>77</v>
      </c>
      <c r="K64" s="3" t="s">
        <v>78</v>
      </c>
      <c r="L64" s="3" t="s">
        <v>223</v>
      </c>
      <c r="M64" s="3" t="s">
        <v>224</v>
      </c>
      <c r="N64" s="3" t="s">
        <v>362</v>
      </c>
      <c r="O64" s="3" t="s">
        <v>169</v>
      </c>
      <c r="P64" s="3" t="str">
        <f>"MED-CT084117                  "</f>
        <v xml:space="preserve">MED-CT084117                  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5.57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57.12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0</v>
      </c>
      <c r="BH64" s="3">
        <v>1</v>
      </c>
      <c r="BI64" s="3">
        <v>2.2000000000000002</v>
      </c>
      <c r="BJ64" s="3">
        <v>6.9</v>
      </c>
      <c r="BK64" s="3">
        <v>7</v>
      </c>
      <c r="BL64" s="3">
        <v>151.94</v>
      </c>
      <c r="BM64" s="3">
        <v>22.79</v>
      </c>
      <c r="BN64" s="3">
        <v>174.73</v>
      </c>
      <c r="BO64" s="3">
        <v>174.73</v>
      </c>
      <c r="BQ64" s="3" t="s">
        <v>363</v>
      </c>
      <c r="BR64" s="3" t="s">
        <v>84</v>
      </c>
      <c r="BS64" s="4">
        <v>45257</v>
      </c>
      <c r="BT64" s="5">
        <v>0.57500000000000007</v>
      </c>
      <c r="BU64" s="3" t="s">
        <v>364</v>
      </c>
      <c r="BV64" s="3" t="s">
        <v>94</v>
      </c>
      <c r="BY64" s="3">
        <v>34582.050000000003</v>
      </c>
      <c r="CA64" s="3" t="s">
        <v>365</v>
      </c>
      <c r="CC64" s="3" t="s">
        <v>224</v>
      </c>
      <c r="CD64" s="3">
        <v>4001</v>
      </c>
      <c r="CE64" s="3" t="s">
        <v>161</v>
      </c>
      <c r="CI64" s="3">
        <v>3</v>
      </c>
      <c r="CJ64" s="3">
        <v>2</v>
      </c>
      <c r="CK64" s="3">
        <v>41</v>
      </c>
      <c r="CL64" s="3" t="s">
        <v>88</v>
      </c>
    </row>
    <row r="65" spans="1:90" x14ac:dyDescent="0.3">
      <c r="A65" s="3" t="s">
        <v>72</v>
      </c>
      <c r="B65" s="3" t="s">
        <v>73</v>
      </c>
      <c r="C65" s="3" t="s">
        <v>74</v>
      </c>
      <c r="E65" s="3" t="str">
        <f>"GAB2017863"</f>
        <v>GAB2017863</v>
      </c>
      <c r="F65" s="4">
        <v>45253</v>
      </c>
      <c r="G65" s="3">
        <v>202408</v>
      </c>
      <c r="H65" s="3" t="s">
        <v>75</v>
      </c>
      <c r="I65" s="3" t="s">
        <v>76</v>
      </c>
      <c r="J65" s="3" t="s">
        <v>77</v>
      </c>
      <c r="K65" s="3" t="s">
        <v>78</v>
      </c>
      <c r="L65" s="3" t="s">
        <v>157</v>
      </c>
      <c r="M65" s="3" t="s">
        <v>158</v>
      </c>
      <c r="N65" s="3" t="s">
        <v>366</v>
      </c>
      <c r="O65" s="3" t="s">
        <v>169</v>
      </c>
      <c r="P65" s="3" t="str">
        <f>"SUT-CT083726                  "</f>
        <v xml:space="preserve">SUT-CT083726                  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5.57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179.59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4</v>
      </c>
      <c r="BI65" s="3">
        <v>26.1</v>
      </c>
      <c r="BJ65" s="3">
        <v>66.2</v>
      </c>
      <c r="BK65" s="3">
        <v>67</v>
      </c>
      <c r="BL65" s="3">
        <v>465.77</v>
      </c>
      <c r="BM65" s="3">
        <v>69.87</v>
      </c>
      <c r="BN65" s="3">
        <v>535.64</v>
      </c>
      <c r="BO65" s="3">
        <v>535.64</v>
      </c>
      <c r="BQ65" s="3" t="s">
        <v>367</v>
      </c>
      <c r="BR65" s="3" t="s">
        <v>84</v>
      </c>
      <c r="BS65" s="4">
        <v>45257</v>
      </c>
      <c r="BT65" s="5">
        <v>0.46597222222222223</v>
      </c>
      <c r="BU65" s="3" t="s">
        <v>368</v>
      </c>
      <c r="BV65" s="3" t="s">
        <v>94</v>
      </c>
      <c r="BY65" s="3">
        <v>330870.48</v>
      </c>
      <c r="CA65" s="3" t="s">
        <v>369</v>
      </c>
      <c r="CC65" s="3" t="s">
        <v>158</v>
      </c>
      <c r="CD65" s="3">
        <v>187</v>
      </c>
      <c r="CE65" s="3" t="s">
        <v>161</v>
      </c>
      <c r="CF65" s="4">
        <v>45257</v>
      </c>
      <c r="CI65" s="3">
        <v>3</v>
      </c>
      <c r="CJ65" s="3">
        <v>2</v>
      </c>
      <c r="CK65" s="3">
        <v>41</v>
      </c>
      <c r="CL65" s="3" t="s">
        <v>88</v>
      </c>
    </row>
    <row r="66" spans="1:90" x14ac:dyDescent="0.3">
      <c r="A66" s="3" t="s">
        <v>72</v>
      </c>
      <c r="B66" s="3" t="s">
        <v>73</v>
      </c>
      <c r="C66" s="3" t="s">
        <v>74</v>
      </c>
      <c r="E66" s="3" t="str">
        <f>"GAB2017866"</f>
        <v>GAB2017866</v>
      </c>
      <c r="F66" s="4">
        <v>45253</v>
      </c>
      <c r="G66" s="3">
        <v>202408</v>
      </c>
      <c r="H66" s="3" t="s">
        <v>75</v>
      </c>
      <c r="I66" s="3" t="s">
        <v>76</v>
      </c>
      <c r="J66" s="3" t="s">
        <v>77</v>
      </c>
      <c r="K66" s="3" t="s">
        <v>78</v>
      </c>
      <c r="L66" s="3" t="s">
        <v>136</v>
      </c>
      <c r="M66" s="3" t="s">
        <v>137</v>
      </c>
      <c r="N66" s="3" t="s">
        <v>173</v>
      </c>
      <c r="O66" s="3" t="s">
        <v>169</v>
      </c>
      <c r="P66" s="3" t="str">
        <f>"SUT-CT084149 151 550 143      "</f>
        <v xml:space="preserve">SUT-CT084149 151 550 143      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5.57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57.12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1</v>
      </c>
      <c r="BI66" s="3">
        <v>4.3</v>
      </c>
      <c r="BJ66" s="3">
        <v>13.1</v>
      </c>
      <c r="BK66" s="3">
        <v>14</v>
      </c>
      <c r="BL66" s="3">
        <v>151.94</v>
      </c>
      <c r="BM66" s="3">
        <v>22.79</v>
      </c>
      <c r="BN66" s="3">
        <v>174.73</v>
      </c>
      <c r="BO66" s="3">
        <v>174.73</v>
      </c>
      <c r="BQ66" s="3" t="s">
        <v>174</v>
      </c>
      <c r="BR66" s="3" t="s">
        <v>84</v>
      </c>
      <c r="BS66" s="4">
        <v>45257</v>
      </c>
      <c r="BT66" s="5">
        <v>0.40208333333333335</v>
      </c>
      <c r="BU66" s="3" t="s">
        <v>370</v>
      </c>
      <c r="BV66" s="3" t="s">
        <v>94</v>
      </c>
      <c r="BY66" s="3">
        <v>65458.8</v>
      </c>
      <c r="CA66" s="3" t="s">
        <v>371</v>
      </c>
      <c r="CC66" s="3" t="s">
        <v>137</v>
      </c>
      <c r="CD66" s="3">
        <v>157</v>
      </c>
      <c r="CE66" s="3" t="s">
        <v>161</v>
      </c>
      <c r="CF66" s="4">
        <v>45257</v>
      </c>
      <c r="CI66" s="3">
        <v>3</v>
      </c>
      <c r="CJ66" s="3">
        <v>2</v>
      </c>
      <c r="CK66" s="3">
        <v>41</v>
      </c>
      <c r="CL66" s="3" t="s">
        <v>88</v>
      </c>
    </row>
    <row r="67" spans="1:90" x14ac:dyDescent="0.3">
      <c r="A67" s="3" t="s">
        <v>72</v>
      </c>
      <c r="B67" s="3" t="s">
        <v>73</v>
      </c>
      <c r="C67" s="3" t="s">
        <v>74</v>
      </c>
      <c r="E67" s="3" t="str">
        <f>"GAB2017867"</f>
        <v>GAB2017867</v>
      </c>
      <c r="F67" s="4">
        <v>45253</v>
      </c>
      <c r="G67" s="3">
        <v>202408</v>
      </c>
      <c r="H67" s="3" t="s">
        <v>75</v>
      </c>
      <c r="I67" s="3" t="s">
        <v>76</v>
      </c>
      <c r="J67" s="3" t="s">
        <v>77</v>
      </c>
      <c r="K67" s="3" t="s">
        <v>78</v>
      </c>
      <c r="L67" s="3" t="s">
        <v>89</v>
      </c>
      <c r="M67" s="3" t="s">
        <v>90</v>
      </c>
      <c r="N67" s="3" t="s">
        <v>372</v>
      </c>
      <c r="O67" s="3" t="s">
        <v>169</v>
      </c>
      <c r="P67" s="3" t="str">
        <f>"MED-CT084112 111              "</f>
        <v xml:space="preserve">MED-CT084112 111              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5.57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64.19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2</v>
      </c>
      <c r="BI67" s="3">
        <v>4.8</v>
      </c>
      <c r="BJ67" s="3">
        <v>17.5</v>
      </c>
      <c r="BK67" s="3">
        <v>18</v>
      </c>
      <c r="BL67" s="3">
        <v>170.05</v>
      </c>
      <c r="BM67" s="3">
        <v>25.51</v>
      </c>
      <c r="BN67" s="3">
        <v>195.56</v>
      </c>
      <c r="BO67" s="3">
        <v>195.56</v>
      </c>
      <c r="BQ67" s="3" t="s">
        <v>373</v>
      </c>
      <c r="BR67" s="3" t="s">
        <v>84</v>
      </c>
      <c r="BS67" s="3" t="s">
        <v>85</v>
      </c>
      <c r="BW67" s="3" t="s">
        <v>374</v>
      </c>
      <c r="BX67" s="3" t="s">
        <v>221</v>
      </c>
      <c r="BY67" s="3">
        <v>87703.16</v>
      </c>
      <c r="CC67" s="3" t="s">
        <v>90</v>
      </c>
      <c r="CD67" s="3">
        <v>2196</v>
      </c>
      <c r="CE67" s="3" t="s">
        <v>161</v>
      </c>
      <c r="CI67" s="3">
        <v>3</v>
      </c>
      <c r="CJ67" s="3" t="s">
        <v>85</v>
      </c>
      <c r="CK67" s="3">
        <v>41</v>
      </c>
      <c r="CL67" s="3" t="s">
        <v>88</v>
      </c>
    </row>
    <row r="68" spans="1:90" x14ac:dyDescent="0.3">
      <c r="A68" s="3" t="s">
        <v>72</v>
      </c>
      <c r="B68" s="3" t="s">
        <v>73</v>
      </c>
      <c r="C68" s="3" t="s">
        <v>74</v>
      </c>
      <c r="E68" s="3" t="str">
        <f>"GAB2017869"</f>
        <v>GAB2017869</v>
      </c>
      <c r="F68" s="4">
        <v>45253</v>
      </c>
      <c r="G68" s="3">
        <v>202408</v>
      </c>
      <c r="H68" s="3" t="s">
        <v>75</v>
      </c>
      <c r="I68" s="3" t="s">
        <v>76</v>
      </c>
      <c r="J68" s="3" t="s">
        <v>77</v>
      </c>
      <c r="K68" s="3" t="s">
        <v>78</v>
      </c>
      <c r="L68" s="3" t="s">
        <v>375</v>
      </c>
      <c r="M68" s="3" t="s">
        <v>376</v>
      </c>
      <c r="N68" s="3" t="s">
        <v>377</v>
      </c>
      <c r="O68" s="3" t="s">
        <v>169</v>
      </c>
      <c r="P68" s="3" t="str">
        <f>"SUT-019325                    "</f>
        <v xml:space="preserve">SUT-019325                    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5.57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172.52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3</v>
      </c>
      <c r="BI68" s="3">
        <v>24.9</v>
      </c>
      <c r="BJ68" s="3">
        <v>63.4</v>
      </c>
      <c r="BK68" s="3">
        <v>64</v>
      </c>
      <c r="BL68" s="3">
        <v>447.66</v>
      </c>
      <c r="BM68" s="3">
        <v>67.150000000000006</v>
      </c>
      <c r="BN68" s="3">
        <v>514.80999999999995</v>
      </c>
      <c r="BO68" s="3">
        <v>514.80999999999995</v>
      </c>
      <c r="BR68" s="3" t="s">
        <v>84</v>
      </c>
      <c r="BS68" s="4">
        <v>45257</v>
      </c>
      <c r="BT68" s="5">
        <v>0.52569444444444446</v>
      </c>
      <c r="BU68" s="3" t="s">
        <v>378</v>
      </c>
      <c r="BV68" s="3" t="s">
        <v>94</v>
      </c>
      <c r="BY68" s="3">
        <v>316892.59999999998</v>
      </c>
      <c r="CA68" s="3" t="s">
        <v>379</v>
      </c>
      <c r="CC68" s="3" t="s">
        <v>376</v>
      </c>
      <c r="CD68" s="3">
        <v>1459</v>
      </c>
      <c r="CE68" s="3" t="s">
        <v>161</v>
      </c>
      <c r="CF68" s="4">
        <v>45258</v>
      </c>
      <c r="CI68" s="3">
        <v>3</v>
      </c>
      <c r="CJ68" s="3">
        <v>2</v>
      </c>
      <c r="CK68" s="3">
        <v>41</v>
      </c>
      <c r="CL68" s="3" t="s">
        <v>88</v>
      </c>
    </row>
    <row r="69" spans="1:90" x14ac:dyDescent="0.3">
      <c r="A69" s="3" t="s">
        <v>72</v>
      </c>
      <c r="B69" s="3" t="s">
        <v>73</v>
      </c>
      <c r="C69" s="3" t="s">
        <v>74</v>
      </c>
      <c r="E69" s="3" t="str">
        <f>"GAB2017849"</f>
        <v>GAB2017849</v>
      </c>
      <c r="F69" s="4">
        <v>45253</v>
      </c>
      <c r="G69" s="3">
        <v>202408</v>
      </c>
      <c r="H69" s="3" t="s">
        <v>75</v>
      </c>
      <c r="I69" s="3" t="s">
        <v>76</v>
      </c>
      <c r="J69" s="3" t="s">
        <v>77</v>
      </c>
      <c r="K69" s="3" t="s">
        <v>78</v>
      </c>
      <c r="L69" s="3" t="s">
        <v>89</v>
      </c>
      <c r="M69" s="3" t="s">
        <v>90</v>
      </c>
      <c r="N69" s="3" t="s">
        <v>380</v>
      </c>
      <c r="O69" s="3" t="s">
        <v>82</v>
      </c>
      <c r="P69" s="3" t="str">
        <f>"SUT-019284                    "</f>
        <v xml:space="preserve">SUT-019284                    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29.54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0</v>
      </c>
      <c r="BH69" s="3">
        <v>1</v>
      </c>
      <c r="BI69" s="3">
        <v>0.7</v>
      </c>
      <c r="BJ69" s="3">
        <v>1.7</v>
      </c>
      <c r="BK69" s="3">
        <v>2</v>
      </c>
      <c r="BL69" s="3">
        <v>75.69</v>
      </c>
      <c r="BM69" s="3">
        <v>11.35</v>
      </c>
      <c r="BN69" s="3">
        <v>87.04</v>
      </c>
      <c r="BO69" s="3">
        <v>87.04</v>
      </c>
      <c r="BR69" s="3" t="s">
        <v>84</v>
      </c>
      <c r="BS69" s="4">
        <v>45254</v>
      </c>
      <c r="BT69" s="5">
        <v>0.40486111111111112</v>
      </c>
      <c r="BU69" s="3" t="s">
        <v>381</v>
      </c>
      <c r="BV69" s="3" t="s">
        <v>94</v>
      </c>
      <c r="BY69" s="3">
        <v>8736.42</v>
      </c>
      <c r="BZ69" s="3" t="s">
        <v>86</v>
      </c>
      <c r="CC69" s="3" t="s">
        <v>90</v>
      </c>
      <c r="CD69" s="3">
        <v>2000</v>
      </c>
      <c r="CE69" s="3" t="s">
        <v>382</v>
      </c>
      <c r="CF69" s="4">
        <v>45257</v>
      </c>
      <c r="CI69" s="3">
        <v>1</v>
      </c>
      <c r="CJ69" s="3">
        <v>1</v>
      </c>
      <c r="CK69" s="3">
        <v>21</v>
      </c>
      <c r="CL69" s="3" t="s">
        <v>88</v>
      </c>
    </row>
    <row r="70" spans="1:90" x14ac:dyDescent="0.3">
      <c r="A70" s="3" t="s">
        <v>72</v>
      </c>
      <c r="B70" s="3" t="s">
        <v>73</v>
      </c>
      <c r="C70" s="3" t="s">
        <v>74</v>
      </c>
      <c r="E70" s="3" t="str">
        <f>"GAB2017851"</f>
        <v>GAB2017851</v>
      </c>
      <c r="F70" s="4">
        <v>45253</v>
      </c>
      <c r="G70" s="3">
        <v>202408</v>
      </c>
      <c r="H70" s="3" t="s">
        <v>75</v>
      </c>
      <c r="I70" s="3" t="s">
        <v>76</v>
      </c>
      <c r="J70" s="3" t="s">
        <v>77</v>
      </c>
      <c r="K70" s="3" t="s">
        <v>78</v>
      </c>
      <c r="L70" s="3" t="s">
        <v>75</v>
      </c>
      <c r="M70" s="3" t="s">
        <v>76</v>
      </c>
      <c r="N70" s="3" t="s">
        <v>383</v>
      </c>
      <c r="O70" s="3" t="s">
        <v>82</v>
      </c>
      <c r="P70" s="3" t="str">
        <f>"SUT-CT084137                  "</f>
        <v xml:space="preserve">SUT-CT084137                  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0</v>
      </c>
      <c r="AN70" s="3">
        <v>0</v>
      </c>
      <c r="AO70" s="3">
        <v>0</v>
      </c>
      <c r="AP70" s="3">
        <v>0</v>
      </c>
      <c r="AQ70" s="3">
        <v>23.07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1</v>
      </c>
      <c r="BI70" s="3">
        <v>0.3</v>
      </c>
      <c r="BJ70" s="3">
        <v>2.6</v>
      </c>
      <c r="BK70" s="3">
        <v>3</v>
      </c>
      <c r="BL70" s="3">
        <v>59.12</v>
      </c>
      <c r="BM70" s="3">
        <v>8.8699999999999992</v>
      </c>
      <c r="BN70" s="3">
        <v>67.989999999999995</v>
      </c>
      <c r="BO70" s="3">
        <v>67.989999999999995</v>
      </c>
      <c r="BQ70" s="3" t="s">
        <v>384</v>
      </c>
      <c r="BR70" s="3" t="s">
        <v>84</v>
      </c>
      <c r="BS70" s="4">
        <v>45254</v>
      </c>
      <c r="BT70" s="5">
        <v>0.42708333333333331</v>
      </c>
      <c r="BU70" s="3" t="s">
        <v>385</v>
      </c>
      <c r="BV70" s="3" t="s">
        <v>94</v>
      </c>
      <c r="BY70" s="3">
        <v>13063.4</v>
      </c>
      <c r="BZ70" s="3" t="s">
        <v>86</v>
      </c>
      <c r="CA70" s="3" t="s">
        <v>386</v>
      </c>
      <c r="CC70" s="3" t="s">
        <v>76</v>
      </c>
      <c r="CD70" s="3">
        <v>8001</v>
      </c>
      <c r="CE70" s="3" t="s">
        <v>87</v>
      </c>
      <c r="CF70" s="4">
        <v>45257</v>
      </c>
      <c r="CI70" s="3">
        <v>1</v>
      </c>
      <c r="CJ70" s="3">
        <v>1</v>
      </c>
      <c r="CK70" s="3">
        <v>22</v>
      </c>
      <c r="CL70" s="3" t="s">
        <v>88</v>
      </c>
    </row>
    <row r="71" spans="1:90" x14ac:dyDescent="0.3">
      <c r="A71" s="3" t="s">
        <v>72</v>
      </c>
      <c r="B71" s="3" t="s">
        <v>73</v>
      </c>
      <c r="C71" s="3" t="s">
        <v>74</v>
      </c>
      <c r="E71" s="3" t="str">
        <f>"GAB2017852"</f>
        <v>GAB2017852</v>
      </c>
      <c r="F71" s="4">
        <v>45253</v>
      </c>
      <c r="G71" s="3">
        <v>202408</v>
      </c>
      <c r="H71" s="3" t="s">
        <v>75</v>
      </c>
      <c r="I71" s="3" t="s">
        <v>76</v>
      </c>
      <c r="J71" s="3" t="s">
        <v>77</v>
      </c>
      <c r="K71" s="3" t="s">
        <v>78</v>
      </c>
      <c r="L71" s="3" t="s">
        <v>75</v>
      </c>
      <c r="M71" s="3" t="s">
        <v>76</v>
      </c>
      <c r="N71" s="3" t="s">
        <v>387</v>
      </c>
      <c r="O71" s="3" t="s">
        <v>82</v>
      </c>
      <c r="P71" s="3" t="str">
        <f>"SUT-CT084134                  "</f>
        <v xml:space="preserve">SUT-CT084134                  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23.07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0</v>
      </c>
      <c r="BG71" s="3">
        <v>0</v>
      </c>
      <c r="BH71" s="3">
        <v>1</v>
      </c>
      <c r="BI71" s="3">
        <v>0.2</v>
      </c>
      <c r="BJ71" s="3">
        <v>2.7</v>
      </c>
      <c r="BK71" s="3">
        <v>3</v>
      </c>
      <c r="BL71" s="3">
        <v>59.12</v>
      </c>
      <c r="BM71" s="3">
        <v>8.8699999999999992</v>
      </c>
      <c r="BN71" s="3">
        <v>67.989999999999995</v>
      </c>
      <c r="BO71" s="3">
        <v>67.989999999999995</v>
      </c>
      <c r="BQ71" s="3" t="s">
        <v>388</v>
      </c>
      <c r="BR71" s="3" t="s">
        <v>84</v>
      </c>
      <c r="BS71" s="4">
        <v>45254</v>
      </c>
      <c r="BT71" s="5">
        <v>0.41805555555555557</v>
      </c>
      <c r="BU71" s="3" t="s">
        <v>389</v>
      </c>
      <c r="BV71" s="3" t="s">
        <v>94</v>
      </c>
      <c r="BY71" s="3">
        <v>13390.72</v>
      </c>
      <c r="BZ71" s="3" t="s">
        <v>86</v>
      </c>
      <c r="CA71" s="3" t="s">
        <v>390</v>
      </c>
      <c r="CC71" s="3" t="s">
        <v>76</v>
      </c>
      <c r="CD71" s="3">
        <v>7550</v>
      </c>
      <c r="CE71" s="3" t="s">
        <v>391</v>
      </c>
      <c r="CF71" s="4">
        <v>45257</v>
      </c>
      <c r="CI71" s="3">
        <v>1</v>
      </c>
      <c r="CJ71" s="3">
        <v>1</v>
      </c>
      <c r="CK71" s="3">
        <v>22</v>
      </c>
      <c r="CL71" s="3" t="s">
        <v>88</v>
      </c>
    </row>
    <row r="72" spans="1:90" x14ac:dyDescent="0.3">
      <c r="A72" s="3" t="s">
        <v>72</v>
      </c>
      <c r="B72" s="3" t="s">
        <v>73</v>
      </c>
      <c r="C72" s="3" t="s">
        <v>74</v>
      </c>
      <c r="E72" s="3" t="str">
        <f>"GAB2017853"</f>
        <v>GAB2017853</v>
      </c>
      <c r="F72" s="4">
        <v>45253</v>
      </c>
      <c r="G72" s="3">
        <v>202408</v>
      </c>
      <c r="H72" s="3" t="s">
        <v>75</v>
      </c>
      <c r="I72" s="3" t="s">
        <v>76</v>
      </c>
      <c r="J72" s="3" t="s">
        <v>77</v>
      </c>
      <c r="K72" s="3" t="s">
        <v>78</v>
      </c>
      <c r="L72" s="3" t="s">
        <v>375</v>
      </c>
      <c r="M72" s="3" t="s">
        <v>376</v>
      </c>
      <c r="N72" s="3" t="s">
        <v>392</v>
      </c>
      <c r="O72" s="3" t="s">
        <v>82</v>
      </c>
      <c r="P72" s="3" t="str">
        <f>"SUT-CT084135                  "</f>
        <v xml:space="preserve">SUT-CT084135                  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36.92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15.9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0</v>
      </c>
      <c r="BH72" s="3">
        <v>1</v>
      </c>
      <c r="BI72" s="3">
        <v>0.2</v>
      </c>
      <c r="BJ72" s="3">
        <v>2.1</v>
      </c>
      <c r="BK72" s="3">
        <v>2.5</v>
      </c>
      <c r="BL72" s="3">
        <v>110.5</v>
      </c>
      <c r="BM72" s="3">
        <v>16.579999999999998</v>
      </c>
      <c r="BN72" s="3">
        <v>127.08</v>
      </c>
      <c r="BO72" s="3">
        <v>127.08</v>
      </c>
      <c r="BQ72" s="3" t="s">
        <v>393</v>
      </c>
      <c r="BR72" s="3" t="s">
        <v>84</v>
      </c>
      <c r="BS72" s="4">
        <v>45254</v>
      </c>
      <c r="BT72" s="5">
        <v>0.45416666666666666</v>
      </c>
      <c r="BU72" s="3" t="s">
        <v>394</v>
      </c>
      <c r="BV72" s="3" t="s">
        <v>94</v>
      </c>
      <c r="BY72" s="3">
        <v>10260.6</v>
      </c>
      <c r="BZ72" s="3" t="s">
        <v>108</v>
      </c>
      <c r="CA72" s="3" t="s">
        <v>379</v>
      </c>
      <c r="CC72" s="3" t="s">
        <v>376</v>
      </c>
      <c r="CD72" s="3">
        <v>1475</v>
      </c>
      <c r="CE72" s="3" t="s">
        <v>96</v>
      </c>
      <c r="CF72" s="4">
        <v>45255</v>
      </c>
      <c r="CI72" s="3">
        <v>1</v>
      </c>
      <c r="CJ72" s="3">
        <v>1</v>
      </c>
      <c r="CK72" s="3">
        <v>21</v>
      </c>
      <c r="CL72" s="3" t="s">
        <v>88</v>
      </c>
    </row>
    <row r="73" spans="1:90" x14ac:dyDescent="0.3">
      <c r="A73" s="3" t="s">
        <v>72</v>
      </c>
      <c r="B73" s="3" t="s">
        <v>73</v>
      </c>
      <c r="C73" s="3" t="s">
        <v>74</v>
      </c>
      <c r="E73" s="3" t="str">
        <f>"GAB2017864"</f>
        <v>GAB2017864</v>
      </c>
      <c r="F73" s="4">
        <v>45253</v>
      </c>
      <c r="G73" s="3">
        <v>202408</v>
      </c>
      <c r="H73" s="3" t="s">
        <v>75</v>
      </c>
      <c r="I73" s="3" t="s">
        <v>76</v>
      </c>
      <c r="J73" s="3" t="s">
        <v>77</v>
      </c>
      <c r="K73" s="3" t="s">
        <v>78</v>
      </c>
      <c r="L73" s="3" t="s">
        <v>395</v>
      </c>
      <c r="M73" s="3" t="s">
        <v>396</v>
      </c>
      <c r="N73" s="3" t="s">
        <v>397</v>
      </c>
      <c r="O73" s="3" t="s">
        <v>82</v>
      </c>
      <c r="P73" s="3" t="str">
        <f>"SUT-CT084136                  "</f>
        <v xml:space="preserve">SUT-CT084136                  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  <c r="AL73" s="3">
        <v>0</v>
      </c>
      <c r="AM73" s="3">
        <v>0</v>
      </c>
      <c r="AN73" s="3">
        <v>0</v>
      </c>
      <c r="AO73" s="3">
        <v>0</v>
      </c>
      <c r="AP73" s="3">
        <v>0</v>
      </c>
      <c r="AQ73" s="3">
        <v>44.29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0</v>
      </c>
      <c r="BH73" s="3">
        <v>1</v>
      </c>
      <c r="BI73" s="3">
        <v>0.3</v>
      </c>
      <c r="BJ73" s="3">
        <v>2.7</v>
      </c>
      <c r="BK73" s="3">
        <v>3</v>
      </c>
      <c r="BL73" s="3">
        <v>113.5</v>
      </c>
      <c r="BM73" s="3">
        <v>17.03</v>
      </c>
      <c r="BN73" s="3">
        <v>130.53</v>
      </c>
      <c r="BO73" s="3">
        <v>130.53</v>
      </c>
      <c r="BQ73" s="3" t="s">
        <v>398</v>
      </c>
      <c r="BR73" s="3" t="s">
        <v>84</v>
      </c>
      <c r="BS73" s="4">
        <v>45257</v>
      </c>
      <c r="BT73" s="5">
        <v>0.41180555555555554</v>
      </c>
      <c r="BU73" s="3" t="s">
        <v>399</v>
      </c>
      <c r="BV73" s="3" t="s">
        <v>94</v>
      </c>
      <c r="BY73" s="3">
        <v>13744.64</v>
      </c>
      <c r="BZ73" s="3" t="s">
        <v>86</v>
      </c>
      <c r="CA73" s="3" t="s">
        <v>400</v>
      </c>
      <c r="CC73" s="3" t="s">
        <v>396</v>
      </c>
      <c r="CD73" s="3">
        <v>8301</v>
      </c>
      <c r="CE73" s="3" t="s">
        <v>87</v>
      </c>
      <c r="CF73" s="4">
        <v>45257</v>
      </c>
      <c r="CI73" s="3">
        <v>2</v>
      </c>
      <c r="CJ73" s="3">
        <v>2</v>
      </c>
      <c r="CK73" s="3">
        <v>21</v>
      </c>
      <c r="CL73" s="3" t="s">
        <v>88</v>
      </c>
    </row>
    <row r="74" spans="1:90" x14ac:dyDescent="0.3">
      <c r="A74" s="3" t="s">
        <v>72</v>
      </c>
      <c r="B74" s="3" t="s">
        <v>73</v>
      </c>
      <c r="C74" s="3" t="s">
        <v>74</v>
      </c>
      <c r="E74" s="3" t="str">
        <f>"GAB2017865"</f>
        <v>GAB2017865</v>
      </c>
      <c r="F74" s="4">
        <v>45253</v>
      </c>
      <c r="G74" s="3">
        <v>202408</v>
      </c>
      <c r="H74" s="3" t="s">
        <v>75</v>
      </c>
      <c r="I74" s="3" t="s">
        <v>76</v>
      </c>
      <c r="J74" s="3" t="s">
        <v>77</v>
      </c>
      <c r="K74" s="3" t="s">
        <v>78</v>
      </c>
      <c r="L74" s="3" t="s">
        <v>75</v>
      </c>
      <c r="M74" s="3" t="s">
        <v>76</v>
      </c>
      <c r="N74" s="3" t="s">
        <v>401</v>
      </c>
      <c r="O74" s="3" t="s">
        <v>82</v>
      </c>
      <c r="P74" s="3" t="str">
        <f>"SUT-CT084150 082 144          "</f>
        <v xml:space="preserve">SUT-CT084150 082 144          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23.07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0</v>
      </c>
      <c r="BH74" s="3">
        <v>1</v>
      </c>
      <c r="BI74" s="3">
        <v>0.7</v>
      </c>
      <c r="BJ74" s="3">
        <v>1.7</v>
      </c>
      <c r="BK74" s="3">
        <v>2</v>
      </c>
      <c r="BL74" s="3">
        <v>59.12</v>
      </c>
      <c r="BM74" s="3">
        <v>8.8699999999999992</v>
      </c>
      <c r="BN74" s="3">
        <v>67.989999999999995</v>
      </c>
      <c r="BO74" s="3">
        <v>67.989999999999995</v>
      </c>
      <c r="BQ74" s="3" t="s">
        <v>402</v>
      </c>
      <c r="BR74" s="3" t="s">
        <v>84</v>
      </c>
      <c r="BS74" s="4">
        <v>45254</v>
      </c>
      <c r="BT74" s="5">
        <v>0.35416666666666669</v>
      </c>
      <c r="BU74" s="3" t="s">
        <v>403</v>
      </c>
      <c r="BV74" s="3" t="s">
        <v>94</v>
      </c>
      <c r="BY74" s="3">
        <v>8526.8700000000008</v>
      </c>
      <c r="BZ74" s="3" t="s">
        <v>86</v>
      </c>
      <c r="CA74" s="3" t="s">
        <v>404</v>
      </c>
      <c r="CC74" s="3" t="s">
        <v>76</v>
      </c>
      <c r="CD74" s="3">
        <v>7441</v>
      </c>
      <c r="CE74" s="3" t="s">
        <v>300</v>
      </c>
      <c r="CF74" s="4">
        <v>45257</v>
      </c>
      <c r="CI74" s="3">
        <v>1</v>
      </c>
      <c r="CJ74" s="3">
        <v>1</v>
      </c>
      <c r="CK74" s="3">
        <v>22</v>
      </c>
      <c r="CL74" s="3" t="s">
        <v>88</v>
      </c>
    </row>
    <row r="75" spans="1:90" x14ac:dyDescent="0.3">
      <c r="A75" s="3" t="s">
        <v>72</v>
      </c>
      <c r="B75" s="3" t="s">
        <v>73</v>
      </c>
      <c r="C75" s="3" t="s">
        <v>74</v>
      </c>
      <c r="E75" s="3" t="str">
        <f>"GAB2017868"</f>
        <v>GAB2017868</v>
      </c>
      <c r="F75" s="4">
        <v>45253</v>
      </c>
      <c r="G75" s="3">
        <v>202408</v>
      </c>
      <c r="H75" s="3" t="s">
        <v>75</v>
      </c>
      <c r="I75" s="3" t="s">
        <v>76</v>
      </c>
      <c r="J75" s="3" t="s">
        <v>77</v>
      </c>
      <c r="K75" s="3" t="s">
        <v>78</v>
      </c>
      <c r="L75" s="3" t="s">
        <v>405</v>
      </c>
      <c r="M75" s="3" t="s">
        <v>406</v>
      </c>
      <c r="N75" s="3" t="s">
        <v>407</v>
      </c>
      <c r="O75" s="3" t="s">
        <v>82</v>
      </c>
      <c r="P75" s="3" t="str">
        <f>"SUT-019318                    "</f>
        <v xml:space="preserve">SUT-019318                    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0</v>
      </c>
      <c r="AN75" s="3">
        <v>0</v>
      </c>
      <c r="AO75" s="3">
        <v>0</v>
      </c>
      <c r="AP75" s="3">
        <v>0</v>
      </c>
      <c r="AQ75" s="3">
        <v>29.54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0</v>
      </c>
      <c r="BH75" s="3">
        <v>1</v>
      </c>
      <c r="BI75" s="3">
        <v>0.2</v>
      </c>
      <c r="BJ75" s="3">
        <v>2</v>
      </c>
      <c r="BK75" s="3">
        <v>2</v>
      </c>
      <c r="BL75" s="3">
        <v>75.69</v>
      </c>
      <c r="BM75" s="3">
        <v>11.35</v>
      </c>
      <c r="BN75" s="3">
        <v>87.04</v>
      </c>
      <c r="BO75" s="3">
        <v>87.04</v>
      </c>
      <c r="BQ75" s="3" t="s">
        <v>408</v>
      </c>
      <c r="BR75" s="3" t="s">
        <v>84</v>
      </c>
      <c r="BS75" s="4">
        <v>45254</v>
      </c>
      <c r="BT75" s="5">
        <v>0.33333333333333331</v>
      </c>
      <c r="BU75" s="3" t="s">
        <v>409</v>
      </c>
      <c r="BV75" s="3" t="s">
        <v>94</v>
      </c>
      <c r="BY75" s="3">
        <v>10140.59</v>
      </c>
      <c r="BZ75" s="3" t="s">
        <v>86</v>
      </c>
      <c r="CA75" s="3" t="s">
        <v>410</v>
      </c>
      <c r="CC75" s="3" t="s">
        <v>406</v>
      </c>
      <c r="CD75" s="3">
        <v>1619</v>
      </c>
      <c r="CE75" s="3" t="s">
        <v>96</v>
      </c>
      <c r="CF75" s="4">
        <v>45257</v>
      </c>
      <c r="CI75" s="3">
        <v>1</v>
      </c>
      <c r="CJ75" s="3">
        <v>1</v>
      </c>
      <c r="CK75" s="3">
        <v>21</v>
      </c>
      <c r="CL75" s="3" t="s">
        <v>88</v>
      </c>
    </row>
    <row r="76" spans="1:90" x14ac:dyDescent="0.3">
      <c r="A76" s="3" t="s">
        <v>332</v>
      </c>
      <c r="B76" s="3" t="s">
        <v>73</v>
      </c>
      <c r="C76" s="3" t="s">
        <v>74</v>
      </c>
      <c r="E76" s="3" t="str">
        <f>"009942830450"</f>
        <v>009942830450</v>
      </c>
      <c r="F76" s="4">
        <v>45251</v>
      </c>
      <c r="G76" s="3">
        <v>202408</v>
      </c>
      <c r="H76" s="3" t="s">
        <v>266</v>
      </c>
      <c r="I76" s="3" t="s">
        <v>267</v>
      </c>
      <c r="J76" s="3" t="s">
        <v>138</v>
      </c>
      <c r="K76" s="3" t="s">
        <v>78</v>
      </c>
      <c r="L76" s="3" t="s">
        <v>75</v>
      </c>
      <c r="M76" s="3" t="s">
        <v>76</v>
      </c>
      <c r="N76" s="3" t="s">
        <v>138</v>
      </c>
      <c r="O76" s="3" t="s">
        <v>82</v>
      </c>
      <c r="P76" s="3" t="str">
        <f>"                              "</f>
        <v xml:space="preserve">                              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3">
        <v>0</v>
      </c>
      <c r="AI76" s="3">
        <v>0</v>
      </c>
      <c r="AJ76" s="3">
        <v>0</v>
      </c>
      <c r="AK76" s="3">
        <v>0</v>
      </c>
      <c r="AL76" s="3">
        <v>0</v>
      </c>
      <c r="AM76" s="3">
        <v>0</v>
      </c>
      <c r="AN76" s="3">
        <v>0</v>
      </c>
      <c r="AO76" s="3">
        <v>0</v>
      </c>
      <c r="AP76" s="3">
        <v>0</v>
      </c>
      <c r="AQ76" s="3">
        <v>29.54</v>
      </c>
      <c r="AR76" s="3">
        <v>0</v>
      </c>
      <c r="AS76" s="3">
        <v>0</v>
      </c>
      <c r="AT76" s="3">
        <v>0</v>
      </c>
      <c r="AU76" s="3">
        <v>0</v>
      </c>
      <c r="AV76" s="3">
        <v>0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1</v>
      </c>
      <c r="BI76" s="3">
        <v>1</v>
      </c>
      <c r="BJ76" s="3">
        <v>1.2</v>
      </c>
      <c r="BK76" s="3">
        <v>1.5</v>
      </c>
      <c r="BL76" s="3">
        <v>75.69</v>
      </c>
      <c r="BM76" s="3">
        <v>11.35</v>
      </c>
      <c r="BN76" s="3">
        <v>87.04</v>
      </c>
      <c r="BO76" s="3">
        <v>87.04</v>
      </c>
      <c r="BQ76" s="3" t="s">
        <v>411</v>
      </c>
      <c r="BR76" s="3" t="s">
        <v>269</v>
      </c>
      <c r="BS76" s="4">
        <v>45253</v>
      </c>
      <c r="BT76" s="5">
        <v>0.38958333333333334</v>
      </c>
      <c r="BU76" s="3" t="s">
        <v>165</v>
      </c>
      <c r="BV76" s="3" t="s">
        <v>94</v>
      </c>
      <c r="BY76" s="3">
        <v>6000</v>
      </c>
      <c r="BZ76" s="3" t="s">
        <v>86</v>
      </c>
      <c r="CA76" s="3" t="s">
        <v>166</v>
      </c>
      <c r="CC76" s="3" t="s">
        <v>76</v>
      </c>
      <c r="CD76" s="3">
        <v>8000</v>
      </c>
      <c r="CE76" s="3" t="s">
        <v>161</v>
      </c>
      <c r="CF76" s="4">
        <v>45254</v>
      </c>
      <c r="CI76" s="3">
        <v>2</v>
      </c>
      <c r="CJ76" s="3">
        <v>2</v>
      </c>
      <c r="CK76" s="3">
        <v>21</v>
      </c>
      <c r="CL76" s="3" t="s">
        <v>88</v>
      </c>
    </row>
    <row r="77" spans="1:90" x14ac:dyDescent="0.3">
      <c r="A77" s="3" t="s">
        <v>332</v>
      </c>
      <c r="B77" s="3" t="s">
        <v>73</v>
      </c>
      <c r="C77" s="3" t="s">
        <v>74</v>
      </c>
      <c r="E77" s="3" t="str">
        <f>"009942830449"</f>
        <v>009942830449</v>
      </c>
      <c r="F77" s="4">
        <v>45251</v>
      </c>
      <c r="G77" s="3">
        <v>202408</v>
      </c>
      <c r="H77" s="3" t="s">
        <v>266</v>
      </c>
      <c r="I77" s="3" t="s">
        <v>267</v>
      </c>
      <c r="J77" s="3" t="s">
        <v>138</v>
      </c>
      <c r="K77" s="3" t="s">
        <v>78</v>
      </c>
      <c r="L77" s="3" t="s">
        <v>157</v>
      </c>
      <c r="M77" s="3" t="s">
        <v>158</v>
      </c>
      <c r="N77" s="3" t="s">
        <v>138</v>
      </c>
      <c r="O77" s="3" t="s">
        <v>82</v>
      </c>
      <c r="P77" s="3" t="str">
        <f>"                              "</f>
        <v xml:space="preserve">                              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29.54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1</v>
      </c>
      <c r="BI77" s="3">
        <v>2</v>
      </c>
      <c r="BJ77" s="3">
        <v>1.2</v>
      </c>
      <c r="BK77" s="3">
        <v>2</v>
      </c>
      <c r="BL77" s="3">
        <v>75.69</v>
      </c>
      <c r="BM77" s="3">
        <v>11.35</v>
      </c>
      <c r="BN77" s="3">
        <v>87.04</v>
      </c>
      <c r="BO77" s="3">
        <v>87.04</v>
      </c>
      <c r="BQ77" s="3" t="s">
        <v>139</v>
      </c>
      <c r="BR77" s="3" t="s">
        <v>269</v>
      </c>
      <c r="BS77" s="4">
        <v>45252</v>
      </c>
      <c r="BT77" s="5">
        <v>0.3576388888888889</v>
      </c>
      <c r="BU77" s="3" t="s">
        <v>412</v>
      </c>
      <c r="BV77" s="3" t="s">
        <v>94</v>
      </c>
      <c r="BY77" s="3">
        <v>6000</v>
      </c>
      <c r="BZ77" s="3" t="s">
        <v>86</v>
      </c>
      <c r="CA77" s="3" t="s">
        <v>290</v>
      </c>
      <c r="CC77" s="3" t="s">
        <v>158</v>
      </c>
      <c r="CD77" s="3">
        <v>169</v>
      </c>
      <c r="CE77" s="3" t="s">
        <v>161</v>
      </c>
      <c r="CF77" s="4">
        <v>45252</v>
      </c>
      <c r="CI77" s="3">
        <v>1</v>
      </c>
      <c r="CJ77" s="3">
        <v>1</v>
      </c>
      <c r="CK77" s="3">
        <v>21</v>
      </c>
      <c r="CL77" s="3" t="s">
        <v>88</v>
      </c>
    </row>
    <row r="78" spans="1:90" x14ac:dyDescent="0.3">
      <c r="A78" s="3" t="s">
        <v>72</v>
      </c>
      <c r="B78" s="3" t="s">
        <v>73</v>
      </c>
      <c r="C78" s="3" t="s">
        <v>74</v>
      </c>
      <c r="E78" s="3" t="str">
        <f>"GAB2017871"</f>
        <v>GAB2017871</v>
      </c>
      <c r="F78" s="4">
        <v>45254</v>
      </c>
      <c r="G78" s="3">
        <v>202408</v>
      </c>
      <c r="H78" s="3" t="s">
        <v>75</v>
      </c>
      <c r="I78" s="3" t="s">
        <v>76</v>
      </c>
      <c r="J78" s="3" t="s">
        <v>77</v>
      </c>
      <c r="K78" s="3" t="s">
        <v>78</v>
      </c>
      <c r="L78" s="3" t="s">
        <v>136</v>
      </c>
      <c r="M78" s="3" t="s">
        <v>137</v>
      </c>
      <c r="N78" s="3" t="s">
        <v>173</v>
      </c>
      <c r="O78" s="3" t="s">
        <v>169</v>
      </c>
      <c r="P78" s="3" t="str">
        <f>"SUT-CT084162                  "</f>
        <v xml:space="preserve">SUT-CT084162                  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5.57</v>
      </c>
      <c r="AH78" s="3">
        <v>0</v>
      </c>
      <c r="AI78" s="3">
        <v>0</v>
      </c>
      <c r="AJ78" s="3">
        <v>0</v>
      </c>
      <c r="AK78" s="3">
        <v>0</v>
      </c>
      <c r="AL78" s="3">
        <v>0</v>
      </c>
      <c r="AM78" s="3">
        <v>0</v>
      </c>
      <c r="AN78" s="3">
        <v>0</v>
      </c>
      <c r="AO78" s="3">
        <v>0</v>
      </c>
      <c r="AP78" s="3">
        <v>0</v>
      </c>
      <c r="AQ78" s="3">
        <v>134.84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0</v>
      </c>
      <c r="BG78" s="3">
        <v>0</v>
      </c>
      <c r="BH78" s="3">
        <v>2</v>
      </c>
      <c r="BI78" s="3">
        <v>25.2</v>
      </c>
      <c r="BJ78" s="3">
        <v>47.7</v>
      </c>
      <c r="BK78" s="3">
        <v>48</v>
      </c>
      <c r="BL78" s="3">
        <v>351.1</v>
      </c>
      <c r="BM78" s="3">
        <v>52.67</v>
      </c>
      <c r="BN78" s="3">
        <v>403.77</v>
      </c>
      <c r="BO78" s="3">
        <v>403.77</v>
      </c>
      <c r="BQ78" s="3" t="s">
        <v>174</v>
      </c>
      <c r="BR78" s="3" t="s">
        <v>84</v>
      </c>
      <c r="BS78" s="4">
        <v>45257</v>
      </c>
      <c r="BT78" s="5">
        <v>0.40208333333333335</v>
      </c>
      <c r="BU78" s="3" t="s">
        <v>370</v>
      </c>
      <c r="BV78" s="3" t="s">
        <v>94</v>
      </c>
      <c r="BY78" s="3">
        <v>238360.02</v>
      </c>
      <c r="CA78" s="3" t="s">
        <v>371</v>
      </c>
      <c r="CC78" s="3" t="s">
        <v>137</v>
      </c>
      <c r="CD78" s="3">
        <v>157</v>
      </c>
      <c r="CE78" s="3" t="s">
        <v>161</v>
      </c>
      <c r="CF78" s="4">
        <v>45257</v>
      </c>
      <c r="CI78" s="3">
        <v>3</v>
      </c>
      <c r="CJ78" s="3">
        <v>1</v>
      </c>
      <c r="CK78" s="3">
        <v>41</v>
      </c>
      <c r="CL78" s="3" t="s">
        <v>88</v>
      </c>
    </row>
    <row r="79" spans="1:90" x14ac:dyDescent="0.3">
      <c r="A79" s="3" t="s">
        <v>72</v>
      </c>
      <c r="B79" s="3" t="s">
        <v>73</v>
      </c>
      <c r="C79" s="3" t="s">
        <v>74</v>
      </c>
      <c r="E79" s="3" t="str">
        <f>"GAB2017872"</f>
        <v>GAB2017872</v>
      </c>
      <c r="F79" s="4">
        <v>45254</v>
      </c>
      <c r="G79" s="3">
        <v>202408</v>
      </c>
      <c r="H79" s="3" t="s">
        <v>75</v>
      </c>
      <c r="I79" s="3" t="s">
        <v>76</v>
      </c>
      <c r="J79" s="3" t="s">
        <v>77</v>
      </c>
      <c r="K79" s="3" t="s">
        <v>78</v>
      </c>
      <c r="L79" s="3" t="s">
        <v>157</v>
      </c>
      <c r="M79" s="3" t="s">
        <v>158</v>
      </c>
      <c r="N79" s="3" t="s">
        <v>413</v>
      </c>
      <c r="O79" s="3" t="s">
        <v>169</v>
      </c>
      <c r="P79" s="3" t="str">
        <f>"SUT-018766                    "</f>
        <v xml:space="preserve">SUT-018766                    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5.57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57.12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1</v>
      </c>
      <c r="BI79" s="3">
        <v>0.2</v>
      </c>
      <c r="BJ79" s="3">
        <v>2.7</v>
      </c>
      <c r="BK79" s="3">
        <v>3</v>
      </c>
      <c r="BL79" s="3">
        <v>151.94</v>
      </c>
      <c r="BM79" s="3">
        <v>22.79</v>
      </c>
      <c r="BN79" s="3">
        <v>174.73</v>
      </c>
      <c r="BO79" s="3">
        <v>174.73</v>
      </c>
      <c r="BQ79" s="3" t="s">
        <v>414</v>
      </c>
      <c r="BR79" s="3" t="s">
        <v>84</v>
      </c>
      <c r="BS79" s="4">
        <v>45257</v>
      </c>
      <c r="BT79" s="5">
        <v>0.68402777777777779</v>
      </c>
      <c r="BU79" s="3" t="s">
        <v>415</v>
      </c>
      <c r="BV79" s="3" t="s">
        <v>94</v>
      </c>
      <c r="BY79" s="3">
        <v>13669.83</v>
      </c>
      <c r="CA79" s="3" t="s">
        <v>416</v>
      </c>
      <c r="CC79" s="3" t="s">
        <v>158</v>
      </c>
      <c r="CD79" s="3">
        <v>110</v>
      </c>
      <c r="CE79" s="3" t="s">
        <v>161</v>
      </c>
      <c r="CF79" s="4">
        <v>45257</v>
      </c>
      <c r="CI79" s="3">
        <v>3</v>
      </c>
      <c r="CJ79" s="3">
        <v>1</v>
      </c>
      <c r="CK79" s="3">
        <v>41</v>
      </c>
      <c r="CL79" s="3" t="s">
        <v>88</v>
      </c>
    </row>
    <row r="80" spans="1:90" x14ac:dyDescent="0.3">
      <c r="A80" s="3" t="s">
        <v>72</v>
      </c>
      <c r="B80" s="3" t="s">
        <v>73</v>
      </c>
      <c r="C80" s="3" t="s">
        <v>74</v>
      </c>
      <c r="E80" s="3" t="str">
        <f>"GAB2017875"</f>
        <v>GAB2017875</v>
      </c>
      <c r="F80" s="4">
        <v>45254</v>
      </c>
      <c r="G80" s="3">
        <v>202408</v>
      </c>
      <c r="H80" s="3" t="s">
        <v>75</v>
      </c>
      <c r="I80" s="3" t="s">
        <v>76</v>
      </c>
      <c r="J80" s="3" t="s">
        <v>77</v>
      </c>
      <c r="K80" s="3" t="s">
        <v>78</v>
      </c>
      <c r="L80" s="3" t="s">
        <v>277</v>
      </c>
      <c r="M80" s="3" t="s">
        <v>278</v>
      </c>
      <c r="N80" s="3" t="s">
        <v>417</v>
      </c>
      <c r="O80" s="3" t="s">
        <v>169</v>
      </c>
      <c r="P80" s="3" t="str">
        <f>"SUT-CT084167                  "</f>
        <v xml:space="preserve">SUT-CT084167                  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5.57</v>
      </c>
      <c r="AH80" s="3">
        <v>0</v>
      </c>
      <c r="AI80" s="3">
        <v>0</v>
      </c>
      <c r="AJ80" s="3">
        <v>0</v>
      </c>
      <c r="AK80" s="3">
        <v>0</v>
      </c>
      <c r="AL80" s="3">
        <v>0</v>
      </c>
      <c r="AM80" s="3">
        <v>0</v>
      </c>
      <c r="AN80" s="3">
        <v>0</v>
      </c>
      <c r="AO80" s="3">
        <v>0</v>
      </c>
      <c r="AP80" s="3">
        <v>0</v>
      </c>
      <c r="AQ80" s="3">
        <v>57.12</v>
      </c>
      <c r="AR80" s="3">
        <v>0</v>
      </c>
      <c r="AS80" s="3">
        <v>0</v>
      </c>
      <c r="AT80" s="3">
        <v>0</v>
      </c>
      <c r="AU80" s="3">
        <v>0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1</v>
      </c>
      <c r="BI80" s="3">
        <v>0.2</v>
      </c>
      <c r="BJ80" s="3">
        <v>2.2000000000000002</v>
      </c>
      <c r="BK80" s="3">
        <v>3</v>
      </c>
      <c r="BL80" s="3">
        <v>151.94</v>
      </c>
      <c r="BM80" s="3">
        <v>22.79</v>
      </c>
      <c r="BN80" s="3">
        <v>174.73</v>
      </c>
      <c r="BO80" s="3">
        <v>174.73</v>
      </c>
      <c r="BQ80" s="3" t="s">
        <v>418</v>
      </c>
      <c r="BR80" s="3" t="s">
        <v>84</v>
      </c>
      <c r="BS80" s="4">
        <v>45257</v>
      </c>
      <c r="BT80" s="5">
        <v>0.55208333333333337</v>
      </c>
      <c r="BU80" s="3" t="s">
        <v>419</v>
      </c>
      <c r="BV80" s="3" t="s">
        <v>94</v>
      </c>
      <c r="BY80" s="3">
        <v>11242.35</v>
      </c>
      <c r="CA80" s="3" t="s">
        <v>420</v>
      </c>
      <c r="CC80" s="3" t="s">
        <v>278</v>
      </c>
      <c r="CD80" s="3">
        <v>1682</v>
      </c>
      <c r="CE80" s="3" t="s">
        <v>161</v>
      </c>
      <c r="CF80" s="4">
        <v>45258</v>
      </c>
      <c r="CI80" s="3">
        <v>2</v>
      </c>
      <c r="CJ80" s="3">
        <v>1</v>
      </c>
      <c r="CK80" s="3">
        <v>41</v>
      </c>
      <c r="CL80" s="3" t="s">
        <v>88</v>
      </c>
    </row>
    <row r="81" spans="1:90" x14ac:dyDescent="0.3">
      <c r="A81" s="3" t="s">
        <v>72</v>
      </c>
      <c r="B81" s="3" t="s">
        <v>73</v>
      </c>
      <c r="C81" s="3" t="s">
        <v>74</v>
      </c>
      <c r="E81" s="3" t="str">
        <f>"GAB2017881"</f>
        <v>GAB2017881</v>
      </c>
      <c r="F81" s="4">
        <v>45254</v>
      </c>
      <c r="G81" s="3">
        <v>202408</v>
      </c>
      <c r="H81" s="3" t="s">
        <v>75</v>
      </c>
      <c r="I81" s="3" t="s">
        <v>76</v>
      </c>
      <c r="J81" s="3" t="s">
        <v>77</v>
      </c>
      <c r="K81" s="3" t="s">
        <v>78</v>
      </c>
      <c r="L81" s="3" t="s">
        <v>157</v>
      </c>
      <c r="M81" s="3" t="s">
        <v>158</v>
      </c>
      <c r="N81" s="3" t="s">
        <v>421</v>
      </c>
      <c r="O81" s="3" t="s">
        <v>169</v>
      </c>
      <c r="P81" s="3" t="str">
        <f>"SUT-CT084168                  "</f>
        <v xml:space="preserve">SUT-CT084168                  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5.57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>
        <v>0</v>
      </c>
      <c r="AN81" s="3">
        <v>0</v>
      </c>
      <c r="AO81" s="3">
        <v>0</v>
      </c>
      <c r="AP81" s="3">
        <v>0</v>
      </c>
      <c r="AQ81" s="3">
        <v>57.12</v>
      </c>
      <c r="AR81" s="3">
        <v>0</v>
      </c>
      <c r="AS81" s="3">
        <v>0</v>
      </c>
      <c r="AT81" s="3">
        <v>0</v>
      </c>
      <c r="AU81" s="3">
        <v>0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0</v>
      </c>
      <c r="BH81" s="3">
        <v>1</v>
      </c>
      <c r="BI81" s="3">
        <v>0.3</v>
      </c>
      <c r="BJ81" s="3">
        <v>1.9</v>
      </c>
      <c r="BK81" s="3">
        <v>2</v>
      </c>
      <c r="BL81" s="3">
        <v>151.94</v>
      </c>
      <c r="BM81" s="3">
        <v>22.79</v>
      </c>
      <c r="BN81" s="3">
        <v>174.73</v>
      </c>
      <c r="BO81" s="3">
        <v>174.73</v>
      </c>
      <c r="BR81" s="3" t="s">
        <v>84</v>
      </c>
      <c r="BS81" s="4">
        <v>45258</v>
      </c>
      <c r="BT81" s="5">
        <v>0.4597222222222222</v>
      </c>
      <c r="BU81" s="3" t="s">
        <v>422</v>
      </c>
      <c r="BV81" s="3" t="s">
        <v>94</v>
      </c>
      <c r="BY81" s="3">
        <v>9556.3799999999992</v>
      </c>
      <c r="CA81" s="3" t="s">
        <v>423</v>
      </c>
      <c r="CC81" s="3" t="s">
        <v>158</v>
      </c>
      <c r="CD81" s="3">
        <v>133</v>
      </c>
      <c r="CE81" s="3" t="s">
        <v>161</v>
      </c>
      <c r="CF81" s="4">
        <v>45258</v>
      </c>
      <c r="CI81" s="3">
        <v>3</v>
      </c>
      <c r="CJ81" s="3">
        <v>2</v>
      </c>
      <c r="CK81" s="3">
        <v>41</v>
      </c>
      <c r="CL81" s="3" t="s">
        <v>88</v>
      </c>
    </row>
    <row r="82" spans="1:90" x14ac:dyDescent="0.3">
      <c r="A82" s="3" t="s">
        <v>72</v>
      </c>
      <c r="B82" s="3" t="s">
        <v>73</v>
      </c>
      <c r="C82" s="3" t="s">
        <v>74</v>
      </c>
      <c r="E82" s="3" t="str">
        <f>"GAB2017882"</f>
        <v>GAB2017882</v>
      </c>
      <c r="F82" s="4">
        <v>45254</v>
      </c>
      <c r="G82" s="3">
        <v>202408</v>
      </c>
      <c r="H82" s="3" t="s">
        <v>75</v>
      </c>
      <c r="I82" s="3" t="s">
        <v>76</v>
      </c>
      <c r="J82" s="3" t="s">
        <v>77</v>
      </c>
      <c r="K82" s="3" t="s">
        <v>78</v>
      </c>
      <c r="L82" s="3" t="s">
        <v>89</v>
      </c>
      <c r="M82" s="3" t="s">
        <v>90</v>
      </c>
      <c r="N82" s="3" t="s">
        <v>424</v>
      </c>
      <c r="O82" s="3" t="s">
        <v>169</v>
      </c>
      <c r="P82" s="3" t="str">
        <f>"SUT-CT084180                  "</f>
        <v xml:space="preserve">SUT-CT084180                  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5.57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57.12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1</v>
      </c>
      <c r="BI82" s="3">
        <v>0.3</v>
      </c>
      <c r="BJ82" s="3">
        <v>2.7</v>
      </c>
      <c r="BK82" s="3">
        <v>3</v>
      </c>
      <c r="BL82" s="3">
        <v>151.94</v>
      </c>
      <c r="BM82" s="3">
        <v>22.79</v>
      </c>
      <c r="BN82" s="3">
        <v>174.73</v>
      </c>
      <c r="BO82" s="3">
        <v>174.73</v>
      </c>
      <c r="BQ82" s="3" t="s">
        <v>425</v>
      </c>
      <c r="BR82" s="3" t="s">
        <v>84</v>
      </c>
      <c r="BS82" s="4">
        <v>45257</v>
      </c>
      <c r="BT82" s="5">
        <v>0.67499999999999993</v>
      </c>
      <c r="BU82" s="3" t="s">
        <v>426</v>
      </c>
      <c r="BV82" s="3" t="s">
        <v>94</v>
      </c>
      <c r="BY82" s="3">
        <v>13394.7</v>
      </c>
      <c r="CA82" s="3" t="s">
        <v>427</v>
      </c>
      <c r="CC82" s="3" t="s">
        <v>90</v>
      </c>
      <c r="CD82" s="3">
        <v>2021</v>
      </c>
      <c r="CE82" s="3" t="s">
        <v>161</v>
      </c>
      <c r="CF82" s="4">
        <v>45258</v>
      </c>
      <c r="CI82" s="3">
        <v>2</v>
      </c>
      <c r="CJ82" s="3">
        <v>1</v>
      </c>
      <c r="CK82" s="3">
        <v>41</v>
      </c>
      <c r="CL82" s="3" t="s">
        <v>88</v>
      </c>
    </row>
    <row r="83" spans="1:90" x14ac:dyDescent="0.3">
      <c r="A83" s="3" t="s">
        <v>72</v>
      </c>
      <c r="B83" s="3" t="s">
        <v>73</v>
      </c>
      <c r="C83" s="3" t="s">
        <v>74</v>
      </c>
      <c r="E83" s="3" t="str">
        <f>"GAB2017883"</f>
        <v>GAB2017883</v>
      </c>
      <c r="F83" s="4">
        <v>45254</v>
      </c>
      <c r="G83" s="3">
        <v>202408</v>
      </c>
      <c r="H83" s="3" t="s">
        <v>75</v>
      </c>
      <c r="I83" s="3" t="s">
        <v>76</v>
      </c>
      <c r="J83" s="3" t="s">
        <v>77</v>
      </c>
      <c r="K83" s="3" t="s">
        <v>78</v>
      </c>
      <c r="L83" s="3" t="s">
        <v>136</v>
      </c>
      <c r="M83" s="3" t="s">
        <v>137</v>
      </c>
      <c r="N83" s="3" t="s">
        <v>138</v>
      </c>
      <c r="O83" s="3" t="s">
        <v>169</v>
      </c>
      <c r="P83" s="3" t="str">
        <f>"MED-CT084159 ATT:RONEL        "</f>
        <v xml:space="preserve">MED-CT084159 ATT:RONEL        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5.57</v>
      </c>
      <c r="AH83" s="3">
        <v>0</v>
      </c>
      <c r="AI83" s="3">
        <v>0</v>
      </c>
      <c r="AJ83" s="3">
        <v>0</v>
      </c>
      <c r="AK83" s="3">
        <v>0</v>
      </c>
      <c r="AL83" s="3">
        <v>0</v>
      </c>
      <c r="AM83" s="3">
        <v>0</v>
      </c>
      <c r="AN83" s="3">
        <v>0</v>
      </c>
      <c r="AO83" s="3">
        <v>0</v>
      </c>
      <c r="AP83" s="3">
        <v>0</v>
      </c>
      <c r="AQ83" s="3">
        <v>71.25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v>0</v>
      </c>
      <c r="BE83" s="3">
        <v>0</v>
      </c>
      <c r="BF83" s="3">
        <v>0</v>
      </c>
      <c r="BG83" s="3">
        <v>0</v>
      </c>
      <c r="BH83" s="3">
        <v>2</v>
      </c>
      <c r="BI83" s="3">
        <v>13.3</v>
      </c>
      <c r="BJ83" s="3">
        <v>20.100000000000001</v>
      </c>
      <c r="BK83" s="3">
        <v>21</v>
      </c>
      <c r="BL83" s="3">
        <v>188.15</v>
      </c>
      <c r="BM83" s="3">
        <v>28.22</v>
      </c>
      <c r="BN83" s="3">
        <v>216.37</v>
      </c>
      <c r="BO83" s="3">
        <v>216.37</v>
      </c>
      <c r="BQ83" s="3" t="s">
        <v>255</v>
      </c>
      <c r="BR83" s="3" t="s">
        <v>84</v>
      </c>
      <c r="BS83" s="4">
        <v>45257</v>
      </c>
      <c r="BT83" s="5">
        <v>0.37638888888888888</v>
      </c>
      <c r="BU83" s="3" t="s">
        <v>428</v>
      </c>
      <c r="BV83" s="3" t="s">
        <v>94</v>
      </c>
      <c r="BY83" s="3">
        <v>100380.7</v>
      </c>
      <c r="CA83" s="3" t="s">
        <v>429</v>
      </c>
      <c r="CC83" s="3" t="s">
        <v>137</v>
      </c>
      <c r="CD83" s="3">
        <v>157</v>
      </c>
      <c r="CE83" s="3" t="s">
        <v>161</v>
      </c>
      <c r="CF83" s="4">
        <v>45257</v>
      </c>
      <c r="CI83" s="3">
        <v>3</v>
      </c>
      <c r="CJ83" s="3">
        <v>1</v>
      </c>
      <c r="CK83" s="3">
        <v>41</v>
      </c>
      <c r="CL83" s="3" t="s">
        <v>88</v>
      </c>
    </row>
    <row r="84" spans="1:90" x14ac:dyDescent="0.3">
      <c r="A84" s="3" t="s">
        <v>72</v>
      </c>
      <c r="B84" s="3" t="s">
        <v>73</v>
      </c>
      <c r="C84" s="3" t="s">
        <v>74</v>
      </c>
      <c r="E84" s="3" t="str">
        <f>"GAB2017870"</f>
        <v>GAB2017870</v>
      </c>
      <c r="F84" s="4">
        <v>45254</v>
      </c>
      <c r="G84" s="3">
        <v>202408</v>
      </c>
      <c r="H84" s="3" t="s">
        <v>75</v>
      </c>
      <c r="I84" s="3" t="s">
        <v>76</v>
      </c>
      <c r="J84" s="3" t="s">
        <v>77</v>
      </c>
      <c r="K84" s="3" t="s">
        <v>78</v>
      </c>
      <c r="L84" s="3" t="s">
        <v>157</v>
      </c>
      <c r="M84" s="3" t="s">
        <v>158</v>
      </c>
      <c r="N84" s="3" t="s">
        <v>430</v>
      </c>
      <c r="O84" s="3" t="s">
        <v>82</v>
      </c>
      <c r="P84" s="3" t="str">
        <f>"SUT-CT084163                  "</f>
        <v xml:space="preserve">SUT-CT084163                  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36.92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0</v>
      </c>
      <c r="BG84" s="3">
        <v>0</v>
      </c>
      <c r="BH84" s="3">
        <v>1</v>
      </c>
      <c r="BI84" s="3">
        <v>0.2</v>
      </c>
      <c r="BJ84" s="3">
        <v>2.5</v>
      </c>
      <c r="BK84" s="3">
        <v>2.5</v>
      </c>
      <c r="BL84" s="3">
        <v>94.6</v>
      </c>
      <c r="BM84" s="3">
        <v>14.19</v>
      </c>
      <c r="BN84" s="3">
        <v>108.79</v>
      </c>
      <c r="BO84" s="3">
        <v>108.79</v>
      </c>
      <c r="BQ84" s="3" t="s">
        <v>431</v>
      </c>
      <c r="BR84" s="3" t="s">
        <v>84</v>
      </c>
      <c r="BS84" s="4">
        <v>45257</v>
      </c>
      <c r="BT84" s="5">
        <v>0.375</v>
      </c>
      <c r="BU84" s="3" t="s">
        <v>432</v>
      </c>
      <c r="BV84" s="3" t="s">
        <v>94</v>
      </c>
      <c r="BY84" s="3">
        <v>12700.8</v>
      </c>
      <c r="CA84" s="3" t="s">
        <v>433</v>
      </c>
      <c r="CC84" s="3" t="s">
        <v>158</v>
      </c>
      <c r="CD84" s="3">
        <v>2</v>
      </c>
      <c r="CE84" s="3" t="s">
        <v>288</v>
      </c>
      <c r="CF84" s="4">
        <v>45257</v>
      </c>
      <c r="CI84" s="3">
        <v>1</v>
      </c>
      <c r="CJ84" s="3">
        <v>1</v>
      </c>
      <c r="CK84" s="3">
        <v>21</v>
      </c>
      <c r="CL84" s="3" t="s">
        <v>88</v>
      </c>
    </row>
    <row r="85" spans="1:90" x14ac:dyDescent="0.3">
      <c r="A85" s="3" t="s">
        <v>72</v>
      </c>
      <c r="B85" s="3" t="s">
        <v>73</v>
      </c>
      <c r="C85" s="3" t="s">
        <v>74</v>
      </c>
      <c r="E85" s="3" t="str">
        <f>"GAB2017873"</f>
        <v>GAB2017873</v>
      </c>
      <c r="F85" s="4">
        <v>45254</v>
      </c>
      <c r="G85" s="3">
        <v>202408</v>
      </c>
      <c r="H85" s="3" t="s">
        <v>75</v>
      </c>
      <c r="I85" s="3" t="s">
        <v>76</v>
      </c>
      <c r="J85" s="3" t="s">
        <v>77</v>
      </c>
      <c r="K85" s="3" t="s">
        <v>78</v>
      </c>
      <c r="L85" s="3" t="s">
        <v>110</v>
      </c>
      <c r="M85" s="3" t="s">
        <v>111</v>
      </c>
      <c r="N85" s="3" t="s">
        <v>112</v>
      </c>
      <c r="O85" s="3" t="s">
        <v>82</v>
      </c>
      <c r="P85" s="3" t="str">
        <f>"SUT-018966                    "</f>
        <v xml:space="preserve">SUT-018966                    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83.07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0</v>
      </c>
      <c r="BG85" s="3">
        <v>0</v>
      </c>
      <c r="BH85" s="3">
        <v>1</v>
      </c>
      <c r="BI85" s="3">
        <v>0.1</v>
      </c>
      <c r="BJ85" s="3">
        <v>2.9</v>
      </c>
      <c r="BK85" s="3">
        <v>3</v>
      </c>
      <c r="BL85" s="3">
        <v>212.87</v>
      </c>
      <c r="BM85" s="3">
        <v>31.93</v>
      </c>
      <c r="BN85" s="3">
        <v>244.8</v>
      </c>
      <c r="BO85" s="3">
        <v>244.8</v>
      </c>
      <c r="BQ85" s="3" t="s">
        <v>113</v>
      </c>
      <c r="BR85" s="3" t="s">
        <v>84</v>
      </c>
      <c r="BS85" s="4">
        <v>45257</v>
      </c>
      <c r="BT85" s="5">
        <v>0.44097222222222227</v>
      </c>
      <c r="BU85" s="3" t="s">
        <v>434</v>
      </c>
      <c r="BV85" s="3" t="s">
        <v>94</v>
      </c>
      <c r="BY85" s="3">
        <v>14731.71</v>
      </c>
      <c r="CC85" s="3" t="s">
        <v>111</v>
      </c>
      <c r="CD85" s="3">
        <v>1739</v>
      </c>
      <c r="CE85" s="3" t="s">
        <v>116</v>
      </c>
      <c r="CF85" s="4">
        <v>45258</v>
      </c>
      <c r="CI85" s="3">
        <v>1</v>
      </c>
      <c r="CJ85" s="3">
        <v>1</v>
      </c>
      <c r="CK85" s="3">
        <v>23</v>
      </c>
      <c r="CL85" s="3" t="s">
        <v>88</v>
      </c>
    </row>
    <row r="86" spans="1:90" x14ac:dyDescent="0.3">
      <c r="A86" s="3" t="s">
        <v>72</v>
      </c>
      <c r="B86" s="3" t="s">
        <v>73</v>
      </c>
      <c r="C86" s="3" t="s">
        <v>74</v>
      </c>
      <c r="E86" s="3" t="str">
        <f>"GAB2017874"</f>
        <v>GAB2017874</v>
      </c>
      <c r="F86" s="4">
        <v>45254</v>
      </c>
      <c r="G86" s="3">
        <v>202408</v>
      </c>
      <c r="H86" s="3" t="s">
        <v>75</v>
      </c>
      <c r="I86" s="3" t="s">
        <v>76</v>
      </c>
      <c r="J86" s="3" t="s">
        <v>77</v>
      </c>
      <c r="K86" s="3" t="s">
        <v>78</v>
      </c>
      <c r="L86" s="3" t="s">
        <v>154</v>
      </c>
      <c r="M86" s="3" t="s">
        <v>155</v>
      </c>
      <c r="N86" s="3" t="s">
        <v>435</v>
      </c>
      <c r="O86" s="3" t="s">
        <v>82</v>
      </c>
      <c r="P86" s="3" t="str">
        <f>"SUT-019335                    "</f>
        <v xml:space="preserve">SUT-019335                    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36.92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  <c r="BE86" s="3">
        <v>0</v>
      </c>
      <c r="BF86" s="3">
        <v>0</v>
      </c>
      <c r="BG86" s="3">
        <v>0</v>
      </c>
      <c r="BH86" s="3">
        <v>1</v>
      </c>
      <c r="BI86" s="3">
        <v>0.3</v>
      </c>
      <c r="BJ86" s="3">
        <v>2.5</v>
      </c>
      <c r="BK86" s="3">
        <v>2.5</v>
      </c>
      <c r="BL86" s="3">
        <v>94.6</v>
      </c>
      <c r="BM86" s="3">
        <v>14.19</v>
      </c>
      <c r="BN86" s="3">
        <v>108.79</v>
      </c>
      <c r="BO86" s="3">
        <v>108.79</v>
      </c>
      <c r="BQ86" s="3" t="s">
        <v>436</v>
      </c>
      <c r="BR86" s="3" t="s">
        <v>84</v>
      </c>
      <c r="BS86" s="4">
        <v>45257</v>
      </c>
      <c r="BT86" s="5">
        <v>0.37152777777777773</v>
      </c>
      <c r="BU86" s="3" t="s">
        <v>437</v>
      </c>
      <c r="BV86" s="3" t="s">
        <v>94</v>
      </c>
      <c r="BY86" s="3">
        <v>12429.12</v>
      </c>
      <c r="CA86" s="3" t="s">
        <v>438</v>
      </c>
      <c r="CC86" s="3" t="s">
        <v>155</v>
      </c>
      <c r="CD86" s="3">
        <v>6001</v>
      </c>
      <c r="CE86" s="3" t="s">
        <v>291</v>
      </c>
      <c r="CF86" s="4">
        <v>45257</v>
      </c>
      <c r="CI86" s="3">
        <v>2</v>
      </c>
      <c r="CJ86" s="3">
        <v>1</v>
      </c>
      <c r="CK86" s="3">
        <v>21</v>
      </c>
      <c r="CL86" s="3" t="s">
        <v>88</v>
      </c>
    </row>
    <row r="87" spans="1:90" x14ac:dyDescent="0.3">
      <c r="A87" s="3" t="s">
        <v>72</v>
      </c>
      <c r="B87" s="3" t="s">
        <v>73</v>
      </c>
      <c r="C87" s="3" t="s">
        <v>74</v>
      </c>
      <c r="E87" s="3" t="str">
        <f>"GAB2017876"</f>
        <v>GAB2017876</v>
      </c>
      <c r="F87" s="4">
        <v>45254</v>
      </c>
      <c r="G87" s="3">
        <v>202408</v>
      </c>
      <c r="H87" s="3" t="s">
        <v>75</v>
      </c>
      <c r="I87" s="3" t="s">
        <v>76</v>
      </c>
      <c r="J87" s="3" t="s">
        <v>77</v>
      </c>
      <c r="K87" s="3" t="s">
        <v>78</v>
      </c>
      <c r="L87" s="3" t="s">
        <v>89</v>
      </c>
      <c r="M87" s="3" t="s">
        <v>90</v>
      </c>
      <c r="N87" s="3" t="s">
        <v>91</v>
      </c>
      <c r="O87" s="3" t="s">
        <v>82</v>
      </c>
      <c r="P87" s="3" t="str">
        <f>"SUT-CT084177                  "</f>
        <v xml:space="preserve">SUT-CT084177                  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36.92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1</v>
      </c>
      <c r="BI87" s="3">
        <v>0.1</v>
      </c>
      <c r="BJ87" s="3">
        <v>2.2999999999999998</v>
      </c>
      <c r="BK87" s="3">
        <v>2.5</v>
      </c>
      <c r="BL87" s="3">
        <v>94.6</v>
      </c>
      <c r="BM87" s="3">
        <v>14.19</v>
      </c>
      <c r="BN87" s="3">
        <v>108.79</v>
      </c>
      <c r="BO87" s="3">
        <v>108.79</v>
      </c>
      <c r="BQ87" s="3" t="s">
        <v>439</v>
      </c>
      <c r="BR87" s="3" t="s">
        <v>84</v>
      </c>
      <c r="BS87" s="4">
        <v>45257</v>
      </c>
      <c r="BT87" s="5">
        <v>0.58750000000000002</v>
      </c>
      <c r="BU87" s="3" t="s">
        <v>93</v>
      </c>
      <c r="BV87" s="3" t="s">
        <v>88</v>
      </c>
      <c r="BW87" s="3" t="s">
        <v>220</v>
      </c>
      <c r="BX87" s="3" t="s">
        <v>440</v>
      </c>
      <c r="BY87" s="3">
        <v>11365.56</v>
      </c>
      <c r="CA87" s="3" t="s">
        <v>214</v>
      </c>
      <c r="CC87" s="3" t="s">
        <v>90</v>
      </c>
      <c r="CD87" s="3">
        <v>2021</v>
      </c>
      <c r="CE87" s="3" t="s">
        <v>96</v>
      </c>
      <c r="CF87" s="4">
        <v>45258</v>
      </c>
      <c r="CI87" s="3">
        <v>1</v>
      </c>
      <c r="CJ87" s="3">
        <v>1</v>
      </c>
      <c r="CK87" s="3">
        <v>21</v>
      </c>
      <c r="CL87" s="3" t="s">
        <v>88</v>
      </c>
    </row>
    <row r="88" spans="1:90" x14ac:dyDescent="0.3">
      <c r="A88" s="3" t="s">
        <v>72</v>
      </c>
      <c r="B88" s="3" t="s">
        <v>73</v>
      </c>
      <c r="C88" s="3" t="s">
        <v>74</v>
      </c>
      <c r="E88" s="3" t="str">
        <f>"GAB2017877"</f>
        <v>GAB2017877</v>
      </c>
      <c r="F88" s="4">
        <v>45254</v>
      </c>
      <c r="G88" s="3">
        <v>202408</v>
      </c>
      <c r="H88" s="3" t="s">
        <v>75</v>
      </c>
      <c r="I88" s="3" t="s">
        <v>76</v>
      </c>
      <c r="J88" s="3" t="s">
        <v>77</v>
      </c>
      <c r="K88" s="3" t="s">
        <v>78</v>
      </c>
      <c r="L88" s="3" t="s">
        <v>89</v>
      </c>
      <c r="M88" s="3" t="s">
        <v>90</v>
      </c>
      <c r="N88" s="3" t="s">
        <v>441</v>
      </c>
      <c r="O88" s="3" t="s">
        <v>82</v>
      </c>
      <c r="P88" s="3" t="str">
        <f>"SUT-CT084173                  "</f>
        <v xml:space="preserve">SUT-CT084173                  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36.92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15.9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1</v>
      </c>
      <c r="BI88" s="3">
        <v>0.1</v>
      </c>
      <c r="BJ88" s="3">
        <v>2.1</v>
      </c>
      <c r="BK88" s="3">
        <v>2.5</v>
      </c>
      <c r="BL88" s="3">
        <v>110.5</v>
      </c>
      <c r="BM88" s="3">
        <v>16.579999999999998</v>
      </c>
      <c r="BN88" s="3">
        <v>127.08</v>
      </c>
      <c r="BO88" s="3">
        <v>127.08</v>
      </c>
      <c r="BQ88" s="3" t="s">
        <v>442</v>
      </c>
      <c r="BR88" s="3" t="s">
        <v>84</v>
      </c>
      <c r="BS88" s="4">
        <v>45257</v>
      </c>
      <c r="BT88" s="5">
        <v>0.43124999999999997</v>
      </c>
      <c r="BU88" s="3" t="s">
        <v>443</v>
      </c>
      <c r="BV88" s="3" t="s">
        <v>94</v>
      </c>
      <c r="BY88" s="3">
        <v>10541.2</v>
      </c>
      <c r="BZ88" s="3" t="s">
        <v>30</v>
      </c>
      <c r="CA88" s="3" t="s">
        <v>444</v>
      </c>
      <c r="CC88" s="3" t="s">
        <v>90</v>
      </c>
      <c r="CD88" s="3">
        <v>1862</v>
      </c>
      <c r="CE88" s="3" t="s">
        <v>116</v>
      </c>
      <c r="CF88" s="4">
        <v>45258</v>
      </c>
      <c r="CI88" s="3">
        <v>1</v>
      </c>
      <c r="CJ88" s="3">
        <v>1</v>
      </c>
      <c r="CK88" s="3">
        <v>21</v>
      </c>
      <c r="CL88" s="3" t="s">
        <v>88</v>
      </c>
    </row>
    <row r="89" spans="1:90" x14ac:dyDescent="0.3">
      <c r="A89" s="3" t="s">
        <v>72</v>
      </c>
      <c r="B89" s="3" t="s">
        <v>73</v>
      </c>
      <c r="C89" s="3" t="s">
        <v>74</v>
      </c>
      <c r="E89" s="3" t="str">
        <f>"GAB2017878"</f>
        <v>GAB2017878</v>
      </c>
      <c r="F89" s="4">
        <v>45254</v>
      </c>
      <c r="G89" s="3">
        <v>202408</v>
      </c>
      <c r="H89" s="3" t="s">
        <v>75</v>
      </c>
      <c r="I89" s="3" t="s">
        <v>76</v>
      </c>
      <c r="J89" s="3" t="s">
        <v>77</v>
      </c>
      <c r="K89" s="3" t="s">
        <v>78</v>
      </c>
      <c r="L89" s="3" t="s">
        <v>445</v>
      </c>
      <c r="M89" s="3" t="s">
        <v>446</v>
      </c>
      <c r="N89" s="3" t="s">
        <v>447</v>
      </c>
      <c r="O89" s="3" t="s">
        <v>82</v>
      </c>
      <c r="P89" s="3" t="str">
        <f>"SUT-CT084174                  "</f>
        <v xml:space="preserve">SUT-CT084174                  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36.92</v>
      </c>
      <c r="AR89" s="3">
        <v>0</v>
      </c>
      <c r="AS89" s="3">
        <v>0</v>
      </c>
      <c r="AT89" s="3">
        <v>0</v>
      </c>
      <c r="AU89" s="3">
        <v>0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1</v>
      </c>
      <c r="BI89" s="3">
        <v>0.3</v>
      </c>
      <c r="BJ89" s="3">
        <v>2.4</v>
      </c>
      <c r="BK89" s="3">
        <v>2.5</v>
      </c>
      <c r="BL89" s="3">
        <v>94.6</v>
      </c>
      <c r="BM89" s="3">
        <v>14.19</v>
      </c>
      <c r="BN89" s="3">
        <v>108.79</v>
      </c>
      <c r="BO89" s="3">
        <v>108.79</v>
      </c>
      <c r="BQ89" s="3" t="s">
        <v>448</v>
      </c>
      <c r="BR89" s="3" t="s">
        <v>84</v>
      </c>
      <c r="BS89" s="4">
        <v>45257</v>
      </c>
      <c r="BT89" s="5">
        <v>0.3888888888888889</v>
      </c>
      <c r="BU89" s="3" t="s">
        <v>449</v>
      </c>
      <c r="BV89" s="3" t="s">
        <v>94</v>
      </c>
      <c r="BY89" s="3">
        <v>11841.28</v>
      </c>
      <c r="CA89" s="3" t="s">
        <v>450</v>
      </c>
      <c r="CC89" s="3" t="s">
        <v>446</v>
      </c>
      <c r="CD89" s="3">
        <v>1200</v>
      </c>
      <c r="CE89" s="3" t="s">
        <v>239</v>
      </c>
      <c r="CF89" s="4">
        <v>45257</v>
      </c>
      <c r="CI89" s="3">
        <v>2</v>
      </c>
      <c r="CJ89" s="3">
        <v>1</v>
      </c>
      <c r="CK89" s="3">
        <v>21</v>
      </c>
      <c r="CL89" s="3" t="s">
        <v>88</v>
      </c>
    </row>
    <row r="90" spans="1:90" x14ac:dyDescent="0.3">
      <c r="A90" s="3" t="s">
        <v>72</v>
      </c>
      <c r="B90" s="3" t="s">
        <v>73</v>
      </c>
      <c r="C90" s="3" t="s">
        <v>74</v>
      </c>
      <c r="E90" s="3" t="str">
        <f>"GAB2017880"</f>
        <v>GAB2017880</v>
      </c>
      <c r="F90" s="4">
        <v>45254</v>
      </c>
      <c r="G90" s="3">
        <v>202408</v>
      </c>
      <c r="H90" s="3" t="s">
        <v>75</v>
      </c>
      <c r="I90" s="3" t="s">
        <v>76</v>
      </c>
      <c r="J90" s="3" t="s">
        <v>77</v>
      </c>
      <c r="K90" s="3" t="s">
        <v>78</v>
      </c>
      <c r="L90" s="3" t="s">
        <v>375</v>
      </c>
      <c r="M90" s="3" t="s">
        <v>376</v>
      </c>
      <c r="N90" s="3" t="s">
        <v>392</v>
      </c>
      <c r="O90" s="3" t="s">
        <v>82</v>
      </c>
      <c r="P90" s="3" t="str">
        <f>"SUT-CT084176                  "</f>
        <v xml:space="preserve">SUT-CT084176                  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3">
        <v>0</v>
      </c>
      <c r="AI90" s="3">
        <v>0</v>
      </c>
      <c r="AJ90" s="3">
        <v>0</v>
      </c>
      <c r="AK90" s="3">
        <v>0</v>
      </c>
      <c r="AL90" s="3">
        <v>0</v>
      </c>
      <c r="AM90" s="3">
        <v>0</v>
      </c>
      <c r="AN90" s="3">
        <v>0</v>
      </c>
      <c r="AO90" s="3">
        <v>0</v>
      </c>
      <c r="AP90" s="3">
        <v>0</v>
      </c>
      <c r="AQ90" s="3">
        <v>36.92</v>
      </c>
      <c r="AR90" s="3">
        <v>0</v>
      </c>
      <c r="AS90" s="3">
        <v>0</v>
      </c>
      <c r="AT90" s="3">
        <v>0</v>
      </c>
      <c r="AU90" s="3">
        <v>0</v>
      </c>
      <c r="AV90" s="3">
        <v>0</v>
      </c>
      <c r="AW90" s="3">
        <v>15.9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0</v>
      </c>
      <c r="BG90" s="3">
        <v>0</v>
      </c>
      <c r="BH90" s="3">
        <v>1</v>
      </c>
      <c r="BI90" s="3">
        <v>0.2</v>
      </c>
      <c r="BJ90" s="3">
        <v>2.1</v>
      </c>
      <c r="BK90" s="3">
        <v>2.5</v>
      </c>
      <c r="BL90" s="3">
        <v>110.5</v>
      </c>
      <c r="BM90" s="3">
        <v>16.579999999999998</v>
      </c>
      <c r="BN90" s="3">
        <v>127.08</v>
      </c>
      <c r="BO90" s="3">
        <v>127.08</v>
      </c>
      <c r="BQ90" s="3" t="s">
        <v>393</v>
      </c>
      <c r="BR90" s="3" t="s">
        <v>84</v>
      </c>
      <c r="BS90" s="4">
        <v>45257</v>
      </c>
      <c r="BT90" s="5">
        <v>0.48194444444444445</v>
      </c>
      <c r="BU90" s="3" t="s">
        <v>451</v>
      </c>
      <c r="BV90" s="3" t="s">
        <v>94</v>
      </c>
      <c r="BY90" s="3">
        <v>10476.76</v>
      </c>
      <c r="BZ90" s="3" t="s">
        <v>30</v>
      </c>
      <c r="CA90" s="3" t="s">
        <v>379</v>
      </c>
      <c r="CC90" s="3" t="s">
        <v>376</v>
      </c>
      <c r="CD90" s="3">
        <v>1475</v>
      </c>
      <c r="CE90" s="3" t="s">
        <v>96</v>
      </c>
      <c r="CF90" s="4">
        <v>45258</v>
      </c>
      <c r="CI90" s="3">
        <v>1</v>
      </c>
      <c r="CJ90" s="3">
        <v>1</v>
      </c>
      <c r="CK90" s="3">
        <v>21</v>
      </c>
      <c r="CL90" s="3" t="s">
        <v>88</v>
      </c>
    </row>
    <row r="91" spans="1:90" x14ac:dyDescent="0.3">
      <c r="A91" s="3" t="s">
        <v>72</v>
      </c>
      <c r="B91" s="3" t="s">
        <v>73</v>
      </c>
      <c r="C91" s="3" t="s">
        <v>74</v>
      </c>
      <c r="E91" s="3" t="str">
        <f>"GAB2017941"</f>
        <v>GAB2017941</v>
      </c>
      <c r="F91" s="4">
        <v>45259</v>
      </c>
      <c r="G91" s="3">
        <v>202408</v>
      </c>
      <c r="H91" s="3" t="s">
        <v>75</v>
      </c>
      <c r="I91" s="3" t="s">
        <v>76</v>
      </c>
      <c r="J91" s="3" t="s">
        <v>77</v>
      </c>
      <c r="K91" s="3" t="s">
        <v>78</v>
      </c>
      <c r="L91" s="3" t="s">
        <v>75</v>
      </c>
      <c r="M91" s="3" t="s">
        <v>76</v>
      </c>
      <c r="N91" s="3" t="s">
        <v>452</v>
      </c>
      <c r="O91" s="3" t="s">
        <v>82</v>
      </c>
      <c r="P91" s="3" t="str">
        <f>"SUT-CT084257                  "</f>
        <v xml:space="preserve">SUT-CT084257                  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23.07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0</v>
      </c>
      <c r="BG91" s="3">
        <v>0</v>
      </c>
      <c r="BH91" s="3">
        <v>1</v>
      </c>
      <c r="BI91" s="3">
        <v>0.3</v>
      </c>
      <c r="BJ91" s="3">
        <v>3.3</v>
      </c>
      <c r="BK91" s="3">
        <v>4</v>
      </c>
      <c r="BL91" s="3">
        <v>59.12</v>
      </c>
      <c r="BM91" s="3">
        <v>8.8699999999999992</v>
      </c>
      <c r="BN91" s="3">
        <v>67.989999999999995</v>
      </c>
      <c r="BO91" s="3">
        <v>67.989999999999995</v>
      </c>
      <c r="BQ91" s="3" t="s">
        <v>295</v>
      </c>
      <c r="BR91" s="3" t="s">
        <v>84</v>
      </c>
      <c r="BS91" s="3" t="s">
        <v>85</v>
      </c>
      <c r="BY91" s="3">
        <v>16365.8</v>
      </c>
      <c r="CC91" s="3" t="s">
        <v>76</v>
      </c>
      <c r="CD91" s="3">
        <v>7550</v>
      </c>
      <c r="CE91" s="3" t="s">
        <v>453</v>
      </c>
      <c r="CI91" s="3">
        <v>1</v>
      </c>
      <c r="CJ91" s="3" t="s">
        <v>85</v>
      </c>
      <c r="CK91" s="3">
        <v>22</v>
      </c>
      <c r="CL91" s="3" t="s">
        <v>88</v>
      </c>
    </row>
    <row r="92" spans="1:90" x14ac:dyDescent="0.3">
      <c r="A92" s="3" t="s">
        <v>72</v>
      </c>
      <c r="B92" s="3" t="s">
        <v>73</v>
      </c>
      <c r="C92" s="3" t="s">
        <v>74</v>
      </c>
      <c r="E92" s="3" t="str">
        <f>"GAB2017944"</f>
        <v>GAB2017944</v>
      </c>
      <c r="F92" s="4">
        <v>45259</v>
      </c>
      <c r="G92" s="3">
        <v>202408</v>
      </c>
      <c r="H92" s="3" t="s">
        <v>75</v>
      </c>
      <c r="I92" s="3" t="s">
        <v>76</v>
      </c>
      <c r="J92" s="3" t="s">
        <v>77</v>
      </c>
      <c r="K92" s="3" t="s">
        <v>78</v>
      </c>
      <c r="L92" s="3" t="s">
        <v>454</v>
      </c>
      <c r="M92" s="3" t="s">
        <v>455</v>
      </c>
      <c r="N92" s="3" t="s">
        <v>456</v>
      </c>
      <c r="O92" s="3" t="s">
        <v>82</v>
      </c>
      <c r="P92" s="3" t="str">
        <f>"SUT-CT084270                  "</f>
        <v xml:space="preserve">SUT-CT084270                  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>
        <v>0</v>
      </c>
      <c r="AN92" s="3">
        <v>0</v>
      </c>
      <c r="AO92" s="3">
        <v>0</v>
      </c>
      <c r="AP92" s="3">
        <v>0</v>
      </c>
      <c r="AQ92" s="3">
        <v>83.07</v>
      </c>
      <c r="AR92" s="3">
        <v>0</v>
      </c>
      <c r="AS92" s="3">
        <v>0</v>
      </c>
      <c r="AT92" s="3">
        <v>0</v>
      </c>
      <c r="AU92" s="3">
        <v>0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0</v>
      </c>
      <c r="BG92" s="3">
        <v>0</v>
      </c>
      <c r="BH92" s="3">
        <v>1</v>
      </c>
      <c r="BI92" s="3">
        <v>0.5</v>
      </c>
      <c r="BJ92" s="3">
        <v>2.6</v>
      </c>
      <c r="BK92" s="3">
        <v>3</v>
      </c>
      <c r="BL92" s="3">
        <v>212.87</v>
      </c>
      <c r="BM92" s="3">
        <v>31.93</v>
      </c>
      <c r="BN92" s="3">
        <v>244.8</v>
      </c>
      <c r="BO92" s="3">
        <v>244.8</v>
      </c>
      <c r="BQ92" s="3" t="s">
        <v>457</v>
      </c>
      <c r="BR92" s="3" t="s">
        <v>84</v>
      </c>
      <c r="BS92" s="3" t="s">
        <v>85</v>
      </c>
      <c r="BY92" s="3">
        <v>13138.65</v>
      </c>
      <c r="CC92" s="3" t="s">
        <v>455</v>
      </c>
      <c r="CD92" s="3">
        <v>4400</v>
      </c>
      <c r="CE92" s="3" t="s">
        <v>458</v>
      </c>
      <c r="CI92" s="3">
        <v>2</v>
      </c>
      <c r="CJ92" s="3" t="s">
        <v>85</v>
      </c>
      <c r="CK92" s="3">
        <v>23</v>
      </c>
      <c r="CL92" s="3" t="s">
        <v>88</v>
      </c>
    </row>
    <row r="93" spans="1:90" x14ac:dyDescent="0.3">
      <c r="A93" s="3" t="s">
        <v>72</v>
      </c>
      <c r="B93" s="3" t="s">
        <v>73</v>
      </c>
      <c r="C93" s="3" t="s">
        <v>74</v>
      </c>
      <c r="E93" s="3" t="str">
        <f>"GAB2017945"</f>
        <v>GAB2017945</v>
      </c>
      <c r="F93" s="4">
        <v>45259</v>
      </c>
      <c r="G93" s="3">
        <v>202408</v>
      </c>
      <c r="H93" s="3" t="s">
        <v>75</v>
      </c>
      <c r="I93" s="3" t="s">
        <v>76</v>
      </c>
      <c r="J93" s="3" t="s">
        <v>77</v>
      </c>
      <c r="K93" s="3" t="s">
        <v>78</v>
      </c>
      <c r="L93" s="3" t="s">
        <v>459</v>
      </c>
      <c r="M93" s="3" t="s">
        <v>460</v>
      </c>
      <c r="N93" s="3" t="s">
        <v>461</v>
      </c>
      <c r="O93" s="3" t="s">
        <v>82</v>
      </c>
      <c r="P93" s="3" t="str">
        <f>"SUT-CT084256                  "</f>
        <v xml:space="preserve">SUT-CT084256                  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0</v>
      </c>
      <c r="AQ93" s="3">
        <v>51.65</v>
      </c>
      <c r="AR93" s="3">
        <v>0</v>
      </c>
      <c r="AS93" s="3">
        <v>0</v>
      </c>
      <c r="AT93" s="3">
        <v>0</v>
      </c>
      <c r="AU93" s="3">
        <v>0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1</v>
      </c>
      <c r="BI93" s="3">
        <v>0.2</v>
      </c>
      <c r="BJ93" s="3">
        <v>2.4</v>
      </c>
      <c r="BK93" s="3">
        <v>2.5</v>
      </c>
      <c r="BL93" s="3">
        <v>132.36000000000001</v>
      </c>
      <c r="BM93" s="3">
        <v>19.850000000000001</v>
      </c>
      <c r="BN93" s="3">
        <v>152.21</v>
      </c>
      <c r="BO93" s="3">
        <v>152.21</v>
      </c>
      <c r="BQ93" s="3" t="s">
        <v>462</v>
      </c>
      <c r="BR93" s="3" t="s">
        <v>84</v>
      </c>
      <c r="BS93" s="3" t="s">
        <v>85</v>
      </c>
      <c r="BY93" s="3">
        <v>11771.1</v>
      </c>
      <c r="CC93" s="3" t="s">
        <v>460</v>
      </c>
      <c r="CD93" s="3">
        <v>7200</v>
      </c>
      <c r="CE93" s="3" t="s">
        <v>148</v>
      </c>
      <c r="CI93" s="3">
        <v>2</v>
      </c>
      <c r="CJ93" s="3" t="s">
        <v>85</v>
      </c>
      <c r="CK93" s="3">
        <v>24</v>
      </c>
      <c r="CL93" s="3" t="s">
        <v>88</v>
      </c>
    </row>
    <row r="94" spans="1:90" x14ac:dyDescent="0.3">
      <c r="A94" s="3" t="s">
        <v>72</v>
      </c>
      <c r="B94" s="3" t="s">
        <v>73</v>
      </c>
      <c r="C94" s="3" t="s">
        <v>74</v>
      </c>
      <c r="E94" s="3" t="str">
        <f>"GAB2017683"</f>
        <v>GAB2017683</v>
      </c>
      <c r="F94" s="4">
        <v>45244</v>
      </c>
      <c r="G94" s="3">
        <v>202408</v>
      </c>
      <c r="H94" s="3" t="s">
        <v>75</v>
      </c>
      <c r="I94" s="3" t="s">
        <v>76</v>
      </c>
      <c r="J94" s="3" t="s">
        <v>77</v>
      </c>
      <c r="K94" s="3" t="s">
        <v>78</v>
      </c>
      <c r="L94" s="3" t="s">
        <v>277</v>
      </c>
      <c r="M94" s="3" t="s">
        <v>278</v>
      </c>
      <c r="N94" s="3" t="s">
        <v>463</v>
      </c>
      <c r="O94" s="3" t="s">
        <v>169</v>
      </c>
      <c r="P94" s="3" t="str">
        <f>"SUT-CT083899                  "</f>
        <v xml:space="preserve">SUT-CT083899                  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5.57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>
        <v>0</v>
      </c>
      <c r="AN94" s="3">
        <v>0</v>
      </c>
      <c r="AO94" s="3">
        <v>0</v>
      </c>
      <c r="AP94" s="3">
        <v>0</v>
      </c>
      <c r="AQ94" s="3">
        <v>57.12</v>
      </c>
      <c r="AR94" s="3">
        <v>0</v>
      </c>
      <c r="AS94" s="3">
        <v>0</v>
      </c>
      <c r="AT94" s="3">
        <v>0</v>
      </c>
      <c r="AU94" s="3">
        <v>0</v>
      </c>
      <c r="AV94" s="3">
        <v>0</v>
      </c>
      <c r="AW94" s="3">
        <v>0</v>
      </c>
      <c r="AX94" s="3">
        <v>0</v>
      </c>
      <c r="AY94" s="3">
        <v>0</v>
      </c>
      <c r="AZ94" s="3">
        <v>0</v>
      </c>
      <c r="BA94" s="3">
        <v>0</v>
      </c>
      <c r="BB94" s="3">
        <v>0</v>
      </c>
      <c r="BC94" s="3">
        <v>0</v>
      </c>
      <c r="BD94" s="3">
        <v>0</v>
      </c>
      <c r="BE94" s="3">
        <v>0</v>
      </c>
      <c r="BF94" s="3">
        <v>0</v>
      </c>
      <c r="BG94" s="3">
        <v>0</v>
      </c>
      <c r="BH94" s="3">
        <v>1</v>
      </c>
      <c r="BI94" s="3">
        <v>0.3</v>
      </c>
      <c r="BJ94" s="3">
        <v>2.6</v>
      </c>
      <c r="BK94" s="3">
        <v>3</v>
      </c>
      <c r="BL94" s="3">
        <v>151.94</v>
      </c>
      <c r="BM94" s="3">
        <v>22.79</v>
      </c>
      <c r="BN94" s="3">
        <v>174.73</v>
      </c>
      <c r="BO94" s="3">
        <v>174.73</v>
      </c>
      <c r="BQ94" s="3" t="s">
        <v>464</v>
      </c>
      <c r="BR94" s="3" t="s">
        <v>84</v>
      </c>
      <c r="BS94" s="4">
        <v>45246</v>
      </c>
      <c r="BT94" s="5">
        <v>0.60902777777777783</v>
      </c>
      <c r="BU94" s="3" t="s">
        <v>465</v>
      </c>
      <c r="BV94" s="3" t="s">
        <v>94</v>
      </c>
      <c r="BY94" s="3">
        <v>13197.6</v>
      </c>
      <c r="CA94" s="3" t="s">
        <v>466</v>
      </c>
      <c r="CC94" s="3" t="s">
        <v>278</v>
      </c>
      <c r="CD94" s="3">
        <v>1684</v>
      </c>
      <c r="CE94" s="3" t="s">
        <v>161</v>
      </c>
      <c r="CF94" s="4">
        <v>45246</v>
      </c>
      <c r="CI94" s="3">
        <v>2</v>
      </c>
      <c r="CJ94" s="3">
        <v>2</v>
      </c>
      <c r="CK94" s="3">
        <v>41</v>
      </c>
      <c r="CL94" s="3" t="s">
        <v>88</v>
      </c>
    </row>
    <row r="95" spans="1:90" x14ac:dyDescent="0.3">
      <c r="A95" s="3" t="s">
        <v>72</v>
      </c>
      <c r="B95" s="3" t="s">
        <v>73</v>
      </c>
      <c r="C95" s="3" t="s">
        <v>74</v>
      </c>
      <c r="E95" s="3" t="str">
        <f>"009944366281"</f>
        <v>009944366281</v>
      </c>
      <c r="F95" s="4">
        <v>45246</v>
      </c>
      <c r="G95" s="3">
        <v>202408</v>
      </c>
      <c r="H95" s="3" t="s">
        <v>223</v>
      </c>
      <c r="I95" s="3" t="s">
        <v>224</v>
      </c>
      <c r="J95" s="3" t="s">
        <v>467</v>
      </c>
      <c r="K95" s="3" t="s">
        <v>78</v>
      </c>
      <c r="L95" s="3" t="s">
        <v>136</v>
      </c>
      <c r="M95" s="3" t="s">
        <v>137</v>
      </c>
      <c r="N95" s="3" t="s">
        <v>138</v>
      </c>
      <c r="O95" s="3" t="s">
        <v>82</v>
      </c>
      <c r="P95" s="3" t="str">
        <f>"LEVENE                        "</f>
        <v xml:space="preserve">LEVENE                        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>
        <v>0</v>
      </c>
      <c r="AP95" s="3">
        <v>0</v>
      </c>
      <c r="AQ95" s="3">
        <v>88.57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0</v>
      </c>
      <c r="BG95" s="3">
        <v>0</v>
      </c>
      <c r="BH95" s="3">
        <v>1</v>
      </c>
      <c r="BI95" s="3">
        <v>3.6</v>
      </c>
      <c r="BJ95" s="3">
        <v>5.9</v>
      </c>
      <c r="BK95" s="3">
        <v>6</v>
      </c>
      <c r="BL95" s="3">
        <v>226.96</v>
      </c>
      <c r="BM95" s="3">
        <v>34.04</v>
      </c>
      <c r="BN95" s="3">
        <v>261</v>
      </c>
      <c r="BO95" s="3">
        <v>261</v>
      </c>
      <c r="BQ95" s="3" t="s">
        <v>139</v>
      </c>
      <c r="BR95" s="3" t="s">
        <v>226</v>
      </c>
      <c r="BS95" s="4">
        <v>45247</v>
      </c>
      <c r="BT95" s="5">
        <v>0.42152777777777778</v>
      </c>
      <c r="BU95" s="3" t="s">
        <v>428</v>
      </c>
      <c r="BV95" s="3" t="s">
        <v>94</v>
      </c>
      <c r="BY95" s="3">
        <v>29667</v>
      </c>
      <c r="BZ95" s="3" t="s">
        <v>86</v>
      </c>
      <c r="CA95" s="3" t="s">
        <v>468</v>
      </c>
      <c r="CC95" s="3" t="s">
        <v>137</v>
      </c>
      <c r="CD95" s="3">
        <v>157</v>
      </c>
      <c r="CE95" s="3" t="s">
        <v>161</v>
      </c>
      <c r="CF95" s="4">
        <v>45247</v>
      </c>
      <c r="CI95" s="3">
        <v>1</v>
      </c>
      <c r="CJ95" s="3">
        <v>1</v>
      </c>
      <c r="CK95" s="3">
        <v>21</v>
      </c>
      <c r="CL95" s="3" t="s">
        <v>88</v>
      </c>
    </row>
    <row r="96" spans="1:90" x14ac:dyDescent="0.3">
      <c r="A96" s="3" t="s">
        <v>72</v>
      </c>
      <c r="B96" s="3" t="s">
        <v>73</v>
      </c>
      <c r="C96" s="3" t="s">
        <v>74</v>
      </c>
      <c r="E96" s="3" t="str">
        <f>"009943325877"</f>
        <v>009943325877</v>
      </c>
      <c r="F96" s="4">
        <v>45246</v>
      </c>
      <c r="G96" s="3">
        <v>202408</v>
      </c>
      <c r="H96" s="3" t="s">
        <v>136</v>
      </c>
      <c r="I96" s="3" t="s">
        <v>137</v>
      </c>
      <c r="J96" s="3" t="s">
        <v>333</v>
      </c>
      <c r="K96" s="3" t="s">
        <v>78</v>
      </c>
      <c r="L96" s="3" t="s">
        <v>75</v>
      </c>
      <c r="M96" s="3" t="s">
        <v>76</v>
      </c>
      <c r="N96" s="3" t="s">
        <v>138</v>
      </c>
      <c r="O96" s="3" t="s">
        <v>82</v>
      </c>
      <c r="P96" s="3" t="str">
        <f>"NA                            "</f>
        <v xml:space="preserve">NA                            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73.81</v>
      </c>
      <c r="AR96" s="3">
        <v>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0</v>
      </c>
      <c r="BH96" s="3">
        <v>1</v>
      </c>
      <c r="BI96" s="3">
        <v>3.6</v>
      </c>
      <c r="BJ96" s="3">
        <v>4.5999999999999996</v>
      </c>
      <c r="BK96" s="3">
        <v>5</v>
      </c>
      <c r="BL96" s="3">
        <v>189.14</v>
      </c>
      <c r="BM96" s="3">
        <v>28.37</v>
      </c>
      <c r="BN96" s="3">
        <v>217.51</v>
      </c>
      <c r="BO96" s="3">
        <v>217.51</v>
      </c>
      <c r="BQ96" s="3" t="s">
        <v>411</v>
      </c>
      <c r="BR96" s="3" t="s">
        <v>139</v>
      </c>
      <c r="BS96" s="4">
        <v>45247</v>
      </c>
      <c r="BT96" s="5">
        <v>0.41736111111111113</v>
      </c>
      <c r="BU96" s="3" t="s">
        <v>165</v>
      </c>
      <c r="BV96" s="3" t="s">
        <v>94</v>
      </c>
      <c r="BY96" s="3">
        <v>23149.5</v>
      </c>
      <c r="BZ96" s="3" t="s">
        <v>86</v>
      </c>
      <c r="CA96" s="3" t="s">
        <v>469</v>
      </c>
      <c r="CC96" s="3" t="s">
        <v>76</v>
      </c>
      <c r="CD96" s="3">
        <v>7460</v>
      </c>
      <c r="CE96" s="3" t="s">
        <v>161</v>
      </c>
      <c r="CF96" s="4">
        <v>45250</v>
      </c>
      <c r="CI96" s="3">
        <v>1</v>
      </c>
      <c r="CJ96" s="3">
        <v>1</v>
      </c>
      <c r="CK96" s="3">
        <v>21</v>
      </c>
      <c r="CL96" s="3" t="s">
        <v>88</v>
      </c>
    </row>
    <row r="97" spans="1:90" x14ac:dyDescent="0.3">
      <c r="A97" s="3" t="s">
        <v>72</v>
      </c>
      <c r="B97" s="3" t="s">
        <v>73</v>
      </c>
      <c r="C97" s="3" t="s">
        <v>74</v>
      </c>
      <c r="E97" s="3" t="str">
        <f>"009943325924"</f>
        <v>009943325924</v>
      </c>
      <c r="F97" s="4">
        <v>45246</v>
      </c>
      <c r="G97" s="3">
        <v>202408</v>
      </c>
      <c r="H97" s="3" t="s">
        <v>136</v>
      </c>
      <c r="I97" s="3" t="s">
        <v>137</v>
      </c>
      <c r="J97" s="3" t="s">
        <v>333</v>
      </c>
      <c r="K97" s="3" t="s">
        <v>78</v>
      </c>
      <c r="L97" s="3" t="s">
        <v>75</v>
      </c>
      <c r="M97" s="3" t="s">
        <v>76</v>
      </c>
      <c r="N97" s="3" t="s">
        <v>138</v>
      </c>
      <c r="O97" s="3" t="s">
        <v>82</v>
      </c>
      <c r="P97" s="3" t="str">
        <f>"NA                            "</f>
        <v xml:space="preserve">NA                            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29.54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0</v>
      </c>
      <c r="BH97" s="3">
        <v>1</v>
      </c>
      <c r="BI97" s="3">
        <v>1</v>
      </c>
      <c r="BJ97" s="3">
        <v>0.2</v>
      </c>
      <c r="BK97" s="3">
        <v>1</v>
      </c>
      <c r="BL97" s="3">
        <v>75.69</v>
      </c>
      <c r="BM97" s="3">
        <v>11.35</v>
      </c>
      <c r="BN97" s="3">
        <v>87.04</v>
      </c>
      <c r="BO97" s="3">
        <v>87.04</v>
      </c>
      <c r="BQ97" s="3" t="s">
        <v>470</v>
      </c>
      <c r="BR97" s="3" t="s">
        <v>471</v>
      </c>
      <c r="BS97" s="4">
        <v>45247</v>
      </c>
      <c r="BT97" s="5">
        <v>0.41736111111111113</v>
      </c>
      <c r="BU97" s="3" t="s">
        <v>165</v>
      </c>
      <c r="BV97" s="3" t="s">
        <v>94</v>
      </c>
      <c r="BY97" s="3">
        <v>1200</v>
      </c>
      <c r="BZ97" s="3" t="s">
        <v>86</v>
      </c>
      <c r="CA97" s="3" t="s">
        <v>469</v>
      </c>
      <c r="CC97" s="3" t="s">
        <v>76</v>
      </c>
      <c r="CD97" s="3">
        <v>7460</v>
      </c>
      <c r="CE97" s="3" t="s">
        <v>161</v>
      </c>
      <c r="CF97" s="4">
        <v>45250</v>
      </c>
      <c r="CI97" s="3">
        <v>1</v>
      </c>
      <c r="CJ97" s="3">
        <v>1</v>
      </c>
      <c r="CK97" s="3">
        <v>21</v>
      </c>
      <c r="CL97" s="3" t="s">
        <v>88</v>
      </c>
    </row>
    <row r="98" spans="1:90" x14ac:dyDescent="0.3">
      <c r="A98" s="3" t="s">
        <v>72</v>
      </c>
      <c r="B98" s="3" t="s">
        <v>73</v>
      </c>
      <c r="C98" s="3" t="s">
        <v>74</v>
      </c>
      <c r="E98" s="3" t="str">
        <f>"009943325876"</f>
        <v>009943325876</v>
      </c>
      <c r="F98" s="4">
        <v>45246</v>
      </c>
      <c r="G98" s="3">
        <v>202408</v>
      </c>
      <c r="H98" s="3" t="s">
        <v>136</v>
      </c>
      <c r="I98" s="3" t="s">
        <v>137</v>
      </c>
      <c r="J98" s="3" t="s">
        <v>333</v>
      </c>
      <c r="K98" s="3" t="s">
        <v>78</v>
      </c>
      <c r="L98" s="3" t="s">
        <v>472</v>
      </c>
      <c r="M98" s="3" t="s">
        <v>473</v>
      </c>
      <c r="N98" s="3" t="s">
        <v>474</v>
      </c>
      <c r="O98" s="3" t="s">
        <v>82</v>
      </c>
      <c r="P98" s="3" t="str">
        <f>"NA                            "</f>
        <v xml:space="preserve">NA                            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0</v>
      </c>
      <c r="AQ98" s="3">
        <v>57.23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1</v>
      </c>
      <c r="BI98" s="3">
        <v>1</v>
      </c>
      <c r="BJ98" s="3">
        <v>0.2</v>
      </c>
      <c r="BK98" s="3">
        <v>1</v>
      </c>
      <c r="BL98" s="3">
        <v>146.65</v>
      </c>
      <c r="BM98" s="3">
        <v>22</v>
      </c>
      <c r="BN98" s="3">
        <v>168.65</v>
      </c>
      <c r="BO98" s="3">
        <v>168.65</v>
      </c>
      <c r="BQ98" s="3" t="s">
        <v>475</v>
      </c>
      <c r="BR98" s="3" t="s">
        <v>139</v>
      </c>
      <c r="BS98" s="4">
        <v>45247</v>
      </c>
      <c r="BT98" s="5">
        <v>0.43611111111111112</v>
      </c>
      <c r="BU98" s="3" t="s">
        <v>476</v>
      </c>
      <c r="BV98" s="3" t="s">
        <v>94</v>
      </c>
      <c r="BY98" s="3">
        <v>1200</v>
      </c>
      <c r="BZ98" s="3" t="s">
        <v>86</v>
      </c>
      <c r="CA98" s="3" t="s">
        <v>477</v>
      </c>
      <c r="CC98" s="3" t="s">
        <v>473</v>
      </c>
      <c r="CD98" s="3">
        <v>2940</v>
      </c>
      <c r="CE98" s="3" t="s">
        <v>161</v>
      </c>
      <c r="CF98" s="4">
        <v>45250</v>
      </c>
      <c r="CI98" s="3">
        <v>1</v>
      </c>
      <c r="CJ98" s="3">
        <v>1</v>
      </c>
      <c r="CK98" s="3">
        <v>23</v>
      </c>
      <c r="CL98" s="3" t="s">
        <v>88</v>
      </c>
    </row>
    <row r="99" spans="1:90" x14ac:dyDescent="0.3">
      <c r="A99" s="3" t="s">
        <v>72</v>
      </c>
      <c r="B99" s="3" t="s">
        <v>73</v>
      </c>
      <c r="C99" s="3" t="s">
        <v>74</v>
      </c>
      <c r="E99" s="3" t="str">
        <f>"GAB2017728"</f>
        <v>GAB2017728</v>
      </c>
      <c r="F99" s="4">
        <v>45246</v>
      </c>
      <c r="G99" s="3">
        <v>202408</v>
      </c>
      <c r="H99" s="3" t="s">
        <v>75</v>
      </c>
      <c r="I99" s="3" t="s">
        <v>76</v>
      </c>
      <c r="J99" s="3" t="s">
        <v>77</v>
      </c>
      <c r="K99" s="3" t="s">
        <v>78</v>
      </c>
      <c r="L99" s="3" t="s">
        <v>154</v>
      </c>
      <c r="M99" s="3" t="s">
        <v>155</v>
      </c>
      <c r="N99" s="3" t="s">
        <v>478</v>
      </c>
      <c r="O99" s="3" t="s">
        <v>169</v>
      </c>
      <c r="P99" s="3" t="str">
        <f>"MED-CT083957                  "</f>
        <v xml:space="preserve">MED-CT083957                  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5.57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57.12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1</v>
      </c>
      <c r="BI99" s="3">
        <v>0.1</v>
      </c>
      <c r="BJ99" s="3">
        <v>2</v>
      </c>
      <c r="BK99" s="3">
        <v>2</v>
      </c>
      <c r="BL99" s="3">
        <v>151.94</v>
      </c>
      <c r="BM99" s="3">
        <v>22.79</v>
      </c>
      <c r="BN99" s="3">
        <v>174.73</v>
      </c>
      <c r="BO99" s="3">
        <v>174.73</v>
      </c>
      <c r="BQ99" s="3" t="s">
        <v>479</v>
      </c>
      <c r="BR99" s="3" t="s">
        <v>84</v>
      </c>
      <c r="BS99" s="4">
        <v>45250</v>
      </c>
      <c r="BT99" s="5">
        <v>0.33680555555555558</v>
      </c>
      <c r="BU99" s="3" t="s">
        <v>480</v>
      </c>
      <c r="BV99" s="3" t="s">
        <v>94</v>
      </c>
      <c r="BY99" s="3">
        <v>9804.57</v>
      </c>
      <c r="CC99" s="3" t="s">
        <v>155</v>
      </c>
      <c r="CD99" s="3">
        <v>6001</v>
      </c>
      <c r="CE99" s="3" t="s">
        <v>161</v>
      </c>
      <c r="CF99" s="4">
        <v>45259</v>
      </c>
      <c r="CI99" s="3">
        <v>3</v>
      </c>
      <c r="CJ99" s="3">
        <v>2</v>
      </c>
      <c r="CK99" s="3">
        <v>41</v>
      </c>
      <c r="CL99" s="3" t="s">
        <v>88</v>
      </c>
    </row>
    <row r="100" spans="1:90" x14ac:dyDescent="0.3">
      <c r="A100" s="3" t="s">
        <v>72</v>
      </c>
      <c r="B100" s="3" t="s">
        <v>73</v>
      </c>
      <c r="C100" s="3" t="s">
        <v>74</v>
      </c>
      <c r="E100" s="3" t="str">
        <f>"GAB2017729"</f>
        <v>GAB2017729</v>
      </c>
      <c r="F100" s="4">
        <v>45246</v>
      </c>
      <c r="G100" s="3">
        <v>202408</v>
      </c>
      <c r="H100" s="3" t="s">
        <v>75</v>
      </c>
      <c r="I100" s="3" t="s">
        <v>76</v>
      </c>
      <c r="J100" s="3" t="s">
        <v>77</v>
      </c>
      <c r="K100" s="3" t="s">
        <v>78</v>
      </c>
      <c r="L100" s="3" t="s">
        <v>136</v>
      </c>
      <c r="M100" s="3" t="s">
        <v>137</v>
      </c>
      <c r="N100" s="3" t="s">
        <v>149</v>
      </c>
      <c r="O100" s="3" t="s">
        <v>169</v>
      </c>
      <c r="P100" s="3" t="str">
        <f>"SUT-CT083966                  "</f>
        <v xml:space="preserve">SUT-CT083966                  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5.57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196.08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3</v>
      </c>
      <c r="BI100" s="3">
        <v>38.200000000000003</v>
      </c>
      <c r="BJ100" s="3">
        <v>73.400000000000006</v>
      </c>
      <c r="BK100" s="3">
        <v>74</v>
      </c>
      <c r="BL100" s="3">
        <v>508.02</v>
      </c>
      <c r="BM100" s="3">
        <v>76.2</v>
      </c>
      <c r="BN100" s="3">
        <v>584.22</v>
      </c>
      <c r="BO100" s="3">
        <v>584.22</v>
      </c>
      <c r="BQ100" s="3" t="s">
        <v>150</v>
      </c>
      <c r="BR100" s="3" t="s">
        <v>84</v>
      </c>
      <c r="BS100" s="4">
        <v>45250</v>
      </c>
      <c r="BT100" s="5">
        <v>0.39930555555555558</v>
      </c>
      <c r="BU100" s="3" t="s">
        <v>175</v>
      </c>
      <c r="BV100" s="3" t="s">
        <v>94</v>
      </c>
      <c r="BY100" s="3">
        <v>367029.32</v>
      </c>
      <c r="CA100" s="3" t="s">
        <v>176</v>
      </c>
      <c r="CC100" s="3" t="s">
        <v>137</v>
      </c>
      <c r="CD100" s="3">
        <v>157</v>
      </c>
      <c r="CE100" s="3" t="s">
        <v>161</v>
      </c>
      <c r="CF100" s="4">
        <v>45250</v>
      </c>
      <c r="CI100" s="3">
        <v>3</v>
      </c>
      <c r="CJ100" s="3">
        <v>2</v>
      </c>
      <c r="CK100" s="3">
        <v>41</v>
      </c>
      <c r="CL100" s="3" t="s">
        <v>88</v>
      </c>
    </row>
    <row r="101" spans="1:90" x14ac:dyDescent="0.3">
      <c r="A101" s="3" t="s">
        <v>72</v>
      </c>
      <c r="B101" s="3" t="s">
        <v>73</v>
      </c>
      <c r="C101" s="3" t="s">
        <v>74</v>
      </c>
      <c r="E101" s="3" t="str">
        <f>"GAB2017731"</f>
        <v>GAB2017731</v>
      </c>
      <c r="F101" s="4">
        <v>45246</v>
      </c>
      <c r="G101" s="3">
        <v>202408</v>
      </c>
      <c r="H101" s="3" t="s">
        <v>75</v>
      </c>
      <c r="I101" s="3" t="s">
        <v>76</v>
      </c>
      <c r="J101" s="3" t="s">
        <v>77</v>
      </c>
      <c r="K101" s="3" t="s">
        <v>78</v>
      </c>
      <c r="L101" s="3" t="s">
        <v>266</v>
      </c>
      <c r="M101" s="3" t="s">
        <v>267</v>
      </c>
      <c r="N101" s="3" t="s">
        <v>481</v>
      </c>
      <c r="O101" s="3" t="s">
        <v>169</v>
      </c>
      <c r="P101" s="3" t="str">
        <f>"MED-CT083752                  "</f>
        <v xml:space="preserve">MED-CT083752                  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5.57</v>
      </c>
      <c r="AH101" s="3">
        <v>0</v>
      </c>
      <c r="AI101" s="3">
        <v>0</v>
      </c>
      <c r="AJ101" s="3">
        <v>0</v>
      </c>
      <c r="AK101" s="3">
        <v>0</v>
      </c>
      <c r="AL101" s="3">
        <v>0</v>
      </c>
      <c r="AM101" s="3">
        <v>0</v>
      </c>
      <c r="AN101" s="3">
        <v>0</v>
      </c>
      <c r="AO101" s="3">
        <v>0</v>
      </c>
      <c r="AP101" s="3">
        <v>0</v>
      </c>
      <c r="AQ101" s="3">
        <v>57.12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1</v>
      </c>
      <c r="BI101" s="3">
        <v>4.9000000000000004</v>
      </c>
      <c r="BJ101" s="3">
        <v>12.3</v>
      </c>
      <c r="BK101" s="3">
        <v>13</v>
      </c>
      <c r="BL101" s="3">
        <v>151.94</v>
      </c>
      <c r="BM101" s="3">
        <v>22.79</v>
      </c>
      <c r="BN101" s="3">
        <v>174.73</v>
      </c>
      <c r="BO101" s="3">
        <v>174.73</v>
      </c>
      <c r="BQ101" s="3" t="s">
        <v>482</v>
      </c>
      <c r="BR101" s="3" t="s">
        <v>84</v>
      </c>
      <c r="BS101" s="4">
        <v>45250</v>
      </c>
      <c r="BT101" s="5">
        <v>0.37291666666666662</v>
      </c>
      <c r="BU101" s="3" t="s">
        <v>483</v>
      </c>
      <c r="BV101" s="3" t="s">
        <v>94</v>
      </c>
      <c r="BY101" s="3">
        <v>61252.639999999999</v>
      </c>
      <c r="CA101" s="3" t="s">
        <v>484</v>
      </c>
      <c r="CC101" s="3" t="s">
        <v>267</v>
      </c>
      <c r="CD101" s="3">
        <v>9300</v>
      </c>
      <c r="CE101" s="3" t="s">
        <v>161</v>
      </c>
      <c r="CF101" s="4">
        <v>45251</v>
      </c>
      <c r="CI101" s="3">
        <v>4</v>
      </c>
      <c r="CJ101" s="3">
        <v>2</v>
      </c>
      <c r="CK101" s="3">
        <v>41</v>
      </c>
      <c r="CL101" s="3" t="s">
        <v>88</v>
      </c>
    </row>
    <row r="102" spans="1:90" x14ac:dyDescent="0.3">
      <c r="A102" s="3" t="s">
        <v>72</v>
      </c>
      <c r="B102" s="3" t="s">
        <v>73</v>
      </c>
      <c r="C102" s="3" t="s">
        <v>74</v>
      </c>
      <c r="E102" s="3" t="str">
        <f>"GAB2017737"</f>
        <v>GAB2017737</v>
      </c>
      <c r="F102" s="4">
        <v>45246</v>
      </c>
      <c r="G102" s="3">
        <v>202408</v>
      </c>
      <c r="H102" s="3" t="s">
        <v>75</v>
      </c>
      <c r="I102" s="3" t="s">
        <v>76</v>
      </c>
      <c r="J102" s="3" t="s">
        <v>77</v>
      </c>
      <c r="K102" s="3" t="s">
        <v>78</v>
      </c>
      <c r="L102" s="3" t="s">
        <v>141</v>
      </c>
      <c r="M102" s="3" t="s">
        <v>142</v>
      </c>
      <c r="N102" s="3" t="s">
        <v>485</v>
      </c>
      <c r="O102" s="3" t="s">
        <v>169</v>
      </c>
      <c r="P102" s="3" t="str">
        <f>"SUT-019129                    "</f>
        <v xml:space="preserve">SUT-019129                    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5.57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80.56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1</v>
      </c>
      <c r="BI102" s="3">
        <v>1.1000000000000001</v>
      </c>
      <c r="BJ102" s="3">
        <v>2.5</v>
      </c>
      <c r="BK102" s="3">
        <v>3</v>
      </c>
      <c r="BL102" s="3">
        <v>212.01</v>
      </c>
      <c r="BM102" s="3">
        <v>31.8</v>
      </c>
      <c r="BN102" s="3">
        <v>243.81</v>
      </c>
      <c r="BO102" s="3">
        <v>243.81</v>
      </c>
      <c r="BQ102" s="3" t="s">
        <v>486</v>
      </c>
      <c r="BR102" s="3" t="s">
        <v>84</v>
      </c>
      <c r="BS102" s="4">
        <v>45251</v>
      </c>
      <c r="BT102" s="5">
        <v>0.53472222222222221</v>
      </c>
      <c r="BU102" s="3" t="s">
        <v>487</v>
      </c>
      <c r="BV102" s="3" t="s">
        <v>94</v>
      </c>
      <c r="BY102" s="3">
        <v>12293.98</v>
      </c>
      <c r="CA102" s="3" t="s">
        <v>312</v>
      </c>
      <c r="CC102" s="3" t="s">
        <v>142</v>
      </c>
      <c r="CD102" s="3">
        <v>300</v>
      </c>
      <c r="CE102" s="3" t="s">
        <v>161</v>
      </c>
      <c r="CF102" s="4">
        <v>45252</v>
      </c>
      <c r="CI102" s="3">
        <v>3</v>
      </c>
      <c r="CJ102" s="3">
        <v>3</v>
      </c>
      <c r="CK102" s="3">
        <v>43</v>
      </c>
      <c r="CL102" s="3" t="s">
        <v>88</v>
      </c>
    </row>
    <row r="103" spans="1:90" x14ac:dyDescent="0.3">
      <c r="A103" s="3" t="s">
        <v>72</v>
      </c>
      <c r="B103" s="3" t="s">
        <v>73</v>
      </c>
      <c r="C103" s="3" t="s">
        <v>74</v>
      </c>
      <c r="E103" s="3" t="str">
        <f>"GAB2017738"</f>
        <v>GAB2017738</v>
      </c>
      <c r="F103" s="4">
        <v>45246</v>
      </c>
      <c r="G103" s="3">
        <v>202408</v>
      </c>
      <c r="H103" s="3" t="s">
        <v>75</v>
      </c>
      <c r="I103" s="3" t="s">
        <v>76</v>
      </c>
      <c r="J103" s="3" t="s">
        <v>77</v>
      </c>
      <c r="K103" s="3" t="s">
        <v>78</v>
      </c>
      <c r="L103" s="3" t="s">
        <v>157</v>
      </c>
      <c r="M103" s="3" t="s">
        <v>158</v>
      </c>
      <c r="N103" s="3" t="s">
        <v>488</v>
      </c>
      <c r="O103" s="3" t="s">
        <v>169</v>
      </c>
      <c r="P103" s="3" t="str">
        <f>"SUT-CT083976                  "</f>
        <v xml:space="preserve">SUT-CT083976                  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5.57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57.12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0</v>
      </c>
      <c r="BH103" s="3">
        <v>1</v>
      </c>
      <c r="BI103" s="3">
        <v>1.1000000000000001</v>
      </c>
      <c r="BJ103" s="3">
        <v>2.5</v>
      </c>
      <c r="BK103" s="3">
        <v>3</v>
      </c>
      <c r="BL103" s="3">
        <v>151.94</v>
      </c>
      <c r="BM103" s="3">
        <v>22.79</v>
      </c>
      <c r="BN103" s="3">
        <v>174.73</v>
      </c>
      <c r="BO103" s="3">
        <v>174.73</v>
      </c>
      <c r="BR103" s="3" t="s">
        <v>84</v>
      </c>
      <c r="BS103" s="4">
        <v>45250</v>
      </c>
      <c r="BT103" s="5">
        <v>0.4993055555555555</v>
      </c>
      <c r="BU103" s="3" t="s">
        <v>489</v>
      </c>
      <c r="BV103" s="3" t="s">
        <v>94</v>
      </c>
      <c r="BY103" s="3">
        <v>12264.84</v>
      </c>
      <c r="CA103" s="3" t="s">
        <v>490</v>
      </c>
      <c r="CC103" s="3" t="s">
        <v>158</v>
      </c>
      <c r="CD103" s="3">
        <v>2</v>
      </c>
      <c r="CE103" s="3" t="s">
        <v>161</v>
      </c>
      <c r="CF103" s="4">
        <v>45250</v>
      </c>
      <c r="CI103" s="3">
        <v>3</v>
      </c>
      <c r="CJ103" s="3">
        <v>2</v>
      </c>
      <c r="CK103" s="3">
        <v>41</v>
      </c>
      <c r="CL103" s="3" t="s">
        <v>88</v>
      </c>
    </row>
    <row r="104" spans="1:90" x14ac:dyDescent="0.3">
      <c r="A104" s="3" t="s">
        <v>72</v>
      </c>
      <c r="B104" s="3" t="s">
        <v>73</v>
      </c>
      <c r="C104" s="3" t="s">
        <v>74</v>
      </c>
      <c r="E104" s="3" t="str">
        <f>"GAB2017946"</f>
        <v>GAB2017946</v>
      </c>
      <c r="F104" s="4">
        <v>45259</v>
      </c>
      <c r="G104" s="3">
        <v>202408</v>
      </c>
      <c r="H104" s="3" t="s">
        <v>75</v>
      </c>
      <c r="I104" s="3" t="s">
        <v>76</v>
      </c>
      <c r="J104" s="3" t="s">
        <v>77</v>
      </c>
      <c r="K104" s="3" t="s">
        <v>78</v>
      </c>
      <c r="L104" s="3" t="s">
        <v>491</v>
      </c>
      <c r="M104" s="3" t="s">
        <v>492</v>
      </c>
      <c r="N104" s="3" t="s">
        <v>493</v>
      </c>
      <c r="O104" s="3" t="s">
        <v>82</v>
      </c>
      <c r="P104" s="3" t="str">
        <f>"SUT-018883                    "</f>
        <v xml:space="preserve">SUT-018883                    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36.92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1</v>
      </c>
      <c r="BI104" s="3">
        <v>0.1</v>
      </c>
      <c r="BJ104" s="3">
        <v>2.1</v>
      </c>
      <c r="BK104" s="3">
        <v>2.5</v>
      </c>
      <c r="BL104" s="3">
        <v>94.6</v>
      </c>
      <c r="BM104" s="3">
        <v>14.19</v>
      </c>
      <c r="BN104" s="3">
        <v>108.79</v>
      </c>
      <c r="BO104" s="3">
        <v>108.79</v>
      </c>
      <c r="BQ104" s="3" t="s">
        <v>119</v>
      </c>
      <c r="BR104" s="3" t="s">
        <v>84</v>
      </c>
      <c r="BS104" s="3" t="s">
        <v>85</v>
      </c>
      <c r="BY104" s="3">
        <v>10608.75</v>
      </c>
      <c r="CC104" s="3" t="s">
        <v>492</v>
      </c>
      <c r="CD104" s="3">
        <v>3201</v>
      </c>
      <c r="CE104" s="3" t="s">
        <v>148</v>
      </c>
      <c r="CI104" s="3">
        <v>1</v>
      </c>
      <c r="CJ104" s="3" t="s">
        <v>85</v>
      </c>
      <c r="CK104" s="3">
        <v>21</v>
      </c>
      <c r="CL104" s="3" t="s">
        <v>88</v>
      </c>
    </row>
    <row r="105" spans="1:90" x14ac:dyDescent="0.3">
      <c r="A105" s="3" t="s">
        <v>72</v>
      </c>
      <c r="B105" s="3" t="s">
        <v>73</v>
      </c>
      <c r="C105" s="3" t="s">
        <v>74</v>
      </c>
      <c r="E105" s="3" t="str">
        <f>"GAB2017791"</f>
        <v>GAB2017791</v>
      </c>
      <c r="F105" s="4">
        <v>45251</v>
      </c>
      <c r="G105" s="3">
        <v>202408</v>
      </c>
      <c r="H105" s="3" t="s">
        <v>75</v>
      </c>
      <c r="I105" s="3" t="s">
        <v>76</v>
      </c>
      <c r="J105" s="3" t="s">
        <v>77</v>
      </c>
      <c r="K105" s="3" t="s">
        <v>78</v>
      </c>
      <c r="L105" s="3" t="s">
        <v>117</v>
      </c>
      <c r="M105" s="3" t="s">
        <v>117</v>
      </c>
      <c r="N105" s="3" t="s">
        <v>181</v>
      </c>
      <c r="O105" s="3" t="s">
        <v>169</v>
      </c>
      <c r="P105" s="3" t="str">
        <f>"SUT-CT084055                  "</f>
        <v xml:space="preserve">SUT-CT084055                  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5.57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63.08</v>
      </c>
      <c r="AR105" s="3">
        <v>0</v>
      </c>
      <c r="AS105" s="3">
        <v>0</v>
      </c>
      <c r="AT105" s="3">
        <v>0</v>
      </c>
      <c r="AU105" s="3">
        <v>0</v>
      </c>
      <c r="AV105" s="3">
        <v>0</v>
      </c>
      <c r="AW105" s="3">
        <v>0</v>
      </c>
      <c r="AX105" s="3">
        <v>0</v>
      </c>
      <c r="AY105" s="3">
        <v>0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1</v>
      </c>
      <c r="BI105" s="3">
        <v>0.2</v>
      </c>
      <c r="BJ105" s="3">
        <v>1.9</v>
      </c>
      <c r="BK105" s="3">
        <v>2</v>
      </c>
      <c r="BL105" s="3">
        <v>167.22</v>
      </c>
      <c r="BM105" s="3">
        <v>25.08</v>
      </c>
      <c r="BN105" s="3">
        <v>192.3</v>
      </c>
      <c r="BO105" s="3">
        <v>192.3</v>
      </c>
      <c r="BQ105" s="3" t="s">
        <v>182</v>
      </c>
      <c r="BR105" s="3" t="s">
        <v>84</v>
      </c>
      <c r="BS105" s="4">
        <v>45252</v>
      </c>
      <c r="BT105" s="5">
        <v>0.81111111111111101</v>
      </c>
      <c r="BU105" s="3" t="s">
        <v>494</v>
      </c>
      <c r="BV105" s="3" t="s">
        <v>94</v>
      </c>
      <c r="BY105" s="3">
        <v>9658.08</v>
      </c>
      <c r="CA105" s="3" t="s">
        <v>495</v>
      </c>
      <c r="CC105" s="3" t="s">
        <v>117</v>
      </c>
      <c r="CD105" s="3">
        <v>7646</v>
      </c>
      <c r="CE105" s="3" t="s">
        <v>161</v>
      </c>
      <c r="CF105" s="4">
        <v>45253</v>
      </c>
      <c r="CI105" s="3">
        <v>1</v>
      </c>
      <c r="CJ105" s="3">
        <v>1</v>
      </c>
      <c r="CK105" s="3">
        <v>44</v>
      </c>
      <c r="CL105" s="3" t="s">
        <v>88</v>
      </c>
    </row>
    <row r="106" spans="1:90" x14ac:dyDescent="0.3">
      <c r="A106" s="3" t="s">
        <v>72</v>
      </c>
      <c r="B106" s="3" t="s">
        <v>73</v>
      </c>
      <c r="C106" s="3" t="s">
        <v>74</v>
      </c>
      <c r="E106" s="3" t="str">
        <f>"GAB2017794"</f>
        <v>GAB2017794</v>
      </c>
      <c r="F106" s="4">
        <v>45251</v>
      </c>
      <c r="G106" s="3">
        <v>202408</v>
      </c>
      <c r="H106" s="3" t="s">
        <v>75</v>
      </c>
      <c r="I106" s="3" t="s">
        <v>76</v>
      </c>
      <c r="J106" s="3" t="s">
        <v>77</v>
      </c>
      <c r="K106" s="3" t="s">
        <v>78</v>
      </c>
      <c r="L106" s="3" t="s">
        <v>136</v>
      </c>
      <c r="M106" s="3" t="s">
        <v>137</v>
      </c>
      <c r="N106" s="3" t="s">
        <v>173</v>
      </c>
      <c r="O106" s="3" t="s">
        <v>169</v>
      </c>
      <c r="P106" s="3" t="str">
        <f>"SUT-CT084056                  "</f>
        <v xml:space="preserve">SUT-CT084056                  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5.57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57.12</v>
      </c>
      <c r="AR106" s="3">
        <v>0</v>
      </c>
      <c r="AS106" s="3">
        <v>0</v>
      </c>
      <c r="AT106" s="3">
        <v>0</v>
      </c>
      <c r="AU106" s="3">
        <v>0</v>
      </c>
      <c r="AV106" s="3">
        <v>0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1</v>
      </c>
      <c r="BI106" s="3">
        <v>1</v>
      </c>
      <c r="BJ106" s="3">
        <v>1.7</v>
      </c>
      <c r="BK106" s="3">
        <v>2</v>
      </c>
      <c r="BL106" s="3">
        <v>151.94</v>
      </c>
      <c r="BM106" s="3">
        <v>22.79</v>
      </c>
      <c r="BN106" s="3">
        <v>174.73</v>
      </c>
      <c r="BO106" s="3">
        <v>174.73</v>
      </c>
      <c r="BQ106" s="3" t="s">
        <v>174</v>
      </c>
      <c r="BR106" s="3" t="s">
        <v>84</v>
      </c>
      <c r="BS106" s="4">
        <v>45254</v>
      </c>
      <c r="BT106" s="5">
        <v>0.53819444444444442</v>
      </c>
      <c r="BU106" s="3" t="s">
        <v>175</v>
      </c>
      <c r="BV106" s="3" t="s">
        <v>94</v>
      </c>
      <c r="BY106" s="3">
        <v>8448</v>
      </c>
      <c r="CA106" s="3" t="s">
        <v>496</v>
      </c>
      <c r="CC106" s="3" t="s">
        <v>137</v>
      </c>
      <c r="CD106" s="3">
        <v>157</v>
      </c>
      <c r="CE106" s="3" t="s">
        <v>161</v>
      </c>
      <c r="CF106" s="4">
        <v>45254</v>
      </c>
      <c r="CI106" s="3">
        <v>3</v>
      </c>
      <c r="CJ106" s="3">
        <v>3</v>
      </c>
      <c r="CK106" s="3">
        <v>41</v>
      </c>
      <c r="CL106" s="3" t="s">
        <v>88</v>
      </c>
    </row>
    <row r="107" spans="1:90" x14ac:dyDescent="0.3">
      <c r="A107" s="3" t="s">
        <v>72</v>
      </c>
      <c r="B107" s="3" t="s">
        <v>73</v>
      </c>
      <c r="C107" s="3" t="s">
        <v>74</v>
      </c>
      <c r="E107" s="3" t="str">
        <f>"GAB2017799"</f>
        <v>GAB2017799</v>
      </c>
      <c r="F107" s="4">
        <v>45251</v>
      </c>
      <c r="G107" s="3">
        <v>202408</v>
      </c>
      <c r="H107" s="3" t="s">
        <v>75</v>
      </c>
      <c r="I107" s="3" t="s">
        <v>76</v>
      </c>
      <c r="J107" s="3" t="s">
        <v>77</v>
      </c>
      <c r="K107" s="3" t="s">
        <v>78</v>
      </c>
      <c r="L107" s="3" t="s">
        <v>497</v>
      </c>
      <c r="M107" s="3" t="s">
        <v>498</v>
      </c>
      <c r="N107" s="3" t="s">
        <v>499</v>
      </c>
      <c r="O107" s="3" t="s">
        <v>169</v>
      </c>
      <c r="P107" s="3" t="str">
        <f>"SUT-CUT084077 076 075 074 073 "</f>
        <v xml:space="preserve">SUT-CUT084077 076 075 074 073 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5.57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204.02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3</v>
      </c>
      <c r="BI107" s="3">
        <v>18.7</v>
      </c>
      <c r="BJ107" s="3">
        <v>44.6</v>
      </c>
      <c r="BK107" s="3">
        <v>45</v>
      </c>
      <c r="BL107" s="3">
        <v>528.37</v>
      </c>
      <c r="BM107" s="3">
        <v>79.260000000000005</v>
      </c>
      <c r="BN107" s="3">
        <v>607.63</v>
      </c>
      <c r="BO107" s="3">
        <v>607.63</v>
      </c>
      <c r="BQ107" s="3" t="s">
        <v>353</v>
      </c>
      <c r="BR107" s="3" t="s">
        <v>84</v>
      </c>
      <c r="BS107" s="4">
        <v>45254</v>
      </c>
      <c r="BT107" s="5">
        <v>0.61597222222222225</v>
      </c>
      <c r="BU107" s="3" t="s">
        <v>500</v>
      </c>
      <c r="BV107" s="3" t="s">
        <v>94</v>
      </c>
      <c r="BY107" s="3">
        <v>222903.69</v>
      </c>
      <c r="CA107" s="3" t="s">
        <v>501</v>
      </c>
      <c r="CC107" s="3" t="s">
        <v>498</v>
      </c>
      <c r="CD107" s="3">
        <v>727</v>
      </c>
      <c r="CE107" s="3" t="s">
        <v>161</v>
      </c>
      <c r="CF107" s="4">
        <v>45254</v>
      </c>
      <c r="CI107" s="3">
        <v>4</v>
      </c>
      <c r="CJ107" s="3">
        <v>3</v>
      </c>
      <c r="CK107" s="3">
        <v>43</v>
      </c>
      <c r="CL107" s="3" t="s">
        <v>88</v>
      </c>
    </row>
    <row r="108" spans="1:90" x14ac:dyDescent="0.3">
      <c r="A108" s="3" t="s">
        <v>72</v>
      </c>
      <c r="B108" s="3" t="s">
        <v>73</v>
      </c>
      <c r="C108" s="3" t="s">
        <v>74</v>
      </c>
      <c r="E108" s="3" t="str">
        <f>"GAB2017800"</f>
        <v>GAB2017800</v>
      </c>
      <c r="F108" s="4">
        <v>45251</v>
      </c>
      <c r="G108" s="3">
        <v>202408</v>
      </c>
      <c r="H108" s="3" t="s">
        <v>75</v>
      </c>
      <c r="I108" s="3" t="s">
        <v>76</v>
      </c>
      <c r="J108" s="3" t="s">
        <v>77</v>
      </c>
      <c r="K108" s="3" t="s">
        <v>78</v>
      </c>
      <c r="L108" s="3" t="s">
        <v>502</v>
      </c>
      <c r="M108" s="3" t="s">
        <v>502</v>
      </c>
      <c r="N108" s="3" t="s">
        <v>503</v>
      </c>
      <c r="O108" s="3" t="s">
        <v>169</v>
      </c>
      <c r="P108" s="3" t="str">
        <f>"SUT-CT084047 4048             "</f>
        <v xml:space="preserve">SUT-CT084047 4048             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5.57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80.56</v>
      </c>
      <c r="AR108" s="3">
        <v>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1</v>
      </c>
      <c r="BI108" s="3">
        <v>1.9</v>
      </c>
      <c r="BJ108" s="3">
        <v>5.9</v>
      </c>
      <c r="BK108" s="3">
        <v>6</v>
      </c>
      <c r="BL108" s="3">
        <v>212.01</v>
      </c>
      <c r="BM108" s="3">
        <v>31.8</v>
      </c>
      <c r="BN108" s="3">
        <v>243.81</v>
      </c>
      <c r="BO108" s="3">
        <v>243.81</v>
      </c>
      <c r="BQ108" s="3" t="s">
        <v>504</v>
      </c>
      <c r="BR108" s="3" t="s">
        <v>84</v>
      </c>
      <c r="BS108" s="4">
        <v>45257</v>
      </c>
      <c r="BT108" s="5">
        <v>0.41666666666666669</v>
      </c>
      <c r="BU108" s="3" t="s">
        <v>505</v>
      </c>
      <c r="BV108" s="3" t="s">
        <v>94</v>
      </c>
      <c r="BY108" s="3">
        <v>29594.15</v>
      </c>
      <c r="CC108" s="3" t="s">
        <v>502</v>
      </c>
      <c r="CD108" s="3">
        <v>9810</v>
      </c>
      <c r="CE108" s="3" t="s">
        <v>161</v>
      </c>
      <c r="CI108" s="3">
        <v>4</v>
      </c>
      <c r="CJ108" s="3">
        <v>4</v>
      </c>
      <c r="CK108" s="3">
        <v>43</v>
      </c>
      <c r="CL108" s="3" t="s">
        <v>88</v>
      </c>
    </row>
    <row r="109" spans="1:90" x14ac:dyDescent="0.3">
      <c r="A109" s="3" t="s">
        <v>72</v>
      </c>
      <c r="B109" s="3" t="s">
        <v>73</v>
      </c>
      <c r="C109" s="3" t="s">
        <v>74</v>
      </c>
      <c r="E109" s="3" t="str">
        <f>"GAB2017801"</f>
        <v>GAB2017801</v>
      </c>
      <c r="F109" s="4">
        <v>45251</v>
      </c>
      <c r="G109" s="3">
        <v>202408</v>
      </c>
      <c r="H109" s="3" t="s">
        <v>75</v>
      </c>
      <c r="I109" s="3" t="s">
        <v>76</v>
      </c>
      <c r="J109" s="3" t="s">
        <v>77</v>
      </c>
      <c r="K109" s="3" t="s">
        <v>78</v>
      </c>
      <c r="L109" s="3" t="s">
        <v>506</v>
      </c>
      <c r="M109" s="3" t="s">
        <v>507</v>
      </c>
      <c r="N109" s="3" t="s">
        <v>508</v>
      </c>
      <c r="O109" s="3" t="s">
        <v>169</v>
      </c>
      <c r="P109" s="3" t="str">
        <f>"SUT-CT084050 4049             "</f>
        <v xml:space="preserve">SUT-CT084050 4049             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5.57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80.56</v>
      </c>
      <c r="AR109" s="3">
        <v>0</v>
      </c>
      <c r="AS109" s="3">
        <v>0</v>
      </c>
      <c r="AT109" s="3">
        <v>0</v>
      </c>
      <c r="AU109" s="3">
        <v>0</v>
      </c>
      <c r="AV109" s="3">
        <v>0</v>
      </c>
      <c r="AW109" s="3">
        <v>0</v>
      </c>
      <c r="AX109" s="3">
        <v>0</v>
      </c>
      <c r="AY109" s="3">
        <v>0</v>
      </c>
      <c r="AZ109" s="3">
        <v>0</v>
      </c>
      <c r="BA109" s="3">
        <v>0</v>
      </c>
      <c r="BB109" s="3">
        <v>0</v>
      </c>
      <c r="BC109" s="3">
        <v>0</v>
      </c>
      <c r="BD109" s="3">
        <v>0</v>
      </c>
      <c r="BE109" s="3">
        <v>0</v>
      </c>
      <c r="BF109" s="3">
        <v>0</v>
      </c>
      <c r="BG109" s="3">
        <v>0</v>
      </c>
      <c r="BH109" s="3">
        <v>1</v>
      </c>
      <c r="BI109" s="3">
        <v>1.4</v>
      </c>
      <c r="BJ109" s="3">
        <v>6</v>
      </c>
      <c r="BK109" s="3">
        <v>6</v>
      </c>
      <c r="BL109" s="3">
        <v>212.01</v>
      </c>
      <c r="BM109" s="3">
        <v>31.8</v>
      </c>
      <c r="BN109" s="3">
        <v>243.81</v>
      </c>
      <c r="BO109" s="3">
        <v>243.81</v>
      </c>
      <c r="BQ109" s="3" t="s">
        <v>509</v>
      </c>
      <c r="BR109" s="3" t="s">
        <v>84</v>
      </c>
      <c r="BS109" s="4">
        <v>45254</v>
      </c>
      <c r="BT109" s="5">
        <v>0.56319444444444444</v>
      </c>
      <c r="BU109" s="3" t="s">
        <v>510</v>
      </c>
      <c r="BV109" s="3" t="s">
        <v>94</v>
      </c>
      <c r="BY109" s="3">
        <v>30023.5</v>
      </c>
      <c r="CC109" s="3" t="s">
        <v>507</v>
      </c>
      <c r="CD109" s="3">
        <v>9835</v>
      </c>
      <c r="CE109" s="3" t="s">
        <v>161</v>
      </c>
      <c r="CF109" s="4">
        <v>45257</v>
      </c>
      <c r="CI109" s="3">
        <v>8</v>
      </c>
      <c r="CJ109" s="3">
        <v>3</v>
      </c>
      <c r="CK109" s="3">
        <v>43</v>
      </c>
      <c r="CL109" s="3" t="s">
        <v>88</v>
      </c>
    </row>
    <row r="110" spans="1:90" x14ac:dyDescent="0.3">
      <c r="A110" s="3" t="s">
        <v>72</v>
      </c>
      <c r="B110" s="3" t="s">
        <v>73</v>
      </c>
      <c r="C110" s="3" t="s">
        <v>74</v>
      </c>
      <c r="E110" s="3" t="str">
        <f>"GAB2017803"</f>
        <v>GAB2017803</v>
      </c>
      <c r="F110" s="4">
        <v>45251</v>
      </c>
      <c r="G110" s="3">
        <v>202408</v>
      </c>
      <c r="H110" s="3" t="s">
        <v>75</v>
      </c>
      <c r="I110" s="3" t="s">
        <v>76</v>
      </c>
      <c r="J110" s="3" t="s">
        <v>77</v>
      </c>
      <c r="K110" s="3" t="s">
        <v>78</v>
      </c>
      <c r="L110" s="3" t="s">
        <v>266</v>
      </c>
      <c r="M110" s="3" t="s">
        <v>267</v>
      </c>
      <c r="N110" s="3" t="s">
        <v>511</v>
      </c>
      <c r="O110" s="3" t="s">
        <v>169</v>
      </c>
      <c r="P110" s="3" t="str">
        <f>"SUT-CT084044 4045             "</f>
        <v xml:space="preserve">SUT-CT084044 4045             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5.57</v>
      </c>
      <c r="AH110" s="3">
        <v>0</v>
      </c>
      <c r="AI110" s="3">
        <v>0</v>
      </c>
      <c r="AJ110" s="3">
        <v>0</v>
      </c>
      <c r="AK110" s="3">
        <v>0</v>
      </c>
      <c r="AL110" s="3">
        <v>0</v>
      </c>
      <c r="AM110" s="3">
        <v>0</v>
      </c>
      <c r="AN110" s="3">
        <v>0</v>
      </c>
      <c r="AO110" s="3">
        <v>0</v>
      </c>
      <c r="AP110" s="3">
        <v>0</v>
      </c>
      <c r="AQ110" s="3">
        <v>57.12</v>
      </c>
      <c r="AR110" s="3">
        <v>0</v>
      </c>
      <c r="AS110" s="3">
        <v>0</v>
      </c>
      <c r="AT110" s="3">
        <v>0</v>
      </c>
      <c r="AU110" s="3">
        <v>0</v>
      </c>
      <c r="AV110" s="3">
        <v>0</v>
      </c>
      <c r="AW110" s="3">
        <v>0</v>
      </c>
      <c r="AX110" s="3">
        <v>0</v>
      </c>
      <c r="AY110" s="3">
        <v>0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1</v>
      </c>
      <c r="BI110" s="3">
        <v>2.2000000000000002</v>
      </c>
      <c r="BJ110" s="3">
        <v>6.8</v>
      </c>
      <c r="BK110" s="3">
        <v>7</v>
      </c>
      <c r="BL110" s="3">
        <v>151.94</v>
      </c>
      <c r="BM110" s="3">
        <v>22.79</v>
      </c>
      <c r="BN110" s="3">
        <v>174.73</v>
      </c>
      <c r="BO110" s="3">
        <v>174.73</v>
      </c>
      <c r="BQ110" s="3" t="s">
        <v>512</v>
      </c>
      <c r="BR110" s="3" t="s">
        <v>84</v>
      </c>
      <c r="BS110" s="4">
        <v>45253</v>
      </c>
      <c r="BT110" s="5">
        <v>0.41666666666666669</v>
      </c>
      <c r="BU110" s="3" t="s">
        <v>513</v>
      </c>
      <c r="BV110" s="3" t="s">
        <v>94</v>
      </c>
      <c r="BY110" s="3">
        <v>34090.879999999997</v>
      </c>
      <c r="CA110" s="3" t="s">
        <v>514</v>
      </c>
      <c r="CC110" s="3" t="s">
        <v>267</v>
      </c>
      <c r="CD110" s="3">
        <v>9301</v>
      </c>
      <c r="CE110" s="3" t="s">
        <v>161</v>
      </c>
      <c r="CF110" s="4">
        <v>45254</v>
      </c>
      <c r="CI110" s="3">
        <v>4</v>
      </c>
      <c r="CJ110" s="3">
        <v>2</v>
      </c>
      <c r="CK110" s="3">
        <v>41</v>
      </c>
      <c r="CL110" s="3" t="s">
        <v>88</v>
      </c>
    </row>
    <row r="111" spans="1:90" x14ac:dyDescent="0.3">
      <c r="A111" s="3" t="s">
        <v>72</v>
      </c>
      <c r="B111" s="3" t="s">
        <v>73</v>
      </c>
      <c r="C111" s="3" t="s">
        <v>74</v>
      </c>
      <c r="E111" s="3" t="str">
        <f>"GAB2017804"</f>
        <v>GAB2017804</v>
      </c>
      <c r="F111" s="4">
        <v>45251</v>
      </c>
      <c r="G111" s="3">
        <v>202408</v>
      </c>
      <c r="H111" s="3" t="s">
        <v>75</v>
      </c>
      <c r="I111" s="3" t="s">
        <v>76</v>
      </c>
      <c r="J111" s="3" t="s">
        <v>77</v>
      </c>
      <c r="K111" s="3" t="s">
        <v>78</v>
      </c>
      <c r="L111" s="3" t="s">
        <v>515</v>
      </c>
      <c r="M111" s="3" t="s">
        <v>516</v>
      </c>
      <c r="N111" s="3" t="s">
        <v>517</v>
      </c>
      <c r="O111" s="3" t="s">
        <v>169</v>
      </c>
      <c r="P111" s="3" t="str">
        <f>"SUT-CT084040 4041             "</f>
        <v xml:space="preserve">SUT-CT084040 4041             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5.57</v>
      </c>
      <c r="AH111" s="3">
        <v>0</v>
      </c>
      <c r="AI111" s="3">
        <v>0</v>
      </c>
      <c r="AJ111" s="3">
        <v>0</v>
      </c>
      <c r="AK111" s="3">
        <v>0</v>
      </c>
      <c r="AL111" s="3">
        <v>0</v>
      </c>
      <c r="AM111" s="3">
        <v>0</v>
      </c>
      <c r="AN111" s="3">
        <v>0</v>
      </c>
      <c r="AO111" s="3">
        <v>0</v>
      </c>
      <c r="AP111" s="3">
        <v>0</v>
      </c>
      <c r="AQ111" s="3">
        <v>80.56</v>
      </c>
      <c r="AR111" s="3">
        <v>0</v>
      </c>
      <c r="AS111" s="3">
        <v>0</v>
      </c>
      <c r="AT111" s="3">
        <v>0</v>
      </c>
      <c r="AU111" s="3">
        <v>0</v>
      </c>
      <c r="AV111" s="3">
        <v>0</v>
      </c>
      <c r="AW111" s="3">
        <v>0</v>
      </c>
      <c r="AX111" s="3">
        <v>0</v>
      </c>
      <c r="AY111" s="3">
        <v>0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0</v>
      </c>
      <c r="BH111" s="3">
        <v>1</v>
      </c>
      <c r="BI111" s="3">
        <v>1.6</v>
      </c>
      <c r="BJ111" s="3">
        <v>6</v>
      </c>
      <c r="BK111" s="3">
        <v>6</v>
      </c>
      <c r="BL111" s="3">
        <v>212.01</v>
      </c>
      <c r="BM111" s="3">
        <v>31.8</v>
      </c>
      <c r="BN111" s="3">
        <v>243.81</v>
      </c>
      <c r="BO111" s="3">
        <v>243.81</v>
      </c>
      <c r="BQ111" s="3" t="s">
        <v>518</v>
      </c>
      <c r="BR111" s="3" t="s">
        <v>84</v>
      </c>
      <c r="BS111" s="4">
        <v>45254</v>
      </c>
      <c r="BT111" s="5">
        <v>0.6</v>
      </c>
      <c r="BU111" s="3" t="s">
        <v>519</v>
      </c>
      <c r="BV111" s="3" t="s">
        <v>94</v>
      </c>
      <c r="BY111" s="3">
        <v>29771.91</v>
      </c>
      <c r="CA111" s="3" t="s">
        <v>520</v>
      </c>
      <c r="CC111" s="3" t="s">
        <v>516</v>
      </c>
      <c r="CD111" s="3">
        <v>9700</v>
      </c>
      <c r="CE111" s="3" t="s">
        <v>161</v>
      </c>
      <c r="CF111" s="4">
        <v>45257</v>
      </c>
      <c r="CI111" s="3">
        <v>4</v>
      </c>
      <c r="CJ111" s="3">
        <v>3</v>
      </c>
      <c r="CK111" s="3">
        <v>43</v>
      </c>
      <c r="CL111" s="3" t="s">
        <v>88</v>
      </c>
    </row>
    <row r="112" spans="1:90" x14ac:dyDescent="0.3">
      <c r="A112" s="3" t="s">
        <v>72</v>
      </c>
      <c r="B112" s="3" t="s">
        <v>73</v>
      </c>
      <c r="C112" s="3" t="s">
        <v>74</v>
      </c>
      <c r="E112" s="3" t="str">
        <f>"GAB2017807"</f>
        <v>GAB2017807</v>
      </c>
      <c r="F112" s="4">
        <v>45251</v>
      </c>
      <c r="G112" s="3">
        <v>202408</v>
      </c>
      <c r="H112" s="3" t="s">
        <v>75</v>
      </c>
      <c r="I112" s="3" t="s">
        <v>76</v>
      </c>
      <c r="J112" s="3" t="s">
        <v>77</v>
      </c>
      <c r="K112" s="3" t="s">
        <v>78</v>
      </c>
      <c r="L112" s="3" t="s">
        <v>521</v>
      </c>
      <c r="M112" s="3" t="s">
        <v>522</v>
      </c>
      <c r="N112" s="3" t="s">
        <v>523</v>
      </c>
      <c r="O112" s="3" t="s">
        <v>169</v>
      </c>
      <c r="P112" s="3" t="str">
        <f>"SUT-CT084046                  "</f>
        <v xml:space="preserve">SUT-CT084046                  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5.57</v>
      </c>
      <c r="AH112" s="3">
        <v>0</v>
      </c>
      <c r="AI112" s="3">
        <v>0</v>
      </c>
      <c r="AJ112" s="3">
        <v>0</v>
      </c>
      <c r="AK112" s="3">
        <v>0</v>
      </c>
      <c r="AL112" s="3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80.56</v>
      </c>
      <c r="AR112" s="3">
        <v>0</v>
      </c>
      <c r="AS112" s="3">
        <v>0</v>
      </c>
      <c r="AT112" s="3">
        <v>0</v>
      </c>
      <c r="AU112" s="3">
        <v>0</v>
      </c>
      <c r="AV112" s="3">
        <v>0</v>
      </c>
      <c r="AW112" s="3">
        <v>0</v>
      </c>
      <c r="AX112" s="3">
        <v>0</v>
      </c>
      <c r="AY112" s="3">
        <v>0</v>
      </c>
      <c r="AZ112" s="3">
        <v>0</v>
      </c>
      <c r="BA112" s="3">
        <v>0</v>
      </c>
      <c r="BB112" s="3">
        <v>0</v>
      </c>
      <c r="BC112" s="3">
        <v>0</v>
      </c>
      <c r="BD112" s="3">
        <v>0</v>
      </c>
      <c r="BE112" s="3">
        <v>0</v>
      </c>
      <c r="BF112" s="3">
        <v>0</v>
      </c>
      <c r="BG112" s="3">
        <v>0</v>
      </c>
      <c r="BH112" s="3">
        <v>1</v>
      </c>
      <c r="BI112" s="3">
        <v>1.5</v>
      </c>
      <c r="BJ112" s="3">
        <v>6.3</v>
      </c>
      <c r="BK112" s="3">
        <v>7</v>
      </c>
      <c r="BL112" s="3">
        <v>212.01</v>
      </c>
      <c r="BM112" s="3">
        <v>31.8</v>
      </c>
      <c r="BN112" s="3">
        <v>243.81</v>
      </c>
      <c r="BO112" s="3">
        <v>243.81</v>
      </c>
      <c r="BQ112" s="3" t="s">
        <v>504</v>
      </c>
      <c r="BR112" s="3" t="s">
        <v>84</v>
      </c>
      <c r="BS112" s="4">
        <v>45254</v>
      </c>
      <c r="BT112" s="5">
        <v>0.62361111111111112</v>
      </c>
      <c r="BU112" s="3" t="s">
        <v>524</v>
      </c>
      <c r="BV112" s="3" t="s">
        <v>94</v>
      </c>
      <c r="BY112" s="3">
        <v>31333.25</v>
      </c>
      <c r="CA112" s="3" t="s">
        <v>520</v>
      </c>
      <c r="CC112" s="3" t="s">
        <v>522</v>
      </c>
      <c r="CD112" s="3">
        <v>9730</v>
      </c>
      <c r="CE112" s="3" t="s">
        <v>161</v>
      </c>
      <c r="CF112" s="4">
        <v>45257</v>
      </c>
      <c r="CI112" s="3">
        <v>4</v>
      </c>
      <c r="CJ112" s="3">
        <v>3</v>
      </c>
      <c r="CK112" s="3">
        <v>43</v>
      </c>
      <c r="CL112" s="3" t="s">
        <v>88</v>
      </c>
    </row>
    <row r="113" spans="1:90" x14ac:dyDescent="0.3">
      <c r="A113" s="3" t="s">
        <v>72</v>
      </c>
      <c r="B113" s="3" t="s">
        <v>73</v>
      </c>
      <c r="C113" s="3" t="s">
        <v>74</v>
      </c>
      <c r="E113" s="3" t="str">
        <f>"GAB2017808"</f>
        <v>GAB2017808</v>
      </c>
      <c r="F113" s="4">
        <v>45251</v>
      </c>
      <c r="G113" s="3">
        <v>202408</v>
      </c>
      <c r="H113" s="3" t="s">
        <v>75</v>
      </c>
      <c r="I113" s="3" t="s">
        <v>76</v>
      </c>
      <c r="J113" s="3" t="s">
        <v>77</v>
      </c>
      <c r="K113" s="3" t="s">
        <v>78</v>
      </c>
      <c r="L113" s="3" t="s">
        <v>266</v>
      </c>
      <c r="M113" s="3" t="s">
        <v>267</v>
      </c>
      <c r="N113" s="3" t="s">
        <v>525</v>
      </c>
      <c r="O113" s="3" t="s">
        <v>169</v>
      </c>
      <c r="P113" s="3" t="str">
        <f>"SUT-CT084043                  "</f>
        <v xml:space="preserve">SUT-CT084043                  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5.57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>
        <v>0</v>
      </c>
      <c r="AN113" s="3">
        <v>0</v>
      </c>
      <c r="AO113" s="3">
        <v>0</v>
      </c>
      <c r="AP113" s="3">
        <v>0</v>
      </c>
      <c r="AQ113" s="3">
        <v>57.12</v>
      </c>
      <c r="AR113" s="3">
        <v>0</v>
      </c>
      <c r="AS113" s="3">
        <v>0</v>
      </c>
      <c r="AT113" s="3">
        <v>0</v>
      </c>
      <c r="AU113" s="3">
        <v>0</v>
      </c>
      <c r="AV113" s="3">
        <v>0</v>
      </c>
      <c r="AW113" s="3">
        <v>0</v>
      </c>
      <c r="AX113" s="3">
        <v>0</v>
      </c>
      <c r="AY113" s="3">
        <v>0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0</v>
      </c>
      <c r="BH113" s="3">
        <v>1</v>
      </c>
      <c r="BI113" s="3">
        <v>1.4</v>
      </c>
      <c r="BJ113" s="3">
        <v>6.7</v>
      </c>
      <c r="BK113" s="3">
        <v>7</v>
      </c>
      <c r="BL113" s="3">
        <v>151.94</v>
      </c>
      <c r="BM113" s="3">
        <v>22.79</v>
      </c>
      <c r="BN113" s="3">
        <v>174.73</v>
      </c>
      <c r="BO113" s="3">
        <v>174.73</v>
      </c>
      <c r="BQ113" s="3" t="s">
        <v>526</v>
      </c>
      <c r="BR113" s="3" t="s">
        <v>84</v>
      </c>
      <c r="BS113" s="4">
        <v>45253</v>
      </c>
      <c r="BT113" s="5">
        <v>0.60416666666666663</v>
      </c>
      <c r="BU113" s="3" t="s">
        <v>527</v>
      </c>
      <c r="BV113" s="3" t="s">
        <v>94</v>
      </c>
      <c r="BY113" s="3">
        <v>33271.879999999997</v>
      </c>
      <c r="CA113" s="3" t="s">
        <v>528</v>
      </c>
      <c r="CC113" s="3" t="s">
        <v>267</v>
      </c>
      <c r="CD113" s="3">
        <v>9301</v>
      </c>
      <c r="CE113" s="3" t="s">
        <v>161</v>
      </c>
      <c r="CF113" s="4">
        <v>45254</v>
      </c>
      <c r="CI113" s="3">
        <v>4</v>
      </c>
      <c r="CJ113" s="3">
        <v>2</v>
      </c>
      <c r="CK113" s="3">
        <v>41</v>
      </c>
      <c r="CL113" s="3" t="s">
        <v>88</v>
      </c>
    </row>
    <row r="114" spans="1:90" x14ac:dyDescent="0.3">
      <c r="A114" s="3" t="s">
        <v>72</v>
      </c>
      <c r="B114" s="3" t="s">
        <v>73</v>
      </c>
      <c r="C114" s="3" t="s">
        <v>74</v>
      </c>
      <c r="E114" s="3" t="str">
        <f>"GAB2017809"</f>
        <v>GAB2017809</v>
      </c>
      <c r="F114" s="4">
        <v>45251</v>
      </c>
      <c r="G114" s="3">
        <v>202408</v>
      </c>
      <c r="H114" s="3" t="s">
        <v>75</v>
      </c>
      <c r="I114" s="3" t="s">
        <v>76</v>
      </c>
      <c r="J114" s="3" t="s">
        <v>77</v>
      </c>
      <c r="K114" s="3" t="s">
        <v>78</v>
      </c>
      <c r="L114" s="3" t="s">
        <v>529</v>
      </c>
      <c r="M114" s="3" t="s">
        <v>530</v>
      </c>
      <c r="N114" s="3" t="s">
        <v>531</v>
      </c>
      <c r="O114" s="3" t="s">
        <v>169</v>
      </c>
      <c r="P114" s="3" t="str">
        <f>"SUT-CT084051                  "</f>
        <v xml:space="preserve">SUT-CT084051                  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5.57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>
        <v>0</v>
      </c>
      <c r="AN114" s="3">
        <v>0</v>
      </c>
      <c r="AO114" s="3">
        <v>0</v>
      </c>
      <c r="AP114" s="3">
        <v>0</v>
      </c>
      <c r="AQ114" s="3">
        <v>80.56</v>
      </c>
      <c r="AR114" s="3">
        <v>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0</v>
      </c>
      <c r="BH114" s="3">
        <v>1</v>
      </c>
      <c r="BI114" s="3">
        <v>0.3</v>
      </c>
      <c r="BJ114" s="3">
        <v>2.5</v>
      </c>
      <c r="BK114" s="3">
        <v>3</v>
      </c>
      <c r="BL114" s="3">
        <v>212.01</v>
      </c>
      <c r="BM114" s="3">
        <v>31.8</v>
      </c>
      <c r="BN114" s="3">
        <v>243.81</v>
      </c>
      <c r="BO114" s="3">
        <v>243.81</v>
      </c>
      <c r="BQ114" s="3" t="s">
        <v>532</v>
      </c>
      <c r="BR114" s="3" t="s">
        <v>84</v>
      </c>
      <c r="BS114" s="4">
        <v>45254</v>
      </c>
      <c r="BT114" s="5">
        <v>0.48333333333333334</v>
      </c>
      <c r="BU114" s="3" t="s">
        <v>533</v>
      </c>
      <c r="BV114" s="3" t="s">
        <v>94</v>
      </c>
      <c r="BY114" s="3">
        <v>12369.62</v>
      </c>
      <c r="CA114" s="3" t="s">
        <v>534</v>
      </c>
      <c r="CC114" s="3" t="s">
        <v>530</v>
      </c>
      <c r="CD114" s="3">
        <v>9600</v>
      </c>
      <c r="CE114" s="3" t="s">
        <v>161</v>
      </c>
      <c r="CF114" s="4">
        <v>45257</v>
      </c>
      <c r="CI114" s="3">
        <v>4</v>
      </c>
      <c r="CJ114" s="3">
        <v>3</v>
      </c>
      <c r="CK114" s="3">
        <v>43</v>
      </c>
      <c r="CL114" s="3" t="s">
        <v>88</v>
      </c>
    </row>
    <row r="115" spans="1:90" x14ac:dyDescent="0.3">
      <c r="A115" s="3" t="s">
        <v>72</v>
      </c>
      <c r="B115" s="3" t="s">
        <v>73</v>
      </c>
      <c r="C115" s="3" t="s">
        <v>74</v>
      </c>
      <c r="E115" s="3" t="str">
        <f>"GAB2017810"</f>
        <v>GAB2017810</v>
      </c>
      <c r="F115" s="4">
        <v>45251</v>
      </c>
      <c r="G115" s="3">
        <v>202408</v>
      </c>
      <c r="H115" s="3" t="s">
        <v>75</v>
      </c>
      <c r="I115" s="3" t="s">
        <v>76</v>
      </c>
      <c r="J115" s="3" t="s">
        <v>77</v>
      </c>
      <c r="K115" s="3" t="s">
        <v>78</v>
      </c>
      <c r="L115" s="3" t="s">
        <v>136</v>
      </c>
      <c r="M115" s="3" t="s">
        <v>137</v>
      </c>
      <c r="N115" s="3" t="s">
        <v>149</v>
      </c>
      <c r="O115" s="3" t="s">
        <v>169</v>
      </c>
      <c r="P115" s="3" t="str">
        <f>"SUT-CT084029                  "</f>
        <v xml:space="preserve">SUT-CT084029                  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5.57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>
        <v>0</v>
      </c>
      <c r="AN115" s="3">
        <v>0</v>
      </c>
      <c r="AO115" s="3">
        <v>0</v>
      </c>
      <c r="AP115" s="3">
        <v>0</v>
      </c>
      <c r="AQ115" s="3">
        <v>290.27999999999997</v>
      </c>
      <c r="AR115" s="3">
        <v>0</v>
      </c>
      <c r="AS115" s="3">
        <v>0</v>
      </c>
      <c r="AT115" s="3">
        <v>0</v>
      </c>
      <c r="AU115" s="3">
        <v>0</v>
      </c>
      <c r="AV115" s="3">
        <v>0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5</v>
      </c>
      <c r="BI115" s="3">
        <v>44.6</v>
      </c>
      <c r="BJ115" s="3">
        <v>114</v>
      </c>
      <c r="BK115" s="3">
        <v>114</v>
      </c>
      <c r="BL115" s="3">
        <v>749.42</v>
      </c>
      <c r="BM115" s="3">
        <v>112.41</v>
      </c>
      <c r="BN115" s="3">
        <v>861.83</v>
      </c>
      <c r="BO115" s="3">
        <v>861.83</v>
      </c>
      <c r="BQ115" s="3" t="s">
        <v>535</v>
      </c>
      <c r="BR115" s="3" t="s">
        <v>84</v>
      </c>
      <c r="BS115" s="4">
        <v>45254</v>
      </c>
      <c r="BT115" s="5">
        <v>0.53819444444444442</v>
      </c>
      <c r="BU115" s="3" t="s">
        <v>175</v>
      </c>
      <c r="BV115" s="3" t="s">
        <v>94</v>
      </c>
      <c r="BY115" s="3">
        <v>570102.4</v>
      </c>
      <c r="CA115" s="3" t="s">
        <v>496</v>
      </c>
      <c r="CC115" s="3" t="s">
        <v>137</v>
      </c>
      <c r="CD115" s="3">
        <v>157</v>
      </c>
      <c r="CE115" s="3" t="s">
        <v>161</v>
      </c>
      <c r="CF115" s="4">
        <v>45254</v>
      </c>
      <c r="CI115" s="3">
        <v>3</v>
      </c>
      <c r="CJ115" s="3">
        <v>3</v>
      </c>
      <c r="CK115" s="3">
        <v>41</v>
      </c>
      <c r="CL115" s="3" t="s">
        <v>88</v>
      </c>
    </row>
    <row r="116" spans="1:90" x14ac:dyDescent="0.3">
      <c r="A116" s="3" t="s">
        <v>72</v>
      </c>
      <c r="B116" s="3" t="s">
        <v>73</v>
      </c>
      <c r="C116" s="3" t="s">
        <v>74</v>
      </c>
      <c r="E116" s="3" t="str">
        <f>"GAB2017811"</f>
        <v>GAB2017811</v>
      </c>
      <c r="F116" s="4">
        <v>45251</v>
      </c>
      <c r="G116" s="3">
        <v>202408</v>
      </c>
      <c r="H116" s="3" t="s">
        <v>75</v>
      </c>
      <c r="I116" s="3" t="s">
        <v>76</v>
      </c>
      <c r="J116" s="3" t="s">
        <v>77</v>
      </c>
      <c r="K116" s="3" t="s">
        <v>78</v>
      </c>
      <c r="L116" s="3" t="s">
        <v>136</v>
      </c>
      <c r="M116" s="3" t="s">
        <v>137</v>
      </c>
      <c r="N116" s="3" t="s">
        <v>138</v>
      </c>
      <c r="O116" s="3" t="s">
        <v>169</v>
      </c>
      <c r="P116" s="3" t="str">
        <f>"JEFFREY                       "</f>
        <v xml:space="preserve">JEFFREY                       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5.57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57.12</v>
      </c>
      <c r="AR116" s="3">
        <v>0</v>
      </c>
      <c r="AS116" s="3">
        <v>0</v>
      </c>
      <c r="AT116" s="3">
        <v>0</v>
      </c>
      <c r="AU116" s="3">
        <v>0</v>
      </c>
      <c r="AV116" s="3">
        <v>0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1</v>
      </c>
      <c r="BI116" s="3">
        <v>1.3</v>
      </c>
      <c r="BJ116" s="3">
        <v>1.7</v>
      </c>
      <c r="BK116" s="3">
        <v>2</v>
      </c>
      <c r="BL116" s="3">
        <v>151.94</v>
      </c>
      <c r="BM116" s="3">
        <v>22.79</v>
      </c>
      <c r="BN116" s="3">
        <v>174.73</v>
      </c>
      <c r="BO116" s="3">
        <v>174.73</v>
      </c>
      <c r="BQ116" s="3" t="s">
        <v>139</v>
      </c>
      <c r="BR116" s="3" t="s">
        <v>84</v>
      </c>
      <c r="BS116" s="4">
        <v>45254</v>
      </c>
      <c r="BT116" s="5">
        <v>0.375</v>
      </c>
      <c r="BU116" s="3" t="s">
        <v>536</v>
      </c>
      <c r="BV116" s="3" t="s">
        <v>94</v>
      </c>
      <c r="BY116" s="3">
        <v>8389.92</v>
      </c>
      <c r="CA116" s="3" t="s">
        <v>429</v>
      </c>
      <c r="CC116" s="3" t="s">
        <v>137</v>
      </c>
      <c r="CD116" s="3">
        <v>157</v>
      </c>
      <c r="CE116" s="3" t="s">
        <v>161</v>
      </c>
      <c r="CF116" s="4">
        <v>45254</v>
      </c>
      <c r="CI116" s="3">
        <v>3</v>
      </c>
      <c r="CJ116" s="3">
        <v>3</v>
      </c>
      <c r="CK116" s="3">
        <v>41</v>
      </c>
      <c r="CL116" s="3" t="s">
        <v>88</v>
      </c>
    </row>
    <row r="117" spans="1:90" x14ac:dyDescent="0.3">
      <c r="A117" s="3" t="s">
        <v>72</v>
      </c>
      <c r="B117" s="3" t="s">
        <v>73</v>
      </c>
      <c r="C117" s="3" t="s">
        <v>74</v>
      </c>
      <c r="E117" s="3" t="str">
        <f>"GAB2017815"</f>
        <v>GAB2017815</v>
      </c>
      <c r="F117" s="4">
        <v>45251</v>
      </c>
      <c r="G117" s="3">
        <v>202408</v>
      </c>
      <c r="H117" s="3" t="s">
        <v>75</v>
      </c>
      <c r="I117" s="3" t="s">
        <v>76</v>
      </c>
      <c r="J117" s="3" t="s">
        <v>77</v>
      </c>
      <c r="K117" s="3" t="s">
        <v>78</v>
      </c>
      <c r="L117" s="3" t="s">
        <v>191</v>
      </c>
      <c r="M117" s="3" t="s">
        <v>192</v>
      </c>
      <c r="N117" s="3" t="s">
        <v>537</v>
      </c>
      <c r="O117" s="3" t="s">
        <v>169</v>
      </c>
      <c r="P117" s="3" t="str">
        <f>"MED-CT084017                  "</f>
        <v xml:space="preserve">MED-CT084017                  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5.57</v>
      </c>
      <c r="AH117" s="3">
        <v>0</v>
      </c>
      <c r="AI117" s="3">
        <v>0</v>
      </c>
      <c r="AJ117" s="3">
        <v>0</v>
      </c>
      <c r="AK117" s="3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57.12</v>
      </c>
      <c r="AR117" s="3">
        <v>0</v>
      </c>
      <c r="AS117" s="3">
        <v>0</v>
      </c>
      <c r="AT117" s="3">
        <v>0</v>
      </c>
      <c r="AU117" s="3">
        <v>0</v>
      </c>
      <c r="AV117" s="3">
        <v>0</v>
      </c>
      <c r="AW117" s="3">
        <v>0</v>
      </c>
      <c r="AX117" s="3">
        <v>0</v>
      </c>
      <c r="AY117" s="3">
        <v>0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1</v>
      </c>
      <c r="BI117" s="3">
        <v>0.6</v>
      </c>
      <c r="BJ117" s="3">
        <v>2.7</v>
      </c>
      <c r="BK117" s="3">
        <v>3</v>
      </c>
      <c r="BL117" s="3">
        <v>151.94</v>
      </c>
      <c r="BM117" s="3">
        <v>22.79</v>
      </c>
      <c r="BN117" s="3">
        <v>174.73</v>
      </c>
      <c r="BO117" s="3">
        <v>174.73</v>
      </c>
      <c r="BQ117" s="3" t="s">
        <v>538</v>
      </c>
      <c r="BR117" s="3" t="s">
        <v>84</v>
      </c>
      <c r="BS117" s="3" t="s">
        <v>85</v>
      </c>
      <c r="BY117" s="3">
        <v>13507.2</v>
      </c>
      <c r="CC117" s="3" t="s">
        <v>192</v>
      </c>
      <c r="CD117" s="3">
        <v>6230</v>
      </c>
      <c r="CE117" s="3" t="s">
        <v>161</v>
      </c>
      <c r="CI117" s="3">
        <v>3</v>
      </c>
      <c r="CJ117" s="3" t="s">
        <v>85</v>
      </c>
      <c r="CK117" s="3">
        <v>41</v>
      </c>
      <c r="CL117" s="3" t="s">
        <v>88</v>
      </c>
    </row>
    <row r="118" spans="1:90" x14ac:dyDescent="0.3">
      <c r="A118" s="3" t="s">
        <v>72</v>
      </c>
      <c r="B118" s="3" t="s">
        <v>73</v>
      </c>
      <c r="C118" s="3" t="s">
        <v>74</v>
      </c>
      <c r="E118" s="3" t="str">
        <f>"GAB2017820"</f>
        <v>GAB2017820</v>
      </c>
      <c r="F118" s="4">
        <v>45251</v>
      </c>
      <c r="G118" s="3">
        <v>202408</v>
      </c>
      <c r="H118" s="3" t="s">
        <v>75</v>
      </c>
      <c r="I118" s="3" t="s">
        <v>76</v>
      </c>
      <c r="J118" s="3" t="s">
        <v>77</v>
      </c>
      <c r="K118" s="3" t="s">
        <v>78</v>
      </c>
      <c r="L118" s="3" t="s">
        <v>157</v>
      </c>
      <c r="M118" s="3" t="s">
        <v>158</v>
      </c>
      <c r="N118" s="3" t="s">
        <v>539</v>
      </c>
      <c r="O118" s="3" t="s">
        <v>169</v>
      </c>
      <c r="P118" s="3" t="str">
        <f>"SUT-CT084086                  "</f>
        <v xml:space="preserve">SUT-CT084086                  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5.57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57.12</v>
      </c>
      <c r="AR118" s="3">
        <v>0</v>
      </c>
      <c r="AS118" s="3">
        <v>0</v>
      </c>
      <c r="AT118" s="3">
        <v>0</v>
      </c>
      <c r="AU118" s="3">
        <v>0</v>
      </c>
      <c r="AV118" s="3">
        <v>0</v>
      </c>
      <c r="AW118" s="3">
        <v>0</v>
      </c>
      <c r="AX118" s="3">
        <v>0</v>
      </c>
      <c r="AY118" s="3">
        <v>0</v>
      </c>
      <c r="AZ118" s="3">
        <v>0</v>
      </c>
      <c r="BA118" s="3">
        <v>0</v>
      </c>
      <c r="BB118" s="3">
        <v>0</v>
      </c>
      <c r="BC118" s="3">
        <v>0</v>
      </c>
      <c r="BD118" s="3">
        <v>0</v>
      </c>
      <c r="BE118" s="3">
        <v>0</v>
      </c>
      <c r="BF118" s="3">
        <v>0</v>
      </c>
      <c r="BG118" s="3">
        <v>0</v>
      </c>
      <c r="BH118" s="3">
        <v>1</v>
      </c>
      <c r="BI118" s="3">
        <v>0.4</v>
      </c>
      <c r="BJ118" s="3">
        <v>2.8</v>
      </c>
      <c r="BK118" s="3">
        <v>3</v>
      </c>
      <c r="BL118" s="3">
        <v>151.94</v>
      </c>
      <c r="BM118" s="3">
        <v>22.79</v>
      </c>
      <c r="BN118" s="3">
        <v>174.73</v>
      </c>
      <c r="BO118" s="3">
        <v>174.73</v>
      </c>
      <c r="BQ118" s="3" t="s">
        <v>540</v>
      </c>
      <c r="BR118" s="3" t="s">
        <v>84</v>
      </c>
      <c r="BS118" s="4">
        <v>45254</v>
      </c>
      <c r="BT118" s="5">
        <v>0.43402777777777773</v>
      </c>
      <c r="BU118" s="3" t="s">
        <v>541</v>
      </c>
      <c r="BV118" s="3" t="s">
        <v>94</v>
      </c>
      <c r="BY118" s="3">
        <v>14227.2</v>
      </c>
      <c r="CA118" s="3" t="s">
        <v>542</v>
      </c>
      <c r="CC118" s="3" t="s">
        <v>158</v>
      </c>
      <c r="CD118" s="3">
        <v>2</v>
      </c>
      <c r="CE118" s="3" t="s">
        <v>161</v>
      </c>
      <c r="CF118" s="4">
        <v>45259</v>
      </c>
      <c r="CI118" s="3">
        <v>3</v>
      </c>
      <c r="CJ118" s="3">
        <v>3</v>
      </c>
      <c r="CK118" s="3">
        <v>41</v>
      </c>
      <c r="CL118" s="3" t="s">
        <v>88</v>
      </c>
    </row>
    <row r="119" spans="1:90" x14ac:dyDescent="0.3">
      <c r="A119" s="3" t="s">
        <v>72</v>
      </c>
      <c r="B119" s="3" t="s">
        <v>73</v>
      </c>
      <c r="C119" s="3" t="s">
        <v>74</v>
      </c>
      <c r="E119" s="3" t="str">
        <f>"GAB2017822"</f>
        <v>GAB2017822</v>
      </c>
      <c r="F119" s="4">
        <v>45251</v>
      </c>
      <c r="G119" s="3">
        <v>202408</v>
      </c>
      <c r="H119" s="3" t="s">
        <v>75</v>
      </c>
      <c r="I119" s="3" t="s">
        <v>76</v>
      </c>
      <c r="J119" s="3" t="s">
        <v>77</v>
      </c>
      <c r="K119" s="3" t="s">
        <v>78</v>
      </c>
      <c r="L119" s="3" t="s">
        <v>543</v>
      </c>
      <c r="M119" s="3" t="s">
        <v>544</v>
      </c>
      <c r="N119" s="3" t="s">
        <v>545</v>
      </c>
      <c r="O119" s="3" t="s">
        <v>169</v>
      </c>
      <c r="P119" s="3" t="str">
        <f>"SUT-019232                    "</f>
        <v xml:space="preserve">SUT-019232                    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5.57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>
        <v>0</v>
      </c>
      <c r="AQ119" s="3">
        <v>294.55</v>
      </c>
      <c r="AR119" s="3">
        <v>0</v>
      </c>
      <c r="AS119" s="3">
        <v>0</v>
      </c>
      <c r="AT119" s="3">
        <v>0</v>
      </c>
      <c r="AU119" s="3">
        <v>0</v>
      </c>
      <c r="AV119" s="3">
        <v>0</v>
      </c>
      <c r="AW119" s="3">
        <v>0</v>
      </c>
      <c r="AX119" s="3">
        <v>0</v>
      </c>
      <c r="AY119" s="3">
        <v>0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4</v>
      </c>
      <c r="BI119" s="3">
        <v>27.2</v>
      </c>
      <c r="BJ119" s="3">
        <v>66.400000000000006</v>
      </c>
      <c r="BK119" s="3">
        <v>67</v>
      </c>
      <c r="BL119" s="3">
        <v>760.36</v>
      </c>
      <c r="BM119" s="3">
        <v>114.05</v>
      </c>
      <c r="BN119" s="3">
        <v>874.41</v>
      </c>
      <c r="BO119" s="3">
        <v>874.41</v>
      </c>
      <c r="BQ119" s="3" t="s">
        <v>546</v>
      </c>
      <c r="BR119" s="3" t="s">
        <v>84</v>
      </c>
      <c r="BS119" s="4">
        <v>45253</v>
      </c>
      <c r="BT119" s="5">
        <v>0.54166666666666663</v>
      </c>
      <c r="BU119" s="3" t="s">
        <v>547</v>
      </c>
      <c r="BV119" s="3" t="s">
        <v>94</v>
      </c>
      <c r="BY119" s="3">
        <v>331895.03999999998</v>
      </c>
      <c r="CC119" s="3" t="s">
        <v>544</v>
      </c>
      <c r="CD119" s="3">
        <v>1780</v>
      </c>
      <c r="CE119" s="3" t="s">
        <v>161</v>
      </c>
      <c r="CF119" s="4">
        <v>45254</v>
      </c>
      <c r="CI119" s="3">
        <v>3</v>
      </c>
      <c r="CJ119" s="3">
        <v>2</v>
      </c>
      <c r="CK119" s="3">
        <v>43</v>
      </c>
      <c r="CL119" s="3" t="s">
        <v>88</v>
      </c>
    </row>
    <row r="120" spans="1:90" x14ac:dyDescent="0.3">
      <c r="A120" s="3" t="s">
        <v>72</v>
      </c>
      <c r="B120" s="3" t="s">
        <v>73</v>
      </c>
      <c r="C120" s="3" t="s">
        <v>74</v>
      </c>
      <c r="E120" s="3" t="str">
        <f>"GAB2017823"</f>
        <v>GAB2017823</v>
      </c>
      <c r="F120" s="4">
        <v>45251</v>
      </c>
      <c r="G120" s="3">
        <v>202408</v>
      </c>
      <c r="H120" s="3" t="s">
        <v>75</v>
      </c>
      <c r="I120" s="3" t="s">
        <v>76</v>
      </c>
      <c r="J120" s="3" t="s">
        <v>77</v>
      </c>
      <c r="K120" s="3" t="s">
        <v>78</v>
      </c>
      <c r="L120" s="3" t="s">
        <v>154</v>
      </c>
      <c r="M120" s="3" t="s">
        <v>155</v>
      </c>
      <c r="N120" s="3" t="s">
        <v>548</v>
      </c>
      <c r="O120" s="3" t="s">
        <v>169</v>
      </c>
      <c r="P120" s="3" t="str">
        <f>"MED - ALEX UITENHAGE          "</f>
        <v xml:space="preserve">MED - ALEX UITENHAGE          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5.57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156.04</v>
      </c>
      <c r="AR120" s="3">
        <v>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1</v>
      </c>
      <c r="BI120" s="3">
        <v>6.7</v>
      </c>
      <c r="BJ120" s="3">
        <v>56.7</v>
      </c>
      <c r="BK120" s="3">
        <v>57</v>
      </c>
      <c r="BL120" s="3">
        <v>405.42</v>
      </c>
      <c r="BM120" s="3">
        <v>60.81</v>
      </c>
      <c r="BN120" s="3">
        <v>466.23</v>
      </c>
      <c r="BO120" s="3">
        <v>466.23</v>
      </c>
      <c r="BQ120" s="3" t="s">
        <v>549</v>
      </c>
      <c r="BR120" s="3" t="s">
        <v>84</v>
      </c>
      <c r="BS120" s="4">
        <v>45257</v>
      </c>
      <c r="BT120" s="5">
        <v>0.41666666666666669</v>
      </c>
      <c r="BU120" s="3" t="s">
        <v>550</v>
      </c>
      <c r="BV120" s="3" t="s">
        <v>88</v>
      </c>
      <c r="BW120" s="3" t="s">
        <v>551</v>
      </c>
      <c r="BX120" s="3" t="s">
        <v>552</v>
      </c>
      <c r="BY120" s="3">
        <v>283394.7</v>
      </c>
      <c r="CC120" s="3" t="s">
        <v>155</v>
      </c>
      <c r="CD120" s="3">
        <v>6001</v>
      </c>
      <c r="CE120" s="3" t="s">
        <v>161</v>
      </c>
      <c r="CF120" s="4">
        <v>45259</v>
      </c>
      <c r="CI120" s="3">
        <v>3</v>
      </c>
      <c r="CJ120" s="3">
        <v>4</v>
      </c>
      <c r="CK120" s="3">
        <v>41</v>
      </c>
      <c r="CL120" s="3" t="s">
        <v>88</v>
      </c>
    </row>
    <row r="121" spans="1:90" x14ac:dyDescent="0.3">
      <c r="A121" s="3" t="s">
        <v>72</v>
      </c>
      <c r="B121" s="3" t="s">
        <v>73</v>
      </c>
      <c r="C121" s="3" t="s">
        <v>74</v>
      </c>
      <c r="E121" s="3" t="str">
        <f>"GAB2017824"</f>
        <v>GAB2017824</v>
      </c>
      <c r="F121" s="4">
        <v>45251</v>
      </c>
      <c r="G121" s="3">
        <v>202408</v>
      </c>
      <c r="H121" s="3" t="s">
        <v>75</v>
      </c>
      <c r="I121" s="3" t="s">
        <v>76</v>
      </c>
      <c r="J121" s="3" t="s">
        <v>77</v>
      </c>
      <c r="K121" s="3" t="s">
        <v>78</v>
      </c>
      <c r="L121" s="3" t="s">
        <v>89</v>
      </c>
      <c r="M121" s="3" t="s">
        <v>90</v>
      </c>
      <c r="N121" s="3" t="s">
        <v>553</v>
      </c>
      <c r="O121" s="3" t="s">
        <v>169</v>
      </c>
      <c r="P121" s="3" t="str">
        <f>"SUT-CT084094                  "</f>
        <v xml:space="preserve">SUT-CT084094                  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5.57</v>
      </c>
      <c r="AH121" s="3">
        <v>0</v>
      </c>
      <c r="AI121" s="3">
        <v>0</v>
      </c>
      <c r="AJ121" s="3">
        <v>0</v>
      </c>
      <c r="AK121" s="3">
        <v>0</v>
      </c>
      <c r="AL121" s="3">
        <v>0</v>
      </c>
      <c r="AM121" s="3">
        <v>0</v>
      </c>
      <c r="AN121" s="3">
        <v>0</v>
      </c>
      <c r="AO121" s="3">
        <v>0</v>
      </c>
      <c r="AP121" s="3">
        <v>0</v>
      </c>
      <c r="AQ121" s="3">
        <v>57.12</v>
      </c>
      <c r="AR121" s="3">
        <v>0</v>
      </c>
      <c r="AS121" s="3">
        <v>0</v>
      </c>
      <c r="AT121" s="3">
        <v>0</v>
      </c>
      <c r="AU121" s="3">
        <v>0</v>
      </c>
      <c r="AV121" s="3">
        <v>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0</v>
      </c>
      <c r="BE121" s="3">
        <v>0</v>
      </c>
      <c r="BF121" s="3">
        <v>0</v>
      </c>
      <c r="BG121" s="3">
        <v>0</v>
      </c>
      <c r="BH121" s="3">
        <v>1</v>
      </c>
      <c r="BI121" s="3">
        <v>0.6</v>
      </c>
      <c r="BJ121" s="3">
        <v>1.8</v>
      </c>
      <c r="BK121" s="3">
        <v>2</v>
      </c>
      <c r="BL121" s="3">
        <v>151.94</v>
      </c>
      <c r="BM121" s="3">
        <v>22.79</v>
      </c>
      <c r="BN121" s="3">
        <v>174.73</v>
      </c>
      <c r="BO121" s="3">
        <v>174.73</v>
      </c>
      <c r="BQ121" s="3" t="s">
        <v>554</v>
      </c>
      <c r="BR121" s="3" t="s">
        <v>84</v>
      </c>
      <c r="BS121" s="4">
        <v>45254</v>
      </c>
      <c r="BT121" s="5">
        <v>0.43402777777777773</v>
      </c>
      <c r="BU121" s="3" t="s">
        <v>412</v>
      </c>
      <c r="BV121" s="3" t="s">
        <v>94</v>
      </c>
      <c r="BY121" s="3">
        <v>8952.8799999999992</v>
      </c>
      <c r="CC121" s="3" t="s">
        <v>90</v>
      </c>
      <c r="CD121" s="3">
        <v>2193</v>
      </c>
      <c r="CE121" s="3" t="s">
        <v>161</v>
      </c>
      <c r="CF121" s="4">
        <v>45254</v>
      </c>
      <c r="CI121" s="3">
        <v>3</v>
      </c>
      <c r="CJ121" s="3">
        <v>3</v>
      </c>
      <c r="CK121" s="3">
        <v>41</v>
      </c>
      <c r="CL121" s="3" t="s">
        <v>88</v>
      </c>
    </row>
    <row r="122" spans="1:90" x14ac:dyDescent="0.3">
      <c r="A122" s="3" t="s">
        <v>72</v>
      </c>
      <c r="B122" s="3" t="s">
        <v>73</v>
      </c>
      <c r="C122" s="3" t="s">
        <v>74</v>
      </c>
      <c r="E122" s="3" t="str">
        <f>"GAB2017825"</f>
        <v>GAB2017825</v>
      </c>
      <c r="F122" s="4">
        <v>45251</v>
      </c>
      <c r="G122" s="3">
        <v>202408</v>
      </c>
      <c r="H122" s="3" t="s">
        <v>75</v>
      </c>
      <c r="I122" s="3" t="s">
        <v>76</v>
      </c>
      <c r="J122" s="3" t="s">
        <v>77</v>
      </c>
      <c r="K122" s="3" t="s">
        <v>78</v>
      </c>
      <c r="L122" s="3" t="s">
        <v>555</v>
      </c>
      <c r="M122" s="3" t="s">
        <v>556</v>
      </c>
      <c r="N122" s="3" t="s">
        <v>557</v>
      </c>
      <c r="O122" s="3" t="s">
        <v>169</v>
      </c>
      <c r="P122" s="3" t="str">
        <f>"SUT-019228                    "</f>
        <v xml:space="preserve">SUT-019228                    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5.57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57.12</v>
      </c>
      <c r="AR122" s="3">
        <v>0</v>
      </c>
      <c r="AS122" s="3">
        <v>0</v>
      </c>
      <c r="AT122" s="3">
        <v>0</v>
      </c>
      <c r="AU122" s="3">
        <v>0</v>
      </c>
      <c r="AV122" s="3">
        <v>0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1</v>
      </c>
      <c r="BI122" s="3">
        <v>2.7</v>
      </c>
      <c r="BJ122" s="3">
        <v>6.4</v>
      </c>
      <c r="BK122" s="3">
        <v>7</v>
      </c>
      <c r="BL122" s="3">
        <v>151.94</v>
      </c>
      <c r="BM122" s="3">
        <v>22.79</v>
      </c>
      <c r="BN122" s="3">
        <v>174.73</v>
      </c>
      <c r="BO122" s="3">
        <v>174.73</v>
      </c>
      <c r="BQ122" s="3" t="s">
        <v>558</v>
      </c>
      <c r="BR122" s="3" t="s">
        <v>84</v>
      </c>
      <c r="BS122" s="4">
        <v>45252</v>
      </c>
      <c r="BT122" s="5">
        <v>0.51944444444444449</v>
      </c>
      <c r="BU122" s="3" t="s">
        <v>559</v>
      </c>
      <c r="BV122" s="3" t="s">
        <v>94</v>
      </c>
      <c r="BY122" s="3">
        <v>32240</v>
      </c>
      <c r="CA122" s="3" t="s">
        <v>560</v>
      </c>
      <c r="CC122" s="3" t="s">
        <v>556</v>
      </c>
      <c r="CD122" s="3">
        <v>6529</v>
      </c>
      <c r="CE122" s="3" t="s">
        <v>161</v>
      </c>
      <c r="CF122" s="4">
        <v>45252</v>
      </c>
      <c r="CI122" s="3">
        <v>1</v>
      </c>
      <c r="CJ122" s="3">
        <v>1</v>
      </c>
      <c r="CK122" s="3">
        <v>41</v>
      </c>
      <c r="CL122" s="3" t="s">
        <v>88</v>
      </c>
    </row>
    <row r="123" spans="1:90" x14ac:dyDescent="0.3">
      <c r="A123" s="3" t="s">
        <v>72</v>
      </c>
      <c r="B123" s="3" t="s">
        <v>73</v>
      </c>
      <c r="C123" s="3" t="s">
        <v>74</v>
      </c>
      <c r="E123" s="3" t="str">
        <f>"GAB2017826"</f>
        <v>GAB2017826</v>
      </c>
      <c r="F123" s="4">
        <v>45251</v>
      </c>
      <c r="G123" s="3">
        <v>202408</v>
      </c>
      <c r="H123" s="3" t="s">
        <v>75</v>
      </c>
      <c r="I123" s="3" t="s">
        <v>76</v>
      </c>
      <c r="J123" s="3" t="s">
        <v>77</v>
      </c>
      <c r="K123" s="3" t="s">
        <v>78</v>
      </c>
      <c r="L123" s="3" t="s">
        <v>157</v>
      </c>
      <c r="M123" s="3" t="s">
        <v>158</v>
      </c>
      <c r="N123" s="3" t="s">
        <v>561</v>
      </c>
      <c r="O123" s="3" t="s">
        <v>169</v>
      </c>
      <c r="P123" s="3" t="str">
        <f>"SUT-CT084093                  "</f>
        <v xml:space="preserve">SUT-CT084093                  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5.57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>
        <v>0</v>
      </c>
      <c r="AN123" s="3">
        <v>0</v>
      </c>
      <c r="AO123" s="3">
        <v>0</v>
      </c>
      <c r="AP123" s="3">
        <v>0</v>
      </c>
      <c r="AQ123" s="3">
        <v>57.12</v>
      </c>
      <c r="AR123" s="3">
        <v>0</v>
      </c>
      <c r="AS123" s="3">
        <v>0</v>
      </c>
      <c r="AT123" s="3">
        <v>0</v>
      </c>
      <c r="AU123" s="3">
        <v>0</v>
      </c>
      <c r="AV123" s="3">
        <v>0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1</v>
      </c>
      <c r="BI123" s="3">
        <v>0.4</v>
      </c>
      <c r="BJ123" s="3">
        <v>2.6</v>
      </c>
      <c r="BK123" s="3">
        <v>3</v>
      </c>
      <c r="BL123" s="3">
        <v>151.94</v>
      </c>
      <c r="BM123" s="3">
        <v>22.79</v>
      </c>
      <c r="BN123" s="3">
        <v>174.73</v>
      </c>
      <c r="BO123" s="3">
        <v>174.73</v>
      </c>
      <c r="BQ123" s="3" t="s">
        <v>562</v>
      </c>
      <c r="BR123" s="3" t="s">
        <v>84</v>
      </c>
      <c r="BS123" s="4">
        <v>45254</v>
      </c>
      <c r="BT123" s="5">
        <v>0.43263888888888885</v>
      </c>
      <c r="BU123" s="3" t="s">
        <v>563</v>
      </c>
      <c r="BV123" s="3" t="s">
        <v>94</v>
      </c>
      <c r="BY123" s="3">
        <v>12978.6</v>
      </c>
      <c r="CA123" s="3" t="s">
        <v>564</v>
      </c>
      <c r="CC123" s="3" t="s">
        <v>158</v>
      </c>
      <c r="CD123" s="3">
        <v>2</v>
      </c>
      <c r="CE123" s="3" t="s">
        <v>161</v>
      </c>
      <c r="CF123" s="4">
        <v>45257</v>
      </c>
      <c r="CI123" s="3">
        <v>3</v>
      </c>
      <c r="CJ123" s="3">
        <v>3</v>
      </c>
      <c r="CK123" s="3">
        <v>41</v>
      </c>
      <c r="CL123" s="3" t="s">
        <v>88</v>
      </c>
    </row>
    <row r="124" spans="1:90" x14ac:dyDescent="0.3">
      <c r="A124" s="3" t="s">
        <v>72</v>
      </c>
      <c r="B124" s="3" t="s">
        <v>73</v>
      </c>
      <c r="C124" s="3" t="s">
        <v>74</v>
      </c>
      <c r="E124" s="3" t="str">
        <f>"GAB2017703"</f>
        <v>GAB2017703</v>
      </c>
      <c r="F124" s="4">
        <v>45244</v>
      </c>
      <c r="G124" s="3">
        <v>202408</v>
      </c>
      <c r="H124" s="3" t="s">
        <v>75</v>
      </c>
      <c r="I124" s="3" t="s">
        <v>76</v>
      </c>
      <c r="J124" s="3" t="s">
        <v>77</v>
      </c>
      <c r="K124" s="3" t="s">
        <v>78</v>
      </c>
      <c r="L124" s="3" t="s">
        <v>565</v>
      </c>
      <c r="M124" s="3" t="s">
        <v>566</v>
      </c>
      <c r="N124" s="3" t="s">
        <v>567</v>
      </c>
      <c r="O124" s="3" t="s">
        <v>169</v>
      </c>
      <c r="P124" s="3" t="str">
        <f>"SUT-CT083939                  "</f>
        <v xml:space="preserve">SUT-CT083939                  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5.57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80.56</v>
      </c>
      <c r="AR124" s="3">
        <v>0</v>
      </c>
      <c r="AS124" s="3">
        <v>0</v>
      </c>
      <c r="AT124" s="3">
        <v>0</v>
      </c>
      <c r="AU124" s="3">
        <v>0</v>
      </c>
      <c r="AV124" s="3">
        <v>0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1</v>
      </c>
      <c r="BI124" s="3">
        <v>0.7</v>
      </c>
      <c r="BJ124" s="3">
        <v>1.8</v>
      </c>
      <c r="BK124" s="3">
        <v>2</v>
      </c>
      <c r="BL124" s="3">
        <v>212.01</v>
      </c>
      <c r="BM124" s="3">
        <v>31.8</v>
      </c>
      <c r="BN124" s="3">
        <v>243.81</v>
      </c>
      <c r="BO124" s="3">
        <v>243.81</v>
      </c>
      <c r="BQ124" s="3" t="s">
        <v>504</v>
      </c>
      <c r="BR124" s="3" t="s">
        <v>84</v>
      </c>
      <c r="BS124" s="4">
        <v>45247</v>
      </c>
      <c r="BT124" s="5">
        <v>0.34583333333333338</v>
      </c>
      <c r="BU124" s="3" t="s">
        <v>568</v>
      </c>
      <c r="BV124" s="3" t="s">
        <v>94</v>
      </c>
      <c r="BY124" s="3">
        <v>8868.9</v>
      </c>
      <c r="CA124" s="3" t="s">
        <v>371</v>
      </c>
      <c r="CC124" s="3" t="s">
        <v>566</v>
      </c>
      <c r="CD124" s="3">
        <v>9650</v>
      </c>
      <c r="CE124" s="3" t="s">
        <v>161</v>
      </c>
      <c r="CF124" s="4">
        <v>45251</v>
      </c>
      <c r="CI124" s="3">
        <v>4</v>
      </c>
      <c r="CJ124" s="3">
        <v>3</v>
      </c>
      <c r="CK124" s="3">
        <v>43</v>
      </c>
      <c r="CL124" s="3" t="s">
        <v>88</v>
      </c>
    </row>
    <row r="125" spans="1:90" x14ac:dyDescent="0.3">
      <c r="A125" s="3" t="s">
        <v>72</v>
      </c>
      <c r="B125" s="3" t="s">
        <v>73</v>
      </c>
      <c r="C125" s="3" t="s">
        <v>74</v>
      </c>
      <c r="E125" s="3" t="str">
        <f>"GAB2017698"</f>
        <v>GAB2017698</v>
      </c>
      <c r="F125" s="4">
        <v>45244</v>
      </c>
      <c r="G125" s="3">
        <v>202408</v>
      </c>
      <c r="H125" s="3" t="s">
        <v>75</v>
      </c>
      <c r="I125" s="3" t="s">
        <v>76</v>
      </c>
      <c r="J125" s="3" t="s">
        <v>77</v>
      </c>
      <c r="K125" s="3" t="s">
        <v>78</v>
      </c>
      <c r="L125" s="3" t="s">
        <v>569</v>
      </c>
      <c r="M125" s="3" t="s">
        <v>570</v>
      </c>
      <c r="N125" s="3" t="s">
        <v>571</v>
      </c>
      <c r="O125" s="3" t="s">
        <v>169</v>
      </c>
      <c r="P125" s="3" t="str">
        <f>"SUT-CT083930                  "</f>
        <v xml:space="preserve">SUT-CT083930                  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5.57</v>
      </c>
      <c r="AH125" s="3">
        <v>0</v>
      </c>
      <c r="AI125" s="3">
        <v>0</v>
      </c>
      <c r="AJ125" s="3">
        <v>0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80.56</v>
      </c>
      <c r="AR125" s="3">
        <v>0</v>
      </c>
      <c r="AS125" s="3">
        <v>0</v>
      </c>
      <c r="AT125" s="3">
        <v>0</v>
      </c>
      <c r="AU125" s="3">
        <v>0</v>
      </c>
      <c r="AV125" s="3">
        <v>0</v>
      </c>
      <c r="AW125" s="3">
        <v>0</v>
      </c>
      <c r="AX125" s="3">
        <v>0</v>
      </c>
      <c r="AY125" s="3">
        <v>0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0</v>
      </c>
      <c r="BH125" s="3">
        <v>1</v>
      </c>
      <c r="BI125" s="3">
        <v>0.5</v>
      </c>
      <c r="BJ125" s="3">
        <v>1.7</v>
      </c>
      <c r="BK125" s="3">
        <v>2</v>
      </c>
      <c r="BL125" s="3">
        <v>212.01</v>
      </c>
      <c r="BM125" s="3">
        <v>31.8</v>
      </c>
      <c r="BN125" s="3">
        <v>243.81</v>
      </c>
      <c r="BO125" s="3">
        <v>243.81</v>
      </c>
      <c r="BQ125" s="3" t="s">
        <v>572</v>
      </c>
      <c r="BR125" s="3" t="s">
        <v>84</v>
      </c>
      <c r="BS125" s="4">
        <v>45247</v>
      </c>
      <c r="BT125" s="5">
        <v>0.6958333333333333</v>
      </c>
      <c r="BU125" s="3" t="s">
        <v>573</v>
      </c>
      <c r="BV125" s="3" t="s">
        <v>94</v>
      </c>
      <c r="BY125" s="3">
        <v>8720.42</v>
      </c>
      <c r="CA125" s="3" t="s">
        <v>574</v>
      </c>
      <c r="CC125" s="3" t="s">
        <v>570</v>
      </c>
      <c r="CD125" s="3">
        <v>1039</v>
      </c>
      <c r="CE125" s="3" t="s">
        <v>161</v>
      </c>
      <c r="CF125" s="4">
        <v>45247</v>
      </c>
      <c r="CI125" s="3">
        <v>2</v>
      </c>
      <c r="CJ125" s="3">
        <v>3</v>
      </c>
      <c r="CK125" s="3">
        <v>43</v>
      </c>
      <c r="CL125" s="3" t="s">
        <v>88</v>
      </c>
    </row>
    <row r="126" spans="1:90" x14ac:dyDescent="0.3">
      <c r="A126" s="3" t="s">
        <v>72</v>
      </c>
      <c r="B126" s="3" t="s">
        <v>73</v>
      </c>
      <c r="C126" s="3" t="s">
        <v>74</v>
      </c>
      <c r="E126" s="3" t="str">
        <f>"GAB2017696"</f>
        <v>GAB2017696</v>
      </c>
      <c r="F126" s="4">
        <v>45244</v>
      </c>
      <c r="G126" s="3">
        <v>202408</v>
      </c>
      <c r="H126" s="3" t="s">
        <v>75</v>
      </c>
      <c r="I126" s="3" t="s">
        <v>76</v>
      </c>
      <c r="J126" s="3" t="s">
        <v>77</v>
      </c>
      <c r="K126" s="3" t="s">
        <v>78</v>
      </c>
      <c r="L126" s="3" t="s">
        <v>575</v>
      </c>
      <c r="M126" s="3" t="s">
        <v>576</v>
      </c>
      <c r="N126" s="3" t="s">
        <v>577</v>
      </c>
      <c r="O126" s="3" t="s">
        <v>169</v>
      </c>
      <c r="P126" s="3" t="str">
        <f>"SUT-CT083928                  "</f>
        <v xml:space="preserve">SUT-CT083928                  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5.57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92.91</v>
      </c>
      <c r="AR126" s="3">
        <v>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2</v>
      </c>
      <c r="BI126" s="3">
        <v>8.5</v>
      </c>
      <c r="BJ126" s="3">
        <v>18</v>
      </c>
      <c r="BK126" s="3">
        <v>18</v>
      </c>
      <c r="BL126" s="3">
        <v>243.65</v>
      </c>
      <c r="BM126" s="3">
        <v>36.549999999999997</v>
      </c>
      <c r="BN126" s="3">
        <v>280.2</v>
      </c>
      <c r="BO126" s="3">
        <v>280.2</v>
      </c>
      <c r="BR126" s="3" t="s">
        <v>84</v>
      </c>
      <c r="BS126" s="4">
        <v>45250</v>
      </c>
      <c r="BT126" s="5">
        <v>0.35069444444444442</v>
      </c>
      <c r="BU126" s="3" t="s">
        <v>578</v>
      </c>
      <c r="BV126" s="3" t="s">
        <v>94</v>
      </c>
      <c r="BY126" s="3">
        <v>89789.95</v>
      </c>
      <c r="CC126" s="3" t="s">
        <v>576</v>
      </c>
      <c r="CD126" s="3">
        <v>5100</v>
      </c>
      <c r="CE126" s="3" t="s">
        <v>161</v>
      </c>
      <c r="CF126" s="4">
        <v>45250</v>
      </c>
      <c r="CI126" s="3">
        <v>4</v>
      </c>
      <c r="CJ126" s="3">
        <v>4</v>
      </c>
      <c r="CK126" s="3">
        <v>43</v>
      </c>
      <c r="CL126" s="3" t="s">
        <v>88</v>
      </c>
    </row>
    <row r="127" spans="1:90" x14ac:dyDescent="0.3">
      <c r="A127" s="3" t="s">
        <v>72</v>
      </c>
      <c r="B127" s="3" t="s">
        <v>73</v>
      </c>
      <c r="C127" s="3" t="s">
        <v>74</v>
      </c>
      <c r="E127" s="3" t="str">
        <f>"GAB2017707"</f>
        <v>GAB2017707</v>
      </c>
      <c r="F127" s="4">
        <v>45244</v>
      </c>
      <c r="G127" s="3">
        <v>202408</v>
      </c>
      <c r="H127" s="3" t="s">
        <v>75</v>
      </c>
      <c r="I127" s="3" t="s">
        <v>76</v>
      </c>
      <c r="J127" s="3" t="s">
        <v>77</v>
      </c>
      <c r="K127" s="3" t="s">
        <v>78</v>
      </c>
      <c r="L127" s="3" t="s">
        <v>579</v>
      </c>
      <c r="M127" s="3" t="s">
        <v>580</v>
      </c>
      <c r="N127" s="3" t="s">
        <v>581</v>
      </c>
      <c r="O127" s="3" t="s">
        <v>169</v>
      </c>
      <c r="P127" s="3" t="str">
        <f>"SUT-CT083938                  "</f>
        <v xml:space="preserve">SUT-CT083938                  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5.57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80.56</v>
      </c>
      <c r="AR127" s="3">
        <v>0</v>
      </c>
      <c r="AS127" s="3">
        <v>0</v>
      </c>
      <c r="AT127" s="3">
        <v>0</v>
      </c>
      <c r="AU127" s="3">
        <v>0</v>
      </c>
      <c r="AV127" s="3">
        <v>0</v>
      </c>
      <c r="AW127" s="3">
        <v>0</v>
      </c>
      <c r="AX127" s="3">
        <v>0</v>
      </c>
      <c r="AY127" s="3">
        <v>0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0</v>
      </c>
      <c r="BH127" s="3">
        <v>1</v>
      </c>
      <c r="BI127" s="3">
        <v>1.8</v>
      </c>
      <c r="BJ127" s="3">
        <v>6.6</v>
      </c>
      <c r="BK127" s="3">
        <v>7</v>
      </c>
      <c r="BL127" s="3">
        <v>212.01</v>
      </c>
      <c r="BM127" s="3">
        <v>31.8</v>
      </c>
      <c r="BN127" s="3">
        <v>243.81</v>
      </c>
      <c r="BO127" s="3">
        <v>243.81</v>
      </c>
      <c r="BQ127" s="3" t="s">
        <v>504</v>
      </c>
      <c r="BR127" s="3" t="s">
        <v>84</v>
      </c>
      <c r="BS127" s="4">
        <v>45250</v>
      </c>
      <c r="BT127" s="5">
        <v>0.37222222222222223</v>
      </c>
      <c r="BU127" s="3" t="s">
        <v>582</v>
      </c>
      <c r="BV127" s="3" t="s">
        <v>94</v>
      </c>
      <c r="BY127" s="3">
        <v>32818.28</v>
      </c>
      <c r="CA127" s="3" t="s">
        <v>371</v>
      </c>
      <c r="CC127" s="3" t="s">
        <v>580</v>
      </c>
      <c r="CD127" s="3">
        <v>9866</v>
      </c>
      <c r="CE127" s="3" t="s">
        <v>161</v>
      </c>
      <c r="CF127" s="4">
        <v>45252</v>
      </c>
      <c r="CI127" s="3">
        <v>4</v>
      </c>
      <c r="CJ127" s="3">
        <v>4</v>
      </c>
      <c r="CK127" s="3">
        <v>43</v>
      </c>
      <c r="CL127" s="3" t="s">
        <v>88</v>
      </c>
    </row>
    <row r="128" spans="1:90" x14ac:dyDescent="0.3">
      <c r="A128" s="3" t="s">
        <v>72</v>
      </c>
      <c r="B128" s="3" t="s">
        <v>73</v>
      </c>
      <c r="C128" s="3" t="s">
        <v>74</v>
      </c>
      <c r="E128" s="3" t="str">
        <f>"009942830451"</f>
        <v>009942830451</v>
      </c>
      <c r="F128" s="4">
        <v>45244</v>
      </c>
      <c r="G128" s="3">
        <v>202408</v>
      </c>
      <c r="H128" s="3" t="s">
        <v>266</v>
      </c>
      <c r="I128" s="3" t="s">
        <v>267</v>
      </c>
      <c r="J128" s="3" t="s">
        <v>138</v>
      </c>
      <c r="K128" s="3" t="s">
        <v>78</v>
      </c>
      <c r="L128" s="3" t="s">
        <v>89</v>
      </c>
      <c r="M128" s="3" t="s">
        <v>90</v>
      </c>
      <c r="N128" s="3" t="s">
        <v>138</v>
      </c>
      <c r="O128" s="3" t="s">
        <v>82</v>
      </c>
      <c r="P128" s="3" t="str">
        <f>"                              "</f>
        <v xml:space="preserve">                              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>
        <v>0</v>
      </c>
      <c r="AN128" s="3">
        <v>0</v>
      </c>
      <c r="AO128" s="3">
        <v>0</v>
      </c>
      <c r="AP128" s="3">
        <v>0</v>
      </c>
      <c r="AQ128" s="3">
        <v>59.05</v>
      </c>
      <c r="AR128" s="3">
        <v>0</v>
      </c>
      <c r="AS128" s="3">
        <v>0</v>
      </c>
      <c r="AT128" s="3">
        <v>0</v>
      </c>
      <c r="AU128" s="3">
        <v>0</v>
      </c>
      <c r="AV128" s="3">
        <v>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1</v>
      </c>
      <c r="BI128" s="3">
        <v>4</v>
      </c>
      <c r="BJ128" s="3">
        <v>2.5</v>
      </c>
      <c r="BK128" s="3">
        <v>4</v>
      </c>
      <c r="BL128" s="3">
        <v>151.32</v>
      </c>
      <c r="BM128" s="3">
        <v>22.7</v>
      </c>
      <c r="BN128" s="3">
        <v>174.02</v>
      </c>
      <c r="BO128" s="3">
        <v>174.02</v>
      </c>
      <c r="BQ128" s="3" t="s">
        <v>583</v>
      </c>
      <c r="BR128" s="3" t="s">
        <v>584</v>
      </c>
      <c r="BS128" s="4">
        <v>45245</v>
      </c>
      <c r="BT128" s="5">
        <v>0.37152777777777773</v>
      </c>
      <c r="BU128" s="3" t="s">
        <v>139</v>
      </c>
      <c r="BV128" s="3" t="s">
        <v>94</v>
      </c>
      <c r="BY128" s="3">
        <v>12480</v>
      </c>
      <c r="BZ128" s="3" t="s">
        <v>86</v>
      </c>
      <c r="CC128" s="3" t="s">
        <v>90</v>
      </c>
      <c r="CD128" s="3">
        <v>2000</v>
      </c>
      <c r="CE128" s="3" t="s">
        <v>161</v>
      </c>
      <c r="CF128" s="4">
        <v>45245</v>
      </c>
      <c r="CI128" s="3">
        <v>1</v>
      </c>
      <c r="CJ128" s="3">
        <v>1</v>
      </c>
      <c r="CK128" s="3">
        <v>21</v>
      </c>
      <c r="CL128" s="3" t="s">
        <v>88</v>
      </c>
    </row>
    <row r="129" spans="1:90" x14ac:dyDescent="0.3">
      <c r="A129" s="3" t="s">
        <v>72</v>
      </c>
      <c r="B129" s="3" t="s">
        <v>73</v>
      </c>
      <c r="C129" s="3" t="s">
        <v>74</v>
      </c>
      <c r="E129" s="3" t="str">
        <f>"GAB2017701"</f>
        <v>GAB2017701</v>
      </c>
      <c r="F129" s="4">
        <v>45244</v>
      </c>
      <c r="G129" s="3">
        <v>202408</v>
      </c>
      <c r="H129" s="3" t="s">
        <v>75</v>
      </c>
      <c r="I129" s="3" t="s">
        <v>76</v>
      </c>
      <c r="J129" s="3" t="s">
        <v>77</v>
      </c>
      <c r="K129" s="3" t="s">
        <v>78</v>
      </c>
      <c r="L129" s="3" t="s">
        <v>136</v>
      </c>
      <c r="M129" s="3" t="s">
        <v>137</v>
      </c>
      <c r="N129" s="3" t="s">
        <v>173</v>
      </c>
      <c r="O129" s="3" t="s">
        <v>169</v>
      </c>
      <c r="P129" s="3" t="str">
        <f>"SUT-CT083904 CT083898         "</f>
        <v xml:space="preserve">SUT-CT083904 CT083898         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5.57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57.12</v>
      </c>
      <c r="AR129" s="3">
        <v>0</v>
      </c>
      <c r="AS129" s="3">
        <v>0</v>
      </c>
      <c r="AT129" s="3">
        <v>0</v>
      </c>
      <c r="AU129" s="3">
        <v>0</v>
      </c>
      <c r="AV129" s="3">
        <v>0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1</v>
      </c>
      <c r="BI129" s="3">
        <v>1.6</v>
      </c>
      <c r="BJ129" s="3">
        <v>6.1</v>
      </c>
      <c r="BK129" s="3">
        <v>7</v>
      </c>
      <c r="BL129" s="3">
        <v>151.94</v>
      </c>
      <c r="BM129" s="3">
        <v>22.79</v>
      </c>
      <c r="BN129" s="3">
        <v>174.73</v>
      </c>
      <c r="BO129" s="3">
        <v>174.73</v>
      </c>
      <c r="BQ129" s="3" t="s">
        <v>174</v>
      </c>
      <c r="BR129" s="3" t="s">
        <v>84</v>
      </c>
      <c r="BS129" s="4">
        <v>45247</v>
      </c>
      <c r="BT129" s="5">
        <v>0.49583333333333335</v>
      </c>
      <c r="BU129" s="3" t="s">
        <v>585</v>
      </c>
      <c r="BV129" s="3" t="s">
        <v>94</v>
      </c>
      <c r="BY129" s="3">
        <v>30365.43</v>
      </c>
      <c r="CA129" s="3" t="s">
        <v>586</v>
      </c>
      <c r="CC129" s="3" t="s">
        <v>137</v>
      </c>
      <c r="CD129" s="3">
        <v>157</v>
      </c>
      <c r="CE129" s="3" t="s">
        <v>161</v>
      </c>
      <c r="CF129" s="4">
        <v>45247</v>
      </c>
      <c r="CI129" s="3">
        <v>3</v>
      </c>
      <c r="CJ129" s="3">
        <v>3</v>
      </c>
      <c r="CK129" s="3">
        <v>41</v>
      </c>
      <c r="CL129" s="3" t="s">
        <v>88</v>
      </c>
    </row>
    <row r="130" spans="1:90" x14ac:dyDescent="0.3">
      <c r="A130" s="3" t="s">
        <v>72</v>
      </c>
      <c r="B130" s="3" t="s">
        <v>73</v>
      </c>
      <c r="C130" s="3" t="s">
        <v>74</v>
      </c>
      <c r="E130" s="3" t="str">
        <f>"GAB2017708"</f>
        <v>GAB2017708</v>
      </c>
      <c r="F130" s="4">
        <v>45244</v>
      </c>
      <c r="G130" s="3">
        <v>202408</v>
      </c>
      <c r="H130" s="3" t="s">
        <v>75</v>
      </c>
      <c r="I130" s="3" t="s">
        <v>76</v>
      </c>
      <c r="J130" s="3" t="s">
        <v>77</v>
      </c>
      <c r="K130" s="3" t="s">
        <v>78</v>
      </c>
      <c r="L130" s="3" t="s">
        <v>579</v>
      </c>
      <c r="M130" s="3" t="s">
        <v>580</v>
      </c>
      <c r="N130" s="3" t="s">
        <v>587</v>
      </c>
      <c r="O130" s="3" t="s">
        <v>169</v>
      </c>
      <c r="P130" s="3" t="str">
        <f>"SUT-CT083935 3936             "</f>
        <v xml:space="preserve">SUT-CT083935 3936             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5.57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80.56</v>
      </c>
      <c r="AR130" s="3">
        <v>0</v>
      </c>
      <c r="AS130" s="3">
        <v>0</v>
      </c>
      <c r="AT130" s="3">
        <v>0</v>
      </c>
      <c r="AU130" s="3">
        <v>0</v>
      </c>
      <c r="AV130" s="3">
        <v>0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1</v>
      </c>
      <c r="BI130" s="3">
        <v>2.6</v>
      </c>
      <c r="BJ130" s="3">
        <v>6.4</v>
      </c>
      <c r="BK130" s="3">
        <v>7</v>
      </c>
      <c r="BL130" s="3">
        <v>212.01</v>
      </c>
      <c r="BM130" s="3">
        <v>31.8</v>
      </c>
      <c r="BN130" s="3">
        <v>243.81</v>
      </c>
      <c r="BO130" s="3">
        <v>243.81</v>
      </c>
      <c r="BQ130" s="3" t="s">
        <v>588</v>
      </c>
      <c r="BR130" s="3" t="s">
        <v>84</v>
      </c>
      <c r="BS130" s="4">
        <v>45247</v>
      </c>
      <c r="BT130" s="5">
        <v>0.58333333333333337</v>
      </c>
      <c r="BU130" s="3" t="s">
        <v>589</v>
      </c>
      <c r="BV130" s="3" t="s">
        <v>94</v>
      </c>
      <c r="BY130" s="3">
        <v>31912.65</v>
      </c>
      <c r="CA130" s="3" t="s">
        <v>590</v>
      </c>
      <c r="CC130" s="3" t="s">
        <v>580</v>
      </c>
      <c r="CD130" s="3">
        <v>9866</v>
      </c>
      <c r="CE130" s="3" t="s">
        <v>161</v>
      </c>
      <c r="CI130" s="3">
        <v>4</v>
      </c>
      <c r="CJ130" s="3">
        <v>3</v>
      </c>
      <c r="CK130" s="3">
        <v>43</v>
      </c>
      <c r="CL130" s="3" t="s">
        <v>88</v>
      </c>
    </row>
    <row r="131" spans="1:90" x14ac:dyDescent="0.3">
      <c r="A131" s="3" t="s">
        <v>72</v>
      </c>
      <c r="B131" s="3" t="s">
        <v>73</v>
      </c>
      <c r="C131" s="3" t="s">
        <v>74</v>
      </c>
      <c r="E131" s="3" t="str">
        <f>"GAB2017697"</f>
        <v>GAB2017697</v>
      </c>
      <c r="F131" s="4">
        <v>45244</v>
      </c>
      <c r="G131" s="3">
        <v>202408</v>
      </c>
      <c r="H131" s="3" t="s">
        <v>75</v>
      </c>
      <c r="I131" s="3" t="s">
        <v>76</v>
      </c>
      <c r="J131" s="3" t="s">
        <v>77</v>
      </c>
      <c r="K131" s="3" t="s">
        <v>78</v>
      </c>
      <c r="L131" s="3" t="s">
        <v>157</v>
      </c>
      <c r="M131" s="3" t="s">
        <v>158</v>
      </c>
      <c r="N131" s="3" t="s">
        <v>539</v>
      </c>
      <c r="O131" s="3" t="s">
        <v>169</v>
      </c>
      <c r="P131" s="3" t="str">
        <f>"SUT-CT083929                  "</f>
        <v xml:space="preserve">SUT-CT083929                  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5.57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>
        <v>0</v>
      </c>
      <c r="AN131" s="3">
        <v>0</v>
      </c>
      <c r="AO131" s="3">
        <v>0</v>
      </c>
      <c r="AP131" s="3">
        <v>0</v>
      </c>
      <c r="AQ131" s="3">
        <v>57.12</v>
      </c>
      <c r="AR131" s="3">
        <v>0</v>
      </c>
      <c r="AS131" s="3">
        <v>0</v>
      </c>
      <c r="AT131" s="3">
        <v>0</v>
      </c>
      <c r="AU131" s="3">
        <v>0</v>
      </c>
      <c r="AV131" s="3">
        <v>0</v>
      </c>
      <c r="AW131" s="3">
        <v>0</v>
      </c>
      <c r="AX131" s="3">
        <v>0</v>
      </c>
      <c r="AY131" s="3">
        <v>0</v>
      </c>
      <c r="AZ131" s="3">
        <v>0</v>
      </c>
      <c r="BA131" s="3">
        <v>0</v>
      </c>
      <c r="BB131" s="3">
        <v>0</v>
      </c>
      <c r="BC131" s="3">
        <v>0</v>
      </c>
      <c r="BD131" s="3">
        <v>0</v>
      </c>
      <c r="BE131" s="3">
        <v>0</v>
      </c>
      <c r="BF131" s="3">
        <v>0</v>
      </c>
      <c r="BG131" s="3">
        <v>0</v>
      </c>
      <c r="BH131" s="3">
        <v>1</v>
      </c>
      <c r="BI131" s="3">
        <v>0.9</v>
      </c>
      <c r="BJ131" s="3">
        <v>2.6</v>
      </c>
      <c r="BK131" s="3">
        <v>3</v>
      </c>
      <c r="BL131" s="3">
        <v>151.94</v>
      </c>
      <c r="BM131" s="3">
        <v>22.79</v>
      </c>
      <c r="BN131" s="3">
        <v>174.73</v>
      </c>
      <c r="BO131" s="3">
        <v>174.73</v>
      </c>
      <c r="BQ131" s="3" t="s">
        <v>540</v>
      </c>
      <c r="BR131" s="3" t="s">
        <v>84</v>
      </c>
      <c r="BS131" s="4">
        <v>45247</v>
      </c>
      <c r="BT131" s="5">
        <v>0.35416666666666669</v>
      </c>
      <c r="BU131" s="3" t="s">
        <v>591</v>
      </c>
      <c r="BV131" s="3" t="s">
        <v>94</v>
      </c>
      <c r="BY131" s="3">
        <v>13047.9</v>
      </c>
      <c r="CA131" s="3" t="s">
        <v>592</v>
      </c>
      <c r="CC131" s="3" t="s">
        <v>158</v>
      </c>
      <c r="CD131" s="3">
        <v>2</v>
      </c>
      <c r="CE131" s="3" t="s">
        <v>161</v>
      </c>
      <c r="CF131" s="4">
        <v>45247</v>
      </c>
      <c r="CI131" s="3">
        <v>3</v>
      </c>
      <c r="CJ131" s="3">
        <v>3</v>
      </c>
      <c r="CK131" s="3">
        <v>41</v>
      </c>
      <c r="CL131" s="3" t="s">
        <v>88</v>
      </c>
    </row>
    <row r="132" spans="1:90" x14ac:dyDescent="0.3">
      <c r="A132" s="3" t="s">
        <v>72</v>
      </c>
      <c r="B132" s="3" t="s">
        <v>73</v>
      </c>
      <c r="C132" s="3" t="s">
        <v>74</v>
      </c>
      <c r="E132" s="3" t="str">
        <f>"GAB2017684"</f>
        <v>GAB2017684</v>
      </c>
      <c r="F132" s="4">
        <v>45244</v>
      </c>
      <c r="G132" s="3">
        <v>202408</v>
      </c>
      <c r="H132" s="3" t="s">
        <v>75</v>
      </c>
      <c r="I132" s="3" t="s">
        <v>76</v>
      </c>
      <c r="J132" s="3" t="s">
        <v>77</v>
      </c>
      <c r="K132" s="3" t="s">
        <v>78</v>
      </c>
      <c r="L132" s="3" t="s">
        <v>75</v>
      </c>
      <c r="M132" s="3" t="s">
        <v>76</v>
      </c>
      <c r="N132" s="3" t="s">
        <v>168</v>
      </c>
      <c r="O132" s="3" t="s">
        <v>169</v>
      </c>
      <c r="P132" s="3" t="str">
        <f>"SUT-CT083903                  "</f>
        <v xml:space="preserve">SUT-CT083903                  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5.57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44.08</v>
      </c>
      <c r="AR132" s="3">
        <v>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0</v>
      </c>
      <c r="BH132" s="3">
        <v>1</v>
      </c>
      <c r="BI132" s="3">
        <v>0.4</v>
      </c>
      <c r="BJ132" s="3">
        <v>2.1</v>
      </c>
      <c r="BK132" s="3">
        <v>3</v>
      </c>
      <c r="BL132" s="3">
        <v>118.52</v>
      </c>
      <c r="BM132" s="3">
        <v>17.78</v>
      </c>
      <c r="BN132" s="3">
        <v>136.30000000000001</v>
      </c>
      <c r="BO132" s="3">
        <v>136.30000000000001</v>
      </c>
      <c r="BQ132" s="3" t="s">
        <v>593</v>
      </c>
      <c r="BR132" s="3" t="s">
        <v>84</v>
      </c>
      <c r="BS132" s="4">
        <v>45245</v>
      </c>
      <c r="BT132" s="5">
        <v>0.65625</v>
      </c>
      <c r="BU132" s="3" t="s">
        <v>594</v>
      </c>
      <c r="BV132" s="3" t="s">
        <v>94</v>
      </c>
      <c r="BY132" s="3">
        <v>10612.28</v>
      </c>
      <c r="CA132" s="3" t="s">
        <v>172</v>
      </c>
      <c r="CC132" s="3" t="s">
        <v>76</v>
      </c>
      <c r="CD132" s="3">
        <v>7800</v>
      </c>
      <c r="CE132" s="3" t="s">
        <v>161</v>
      </c>
      <c r="CF132" s="4">
        <v>45246</v>
      </c>
      <c r="CI132" s="3">
        <v>1</v>
      </c>
      <c r="CJ132" s="3">
        <v>1</v>
      </c>
      <c r="CK132" s="3">
        <v>42</v>
      </c>
      <c r="CL132" s="3" t="s">
        <v>88</v>
      </c>
    </row>
    <row r="133" spans="1:90" x14ac:dyDescent="0.3">
      <c r="A133" s="3" t="s">
        <v>72</v>
      </c>
      <c r="B133" s="3" t="s">
        <v>73</v>
      </c>
      <c r="C133" s="3" t="s">
        <v>74</v>
      </c>
      <c r="E133" s="3" t="str">
        <f>"009943325873"</f>
        <v>009943325873</v>
      </c>
      <c r="F133" s="4">
        <v>45244</v>
      </c>
      <c r="G133" s="3">
        <v>202408</v>
      </c>
      <c r="H133" s="3" t="s">
        <v>136</v>
      </c>
      <c r="I133" s="3" t="s">
        <v>137</v>
      </c>
      <c r="J133" s="3" t="s">
        <v>333</v>
      </c>
      <c r="K133" s="3" t="s">
        <v>78</v>
      </c>
      <c r="L133" s="3" t="s">
        <v>266</v>
      </c>
      <c r="M133" s="3" t="s">
        <v>267</v>
      </c>
      <c r="N133" s="3" t="s">
        <v>138</v>
      </c>
      <c r="O133" s="3" t="s">
        <v>82</v>
      </c>
      <c r="P133" s="3" t="str">
        <f>"NA                            "</f>
        <v xml:space="preserve">NA                            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29.54</v>
      </c>
      <c r="AR133" s="3">
        <v>0</v>
      </c>
      <c r="AS133" s="3">
        <v>0</v>
      </c>
      <c r="AT133" s="3">
        <v>0</v>
      </c>
      <c r="AU133" s="3">
        <v>0</v>
      </c>
      <c r="AV133" s="3">
        <v>0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1</v>
      </c>
      <c r="BI133" s="3">
        <v>1</v>
      </c>
      <c r="BJ133" s="3">
        <v>0.2</v>
      </c>
      <c r="BK133" s="3">
        <v>1</v>
      </c>
      <c r="BL133" s="3">
        <v>75.69</v>
      </c>
      <c r="BM133" s="3">
        <v>11.35</v>
      </c>
      <c r="BN133" s="3">
        <v>87.04</v>
      </c>
      <c r="BO133" s="3">
        <v>87.04</v>
      </c>
      <c r="BQ133" s="3" t="s">
        <v>269</v>
      </c>
      <c r="BR133" s="3" t="s">
        <v>139</v>
      </c>
      <c r="BS133" s="4">
        <v>45245</v>
      </c>
      <c r="BT133" s="5">
        <v>0.625</v>
      </c>
      <c r="BU133" s="3" t="s">
        <v>270</v>
      </c>
      <c r="BV133" s="3" t="s">
        <v>88</v>
      </c>
      <c r="BW133" s="3" t="s">
        <v>551</v>
      </c>
      <c r="BX133" s="3" t="s">
        <v>595</v>
      </c>
      <c r="BY133" s="3">
        <v>1200</v>
      </c>
      <c r="BZ133" s="3" t="s">
        <v>86</v>
      </c>
      <c r="CA133" s="3" t="s">
        <v>596</v>
      </c>
      <c r="CC133" s="3" t="s">
        <v>267</v>
      </c>
      <c r="CD133" s="3">
        <v>9300</v>
      </c>
      <c r="CE133" s="3" t="s">
        <v>161</v>
      </c>
      <c r="CF133" s="4">
        <v>45246</v>
      </c>
      <c r="CI133" s="3">
        <v>1</v>
      </c>
      <c r="CJ133" s="3">
        <v>1</v>
      </c>
      <c r="CK133" s="3">
        <v>21</v>
      </c>
      <c r="CL133" s="3" t="s">
        <v>88</v>
      </c>
    </row>
    <row r="134" spans="1:90" x14ac:dyDescent="0.3">
      <c r="A134" s="3" t="s">
        <v>72</v>
      </c>
      <c r="B134" s="3" t="s">
        <v>73</v>
      </c>
      <c r="C134" s="3" t="s">
        <v>74</v>
      </c>
      <c r="E134" s="3" t="str">
        <f>"009943325875"</f>
        <v>009943325875</v>
      </c>
      <c r="F134" s="4">
        <v>45244</v>
      </c>
      <c r="G134" s="3">
        <v>202408</v>
      </c>
      <c r="H134" s="3" t="s">
        <v>136</v>
      </c>
      <c r="I134" s="3" t="s">
        <v>137</v>
      </c>
      <c r="J134" s="3" t="s">
        <v>333</v>
      </c>
      <c r="K134" s="3" t="s">
        <v>78</v>
      </c>
      <c r="L134" s="3" t="s">
        <v>223</v>
      </c>
      <c r="M134" s="3" t="s">
        <v>224</v>
      </c>
      <c r="N134" s="3" t="s">
        <v>138</v>
      </c>
      <c r="O134" s="3" t="s">
        <v>82</v>
      </c>
      <c r="P134" s="3" t="str">
        <f>"NA                            "</f>
        <v xml:space="preserve">NA                            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>
        <v>0</v>
      </c>
      <c r="AN134" s="3">
        <v>0</v>
      </c>
      <c r="AO134" s="3">
        <v>0</v>
      </c>
      <c r="AP134" s="3">
        <v>0</v>
      </c>
      <c r="AQ134" s="3">
        <v>29.54</v>
      </c>
      <c r="AR134" s="3">
        <v>0</v>
      </c>
      <c r="AS134" s="3">
        <v>0</v>
      </c>
      <c r="AT134" s="3">
        <v>0</v>
      </c>
      <c r="AU134" s="3">
        <v>0</v>
      </c>
      <c r="AV134" s="3">
        <v>0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0</v>
      </c>
      <c r="BH134" s="3">
        <v>1</v>
      </c>
      <c r="BI134" s="3">
        <v>1</v>
      </c>
      <c r="BJ134" s="3">
        <v>0.2</v>
      </c>
      <c r="BK134" s="3">
        <v>1</v>
      </c>
      <c r="BL134" s="3">
        <v>75.69</v>
      </c>
      <c r="BM134" s="3">
        <v>11.35</v>
      </c>
      <c r="BN134" s="3">
        <v>87.04</v>
      </c>
      <c r="BO134" s="3">
        <v>87.04</v>
      </c>
      <c r="BQ134" s="3" t="s">
        <v>226</v>
      </c>
      <c r="BR134" s="3" t="s">
        <v>471</v>
      </c>
      <c r="BS134" s="4">
        <v>45247</v>
      </c>
      <c r="BT134" s="5">
        <v>0.42430555555555555</v>
      </c>
      <c r="BU134" s="3" t="s">
        <v>597</v>
      </c>
      <c r="BV134" s="3" t="s">
        <v>88</v>
      </c>
      <c r="BW134" s="3" t="s">
        <v>551</v>
      </c>
      <c r="BX134" s="3" t="s">
        <v>598</v>
      </c>
      <c r="BY134" s="3">
        <v>1200</v>
      </c>
      <c r="BZ134" s="3" t="s">
        <v>86</v>
      </c>
      <c r="CC134" s="3" t="s">
        <v>224</v>
      </c>
      <c r="CD134" s="3">
        <v>4000</v>
      </c>
      <c r="CE134" s="3" t="s">
        <v>161</v>
      </c>
      <c r="CF134" s="4">
        <v>45250</v>
      </c>
      <c r="CI134" s="3">
        <v>1</v>
      </c>
      <c r="CJ134" s="3">
        <v>3</v>
      </c>
      <c r="CK134" s="3">
        <v>21</v>
      </c>
      <c r="CL134" s="3" t="s">
        <v>88</v>
      </c>
    </row>
    <row r="135" spans="1:90" x14ac:dyDescent="0.3">
      <c r="A135" s="3" t="s">
        <v>72</v>
      </c>
      <c r="B135" s="3" t="s">
        <v>73</v>
      </c>
      <c r="C135" s="3" t="s">
        <v>74</v>
      </c>
      <c r="E135" s="3" t="str">
        <f>"009943325947"</f>
        <v>009943325947</v>
      </c>
      <c r="F135" s="4">
        <v>45244</v>
      </c>
      <c r="G135" s="3">
        <v>202408</v>
      </c>
      <c r="H135" s="3" t="s">
        <v>136</v>
      </c>
      <c r="I135" s="3" t="s">
        <v>137</v>
      </c>
      <c r="J135" s="3" t="s">
        <v>333</v>
      </c>
      <c r="K135" s="3" t="s">
        <v>78</v>
      </c>
      <c r="L135" s="3" t="s">
        <v>75</v>
      </c>
      <c r="M135" s="3" t="s">
        <v>76</v>
      </c>
      <c r="N135" s="3" t="s">
        <v>467</v>
      </c>
      <c r="O135" s="3" t="s">
        <v>169</v>
      </c>
      <c r="P135" s="3" t="str">
        <f>"NA                            "</f>
        <v xml:space="preserve">NA                            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5.57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205.5</v>
      </c>
      <c r="AR135" s="3">
        <v>0</v>
      </c>
      <c r="AS135" s="3">
        <v>0</v>
      </c>
      <c r="AT135" s="3">
        <v>0</v>
      </c>
      <c r="AU135" s="3">
        <v>0</v>
      </c>
      <c r="AV135" s="3">
        <v>0</v>
      </c>
      <c r="AW135" s="3">
        <v>0</v>
      </c>
      <c r="AX135" s="3">
        <v>0</v>
      </c>
      <c r="AY135" s="3">
        <v>0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4</v>
      </c>
      <c r="BI135" s="3">
        <v>78</v>
      </c>
      <c r="BJ135" s="3">
        <v>67.099999999999994</v>
      </c>
      <c r="BK135" s="3">
        <v>78</v>
      </c>
      <c r="BL135" s="3">
        <v>532.16</v>
      </c>
      <c r="BM135" s="3">
        <v>79.819999999999993</v>
      </c>
      <c r="BN135" s="3">
        <v>611.98</v>
      </c>
      <c r="BO135" s="3">
        <v>611.98</v>
      </c>
      <c r="BQ135" s="3" t="s">
        <v>599</v>
      </c>
      <c r="BR135" s="3" t="s">
        <v>139</v>
      </c>
      <c r="BS135" s="4">
        <v>45246</v>
      </c>
      <c r="BT135" s="5">
        <v>0.4368055555555555</v>
      </c>
      <c r="BU135" s="3" t="s">
        <v>165</v>
      </c>
      <c r="BV135" s="3" t="s">
        <v>94</v>
      </c>
      <c r="BY135" s="3">
        <v>142380</v>
      </c>
      <c r="BZ135" s="3" t="s">
        <v>600</v>
      </c>
      <c r="CA135" s="3" t="s">
        <v>469</v>
      </c>
      <c r="CC135" s="3" t="s">
        <v>76</v>
      </c>
      <c r="CD135" s="3">
        <v>7460</v>
      </c>
      <c r="CE135" s="3" t="s">
        <v>161</v>
      </c>
      <c r="CF135" s="4">
        <v>45247</v>
      </c>
      <c r="CI135" s="3">
        <v>3</v>
      </c>
      <c r="CJ135" s="3">
        <v>2</v>
      </c>
      <c r="CK135" s="3">
        <v>41</v>
      </c>
      <c r="CL135" s="3" t="s">
        <v>88</v>
      </c>
    </row>
    <row r="136" spans="1:90" x14ac:dyDescent="0.3">
      <c r="A136" s="3" t="s">
        <v>72</v>
      </c>
      <c r="B136" s="3" t="s">
        <v>73</v>
      </c>
      <c r="C136" s="3" t="s">
        <v>74</v>
      </c>
      <c r="E136" s="3" t="str">
        <f>"009943325944"</f>
        <v>009943325944</v>
      </c>
      <c r="F136" s="4">
        <v>45244</v>
      </c>
      <c r="G136" s="3">
        <v>202408</v>
      </c>
      <c r="H136" s="3" t="s">
        <v>136</v>
      </c>
      <c r="I136" s="3" t="s">
        <v>137</v>
      </c>
      <c r="J136" s="3" t="s">
        <v>333</v>
      </c>
      <c r="K136" s="3" t="s">
        <v>78</v>
      </c>
      <c r="L136" s="3" t="s">
        <v>75</v>
      </c>
      <c r="M136" s="3" t="s">
        <v>76</v>
      </c>
      <c r="N136" s="3" t="s">
        <v>138</v>
      </c>
      <c r="O136" s="3" t="s">
        <v>169</v>
      </c>
      <c r="P136" s="3" t="str">
        <f>"NA                            "</f>
        <v xml:space="preserve">NA                            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5.57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>
        <v>0</v>
      </c>
      <c r="AQ136" s="3">
        <v>57.12</v>
      </c>
      <c r="AR136" s="3">
        <v>0</v>
      </c>
      <c r="AS136" s="3">
        <v>0</v>
      </c>
      <c r="AT136" s="3">
        <v>0</v>
      </c>
      <c r="AU136" s="3">
        <v>0</v>
      </c>
      <c r="AV136" s="3">
        <v>0</v>
      </c>
      <c r="AW136" s="3">
        <v>0</v>
      </c>
      <c r="AX136" s="3">
        <v>0</v>
      </c>
      <c r="AY136" s="3">
        <v>0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1</v>
      </c>
      <c r="BI136" s="3">
        <v>6.5</v>
      </c>
      <c r="BJ136" s="3">
        <v>7.4</v>
      </c>
      <c r="BK136" s="3">
        <v>8</v>
      </c>
      <c r="BL136" s="3">
        <v>151.94</v>
      </c>
      <c r="BM136" s="3">
        <v>22.79</v>
      </c>
      <c r="BN136" s="3">
        <v>174.73</v>
      </c>
      <c r="BO136" s="3">
        <v>174.73</v>
      </c>
      <c r="BQ136" s="3" t="s">
        <v>601</v>
      </c>
      <c r="BR136" s="3" t="s">
        <v>139</v>
      </c>
      <c r="BS136" s="4">
        <v>45246</v>
      </c>
      <c r="BT136" s="5">
        <v>0.4368055555555555</v>
      </c>
      <c r="BU136" s="3" t="s">
        <v>165</v>
      </c>
      <c r="BV136" s="3" t="s">
        <v>94</v>
      </c>
      <c r="BY136" s="3">
        <v>36909.480000000003</v>
      </c>
      <c r="BZ136" s="3" t="s">
        <v>600</v>
      </c>
      <c r="CA136" s="3" t="s">
        <v>469</v>
      </c>
      <c r="CC136" s="3" t="s">
        <v>76</v>
      </c>
      <c r="CD136" s="3">
        <v>8000</v>
      </c>
      <c r="CE136" s="3" t="s">
        <v>161</v>
      </c>
      <c r="CF136" s="4">
        <v>45247</v>
      </c>
      <c r="CI136" s="3">
        <v>3</v>
      </c>
      <c r="CJ136" s="3">
        <v>2</v>
      </c>
      <c r="CK136" s="3">
        <v>41</v>
      </c>
      <c r="CL136" s="3" t="s">
        <v>88</v>
      </c>
    </row>
    <row r="137" spans="1:90" x14ac:dyDescent="0.3">
      <c r="A137" s="3" t="s">
        <v>72</v>
      </c>
      <c r="B137" s="3" t="s">
        <v>73</v>
      </c>
      <c r="C137" s="3" t="s">
        <v>74</v>
      </c>
      <c r="E137" s="3" t="str">
        <f>"GAB2017682"</f>
        <v>GAB2017682</v>
      </c>
      <c r="F137" s="4">
        <v>45244</v>
      </c>
      <c r="G137" s="3">
        <v>202408</v>
      </c>
      <c r="H137" s="3" t="s">
        <v>75</v>
      </c>
      <c r="I137" s="3" t="s">
        <v>76</v>
      </c>
      <c r="J137" s="3" t="s">
        <v>77</v>
      </c>
      <c r="K137" s="3" t="s">
        <v>78</v>
      </c>
      <c r="L137" s="3" t="s">
        <v>233</v>
      </c>
      <c r="M137" s="3" t="s">
        <v>234</v>
      </c>
      <c r="N137" s="3" t="s">
        <v>235</v>
      </c>
      <c r="O137" s="3" t="s">
        <v>82</v>
      </c>
      <c r="P137" s="3" t="str">
        <f>"SUT-CT083711                  "</f>
        <v xml:space="preserve">SUT-CT083711                  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57.23</v>
      </c>
      <c r="AR137" s="3">
        <v>0</v>
      </c>
      <c r="AS137" s="3">
        <v>0</v>
      </c>
      <c r="AT137" s="3">
        <v>0</v>
      </c>
      <c r="AU137" s="3">
        <v>0</v>
      </c>
      <c r="AV137" s="3">
        <v>0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1</v>
      </c>
      <c r="BI137" s="3">
        <v>0.2</v>
      </c>
      <c r="BJ137" s="3">
        <v>1.8</v>
      </c>
      <c r="BK137" s="3">
        <v>2</v>
      </c>
      <c r="BL137" s="3">
        <v>146.65</v>
      </c>
      <c r="BM137" s="3">
        <v>22</v>
      </c>
      <c r="BN137" s="3">
        <v>168.65</v>
      </c>
      <c r="BO137" s="3">
        <v>168.65</v>
      </c>
      <c r="BQ137" s="3" t="s">
        <v>236</v>
      </c>
      <c r="BR137" s="3" t="s">
        <v>84</v>
      </c>
      <c r="BS137" s="4">
        <v>45245</v>
      </c>
      <c r="BT137" s="5">
        <v>0.48333333333333334</v>
      </c>
      <c r="BU137" s="3" t="s">
        <v>602</v>
      </c>
      <c r="BV137" s="3" t="s">
        <v>94</v>
      </c>
      <c r="BY137" s="3">
        <v>9248.68</v>
      </c>
      <c r="BZ137" s="3" t="s">
        <v>86</v>
      </c>
      <c r="CA137" s="3" t="s">
        <v>299</v>
      </c>
      <c r="CC137" s="3" t="s">
        <v>234</v>
      </c>
      <c r="CD137" s="3">
        <v>2515</v>
      </c>
      <c r="CE137" s="3" t="s">
        <v>292</v>
      </c>
      <c r="CF137" s="4">
        <v>45246</v>
      </c>
      <c r="CI137" s="3">
        <v>1</v>
      </c>
      <c r="CJ137" s="3">
        <v>1</v>
      </c>
      <c r="CK137" s="3">
        <v>23</v>
      </c>
      <c r="CL137" s="3" t="s">
        <v>88</v>
      </c>
    </row>
    <row r="138" spans="1:90" x14ac:dyDescent="0.3">
      <c r="A138" s="3" t="s">
        <v>72</v>
      </c>
      <c r="B138" s="3" t="s">
        <v>73</v>
      </c>
      <c r="C138" s="3" t="s">
        <v>74</v>
      </c>
      <c r="E138" s="3" t="str">
        <f>"GAB2017686"</f>
        <v>GAB2017686</v>
      </c>
      <c r="F138" s="4">
        <v>45244</v>
      </c>
      <c r="G138" s="3">
        <v>202408</v>
      </c>
      <c r="H138" s="3" t="s">
        <v>75</v>
      </c>
      <c r="I138" s="3" t="s">
        <v>76</v>
      </c>
      <c r="J138" s="3" t="s">
        <v>77</v>
      </c>
      <c r="K138" s="3" t="s">
        <v>78</v>
      </c>
      <c r="L138" s="3" t="s">
        <v>75</v>
      </c>
      <c r="M138" s="3" t="s">
        <v>76</v>
      </c>
      <c r="N138" s="3" t="s">
        <v>294</v>
      </c>
      <c r="O138" s="3" t="s">
        <v>82</v>
      </c>
      <c r="P138" s="3" t="str">
        <f>"SUT-CT083908                  "</f>
        <v xml:space="preserve">SUT-CT083908                  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>
        <v>0</v>
      </c>
      <c r="AN138" s="3">
        <v>0</v>
      </c>
      <c r="AO138" s="3">
        <v>0</v>
      </c>
      <c r="AP138" s="3">
        <v>0</v>
      </c>
      <c r="AQ138" s="3">
        <v>23.07</v>
      </c>
      <c r="AR138" s="3">
        <v>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v>0</v>
      </c>
      <c r="BE138" s="3">
        <v>0</v>
      </c>
      <c r="BF138" s="3">
        <v>0</v>
      </c>
      <c r="BG138" s="3">
        <v>0</v>
      </c>
      <c r="BH138" s="3">
        <v>1</v>
      </c>
      <c r="BI138" s="3">
        <v>0.2</v>
      </c>
      <c r="BJ138" s="3">
        <v>2.1</v>
      </c>
      <c r="BK138" s="3">
        <v>3</v>
      </c>
      <c r="BL138" s="3">
        <v>59.12</v>
      </c>
      <c r="BM138" s="3">
        <v>8.8699999999999992</v>
      </c>
      <c r="BN138" s="3">
        <v>67.989999999999995</v>
      </c>
      <c r="BO138" s="3">
        <v>67.989999999999995</v>
      </c>
      <c r="BQ138" s="3" t="s">
        <v>295</v>
      </c>
      <c r="BR138" s="3" t="s">
        <v>84</v>
      </c>
      <c r="BS138" s="4">
        <v>45245</v>
      </c>
      <c r="BT138" s="5">
        <v>0.3666666666666667</v>
      </c>
      <c r="BU138" s="3" t="s">
        <v>603</v>
      </c>
      <c r="BV138" s="3" t="s">
        <v>94</v>
      </c>
      <c r="BY138" s="3">
        <v>10288.31</v>
      </c>
      <c r="BZ138" s="3" t="s">
        <v>86</v>
      </c>
      <c r="CA138" s="3" t="s">
        <v>604</v>
      </c>
      <c r="CC138" s="3" t="s">
        <v>76</v>
      </c>
      <c r="CD138" s="3">
        <v>7560</v>
      </c>
      <c r="CE138" s="3" t="s">
        <v>96</v>
      </c>
      <c r="CF138" s="4">
        <v>45246</v>
      </c>
      <c r="CI138" s="3">
        <v>1</v>
      </c>
      <c r="CJ138" s="3">
        <v>1</v>
      </c>
      <c r="CK138" s="3">
        <v>22</v>
      </c>
      <c r="CL138" s="3" t="s">
        <v>88</v>
      </c>
    </row>
    <row r="139" spans="1:90" x14ac:dyDescent="0.3">
      <c r="A139" s="3" t="s">
        <v>72</v>
      </c>
      <c r="B139" s="3" t="s">
        <v>73</v>
      </c>
      <c r="C139" s="3" t="s">
        <v>74</v>
      </c>
      <c r="E139" s="3" t="str">
        <f>"GAB2017687"</f>
        <v>GAB2017687</v>
      </c>
      <c r="F139" s="4">
        <v>45244</v>
      </c>
      <c r="G139" s="3">
        <v>202408</v>
      </c>
      <c r="H139" s="3" t="s">
        <v>75</v>
      </c>
      <c r="I139" s="3" t="s">
        <v>76</v>
      </c>
      <c r="J139" s="3" t="s">
        <v>77</v>
      </c>
      <c r="K139" s="3" t="s">
        <v>78</v>
      </c>
      <c r="L139" s="3" t="s">
        <v>605</v>
      </c>
      <c r="M139" s="3" t="s">
        <v>606</v>
      </c>
      <c r="N139" s="3" t="s">
        <v>607</v>
      </c>
      <c r="O139" s="3" t="s">
        <v>82</v>
      </c>
      <c r="P139" s="3" t="str">
        <f>"SUT-CT083909                  "</f>
        <v xml:space="preserve">SUT-CT083909                  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  <c r="AL139" s="3">
        <v>0</v>
      </c>
      <c r="AM139" s="3">
        <v>0</v>
      </c>
      <c r="AN139" s="3">
        <v>0</v>
      </c>
      <c r="AO139" s="3">
        <v>0</v>
      </c>
      <c r="AP139" s="3">
        <v>0</v>
      </c>
      <c r="AQ139" s="3">
        <v>57.23</v>
      </c>
      <c r="AR139" s="3">
        <v>0</v>
      </c>
      <c r="AS139" s="3">
        <v>0</v>
      </c>
      <c r="AT139" s="3">
        <v>0</v>
      </c>
      <c r="AU139" s="3">
        <v>0</v>
      </c>
      <c r="AV139" s="3">
        <v>0</v>
      </c>
      <c r="AW139" s="3">
        <v>0</v>
      </c>
      <c r="AX139" s="3">
        <v>0</v>
      </c>
      <c r="AY139" s="3">
        <v>0</v>
      </c>
      <c r="AZ139" s="3">
        <v>0</v>
      </c>
      <c r="BA139" s="3">
        <v>0</v>
      </c>
      <c r="BB139" s="3">
        <v>0</v>
      </c>
      <c r="BC139" s="3">
        <v>0</v>
      </c>
      <c r="BD139" s="3">
        <v>0</v>
      </c>
      <c r="BE139" s="3">
        <v>0</v>
      </c>
      <c r="BF139" s="3">
        <v>0</v>
      </c>
      <c r="BG139" s="3">
        <v>0</v>
      </c>
      <c r="BH139" s="3">
        <v>1</v>
      </c>
      <c r="BI139" s="3">
        <v>0.2</v>
      </c>
      <c r="BJ139" s="3">
        <v>2</v>
      </c>
      <c r="BK139" s="3">
        <v>2</v>
      </c>
      <c r="BL139" s="3">
        <v>146.65</v>
      </c>
      <c r="BM139" s="3">
        <v>22</v>
      </c>
      <c r="BN139" s="3">
        <v>168.65</v>
      </c>
      <c r="BO139" s="3">
        <v>168.65</v>
      </c>
      <c r="BQ139" s="3" t="s">
        <v>608</v>
      </c>
      <c r="BR139" s="3" t="s">
        <v>84</v>
      </c>
      <c r="BS139" s="4">
        <v>45245</v>
      </c>
      <c r="BT139" s="5">
        <v>0.5756944444444444</v>
      </c>
      <c r="BU139" s="3" t="s">
        <v>609</v>
      </c>
      <c r="BV139" s="3" t="s">
        <v>94</v>
      </c>
      <c r="BY139" s="3">
        <v>10240.16</v>
      </c>
      <c r="BZ139" s="3" t="s">
        <v>86</v>
      </c>
      <c r="CA139" s="3" t="s">
        <v>610</v>
      </c>
      <c r="CC139" s="3" t="s">
        <v>606</v>
      </c>
      <c r="CD139" s="3">
        <v>555</v>
      </c>
      <c r="CE139" s="3" t="s">
        <v>116</v>
      </c>
      <c r="CF139" s="4">
        <v>45245</v>
      </c>
      <c r="CI139" s="3">
        <v>2</v>
      </c>
      <c r="CJ139" s="3">
        <v>1</v>
      </c>
      <c r="CK139" s="3">
        <v>23</v>
      </c>
      <c r="CL139" s="3" t="s">
        <v>88</v>
      </c>
    </row>
    <row r="140" spans="1:90" x14ac:dyDescent="0.3">
      <c r="A140" s="3" t="s">
        <v>72</v>
      </c>
      <c r="B140" s="3" t="s">
        <v>73</v>
      </c>
      <c r="C140" s="3" t="s">
        <v>74</v>
      </c>
      <c r="E140" s="3" t="str">
        <f>"GAB2017688"</f>
        <v>GAB2017688</v>
      </c>
      <c r="F140" s="4">
        <v>45244</v>
      </c>
      <c r="G140" s="3">
        <v>202408</v>
      </c>
      <c r="H140" s="3" t="s">
        <v>75</v>
      </c>
      <c r="I140" s="3" t="s">
        <v>76</v>
      </c>
      <c r="J140" s="3" t="s">
        <v>77</v>
      </c>
      <c r="K140" s="3" t="s">
        <v>78</v>
      </c>
      <c r="L140" s="3" t="s">
        <v>75</v>
      </c>
      <c r="M140" s="3" t="s">
        <v>76</v>
      </c>
      <c r="N140" s="3" t="s">
        <v>452</v>
      </c>
      <c r="O140" s="3" t="s">
        <v>82</v>
      </c>
      <c r="P140" s="3" t="str">
        <f>"SUT-CT083910                  "</f>
        <v xml:space="preserve">SUT-CT083910                  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23.07</v>
      </c>
      <c r="AR140" s="3">
        <v>0</v>
      </c>
      <c r="AS140" s="3">
        <v>0</v>
      </c>
      <c r="AT140" s="3">
        <v>0</v>
      </c>
      <c r="AU140" s="3">
        <v>0</v>
      </c>
      <c r="AV140" s="3">
        <v>0</v>
      </c>
      <c r="AW140" s="3">
        <v>0</v>
      </c>
      <c r="AX140" s="3">
        <v>0</v>
      </c>
      <c r="AY140" s="3">
        <v>0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0</v>
      </c>
      <c r="BH140" s="3">
        <v>1</v>
      </c>
      <c r="BI140" s="3">
        <v>0.2</v>
      </c>
      <c r="BJ140" s="3">
        <v>2.4</v>
      </c>
      <c r="BK140" s="3">
        <v>3</v>
      </c>
      <c r="BL140" s="3">
        <v>59.12</v>
      </c>
      <c r="BM140" s="3">
        <v>8.8699999999999992</v>
      </c>
      <c r="BN140" s="3">
        <v>67.989999999999995</v>
      </c>
      <c r="BO140" s="3">
        <v>67.989999999999995</v>
      </c>
      <c r="BQ140" s="3" t="s">
        <v>295</v>
      </c>
      <c r="BR140" s="3" t="s">
        <v>84</v>
      </c>
      <c r="BS140" s="4">
        <v>45245</v>
      </c>
      <c r="BT140" s="5">
        <v>0.4055555555555555</v>
      </c>
      <c r="BU140" s="3" t="s">
        <v>611</v>
      </c>
      <c r="BV140" s="3" t="s">
        <v>94</v>
      </c>
      <c r="BY140" s="3">
        <v>11883.04</v>
      </c>
      <c r="BZ140" s="3" t="s">
        <v>86</v>
      </c>
      <c r="CA140" s="3" t="s">
        <v>612</v>
      </c>
      <c r="CC140" s="3" t="s">
        <v>76</v>
      </c>
      <c r="CD140" s="3">
        <v>7550</v>
      </c>
      <c r="CE140" s="3" t="s">
        <v>87</v>
      </c>
      <c r="CF140" s="4">
        <v>45246</v>
      </c>
      <c r="CI140" s="3">
        <v>1</v>
      </c>
      <c r="CJ140" s="3">
        <v>1</v>
      </c>
      <c r="CK140" s="3">
        <v>22</v>
      </c>
      <c r="CL140" s="3" t="s">
        <v>88</v>
      </c>
    </row>
    <row r="141" spans="1:90" x14ac:dyDescent="0.3">
      <c r="A141" s="3" t="s">
        <v>72</v>
      </c>
      <c r="B141" s="3" t="s">
        <v>73</v>
      </c>
      <c r="C141" s="3" t="s">
        <v>74</v>
      </c>
      <c r="E141" s="3" t="str">
        <f>"GAB2017689"</f>
        <v>GAB2017689</v>
      </c>
      <c r="F141" s="4">
        <v>45244</v>
      </c>
      <c r="G141" s="3">
        <v>202408</v>
      </c>
      <c r="H141" s="3" t="s">
        <v>75</v>
      </c>
      <c r="I141" s="3" t="s">
        <v>76</v>
      </c>
      <c r="J141" s="3" t="s">
        <v>77</v>
      </c>
      <c r="K141" s="3" t="s">
        <v>78</v>
      </c>
      <c r="L141" s="3" t="s">
        <v>117</v>
      </c>
      <c r="M141" s="3" t="s">
        <v>117</v>
      </c>
      <c r="N141" s="3" t="s">
        <v>118</v>
      </c>
      <c r="O141" s="3" t="s">
        <v>82</v>
      </c>
      <c r="P141" s="3" t="str">
        <f>"SUT-CT083919                  "</f>
        <v xml:space="preserve">SUT-CT083919                  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61.77</v>
      </c>
      <c r="AR141" s="3">
        <v>0</v>
      </c>
      <c r="AS141" s="3">
        <v>0</v>
      </c>
      <c r="AT141" s="3">
        <v>0</v>
      </c>
      <c r="AU141" s="3">
        <v>0</v>
      </c>
      <c r="AV141" s="3">
        <v>0</v>
      </c>
      <c r="AW141" s="3">
        <v>0</v>
      </c>
      <c r="AX141" s="3">
        <v>0</v>
      </c>
      <c r="AY141" s="3">
        <v>0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1</v>
      </c>
      <c r="BI141" s="3">
        <v>0.4</v>
      </c>
      <c r="BJ141" s="3">
        <v>2.8</v>
      </c>
      <c r="BK141" s="3">
        <v>3</v>
      </c>
      <c r="BL141" s="3">
        <v>158.28</v>
      </c>
      <c r="BM141" s="3">
        <v>23.74</v>
      </c>
      <c r="BN141" s="3">
        <v>182.02</v>
      </c>
      <c r="BO141" s="3">
        <v>182.02</v>
      </c>
      <c r="BQ141" s="3" t="s">
        <v>613</v>
      </c>
      <c r="BR141" s="3" t="s">
        <v>84</v>
      </c>
      <c r="BS141" s="4">
        <v>45245</v>
      </c>
      <c r="BT141" s="5">
        <v>0.49027777777777781</v>
      </c>
      <c r="BU141" s="3" t="s">
        <v>614</v>
      </c>
      <c r="BV141" s="3" t="s">
        <v>94</v>
      </c>
      <c r="BY141" s="3">
        <v>14180.4</v>
      </c>
      <c r="BZ141" s="3" t="s">
        <v>86</v>
      </c>
      <c r="CA141" s="3" t="s">
        <v>121</v>
      </c>
      <c r="CC141" s="3" t="s">
        <v>117</v>
      </c>
      <c r="CD141" s="3">
        <v>7646</v>
      </c>
      <c r="CE141" s="3" t="s">
        <v>291</v>
      </c>
      <c r="CF141" s="4">
        <v>45246</v>
      </c>
      <c r="CI141" s="3">
        <v>1</v>
      </c>
      <c r="CJ141" s="3">
        <v>1</v>
      </c>
      <c r="CK141" s="3">
        <v>24</v>
      </c>
      <c r="CL141" s="3" t="s">
        <v>88</v>
      </c>
    </row>
    <row r="142" spans="1:90" x14ac:dyDescent="0.3">
      <c r="A142" s="3" t="s">
        <v>72</v>
      </c>
      <c r="B142" s="3" t="s">
        <v>73</v>
      </c>
      <c r="C142" s="3" t="s">
        <v>74</v>
      </c>
      <c r="E142" s="3" t="str">
        <f>"GAB2017690"</f>
        <v>GAB2017690</v>
      </c>
      <c r="F142" s="4">
        <v>45244</v>
      </c>
      <c r="G142" s="3">
        <v>202408</v>
      </c>
      <c r="H142" s="3" t="s">
        <v>75</v>
      </c>
      <c r="I142" s="3" t="s">
        <v>76</v>
      </c>
      <c r="J142" s="3" t="s">
        <v>77</v>
      </c>
      <c r="K142" s="3" t="s">
        <v>78</v>
      </c>
      <c r="L142" s="3" t="s">
        <v>89</v>
      </c>
      <c r="M142" s="3" t="s">
        <v>90</v>
      </c>
      <c r="N142" s="3" t="s">
        <v>615</v>
      </c>
      <c r="O142" s="3" t="s">
        <v>82</v>
      </c>
      <c r="P142" s="3" t="str">
        <f>"SUT-CT083918                  "</f>
        <v xml:space="preserve">SUT-CT083918                  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51.67</v>
      </c>
      <c r="AR142" s="3">
        <v>0</v>
      </c>
      <c r="AS142" s="3">
        <v>0</v>
      </c>
      <c r="AT142" s="3">
        <v>0</v>
      </c>
      <c r="AU142" s="3">
        <v>0</v>
      </c>
      <c r="AV142" s="3">
        <v>0</v>
      </c>
      <c r="AW142" s="3">
        <v>0</v>
      </c>
      <c r="AX142" s="3">
        <v>0</v>
      </c>
      <c r="AY142" s="3">
        <v>0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1</v>
      </c>
      <c r="BI142" s="3">
        <v>0.2</v>
      </c>
      <c r="BJ142" s="3">
        <v>3.2</v>
      </c>
      <c r="BK142" s="3">
        <v>3.5</v>
      </c>
      <c r="BL142" s="3">
        <v>132.41</v>
      </c>
      <c r="BM142" s="3">
        <v>19.86</v>
      </c>
      <c r="BN142" s="3">
        <v>152.27000000000001</v>
      </c>
      <c r="BO142" s="3">
        <v>152.27000000000001</v>
      </c>
      <c r="BQ142" s="3" t="s">
        <v>616</v>
      </c>
      <c r="BR142" s="3" t="s">
        <v>84</v>
      </c>
      <c r="BS142" s="4">
        <v>45245</v>
      </c>
      <c r="BT142" s="5">
        <v>0.30833333333333335</v>
      </c>
      <c r="BU142" s="3" t="s">
        <v>617</v>
      </c>
      <c r="BV142" s="3" t="s">
        <v>94</v>
      </c>
      <c r="BY142" s="3">
        <v>16135.68</v>
      </c>
      <c r="BZ142" s="3" t="s">
        <v>86</v>
      </c>
      <c r="CA142" s="3" t="s">
        <v>618</v>
      </c>
      <c r="CC142" s="3" t="s">
        <v>90</v>
      </c>
      <c r="CD142" s="3">
        <v>2196</v>
      </c>
      <c r="CE142" s="3" t="s">
        <v>239</v>
      </c>
      <c r="CF142" s="4">
        <v>45245</v>
      </c>
      <c r="CI142" s="3">
        <v>1</v>
      </c>
      <c r="CJ142" s="3">
        <v>1</v>
      </c>
      <c r="CK142" s="3">
        <v>21</v>
      </c>
      <c r="CL142" s="3" t="s">
        <v>88</v>
      </c>
    </row>
    <row r="143" spans="1:90" x14ac:dyDescent="0.3">
      <c r="A143" s="3" t="s">
        <v>72</v>
      </c>
      <c r="B143" s="3" t="s">
        <v>73</v>
      </c>
      <c r="C143" s="3" t="s">
        <v>74</v>
      </c>
      <c r="E143" s="3" t="str">
        <f>"GAB2017691"</f>
        <v>GAB2017691</v>
      </c>
      <c r="F143" s="4">
        <v>45244</v>
      </c>
      <c r="G143" s="3">
        <v>202408</v>
      </c>
      <c r="H143" s="3" t="s">
        <v>75</v>
      </c>
      <c r="I143" s="3" t="s">
        <v>76</v>
      </c>
      <c r="J143" s="3" t="s">
        <v>77</v>
      </c>
      <c r="K143" s="3" t="s">
        <v>78</v>
      </c>
      <c r="L143" s="3" t="s">
        <v>375</v>
      </c>
      <c r="M143" s="3" t="s">
        <v>376</v>
      </c>
      <c r="N143" s="3" t="s">
        <v>392</v>
      </c>
      <c r="O143" s="3" t="s">
        <v>82</v>
      </c>
      <c r="P143" s="3" t="str">
        <f>"SUT-CT083911                  "</f>
        <v xml:space="preserve">SUT-CT083911                  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29.54</v>
      </c>
      <c r="AR143" s="3">
        <v>0</v>
      </c>
      <c r="AS143" s="3">
        <v>0</v>
      </c>
      <c r="AT143" s="3">
        <v>0</v>
      </c>
      <c r="AU143" s="3">
        <v>0</v>
      </c>
      <c r="AV143" s="3">
        <v>0</v>
      </c>
      <c r="AW143" s="3">
        <v>15.9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0</v>
      </c>
      <c r="BH143" s="3">
        <v>1</v>
      </c>
      <c r="BI143" s="3">
        <v>0.1</v>
      </c>
      <c r="BJ143" s="3">
        <v>1.9</v>
      </c>
      <c r="BK143" s="3">
        <v>2</v>
      </c>
      <c r="BL143" s="3">
        <v>91.59</v>
      </c>
      <c r="BM143" s="3">
        <v>13.74</v>
      </c>
      <c r="BN143" s="3">
        <v>105.33</v>
      </c>
      <c r="BO143" s="3">
        <v>105.33</v>
      </c>
      <c r="BQ143" s="3" t="s">
        <v>393</v>
      </c>
      <c r="BR143" s="3" t="s">
        <v>84</v>
      </c>
      <c r="BS143" s="4">
        <v>45245</v>
      </c>
      <c r="BT143" s="5">
        <v>0.41319444444444442</v>
      </c>
      <c r="BU143" s="3" t="s">
        <v>619</v>
      </c>
      <c r="BV143" s="3" t="s">
        <v>94</v>
      </c>
      <c r="BY143" s="3">
        <v>9342.98</v>
      </c>
      <c r="BZ143" s="3" t="s">
        <v>108</v>
      </c>
      <c r="CA143" s="3" t="s">
        <v>620</v>
      </c>
      <c r="CC143" s="3" t="s">
        <v>376</v>
      </c>
      <c r="CD143" s="3">
        <v>1475</v>
      </c>
      <c r="CE143" s="3" t="s">
        <v>116</v>
      </c>
      <c r="CF143" s="4">
        <v>45246</v>
      </c>
      <c r="CI143" s="3">
        <v>1</v>
      </c>
      <c r="CJ143" s="3">
        <v>1</v>
      </c>
      <c r="CK143" s="3">
        <v>21</v>
      </c>
      <c r="CL143" s="3" t="s">
        <v>88</v>
      </c>
    </row>
    <row r="144" spans="1:90" x14ac:dyDescent="0.3">
      <c r="A144" s="3" t="s">
        <v>72</v>
      </c>
      <c r="B144" s="3" t="s">
        <v>73</v>
      </c>
      <c r="C144" s="3" t="s">
        <v>74</v>
      </c>
      <c r="E144" s="3" t="str">
        <f>"009943325874"</f>
        <v>009943325874</v>
      </c>
      <c r="F144" s="4">
        <v>45244</v>
      </c>
      <c r="G144" s="3">
        <v>202408</v>
      </c>
      <c r="H144" s="3" t="s">
        <v>136</v>
      </c>
      <c r="I144" s="3" t="s">
        <v>137</v>
      </c>
      <c r="J144" s="3" t="s">
        <v>333</v>
      </c>
      <c r="K144" s="3" t="s">
        <v>78</v>
      </c>
      <c r="L144" s="3" t="s">
        <v>75</v>
      </c>
      <c r="M144" s="3" t="s">
        <v>76</v>
      </c>
      <c r="N144" s="3" t="s">
        <v>138</v>
      </c>
      <c r="O144" s="3" t="s">
        <v>169</v>
      </c>
      <c r="P144" s="3" t="str">
        <f>"NA                            "</f>
        <v xml:space="preserve">NA                            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5.57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57.12</v>
      </c>
      <c r="AR144" s="3">
        <v>0</v>
      </c>
      <c r="AS144" s="3">
        <v>0</v>
      </c>
      <c r="AT144" s="3">
        <v>0</v>
      </c>
      <c r="AU144" s="3">
        <v>0</v>
      </c>
      <c r="AV144" s="3">
        <v>0</v>
      </c>
      <c r="AW144" s="3">
        <v>0</v>
      </c>
      <c r="AX144" s="3">
        <v>0</v>
      </c>
      <c r="AY144" s="3">
        <v>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0</v>
      </c>
      <c r="BH144" s="3">
        <v>1</v>
      </c>
      <c r="BI144" s="3">
        <v>4.7</v>
      </c>
      <c r="BJ144" s="3">
        <v>6.4</v>
      </c>
      <c r="BK144" s="3">
        <v>7</v>
      </c>
      <c r="BL144" s="3">
        <v>151.94</v>
      </c>
      <c r="BM144" s="3">
        <v>22.79</v>
      </c>
      <c r="BN144" s="3">
        <v>174.73</v>
      </c>
      <c r="BO144" s="3">
        <v>174.73</v>
      </c>
      <c r="BQ144" s="3" t="s">
        <v>621</v>
      </c>
      <c r="BR144" s="3" t="s">
        <v>139</v>
      </c>
      <c r="BS144" s="4">
        <v>45246</v>
      </c>
      <c r="BT144" s="5">
        <v>0.4368055555555555</v>
      </c>
      <c r="BU144" s="3" t="s">
        <v>165</v>
      </c>
      <c r="BV144" s="3" t="s">
        <v>94</v>
      </c>
      <c r="BY144" s="3">
        <v>31872</v>
      </c>
      <c r="BZ144" s="3" t="s">
        <v>600</v>
      </c>
      <c r="CA144" s="3" t="s">
        <v>469</v>
      </c>
      <c r="CC144" s="3" t="s">
        <v>76</v>
      </c>
      <c r="CD144" s="3">
        <v>7460</v>
      </c>
      <c r="CE144" s="3" t="s">
        <v>161</v>
      </c>
      <c r="CF144" s="4">
        <v>45247</v>
      </c>
      <c r="CI144" s="3">
        <v>3</v>
      </c>
      <c r="CJ144" s="3">
        <v>2</v>
      </c>
      <c r="CK144" s="3">
        <v>41</v>
      </c>
      <c r="CL144" s="3" t="s">
        <v>88</v>
      </c>
    </row>
    <row r="145" spans="1:90" x14ac:dyDescent="0.3">
      <c r="A145" s="3" t="s">
        <v>72</v>
      </c>
      <c r="B145" s="3" t="s">
        <v>73</v>
      </c>
      <c r="C145" s="3" t="s">
        <v>74</v>
      </c>
      <c r="E145" s="3" t="str">
        <f>"GAB2017692"</f>
        <v>GAB2017692</v>
      </c>
      <c r="F145" s="4">
        <v>45244</v>
      </c>
      <c r="G145" s="3">
        <v>202408</v>
      </c>
      <c r="H145" s="3" t="s">
        <v>75</v>
      </c>
      <c r="I145" s="3" t="s">
        <v>76</v>
      </c>
      <c r="J145" s="3" t="s">
        <v>77</v>
      </c>
      <c r="K145" s="3" t="s">
        <v>78</v>
      </c>
      <c r="L145" s="3" t="s">
        <v>405</v>
      </c>
      <c r="M145" s="3" t="s">
        <v>406</v>
      </c>
      <c r="N145" s="3" t="s">
        <v>407</v>
      </c>
      <c r="O145" s="3" t="s">
        <v>82</v>
      </c>
      <c r="P145" s="3" t="str">
        <f>"SUT-019019                    "</f>
        <v xml:space="preserve">SUT-019019                    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29.54</v>
      </c>
      <c r="AR145" s="3">
        <v>0</v>
      </c>
      <c r="AS145" s="3">
        <v>0</v>
      </c>
      <c r="AT145" s="3">
        <v>0</v>
      </c>
      <c r="AU145" s="3">
        <v>0</v>
      </c>
      <c r="AV145" s="3">
        <v>0</v>
      </c>
      <c r="AW145" s="3">
        <v>0</v>
      </c>
      <c r="AX145" s="3">
        <v>0</v>
      </c>
      <c r="AY145" s="3">
        <v>0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1</v>
      </c>
      <c r="BI145" s="3">
        <v>0.1</v>
      </c>
      <c r="BJ145" s="3">
        <v>2</v>
      </c>
      <c r="BK145" s="3">
        <v>2</v>
      </c>
      <c r="BL145" s="3">
        <v>75.69</v>
      </c>
      <c r="BM145" s="3">
        <v>11.35</v>
      </c>
      <c r="BN145" s="3">
        <v>87.04</v>
      </c>
      <c r="BO145" s="3">
        <v>87.04</v>
      </c>
      <c r="BQ145" s="3" t="s">
        <v>408</v>
      </c>
      <c r="BR145" s="3" t="s">
        <v>84</v>
      </c>
      <c r="BS145" s="4">
        <v>45245</v>
      </c>
      <c r="BT145" s="5">
        <v>0.34375</v>
      </c>
      <c r="BU145" s="3" t="s">
        <v>622</v>
      </c>
      <c r="BV145" s="3" t="s">
        <v>94</v>
      </c>
      <c r="BY145" s="3">
        <v>10012.5</v>
      </c>
      <c r="BZ145" s="3" t="s">
        <v>86</v>
      </c>
      <c r="CA145" s="3" t="s">
        <v>410</v>
      </c>
      <c r="CC145" s="3" t="s">
        <v>406</v>
      </c>
      <c r="CD145" s="3">
        <v>1619</v>
      </c>
      <c r="CE145" s="3" t="s">
        <v>116</v>
      </c>
      <c r="CF145" s="4">
        <v>45246</v>
      </c>
      <c r="CI145" s="3">
        <v>1</v>
      </c>
      <c r="CJ145" s="3">
        <v>1</v>
      </c>
      <c r="CK145" s="3">
        <v>21</v>
      </c>
      <c r="CL145" s="3" t="s">
        <v>88</v>
      </c>
    </row>
    <row r="146" spans="1:90" x14ac:dyDescent="0.3">
      <c r="A146" s="3" t="s">
        <v>72</v>
      </c>
      <c r="B146" s="3" t="s">
        <v>73</v>
      </c>
      <c r="C146" s="3" t="s">
        <v>74</v>
      </c>
      <c r="E146" s="3" t="str">
        <f>"GAB2017693"</f>
        <v>GAB2017693</v>
      </c>
      <c r="F146" s="4">
        <v>45244</v>
      </c>
      <c r="G146" s="3">
        <v>202408</v>
      </c>
      <c r="H146" s="3" t="s">
        <v>75</v>
      </c>
      <c r="I146" s="3" t="s">
        <v>76</v>
      </c>
      <c r="J146" s="3" t="s">
        <v>77</v>
      </c>
      <c r="K146" s="3" t="s">
        <v>78</v>
      </c>
      <c r="L146" s="3" t="s">
        <v>89</v>
      </c>
      <c r="M146" s="3" t="s">
        <v>90</v>
      </c>
      <c r="N146" s="3" t="s">
        <v>623</v>
      </c>
      <c r="O146" s="3" t="s">
        <v>82</v>
      </c>
      <c r="P146" s="3" t="str">
        <f>"SUT-019026                    "</f>
        <v xml:space="preserve">SUT-019026                    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>
        <v>0</v>
      </c>
      <c r="AN146" s="3">
        <v>0</v>
      </c>
      <c r="AO146" s="3">
        <v>0</v>
      </c>
      <c r="AP146" s="3">
        <v>0</v>
      </c>
      <c r="AQ146" s="3">
        <v>29.54</v>
      </c>
      <c r="AR146" s="3">
        <v>0</v>
      </c>
      <c r="AS146" s="3">
        <v>0</v>
      </c>
      <c r="AT146" s="3">
        <v>0</v>
      </c>
      <c r="AU146" s="3">
        <v>0</v>
      </c>
      <c r="AV146" s="3">
        <v>0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1</v>
      </c>
      <c r="BI146" s="3">
        <v>0.1</v>
      </c>
      <c r="BJ146" s="3">
        <v>1.8</v>
      </c>
      <c r="BK146" s="3">
        <v>2</v>
      </c>
      <c r="BL146" s="3">
        <v>75.69</v>
      </c>
      <c r="BM146" s="3">
        <v>11.35</v>
      </c>
      <c r="BN146" s="3">
        <v>87.04</v>
      </c>
      <c r="BO146" s="3">
        <v>87.04</v>
      </c>
      <c r="BQ146" s="3" t="s">
        <v>624</v>
      </c>
      <c r="BR146" s="3" t="s">
        <v>84</v>
      </c>
      <c r="BS146" s="4">
        <v>45245</v>
      </c>
      <c r="BT146" s="5">
        <v>0.35069444444444442</v>
      </c>
      <c r="BU146" s="3" t="s">
        <v>625</v>
      </c>
      <c r="BV146" s="3" t="s">
        <v>94</v>
      </c>
      <c r="BY146" s="3">
        <v>9198.18</v>
      </c>
      <c r="BZ146" s="3" t="s">
        <v>86</v>
      </c>
      <c r="CA146" s="3" t="s">
        <v>626</v>
      </c>
      <c r="CC146" s="3" t="s">
        <v>90</v>
      </c>
      <c r="CD146" s="3">
        <v>1709</v>
      </c>
      <c r="CE146" s="3" t="s">
        <v>116</v>
      </c>
      <c r="CF146" s="4">
        <v>45245</v>
      </c>
      <c r="CI146" s="3">
        <v>1</v>
      </c>
      <c r="CJ146" s="3">
        <v>1</v>
      </c>
      <c r="CK146" s="3">
        <v>21</v>
      </c>
      <c r="CL146" s="3" t="s">
        <v>88</v>
      </c>
    </row>
    <row r="147" spans="1:90" x14ac:dyDescent="0.3">
      <c r="A147" s="3" t="s">
        <v>72</v>
      </c>
      <c r="B147" s="3" t="s">
        <v>73</v>
      </c>
      <c r="C147" s="3" t="s">
        <v>74</v>
      </c>
      <c r="E147" s="3" t="str">
        <f>"GAB2017694"</f>
        <v>GAB2017694</v>
      </c>
      <c r="F147" s="4">
        <v>45244</v>
      </c>
      <c r="G147" s="3">
        <v>202408</v>
      </c>
      <c r="H147" s="3" t="s">
        <v>75</v>
      </c>
      <c r="I147" s="3" t="s">
        <v>76</v>
      </c>
      <c r="J147" s="3" t="s">
        <v>77</v>
      </c>
      <c r="K147" s="3" t="s">
        <v>78</v>
      </c>
      <c r="L147" s="3" t="s">
        <v>157</v>
      </c>
      <c r="M147" s="3" t="s">
        <v>158</v>
      </c>
      <c r="N147" s="3" t="s">
        <v>627</v>
      </c>
      <c r="O147" s="3" t="s">
        <v>82</v>
      </c>
      <c r="P147" s="3" t="str">
        <f>"SUT-019044                    "</f>
        <v xml:space="preserve">SUT-019044                    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36.92</v>
      </c>
      <c r="AR147" s="3">
        <v>0</v>
      </c>
      <c r="AS147" s="3">
        <v>0</v>
      </c>
      <c r="AT147" s="3">
        <v>0</v>
      </c>
      <c r="AU147" s="3">
        <v>0</v>
      </c>
      <c r="AV147" s="3">
        <v>0</v>
      </c>
      <c r="AW147" s="3">
        <v>0</v>
      </c>
      <c r="AX147" s="3">
        <v>0</v>
      </c>
      <c r="AY147" s="3">
        <v>0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1</v>
      </c>
      <c r="BI147" s="3">
        <v>0.2</v>
      </c>
      <c r="BJ147" s="3">
        <v>2.1</v>
      </c>
      <c r="BK147" s="3">
        <v>2.5</v>
      </c>
      <c r="BL147" s="3">
        <v>94.6</v>
      </c>
      <c r="BM147" s="3">
        <v>14.19</v>
      </c>
      <c r="BN147" s="3">
        <v>108.79</v>
      </c>
      <c r="BO147" s="3">
        <v>108.79</v>
      </c>
      <c r="BQ147" s="3" t="s">
        <v>628</v>
      </c>
      <c r="BR147" s="3" t="s">
        <v>84</v>
      </c>
      <c r="BS147" s="4">
        <v>45245</v>
      </c>
      <c r="BT147" s="5">
        <v>0.4375</v>
      </c>
      <c r="BU147" s="3" t="s">
        <v>629</v>
      </c>
      <c r="BV147" s="3" t="s">
        <v>94</v>
      </c>
      <c r="BY147" s="3">
        <v>10438.129999999999</v>
      </c>
      <c r="BZ147" s="3" t="s">
        <v>86</v>
      </c>
      <c r="CA147" s="3" t="s">
        <v>275</v>
      </c>
      <c r="CC147" s="3" t="s">
        <v>158</v>
      </c>
      <c r="CD147" s="3">
        <v>2</v>
      </c>
      <c r="CE147" s="3" t="s">
        <v>630</v>
      </c>
      <c r="CF147" s="4">
        <v>45245</v>
      </c>
      <c r="CI147" s="3">
        <v>1</v>
      </c>
      <c r="CJ147" s="3">
        <v>1</v>
      </c>
      <c r="CK147" s="3">
        <v>21</v>
      </c>
      <c r="CL147" s="3" t="s">
        <v>88</v>
      </c>
    </row>
    <row r="148" spans="1:90" x14ac:dyDescent="0.3">
      <c r="A148" s="3" t="s">
        <v>72</v>
      </c>
      <c r="B148" s="3" t="s">
        <v>73</v>
      </c>
      <c r="C148" s="3" t="s">
        <v>74</v>
      </c>
      <c r="E148" s="3" t="str">
        <f>"GAB2017695"</f>
        <v>GAB2017695</v>
      </c>
      <c r="F148" s="4">
        <v>45244</v>
      </c>
      <c r="G148" s="3">
        <v>202408</v>
      </c>
      <c r="H148" s="3" t="s">
        <v>75</v>
      </c>
      <c r="I148" s="3" t="s">
        <v>76</v>
      </c>
      <c r="J148" s="3" t="s">
        <v>77</v>
      </c>
      <c r="K148" s="3" t="s">
        <v>78</v>
      </c>
      <c r="L148" s="3" t="s">
        <v>157</v>
      </c>
      <c r="M148" s="3" t="s">
        <v>158</v>
      </c>
      <c r="N148" s="3" t="s">
        <v>631</v>
      </c>
      <c r="O148" s="3" t="s">
        <v>82</v>
      </c>
      <c r="P148" s="3" t="str">
        <f>"SUT-019025                    "</f>
        <v xml:space="preserve">SUT-019025                    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36.92</v>
      </c>
      <c r="AR148" s="3">
        <v>0</v>
      </c>
      <c r="AS148" s="3">
        <v>0</v>
      </c>
      <c r="AT148" s="3">
        <v>0</v>
      </c>
      <c r="AU148" s="3">
        <v>0</v>
      </c>
      <c r="AV148" s="3">
        <v>0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1</v>
      </c>
      <c r="BI148" s="3">
        <v>0.3</v>
      </c>
      <c r="BJ148" s="3">
        <v>2.4</v>
      </c>
      <c r="BK148" s="3">
        <v>2.5</v>
      </c>
      <c r="BL148" s="3">
        <v>94.6</v>
      </c>
      <c r="BM148" s="3">
        <v>14.19</v>
      </c>
      <c r="BN148" s="3">
        <v>108.79</v>
      </c>
      <c r="BO148" s="3">
        <v>108.79</v>
      </c>
      <c r="BQ148" s="3" t="s">
        <v>632</v>
      </c>
      <c r="BR148" s="3" t="s">
        <v>84</v>
      </c>
      <c r="BS148" s="4">
        <v>45245</v>
      </c>
      <c r="BT148" s="5">
        <v>0.39166666666666666</v>
      </c>
      <c r="BU148" s="3" t="s">
        <v>633</v>
      </c>
      <c r="BV148" s="3" t="s">
        <v>94</v>
      </c>
      <c r="BY148" s="3">
        <v>12216.68</v>
      </c>
      <c r="BZ148" s="3" t="s">
        <v>86</v>
      </c>
      <c r="CA148" s="3" t="s">
        <v>634</v>
      </c>
      <c r="CC148" s="3" t="s">
        <v>158</v>
      </c>
      <c r="CD148" s="3">
        <v>2</v>
      </c>
      <c r="CE148" s="3" t="s">
        <v>239</v>
      </c>
      <c r="CF148" s="4">
        <v>45245</v>
      </c>
      <c r="CI148" s="3">
        <v>1</v>
      </c>
      <c r="CJ148" s="3">
        <v>1</v>
      </c>
      <c r="CK148" s="3">
        <v>21</v>
      </c>
      <c r="CL148" s="3" t="s">
        <v>88</v>
      </c>
    </row>
    <row r="149" spans="1:90" x14ac:dyDescent="0.3">
      <c r="A149" s="3" t="s">
        <v>72</v>
      </c>
      <c r="B149" s="3" t="s">
        <v>73</v>
      </c>
      <c r="C149" s="3" t="s">
        <v>74</v>
      </c>
      <c r="E149" s="3" t="str">
        <f>"GAB2017699"</f>
        <v>GAB2017699</v>
      </c>
      <c r="F149" s="4">
        <v>45244</v>
      </c>
      <c r="G149" s="3">
        <v>202408</v>
      </c>
      <c r="H149" s="3" t="s">
        <v>75</v>
      </c>
      <c r="I149" s="3" t="s">
        <v>76</v>
      </c>
      <c r="J149" s="3" t="s">
        <v>77</v>
      </c>
      <c r="K149" s="3" t="s">
        <v>78</v>
      </c>
      <c r="L149" s="3" t="s">
        <v>326</v>
      </c>
      <c r="M149" s="3" t="s">
        <v>327</v>
      </c>
      <c r="N149" s="3" t="s">
        <v>635</v>
      </c>
      <c r="O149" s="3" t="s">
        <v>82</v>
      </c>
      <c r="P149" s="3" t="str">
        <f>"SUT-CT083931                  "</f>
        <v xml:space="preserve">SUT-CT083931                  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70.150000000000006</v>
      </c>
      <c r="AR149" s="3">
        <v>0</v>
      </c>
      <c r="AS149" s="3">
        <v>0</v>
      </c>
      <c r="AT149" s="3">
        <v>0</v>
      </c>
      <c r="AU149" s="3">
        <v>0</v>
      </c>
      <c r="AV149" s="3">
        <v>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1</v>
      </c>
      <c r="BI149" s="3">
        <v>0.3</v>
      </c>
      <c r="BJ149" s="3">
        <v>2.5</v>
      </c>
      <c r="BK149" s="3">
        <v>2.5</v>
      </c>
      <c r="BL149" s="3">
        <v>179.76</v>
      </c>
      <c r="BM149" s="3">
        <v>26.96</v>
      </c>
      <c r="BN149" s="3">
        <v>206.72</v>
      </c>
      <c r="BO149" s="3">
        <v>206.72</v>
      </c>
      <c r="BQ149" s="3" t="s">
        <v>329</v>
      </c>
      <c r="BR149" s="3" t="s">
        <v>84</v>
      </c>
      <c r="BS149" s="4">
        <v>45245</v>
      </c>
      <c r="BT149" s="5">
        <v>0.41875000000000001</v>
      </c>
      <c r="BU149" s="3" t="s">
        <v>636</v>
      </c>
      <c r="BV149" s="3" t="s">
        <v>94</v>
      </c>
      <c r="BY149" s="3">
        <v>12504.8</v>
      </c>
      <c r="BZ149" s="3" t="s">
        <v>86</v>
      </c>
      <c r="CA149" s="3" t="s">
        <v>371</v>
      </c>
      <c r="CC149" s="3" t="s">
        <v>327</v>
      </c>
      <c r="CD149" s="3">
        <v>9460</v>
      </c>
      <c r="CE149" s="3" t="s">
        <v>87</v>
      </c>
      <c r="CF149" s="4">
        <v>45245</v>
      </c>
      <c r="CI149" s="3">
        <v>2</v>
      </c>
      <c r="CJ149" s="3">
        <v>1</v>
      </c>
      <c r="CK149" s="3">
        <v>23</v>
      </c>
      <c r="CL149" s="3" t="s">
        <v>88</v>
      </c>
    </row>
    <row r="150" spans="1:90" x14ac:dyDescent="0.3">
      <c r="A150" s="3" t="s">
        <v>72</v>
      </c>
      <c r="B150" s="3" t="s">
        <v>73</v>
      </c>
      <c r="C150" s="3" t="s">
        <v>74</v>
      </c>
      <c r="E150" s="3" t="str">
        <f>"GAB2017700"</f>
        <v>GAB2017700</v>
      </c>
      <c r="F150" s="4">
        <v>45244</v>
      </c>
      <c r="G150" s="3">
        <v>202408</v>
      </c>
      <c r="H150" s="3" t="s">
        <v>75</v>
      </c>
      <c r="I150" s="3" t="s">
        <v>76</v>
      </c>
      <c r="J150" s="3" t="s">
        <v>77</v>
      </c>
      <c r="K150" s="3" t="s">
        <v>78</v>
      </c>
      <c r="L150" s="3" t="s">
        <v>223</v>
      </c>
      <c r="M150" s="3" t="s">
        <v>224</v>
      </c>
      <c r="N150" s="3" t="s">
        <v>637</v>
      </c>
      <c r="O150" s="3" t="s">
        <v>82</v>
      </c>
      <c r="P150" s="3" t="str">
        <f>"SUT-CT083912                  "</f>
        <v xml:space="preserve">SUT-CT083912                  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0</v>
      </c>
      <c r="AN150" s="3">
        <v>0</v>
      </c>
      <c r="AO150" s="3">
        <v>0</v>
      </c>
      <c r="AP150" s="3">
        <v>0</v>
      </c>
      <c r="AQ150" s="3">
        <v>36.92</v>
      </c>
      <c r="AR150" s="3">
        <v>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v>0</v>
      </c>
      <c r="BE150" s="3">
        <v>0</v>
      </c>
      <c r="BF150" s="3">
        <v>0</v>
      </c>
      <c r="BG150" s="3">
        <v>0</v>
      </c>
      <c r="BH150" s="3">
        <v>1</v>
      </c>
      <c r="BI150" s="3">
        <v>0.2</v>
      </c>
      <c r="BJ150" s="3">
        <v>2.1</v>
      </c>
      <c r="BK150" s="3">
        <v>2.5</v>
      </c>
      <c r="BL150" s="3">
        <v>94.6</v>
      </c>
      <c r="BM150" s="3">
        <v>14.19</v>
      </c>
      <c r="BN150" s="3">
        <v>108.79</v>
      </c>
      <c r="BO150" s="3">
        <v>108.79</v>
      </c>
      <c r="BQ150" s="3" t="s">
        <v>638</v>
      </c>
      <c r="BR150" s="3" t="s">
        <v>84</v>
      </c>
      <c r="BS150" s="4">
        <v>45245</v>
      </c>
      <c r="BT150" s="5">
        <v>0.76388888888888884</v>
      </c>
      <c r="BU150" s="3" t="s">
        <v>639</v>
      </c>
      <c r="BV150" s="3" t="s">
        <v>94</v>
      </c>
      <c r="BY150" s="3">
        <v>10420.56</v>
      </c>
      <c r="BZ150" s="3" t="s">
        <v>86</v>
      </c>
      <c r="CC150" s="3" t="s">
        <v>224</v>
      </c>
      <c r="CD150" s="3">
        <v>4001</v>
      </c>
      <c r="CE150" s="3" t="s">
        <v>116</v>
      </c>
      <c r="CF150" s="4">
        <v>45246</v>
      </c>
      <c r="CI150" s="3">
        <v>2</v>
      </c>
      <c r="CJ150" s="3">
        <v>1</v>
      </c>
      <c r="CK150" s="3">
        <v>21</v>
      </c>
      <c r="CL150" s="3" t="s">
        <v>88</v>
      </c>
    </row>
    <row r="151" spans="1:90" x14ac:dyDescent="0.3">
      <c r="A151" s="3" t="s">
        <v>72</v>
      </c>
      <c r="B151" s="3" t="s">
        <v>73</v>
      </c>
      <c r="C151" s="3" t="s">
        <v>74</v>
      </c>
      <c r="E151" s="3" t="str">
        <f>"GAB2017702"</f>
        <v>GAB2017702</v>
      </c>
      <c r="F151" s="4">
        <v>45244</v>
      </c>
      <c r="G151" s="3">
        <v>202408</v>
      </c>
      <c r="H151" s="3" t="s">
        <v>75</v>
      </c>
      <c r="I151" s="3" t="s">
        <v>76</v>
      </c>
      <c r="J151" s="3" t="s">
        <v>77</v>
      </c>
      <c r="K151" s="3" t="s">
        <v>78</v>
      </c>
      <c r="L151" s="3" t="s">
        <v>89</v>
      </c>
      <c r="M151" s="3" t="s">
        <v>90</v>
      </c>
      <c r="N151" s="3" t="s">
        <v>91</v>
      </c>
      <c r="O151" s="3" t="s">
        <v>82</v>
      </c>
      <c r="P151" s="3" t="str">
        <f>"SUT-CT083937                  "</f>
        <v xml:space="preserve">SUT-CT083937                  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>
        <v>0</v>
      </c>
      <c r="AN151" s="3">
        <v>0</v>
      </c>
      <c r="AO151" s="3">
        <v>0</v>
      </c>
      <c r="AP151" s="3">
        <v>0</v>
      </c>
      <c r="AQ151" s="3">
        <v>29.54</v>
      </c>
      <c r="AR151" s="3">
        <v>0</v>
      </c>
      <c r="AS151" s="3">
        <v>0</v>
      </c>
      <c r="AT151" s="3">
        <v>0</v>
      </c>
      <c r="AU151" s="3">
        <v>0</v>
      </c>
      <c r="AV151" s="3">
        <v>0</v>
      </c>
      <c r="AW151" s="3">
        <v>0</v>
      </c>
      <c r="AX151" s="3">
        <v>0</v>
      </c>
      <c r="AY151" s="3">
        <v>0</v>
      </c>
      <c r="AZ151" s="3">
        <v>0</v>
      </c>
      <c r="BA151" s="3">
        <v>0</v>
      </c>
      <c r="BB151" s="3">
        <v>0</v>
      </c>
      <c r="BC151" s="3">
        <v>0</v>
      </c>
      <c r="BD151" s="3">
        <v>0</v>
      </c>
      <c r="BE151" s="3">
        <v>0</v>
      </c>
      <c r="BF151" s="3">
        <v>0</v>
      </c>
      <c r="BG151" s="3">
        <v>0</v>
      </c>
      <c r="BH151" s="3">
        <v>1</v>
      </c>
      <c r="BI151" s="3">
        <v>0.2</v>
      </c>
      <c r="BJ151" s="3">
        <v>1.8</v>
      </c>
      <c r="BK151" s="3">
        <v>2</v>
      </c>
      <c r="BL151" s="3">
        <v>75.69</v>
      </c>
      <c r="BM151" s="3">
        <v>11.35</v>
      </c>
      <c r="BN151" s="3">
        <v>87.04</v>
      </c>
      <c r="BO151" s="3">
        <v>87.04</v>
      </c>
      <c r="BQ151" s="3" t="s">
        <v>640</v>
      </c>
      <c r="BR151" s="3" t="s">
        <v>84</v>
      </c>
      <c r="BS151" s="4">
        <v>45245</v>
      </c>
      <c r="BT151" s="5">
        <v>0.35972222222222222</v>
      </c>
      <c r="BU151" s="3" t="s">
        <v>93</v>
      </c>
      <c r="BV151" s="3" t="s">
        <v>94</v>
      </c>
      <c r="BY151" s="3">
        <v>9033.1200000000008</v>
      </c>
      <c r="BZ151" s="3" t="s">
        <v>86</v>
      </c>
      <c r="CA151" s="3" t="s">
        <v>95</v>
      </c>
      <c r="CC151" s="3" t="s">
        <v>90</v>
      </c>
      <c r="CD151" s="3">
        <v>2021</v>
      </c>
      <c r="CE151" s="3" t="s">
        <v>96</v>
      </c>
      <c r="CF151" s="4">
        <v>45246</v>
      </c>
      <c r="CI151" s="3">
        <v>1</v>
      </c>
      <c r="CJ151" s="3">
        <v>1</v>
      </c>
      <c r="CK151" s="3">
        <v>21</v>
      </c>
      <c r="CL151" s="3" t="s">
        <v>88</v>
      </c>
    </row>
    <row r="152" spans="1:90" x14ac:dyDescent="0.3">
      <c r="A152" s="3" t="s">
        <v>72</v>
      </c>
      <c r="B152" s="3" t="s">
        <v>73</v>
      </c>
      <c r="C152" s="3" t="s">
        <v>74</v>
      </c>
      <c r="E152" s="3" t="str">
        <f>"GAB2017704"</f>
        <v>GAB2017704</v>
      </c>
      <c r="F152" s="4">
        <v>45244</v>
      </c>
      <c r="G152" s="3">
        <v>202408</v>
      </c>
      <c r="H152" s="3" t="s">
        <v>75</v>
      </c>
      <c r="I152" s="3" t="s">
        <v>76</v>
      </c>
      <c r="J152" s="3" t="s">
        <v>77</v>
      </c>
      <c r="K152" s="3" t="s">
        <v>78</v>
      </c>
      <c r="L152" s="3" t="s">
        <v>641</v>
      </c>
      <c r="M152" s="3" t="s">
        <v>642</v>
      </c>
      <c r="N152" s="3" t="s">
        <v>643</v>
      </c>
      <c r="O152" s="3" t="s">
        <v>82</v>
      </c>
      <c r="P152" s="3" t="str">
        <f>"SUT-CT083816                  "</f>
        <v xml:space="preserve">SUT-CT083816                  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>
        <v>0</v>
      </c>
      <c r="AN152" s="3">
        <v>0</v>
      </c>
      <c r="AO152" s="3">
        <v>0</v>
      </c>
      <c r="AP152" s="3">
        <v>0</v>
      </c>
      <c r="AQ152" s="3">
        <v>36.92</v>
      </c>
      <c r="AR152" s="3">
        <v>0</v>
      </c>
      <c r="AS152" s="3">
        <v>0</v>
      </c>
      <c r="AT152" s="3">
        <v>0</v>
      </c>
      <c r="AU152" s="3">
        <v>0</v>
      </c>
      <c r="AV152" s="3">
        <v>0</v>
      </c>
      <c r="AW152" s="3">
        <v>0</v>
      </c>
      <c r="AX152" s="3">
        <v>0</v>
      </c>
      <c r="AY152" s="3">
        <v>0</v>
      </c>
      <c r="AZ152" s="3">
        <v>0</v>
      </c>
      <c r="BA152" s="3">
        <v>0</v>
      </c>
      <c r="BB152" s="3">
        <v>0</v>
      </c>
      <c r="BC152" s="3">
        <v>0</v>
      </c>
      <c r="BD152" s="3">
        <v>0</v>
      </c>
      <c r="BE152" s="3">
        <v>0</v>
      </c>
      <c r="BF152" s="3">
        <v>0</v>
      </c>
      <c r="BG152" s="3">
        <v>0</v>
      </c>
      <c r="BH152" s="3">
        <v>1</v>
      </c>
      <c r="BI152" s="3">
        <v>2</v>
      </c>
      <c r="BJ152" s="3">
        <v>2.4</v>
      </c>
      <c r="BK152" s="3">
        <v>2.5</v>
      </c>
      <c r="BL152" s="3">
        <v>94.6</v>
      </c>
      <c r="BM152" s="3">
        <v>14.19</v>
      </c>
      <c r="BN152" s="3">
        <v>108.79</v>
      </c>
      <c r="BO152" s="3">
        <v>108.79</v>
      </c>
      <c r="BQ152" s="3" t="s">
        <v>644</v>
      </c>
      <c r="BR152" s="3" t="s">
        <v>84</v>
      </c>
      <c r="BS152" s="4">
        <v>45245</v>
      </c>
      <c r="BT152" s="5">
        <v>0.4291666666666667</v>
      </c>
      <c r="BU152" s="3" t="s">
        <v>645</v>
      </c>
      <c r="BV152" s="3" t="s">
        <v>94</v>
      </c>
      <c r="BY152" s="3">
        <v>12000</v>
      </c>
      <c r="BZ152" s="3" t="s">
        <v>86</v>
      </c>
      <c r="CA152" s="3" t="s">
        <v>646</v>
      </c>
      <c r="CC152" s="3" t="s">
        <v>642</v>
      </c>
      <c r="CD152" s="3">
        <v>1449</v>
      </c>
      <c r="CE152" s="3" t="s">
        <v>647</v>
      </c>
      <c r="CF152" s="4">
        <v>45246</v>
      </c>
      <c r="CI152" s="3">
        <v>1</v>
      </c>
      <c r="CJ152" s="3">
        <v>1</v>
      </c>
      <c r="CK152" s="3">
        <v>21</v>
      </c>
      <c r="CL152" s="3" t="s">
        <v>88</v>
      </c>
    </row>
    <row r="153" spans="1:90" x14ac:dyDescent="0.3">
      <c r="A153" s="3" t="s">
        <v>72</v>
      </c>
      <c r="B153" s="3" t="s">
        <v>73</v>
      </c>
      <c r="C153" s="3" t="s">
        <v>74</v>
      </c>
      <c r="E153" s="3" t="str">
        <f>"GAB2017706"</f>
        <v>GAB2017706</v>
      </c>
      <c r="F153" s="4">
        <v>45244</v>
      </c>
      <c r="G153" s="3">
        <v>202408</v>
      </c>
      <c r="H153" s="3" t="s">
        <v>75</v>
      </c>
      <c r="I153" s="3" t="s">
        <v>76</v>
      </c>
      <c r="J153" s="3" t="s">
        <v>77</v>
      </c>
      <c r="K153" s="3" t="s">
        <v>78</v>
      </c>
      <c r="L153" s="3" t="s">
        <v>454</v>
      </c>
      <c r="M153" s="3" t="s">
        <v>455</v>
      </c>
      <c r="N153" s="3" t="s">
        <v>648</v>
      </c>
      <c r="O153" s="3" t="s">
        <v>82</v>
      </c>
      <c r="P153" s="3" t="str">
        <f>"SUT-CT083933                  "</f>
        <v xml:space="preserve">SUT-CT083933                  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57.23</v>
      </c>
      <c r="AR153" s="3">
        <v>0</v>
      </c>
      <c r="AS153" s="3">
        <v>0</v>
      </c>
      <c r="AT153" s="3">
        <v>0</v>
      </c>
      <c r="AU153" s="3">
        <v>0</v>
      </c>
      <c r="AV153" s="3">
        <v>0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1</v>
      </c>
      <c r="BI153" s="3">
        <v>0.2</v>
      </c>
      <c r="BJ153" s="3">
        <v>2</v>
      </c>
      <c r="BK153" s="3">
        <v>2</v>
      </c>
      <c r="BL153" s="3">
        <v>146.65</v>
      </c>
      <c r="BM153" s="3">
        <v>22</v>
      </c>
      <c r="BN153" s="3">
        <v>168.65</v>
      </c>
      <c r="BO153" s="3">
        <v>168.65</v>
      </c>
      <c r="BQ153" s="3" t="s">
        <v>649</v>
      </c>
      <c r="BR153" s="3" t="s">
        <v>84</v>
      </c>
      <c r="BS153" s="4">
        <v>45245</v>
      </c>
      <c r="BT153" s="5">
        <v>0.65555555555555556</v>
      </c>
      <c r="BU153" s="3" t="s">
        <v>650</v>
      </c>
      <c r="BV153" s="3" t="s">
        <v>94</v>
      </c>
      <c r="BY153" s="3">
        <v>10105.92</v>
      </c>
      <c r="BZ153" s="3" t="s">
        <v>86</v>
      </c>
      <c r="CA153" s="3" t="s">
        <v>651</v>
      </c>
      <c r="CC153" s="3" t="s">
        <v>455</v>
      </c>
      <c r="CD153" s="3">
        <v>4420</v>
      </c>
      <c r="CE153" s="3" t="s">
        <v>116</v>
      </c>
      <c r="CF153" s="4">
        <v>45246</v>
      </c>
      <c r="CI153" s="3">
        <v>2</v>
      </c>
      <c r="CJ153" s="3">
        <v>1</v>
      </c>
      <c r="CK153" s="3">
        <v>23</v>
      </c>
      <c r="CL153" s="3" t="s">
        <v>88</v>
      </c>
    </row>
    <row r="154" spans="1:90" x14ac:dyDescent="0.3">
      <c r="A154" s="3" t="s">
        <v>72</v>
      </c>
      <c r="B154" s="3" t="s">
        <v>73</v>
      </c>
      <c r="C154" s="3" t="s">
        <v>74</v>
      </c>
      <c r="E154" s="3" t="str">
        <f>"GAB2017709"</f>
        <v>GAB2017709</v>
      </c>
      <c r="F154" s="4">
        <v>45245</v>
      </c>
      <c r="G154" s="3">
        <v>202408</v>
      </c>
      <c r="H154" s="3" t="s">
        <v>75</v>
      </c>
      <c r="I154" s="3" t="s">
        <v>76</v>
      </c>
      <c r="J154" s="3" t="s">
        <v>77</v>
      </c>
      <c r="K154" s="3" t="s">
        <v>78</v>
      </c>
      <c r="L154" s="3" t="s">
        <v>157</v>
      </c>
      <c r="M154" s="3" t="s">
        <v>158</v>
      </c>
      <c r="N154" s="3" t="s">
        <v>652</v>
      </c>
      <c r="O154" s="3" t="s">
        <v>169</v>
      </c>
      <c r="P154" s="3" t="str">
        <f>"SUT-CT083941                  "</f>
        <v xml:space="preserve">SUT-CT083941                  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5.57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57.12</v>
      </c>
      <c r="AR154" s="3">
        <v>0</v>
      </c>
      <c r="AS154" s="3">
        <v>0</v>
      </c>
      <c r="AT154" s="3">
        <v>0</v>
      </c>
      <c r="AU154" s="3">
        <v>0</v>
      </c>
      <c r="AV154" s="3">
        <v>0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1</v>
      </c>
      <c r="BI154" s="3">
        <v>0.1</v>
      </c>
      <c r="BJ154" s="3">
        <v>1.7</v>
      </c>
      <c r="BK154" s="3">
        <v>2</v>
      </c>
      <c r="BL154" s="3">
        <v>151.94</v>
      </c>
      <c r="BM154" s="3">
        <v>22.79</v>
      </c>
      <c r="BN154" s="3">
        <v>174.73</v>
      </c>
      <c r="BO154" s="3">
        <v>174.73</v>
      </c>
      <c r="BQ154" s="3" t="s">
        <v>653</v>
      </c>
      <c r="BR154" s="3" t="s">
        <v>84</v>
      </c>
      <c r="BS154" s="4">
        <v>45247</v>
      </c>
      <c r="BT154" s="5">
        <v>0.44097222222222227</v>
      </c>
      <c r="BU154" s="3" t="s">
        <v>654</v>
      </c>
      <c r="BV154" s="3" t="s">
        <v>94</v>
      </c>
      <c r="BY154" s="3">
        <v>8436.09</v>
      </c>
      <c r="CA154" s="3" t="s">
        <v>655</v>
      </c>
      <c r="CC154" s="3" t="s">
        <v>158</v>
      </c>
      <c r="CD154" s="3">
        <v>2</v>
      </c>
      <c r="CE154" s="3" t="s">
        <v>161</v>
      </c>
      <c r="CF154" s="4">
        <v>45247</v>
      </c>
      <c r="CI154" s="3">
        <v>3</v>
      </c>
      <c r="CJ154" s="3">
        <v>2</v>
      </c>
      <c r="CK154" s="3">
        <v>41</v>
      </c>
      <c r="CL154" s="3" t="s">
        <v>88</v>
      </c>
    </row>
    <row r="155" spans="1:90" x14ac:dyDescent="0.3">
      <c r="A155" s="3" t="s">
        <v>72</v>
      </c>
      <c r="B155" s="3" t="s">
        <v>73</v>
      </c>
      <c r="C155" s="3" t="s">
        <v>74</v>
      </c>
      <c r="E155" s="3" t="str">
        <f>"GAB2017710"</f>
        <v>GAB2017710</v>
      </c>
      <c r="F155" s="4">
        <v>45245</v>
      </c>
      <c r="G155" s="3">
        <v>202408</v>
      </c>
      <c r="H155" s="3" t="s">
        <v>75</v>
      </c>
      <c r="I155" s="3" t="s">
        <v>76</v>
      </c>
      <c r="J155" s="3" t="s">
        <v>77</v>
      </c>
      <c r="K155" s="3" t="s">
        <v>78</v>
      </c>
      <c r="L155" s="3" t="s">
        <v>136</v>
      </c>
      <c r="M155" s="3" t="s">
        <v>137</v>
      </c>
      <c r="N155" s="3" t="s">
        <v>173</v>
      </c>
      <c r="O155" s="3" t="s">
        <v>169</v>
      </c>
      <c r="P155" s="3" t="str">
        <f>"SUT-CT083944 943              "</f>
        <v xml:space="preserve">SUT-CT083944 943              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5.57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57.12</v>
      </c>
      <c r="AR155" s="3">
        <v>0</v>
      </c>
      <c r="AS155" s="3">
        <v>0</v>
      </c>
      <c r="AT155" s="3">
        <v>0</v>
      </c>
      <c r="AU155" s="3">
        <v>0</v>
      </c>
      <c r="AV155" s="3">
        <v>0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1</v>
      </c>
      <c r="BI155" s="3">
        <v>0.7</v>
      </c>
      <c r="BJ155" s="3">
        <v>1.6</v>
      </c>
      <c r="BK155" s="3">
        <v>2</v>
      </c>
      <c r="BL155" s="3">
        <v>151.94</v>
      </c>
      <c r="BM155" s="3">
        <v>22.79</v>
      </c>
      <c r="BN155" s="3">
        <v>174.73</v>
      </c>
      <c r="BO155" s="3">
        <v>174.73</v>
      </c>
      <c r="BQ155" s="3" t="s">
        <v>174</v>
      </c>
      <c r="BR155" s="3" t="s">
        <v>84</v>
      </c>
      <c r="BS155" s="4">
        <v>45247</v>
      </c>
      <c r="BT155" s="5">
        <v>0.49583333333333335</v>
      </c>
      <c r="BU155" s="3" t="s">
        <v>585</v>
      </c>
      <c r="BV155" s="3" t="s">
        <v>94</v>
      </c>
      <c r="BY155" s="3">
        <v>8045.4</v>
      </c>
      <c r="CA155" s="3" t="s">
        <v>586</v>
      </c>
      <c r="CC155" s="3" t="s">
        <v>137</v>
      </c>
      <c r="CD155" s="3">
        <v>157</v>
      </c>
      <c r="CE155" s="3" t="s">
        <v>161</v>
      </c>
      <c r="CF155" s="4">
        <v>45247</v>
      </c>
      <c r="CI155" s="3">
        <v>3</v>
      </c>
      <c r="CJ155" s="3">
        <v>2</v>
      </c>
      <c r="CK155" s="3">
        <v>41</v>
      </c>
      <c r="CL155" s="3" t="s">
        <v>88</v>
      </c>
    </row>
    <row r="156" spans="1:90" x14ac:dyDescent="0.3">
      <c r="A156" s="3" t="s">
        <v>72</v>
      </c>
      <c r="B156" s="3" t="s">
        <v>73</v>
      </c>
      <c r="C156" s="3" t="s">
        <v>74</v>
      </c>
      <c r="E156" s="3" t="str">
        <f>"GAB2017712"</f>
        <v>GAB2017712</v>
      </c>
      <c r="F156" s="4">
        <v>45245</v>
      </c>
      <c r="G156" s="3">
        <v>202408</v>
      </c>
      <c r="H156" s="3" t="s">
        <v>75</v>
      </c>
      <c r="I156" s="3" t="s">
        <v>76</v>
      </c>
      <c r="J156" s="3" t="s">
        <v>77</v>
      </c>
      <c r="K156" s="3" t="s">
        <v>78</v>
      </c>
      <c r="L156" s="3" t="s">
        <v>454</v>
      </c>
      <c r="M156" s="3" t="s">
        <v>455</v>
      </c>
      <c r="N156" s="3" t="s">
        <v>648</v>
      </c>
      <c r="O156" s="3" t="s">
        <v>169</v>
      </c>
      <c r="P156" s="3" t="str">
        <f>"SUT-CT083925                  "</f>
        <v xml:space="preserve">SUT-CT083925                  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5.57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80.56</v>
      </c>
      <c r="AR156" s="3">
        <v>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0</v>
      </c>
      <c r="BH156" s="3">
        <v>1</v>
      </c>
      <c r="BI156" s="3">
        <v>0.4</v>
      </c>
      <c r="BJ156" s="3">
        <v>2</v>
      </c>
      <c r="BK156" s="3">
        <v>2</v>
      </c>
      <c r="BL156" s="3">
        <v>212.01</v>
      </c>
      <c r="BM156" s="3">
        <v>31.8</v>
      </c>
      <c r="BN156" s="3">
        <v>243.81</v>
      </c>
      <c r="BO156" s="3">
        <v>243.81</v>
      </c>
      <c r="BQ156" s="3" t="s">
        <v>649</v>
      </c>
      <c r="BR156" s="3" t="s">
        <v>84</v>
      </c>
      <c r="BS156" s="4">
        <v>45247</v>
      </c>
      <c r="BT156" s="5">
        <v>0.60763888888888895</v>
      </c>
      <c r="BU156" s="3" t="s">
        <v>656</v>
      </c>
      <c r="BV156" s="3" t="s">
        <v>94</v>
      </c>
      <c r="BY156" s="3">
        <v>10153.6</v>
      </c>
      <c r="CA156" s="3" t="s">
        <v>657</v>
      </c>
      <c r="CC156" s="3" t="s">
        <v>455</v>
      </c>
      <c r="CD156" s="3">
        <v>4420</v>
      </c>
      <c r="CE156" s="3" t="s">
        <v>161</v>
      </c>
      <c r="CF156" s="4">
        <v>45250</v>
      </c>
      <c r="CI156" s="3">
        <v>4</v>
      </c>
      <c r="CJ156" s="3">
        <v>2</v>
      </c>
      <c r="CK156" s="3">
        <v>43</v>
      </c>
      <c r="CL156" s="3" t="s">
        <v>88</v>
      </c>
    </row>
    <row r="157" spans="1:90" x14ac:dyDescent="0.3">
      <c r="A157" s="3" t="s">
        <v>72</v>
      </c>
      <c r="B157" s="3" t="s">
        <v>73</v>
      </c>
      <c r="C157" s="3" t="s">
        <v>74</v>
      </c>
      <c r="E157" s="3" t="str">
        <f>"GAB2017713"</f>
        <v>GAB2017713</v>
      </c>
      <c r="F157" s="4">
        <v>45245</v>
      </c>
      <c r="G157" s="3">
        <v>202408</v>
      </c>
      <c r="H157" s="3" t="s">
        <v>75</v>
      </c>
      <c r="I157" s="3" t="s">
        <v>76</v>
      </c>
      <c r="J157" s="3" t="s">
        <v>77</v>
      </c>
      <c r="K157" s="3" t="s">
        <v>78</v>
      </c>
      <c r="L157" s="3" t="s">
        <v>658</v>
      </c>
      <c r="M157" s="3" t="s">
        <v>659</v>
      </c>
      <c r="N157" s="3" t="s">
        <v>660</v>
      </c>
      <c r="O157" s="3" t="s">
        <v>169</v>
      </c>
      <c r="P157" s="3" t="str">
        <f>"SUT-CT083926                  "</f>
        <v xml:space="preserve">SUT-CT083926                  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5.57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80.56</v>
      </c>
      <c r="AR157" s="3">
        <v>0</v>
      </c>
      <c r="AS157" s="3">
        <v>0</v>
      </c>
      <c r="AT157" s="3">
        <v>0</v>
      </c>
      <c r="AU157" s="3">
        <v>0</v>
      </c>
      <c r="AV157" s="3">
        <v>0</v>
      </c>
      <c r="AW157" s="3">
        <v>0</v>
      </c>
      <c r="AX157" s="3">
        <v>0</v>
      </c>
      <c r="AY157" s="3">
        <v>0</v>
      </c>
      <c r="AZ157" s="3">
        <v>0</v>
      </c>
      <c r="BA157" s="3">
        <v>0</v>
      </c>
      <c r="BB157" s="3">
        <v>0</v>
      </c>
      <c r="BC157" s="3">
        <v>0</v>
      </c>
      <c r="BD157" s="3">
        <v>0</v>
      </c>
      <c r="BE157" s="3">
        <v>0</v>
      </c>
      <c r="BF157" s="3">
        <v>0</v>
      </c>
      <c r="BG157" s="3">
        <v>0</v>
      </c>
      <c r="BH157" s="3">
        <v>1</v>
      </c>
      <c r="BI157" s="3">
        <v>0.7</v>
      </c>
      <c r="BJ157" s="3">
        <v>3</v>
      </c>
      <c r="BK157" s="3">
        <v>3</v>
      </c>
      <c r="BL157" s="3">
        <v>212.01</v>
      </c>
      <c r="BM157" s="3">
        <v>31.8</v>
      </c>
      <c r="BN157" s="3">
        <v>243.81</v>
      </c>
      <c r="BO157" s="3">
        <v>243.81</v>
      </c>
      <c r="BQ157" s="3" t="s">
        <v>661</v>
      </c>
      <c r="BR157" s="3" t="s">
        <v>84</v>
      </c>
      <c r="BS157" s="4">
        <v>45250</v>
      </c>
      <c r="BT157" s="5">
        <v>0.35694444444444445</v>
      </c>
      <c r="BU157" s="3" t="s">
        <v>662</v>
      </c>
      <c r="BV157" s="3" t="s">
        <v>94</v>
      </c>
      <c r="BY157" s="3">
        <v>15096.9</v>
      </c>
      <c r="CA157" s="3" t="s">
        <v>663</v>
      </c>
      <c r="CC157" s="3" t="s">
        <v>659</v>
      </c>
      <c r="CD157" s="3">
        <v>3900</v>
      </c>
      <c r="CE157" s="3" t="s">
        <v>161</v>
      </c>
      <c r="CF157" s="4">
        <v>45251</v>
      </c>
      <c r="CI157" s="3">
        <v>4</v>
      </c>
      <c r="CJ157" s="3">
        <v>3</v>
      </c>
      <c r="CK157" s="3">
        <v>43</v>
      </c>
      <c r="CL157" s="3" t="s">
        <v>88</v>
      </c>
    </row>
    <row r="158" spans="1:90" x14ac:dyDescent="0.3">
      <c r="A158" s="3" t="s">
        <v>72</v>
      </c>
      <c r="B158" s="3" t="s">
        <v>73</v>
      </c>
      <c r="C158" s="3" t="s">
        <v>74</v>
      </c>
      <c r="E158" s="3" t="str">
        <f>"GAB2017715"</f>
        <v>GAB2017715</v>
      </c>
      <c r="F158" s="4">
        <v>45245</v>
      </c>
      <c r="G158" s="3">
        <v>202408</v>
      </c>
      <c r="H158" s="3" t="s">
        <v>75</v>
      </c>
      <c r="I158" s="3" t="s">
        <v>76</v>
      </c>
      <c r="J158" s="3" t="s">
        <v>77</v>
      </c>
      <c r="K158" s="3" t="s">
        <v>78</v>
      </c>
      <c r="L158" s="3" t="s">
        <v>136</v>
      </c>
      <c r="M158" s="3" t="s">
        <v>137</v>
      </c>
      <c r="N158" s="3" t="s">
        <v>149</v>
      </c>
      <c r="O158" s="3" t="s">
        <v>169</v>
      </c>
      <c r="P158" s="3" t="str">
        <f>"SUT-CT083949                  "</f>
        <v xml:space="preserve">SUT-CT083949                  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5.57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85.38</v>
      </c>
      <c r="AR158" s="3">
        <v>0</v>
      </c>
      <c r="AS158" s="3">
        <v>0</v>
      </c>
      <c r="AT158" s="3">
        <v>0</v>
      </c>
      <c r="AU158" s="3">
        <v>0</v>
      </c>
      <c r="AV158" s="3">
        <v>0</v>
      </c>
      <c r="AW158" s="3">
        <v>0</v>
      </c>
      <c r="AX158" s="3">
        <v>0</v>
      </c>
      <c r="AY158" s="3">
        <v>0</v>
      </c>
      <c r="AZ158" s="3">
        <v>0</v>
      </c>
      <c r="BA158" s="3">
        <v>0</v>
      </c>
      <c r="BB158" s="3">
        <v>0</v>
      </c>
      <c r="BC158" s="3">
        <v>0</v>
      </c>
      <c r="BD158" s="3">
        <v>0</v>
      </c>
      <c r="BE158" s="3">
        <v>0</v>
      </c>
      <c r="BF158" s="3">
        <v>0</v>
      </c>
      <c r="BG158" s="3">
        <v>0</v>
      </c>
      <c r="BH158" s="3">
        <v>1</v>
      </c>
      <c r="BI158" s="3">
        <v>10.199999999999999</v>
      </c>
      <c r="BJ158" s="3">
        <v>26.8</v>
      </c>
      <c r="BK158" s="3">
        <v>27</v>
      </c>
      <c r="BL158" s="3">
        <v>224.36</v>
      </c>
      <c r="BM158" s="3">
        <v>33.65</v>
      </c>
      <c r="BN158" s="3">
        <v>258.01</v>
      </c>
      <c r="BO158" s="3">
        <v>258.01</v>
      </c>
      <c r="BQ158" s="3" t="s">
        <v>150</v>
      </c>
      <c r="BR158" s="3" t="s">
        <v>84</v>
      </c>
      <c r="BS158" s="4">
        <v>45247</v>
      </c>
      <c r="BT158" s="5">
        <v>0.49652777777777773</v>
      </c>
      <c r="BU158" s="3" t="s">
        <v>585</v>
      </c>
      <c r="BV158" s="3" t="s">
        <v>94</v>
      </c>
      <c r="BY158" s="3">
        <v>133964.25</v>
      </c>
      <c r="CA158" s="3" t="s">
        <v>586</v>
      </c>
      <c r="CC158" s="3" t="s">
        <v>137</v>
      </c>
      <c r="CD158" s="3">
        <v>157</v>
      </c>
      <c r="CE158" s="3" t="s">
        <v>161</v>
      </c>
      <c r="CF158" s="4">
        <v>45247</v>
      </c>
      <c r="CI158" s="3">
        <v>3</v>
      </c>
      <c r="CJ158" s="3">
        <v>2</v>
      </c>
      <c r="CK158" s="3">
        <v>41</v>
      </c>
      <c r="CL158" s="3" t="s">
        <v>88</v>
      </c>
    </row>
    <row r="159" spans="1:90" x14ac:dyDescent="0.3">
      <c r="A159" s="3" t="s">
        <v>72</v>
      </c>
      <c r="B159" s="3" t="s">
        <v>73</v>
      </c>
      <c r="C159" s="3" t="s">
        <v>74</v>
      </c>
      <c r="E159" s="3" t="str">
        <f>"GAB2017716"</f>
        <v>GAB2017716</v>
      </c>
      <c r="F159" s="4">
        <v>45245</v>
      </c>
      <c r="G159" s="3">
        <v>202408</v>
      </c>
      <c r="H159" s="3" t="s">
        <v>75</v>
      </c>
      <c r="I159" s="3" t="s">
        <v>76</v>
      </c>
      <c r="J159" s="3" t="s">
        <v>77</v>
      </c>
      <c r="K159" s="3" t="s">
        <v>78</v>
      </c>
      <c r="L159" s="3" t="s">
        <v>223</v>
      </c>
      <c r="M159" s="3" t="s">
        <v>224</v>
      </c>
      <c r="N159" s="3" t="s">
        <v>362</v>
      </c>
      <c r="O159" s="3" t="s">
        <v>169</v>
      </c>
      <c r="P159" s="3" t="str">
        <f>"MED-CT083924                  "</f>
        <v xml:space="preserve">MED-CT083924                  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5.57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57.12</v>
      </c>
      <c r="AR159" s="3">
        <v>0</v>
      </c>
      <c r="AS159" s="3">
        <v>0</v>
      </c>
      <c r="AT159" s="3">
        <v>0</v>
      </c>
      <c r="AU159" s="3">
        <v>0</v>
      </c>
      <c r="AV159" s="3">
        <v>0</v>
      </c>
      <c r="AW159" s="3">
        <v>0</v>
      </c>
      <c r="AX159" s="3">
        <v>0</v>
      </c>
      <c r="AY159" s="3">
        <v>0</v>
      </c>
      <c r="AZ159" s="3">
        <v>0</v>
      </c>
      <c r="BA159" s="3">
        <v>0</v>
      </c>
      <c r="BB159" s="3">
        <v>0</v>
      </c>
      <c r="BC159" s="3">
        <v>0</v>
      </c>
      <c r="BD159" s="3">
        <v>0</v>
      </c>
      <c r="BE159" s="3">
        <v>0</v>
      </c>
      <c r="BF159" s="3">
        <v>0</v>
      </c>
      <c r="BG159" s="3">
        <v>0</v>
      </c>
      <c r="BH159" s="3">
        <v>1</v>
      </c>
      <c r="BI159" s="3">
        <v>0.6</v>
      </c>
      <c r="BJ159" s="3">
        <v>2.1</v>
      </c>
      <c r="BK159" s="3">
        <v>3</v>
      </c>
      <c r="BL159" s="3">
        <v>151.94</v>
      </c>
      <c r="BM159" s="3">
        <v>22.79</v>
      </c>
      <c r="BN159" s="3">
        <v>174.73</v>
      </c>
      <c r="BO159" s="3">
        <v>174.73</v>
      </c>
      <c r="BQ159" s="3" t="s">
        <v>363</v>
      </c>
      <c r="BR159" s="3" t="s">
        <v>84</v>
      </c>
      <c r="BS159" s="4">
        <v>45247</v>
      </c>
      <c r="BT159" s="5">
        <v>0.39583333333333331</v>
      </c>
      <c r="BU159" s="3" t="s">
        <v>664</v>
      </c>
      <c r="BV159" s="3" t="s">
        <v>94</v>
      </c>
      <c r="BY159" s="3">
        <v>10325.25</v>
      </c>
      <c r="CA159" s="3" t="s">
        <v>365</v>
      </c>
      <c r="CC159" s="3" t="s">
        <v>224</v>
      </c>
      <c r="CD159" s="3">
        <v>4001</v>
      </c>
      <c r="CE159" s="3" t="s">
        <v>161</v>
      </c>
      <c r="CF159" s="4">
        <v>45250</v>
      </c>
      <c r="CI159" s="3">
        <v>3</v>
      </c>
      <c r="CJ159" s="3">
        <v>2</v>
      </c>
      <c r="CK159" s="3">
        <v>41</v>
      </c>
      <c r="CL159" s="3" t="s">
        <v>88</v>
      </c>
    </row>
    <row r="160" spans="1:90" x14ac:dyDescent="0.3">
      <c r="A160" s="3" t="s">
        <v>72</v>
      </c>
      <c r="B160" s="3" t="s">
        <v>73</v>
      </c>
      <c r="C160" s="3" t="s">
        <v>74</v>
      </c>
      <c r="E160" s="3" t="str">
        <f>"GAB2017717"</f>
        <v>GAB2017717</v>
      </c>
      <c r="F160" s="4">
        <v>45245</v>
      </c>
      <c r="G160" s="3">
        <v>202408</v>
      </c>
      <c r="H160" s="3" t="s">
        <v>75</v>
      </c>
      <c r="I160" s="3" t="s">
        <v>76</v>
      </c>
      <c r="J160" s="3" t="s">
        <v>77</v>
      </c>
      <c r="K160" s="3" t="s">
        <v>78</v>
      </c>
      <c r="L160" s="3" t="s">
        <v>472</v>
      </c>
      <c r="M160" s="3" t="s">
        <v>473</v>
      </c>
      <c r="N160" s="3" t="s">
        <v>665</v>
      </c>
      <c r="O160" s="3" t="s">
        <v>169</v>
      </c>
      <c r="P160" s="3" t="str">
        <f>"SUT-018803                    "</f>
        <v xml:space="preserve">SUT-018803                    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5.57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>
        <v>0</v>
      </c>
      <c r="AN160" s="3">
        <v>0</v>
      </c>
      <c r="AO160" s="3">
        <v>0</v>
      </c>
      <c r="AP160" s="3">
        <v>0</v>
      </c>
      <c r="AQ160" s="3">
        <v>80.56</v>
      </c>
      <c r="AR160" s="3">
        <v>0</v>
      </c>
      <c r="AS160" s="3">
        <v>0</v>
      </c>
      <c r="AT160" s="3">
        <v>0</v>
      </c>
      <c r="AU160" s="3">
        <v>0</v>
      </c>
      <c r="AV160" s="3">
        <v>0</v>
      </c>
      <c r="AW160" s="3">
        <v>0</v>
      </c>
      <c r="AX160" s="3">
        <v>0</v>
      </c>
      <c r="AY160" s="3">
        <v>0</v>
      </c>
      <c r="AZ160" s="3">
        <v>0</v>
      </c>
      <c r="BA160" s="3">
        <v>0</v>
      </c>
      <c r="BB160" s="3">
        <v>0</v>
      </c>
      <c r="BC160" s="3">
        <v>0</v>
      </c>
      <c r="BD160" s="3">
        <v>0</v>
      </c>
      <c r="BE160" s="3">
        <v>0</v>
      </c>
      <c r="BF160" s="3">
        <v>0</v>
      </c>
      <c r="BG160" s="3">
        <v>0</v>
      </c>
      <c r="BH160" s="3">
        <v>2</v>
      </c>
      <c r="BI160" s="3">
        <v>6.2</v>
      </c>
      <c r="BJ160" s="3">
        <v>14.4</v>
      </c>
      <c r="BK160" s="3">
        <v>15</v>
      </c>
      <c r="BL160" s="3">
        <v>212.01</v>
      </c>
      <c r="BM160" s="3">
        <v>31.8</v>
      </c>
      <c r="BN160" s="3">
        <v>243.81</v>
      </c>
      <c r="BO160" s="3">
        <v>243.81</v>
      </c>
      <c r="BQ160" s="3" t="s">
        <v>666</v>
      </c>
      <c r="BR160" s="3" t="s">
        <v>84</v>
      </c>
      <c r="BS160" s="4">
        <v>45247</v>
      </c>
      <c r="BT160" s="5">
        <v>0.74236111111111114</v>
      </c>
      <c r="BU160" s="3" t="s">
        <v>667</v>
      </c>
      <c r="BV160" s="3" t="s">
        <v>94</v>
      </c>
      <c r="BY160" s="3">
        <v>72246.52</v>
      </c>
      <c r="CA160" s="3" t="s">
        <v>668</v>
      </c>
      <c r="CC160" s="3" t="s">
        <v>473</v>
      </c>
      <c r="CD160" s="3">
        <v>2940</v>
      </c>
      <c r="CE160" s="3" t="s">
        <v>161</v>
      </c>
      <c r="CF160" s="4">
        <v>45251</v>
      </c>
      <c r="CI160" s="3">
        <v>3</v>
      </c>
      <c r="CJ160" s="3">
        <v>2</v>
      </c>
      <c r="CK160" s="3">
        <v>43</v>
      </c>
      <c r="CL160" s="3" t="s">
        <v>88</v>
      </c>
    </row>
    <row r="161" spans="1:90" x14ac:dyDescent="0.3">
      <c r="A161" s="3" t="s">
        <v>72</v>
      </c>
      <c r="B161" s="3" t="s">
        <v>73</v>
      </c>
      <c r="C161" s="3" t="s">
        <v>74</v>
      </c>
      <c r="E161" s="3" t="str">
        <f>"GAB2017720"</f>
        <v>GAB2017720</v>
      </c>
      <c r="F161" s="4">
        <v>45245</v>
      </c>
      <c r="G161" s="3">
        <v>202408</v>
      </c>
      <c r="H161" s="3" t="s">
        <v>75</v>
      </c>
      <c r="I161" s="3" t="s">
        <v>76</v>
      </c>
      <c r="J161" s="3" t="s">
        <v>77</v>
      </c>
      <c r="K161" s="3" t="s">
        <v>78</v>
      </c>
      <c r="L161" s="3" t="s">
        <v>223</v>
      </c>
      <c r="M161" s="3" t="s">
        <v>224</v>
      </c>
      <c r="N161" s="3" t="s">
        <v>225</v>
      </c>
      <c r="O161" s="3" t="s">
        <v>169</v>
      </c>
      <c r="P161" s="3" t="str">
        <f>"MED-CT083922 CALL LEVENE 08290"</f>
        <v>MED-CT083922 CALL LEVENE 08290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5.57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57.12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1</v>
      </c>
      <c r="BI161" s="3">
        <v>2.1</v>
      </c>
      <c r="BJ161" s="3">
        <v>7.5</v>
      </c>
      <c r="BK161" s="3">
        <v>8</v>
      </c>
      <c r="BL161" s="3">
        <v>151.94</v>
      </c>
      <c r="BM161" s="3">
        <v>22.79</v>
      </c>
      <c r="BN161" s="3">
        <v>174.73</v>
      </c>
      <c r="BO161" s="3">
        <v>174.73</v>
      </c>
      <c r="BQ161" s="3" t="s">
        <v>226</v>
      </c>
      <c r="BR161" s="3" t="s">
        <v>84</v>
      </c>
      <c r="BS161" s="4">
        <v>45250</v>
      </c>
      <c r="BT161" s="5">
        <v>0.625</v>
      </c>
      <c r="BU161" s="3" t="s">
        <v>227</v>
      </c>
      <c r="BV161" s="3" t="s">
        <v>94</v>
      </c>
      <c r="BY161" s="3">
        <v>37353.42</v>
      </c>
      <c r="CC161" s="3" t="s">
        <v>224</v>
      </c>
      <c r="CD161" s="3">
        <v>4001</v>
      </c>
      <c r="CE161" s="3" t="s">
        <v>161</v>
      </c>
      <c r="CF161" s="4">
        <v>45251</v>
      </c>
      <c r="CI161" s="3">
        <v>3</v>
      </c>
      <c r="CJ161" s="3">
        <v>3</v>
      </c>
      <c r="CK161" s="3">
        <v>41</v>
      </c>
      <c r="CL161" s="3" t="s">
        <v>88</v>
      </c>
    </row>
    <row r="162" spans="1:90" x14ac:dyDescent="0.3">
      <c r="A162" s="3" t="s">
        <v>72</v>
      </c>
      <c r="B162" s="3" t="s">
        <v>73</v>
      </c>
      <c r="C162" s="3" t="s">
        <v>74</v>
      </c>
      <c r="E162" s="3" t="str">
        <f>"GAB2017723"</f>
        <v>GAB2017723</v>
      </c>
      <c r="F162" s="4">
        <v>45245</v>
      </c>
      <c r="G162" s="3">
        <v>202408</v>
      </c>
      <c r="H162" s="3" t="s">
        <v>75</v>
      </c>
      <c r="I162" s="3" t="s">
        <v>76</v>
      </c>
      <c r="J162" s="3" t="s">
        <v>77</v>
      </c>
      <c r="K162" s="3" t="s">
        <v>78</v>
      </c>
      <c r="L162" s="3" t="s">
        <v>266</v>
      </c>
      <c r="M162" s="3" t="s">
        <v>267</v>
      </c>
      <c r="N162" s="3" t="s">
        <v>511</v>
      </c>
      <c r="O162" s="3" t="s">
        <v>169</v>
      </c>
      <c r="P162" s="3" t="str">
        <f>"SUT-00265                     "</f>
        <v xml:space="preserve">SUT-00265                     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5.57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57.12</v>
      </c>
      <c r="AR162" s="3">
        <v>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v>0</v>
      </c>
      <c r="BE162" s="3">
        <v>0</v>
      </c>
      <c r="BF162" s="3">
        <v>0</v>
      </c>
      <c r="BG162" s="3">
        <v>0</v>
      </c>
      <c r="BH162" s="3">
        <v>1</v>
      </c>
      <c r="BI162" s="3">
        <v>3.9</v>
      </c>
      <c r="BJ162" s="3">
        <v>7.6</v>
      </c>
      <c r="BK162" s="3">
        <v>8</v>
      </c>
      <c r="BL162" s="3">
        <v>151.94</v>
      </c>
      <c r="BM162" s="3">
        <v>22.79</v>
      </c>
      <c r="BN162" s="3">
        <v>174.73</v>
      </c>
      <c r="BO162" s="3">
        <v>174.73</v>
      </c>
      <c r="BQ162" s="3" t="s">
        <v>669</v>
      </c>
      <c r="BR162" s="3" t="s">
        <v>84</v>
      </c>
      <c r="BS162" s="4">
        <v>45247</v>
      </c>
      <c r="BT162" s="5">
        <v>0.40138888888888885</v>
      </c>
      <c r="BU162" s="3" t="s">
        <v>670</v>
      </c>
      <c r="BV162" s="3" t="s">
        <v>94</v>
      </c>
      <c r="BY162" s="3">
        <v>37939.199999999997</v>
      </c>
      <c r="CA162" s="3" t="s">
        <v>514</v>
      </c>
      <c r="CC162" s="3" t="s">
        <v>267</v>
      </c>
      <c r="CD162" s="3">
        <v>9301</v>
      </c>
      <c r="CE162" s="3" t="s">
        <v>161</v>
      </c>
      <c r="CF162" s="4">
        <v>45250</v>
      </c>
      <c r="CI162" s="3">
        <v>4</v>
      </c>
      <c r="CJ162" s="3">
        <v>2</v>
      </c>
      <c r="CK162" s="3">
        <v>41</v>
      </c>
      <c r="CL162" s="3" t="s">
        <v>88</v>
      </c>
    </row>
    <row r="163" spans="1:90" x14ac:dyDescent="0.3">
      <c r="A163" s="3" t="s">
        <v>72</v>
      </c>
      <c r="B163" s="3" t="s">
        <v>73</v>
      </c>
      <c r="C163" s="3" t="s">
        <v>74</v>
      </c>
      <c r="E163" s="3" t="str">
        <f>"GAB2017711"</f>
        <v>GAB2017711</v>
      </c>
      <c r="F163" s="4">
        <v>45245</v>
      </c>
      <c r="G163" s="3">
        <v>202408</v>
      </c>
      <c r="H163" s="3" t="s">
        <v>75</v>
      </c>
      <c r="I163" s="3" t="s">
        <v>76</v>
      </c>
      <c r="J163" s="3" t="s">
        <v>77</v>
      </c>
      <c r="K163" s="3" t="s">
        <v>78</v>
      </c>
      <c r="L163" s="3" t="s">
        <v>344</v>
      </c>
      <c r="M163" s="3" t="s">
        <v>345</v>
      </c>
      <c r="N163" s="3" t="s">
        <v>671</v>
      </c>
      <c r="O163" s="3" t="s">
        <v>82</v>
      </c>
      <c r="P163" s="3" t="str">
        <f>"SUT-CT083947                  "</f>
        <v xml:space="preserve">SUT-CT083947                  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0</v>
      </c>
      <c r="AG163" s="3">
        <v>0</v>
      </c>
      <c r="AH163" s="3">
        <v>0</v>
      </c>
      <c r="AI163" s="3">
        <v>0</v>
      </c>
      <c r="AJ163" s="3">
        <v>0</v>
      </c>
      <c r="AK163" s="3">
        <v>0</v>
      </c>
      <c r="AL163" s="3">
        <v>0</v>
      </c>
      <c r="AM163" s="3">
        <v>0</v>
      </c>
      <c r="AN163" s="3">
        <v>0</v>
      </c>
      <c r="AO163" s="3">
        <v>0</v>
      </c>
      <c r="AP163" s="3">
        <v>0</v>
      </c>
      <c r="AQ163" s="3">
        <v>51.65</v>
      </c>
      <c r="AR163" s="3">
        <v>0</v>
      </c>
      <c r="AS163" s="3">
        <v>0</v>
      </c>
      <c r="AT163" s="3">
        <v>0</v>
      </c>
      <c r="AU163" s="3">
        <v>0</v>
      </c>
      <c r="AV163" s="3">
        <v>0</v>
      </c>
      <c r="AW163" s="3">
        <v>0</v>
      </c>
      <c r="AX163" s="3">
        <v>0</v>
      </c>
      <c r="AY163" s="3">
        <v>0</v>
      </c>
      <c r="AZ163" s="3">
        <v>0</v>
      </c>
      <c r="BA163" s="3">
        <v>0</v>
      </c>
      <c r="BB163" s="3">
        <v>0</v>
      </c>
      <c r="BC163" s="3">
        <v>0</v>
      </c>
      <c r="BD163" s="3">
        <v>0</v>
      </c>
      <c r="BE163" s="3">
        <v>0</v>
      </c>
      <c r="BF163" s="3">
        <v>0</v>
      </c>
      <c r="BG163" s="3">
        <v>0</v>
      </c>
      <c r="BH163" s="3">
        <v>1</v>
      </c>
      <c r="BI163" s="3">
        <v>0.2</v>
      </c>
      <c r="BJ163" s="3">
        <v>2.4</v>
      </c>
      <c r="BK163" s="3">
        <v>2.5</v>
      </c>
      <c r="BL163" s="3">
        <v>132.36000000000001</v>
      </c>
      <c r="BM163" s="3">
        <v>19.850000000000001</v>
      </c>
      <c r="BN163" s="3">
        <v>152.21</v>
      </c>
      <c r="BO163" s="3">
        <v>152.21</v>
      </c>
      <c r="BQ163" s="3" t="s">
        <v>672</v>
      </c>
      <c r="BR163" s="3" t="s">
        <v>84</v>
      </c>
      <c r="BS163" s="4">
        <v>45246</v>
      </c>
      <c r="BT163" s="5">
        <v>0.625</v>
      </c>
      <c r="BU163" s="3" t="s">
        <v>673</v>
      </c>
      <c r="BV163" s="3" t="s">
        <v>94</v>
      </c>
      <c r="BY163" s="3">
        <v>11810.83</v>
      </c>
      <c r="BZ163" s="3" t="s">
        <v>86</v>
      </c>
      <c r="CA163" s="3" t="s">
        <v>674</v>
      </c>
      <c r="CC163" s="3" t="s">
        <v>345</v>
      </c>
      <c r="CD163" s="3">
        <v>6850</v>
      </c>
      <c r="CE163" s="3" t="s">
        <v>239</v>
      </c>
      <c r="CF163" s="4">
        <v>45247</v>
      </c>
      <c r="CI163" s="3">
        <v>2</v>
      </c>
      <c r="CJ163" s="3">
        <v>1</v>
      </c>
      <c r="CK163" s="3">
        <v>24</v>
      </c>
      <c r="CL163" s="3" t="s">
        <v>88</v>
      </c>
    </row>
    <row r="164" spans="1:90" x14ac:dyDescent="0.3">
      <c r="A164" s="3" t="s">
        <v>72</v>
      </c>
      <c r="B164" s="3" t="s">
        <v>73</v>
      </c>
      <c r="C164" s="3" t="s">
        <v>74</v>
      </c>
      <c r="E164" s="3" t="str">
        <f>"GAB2017714"</f>
        <v>GAB2017714</v>
      </c>
      <c r="F164" s="4">
        <v>45245</v>
      </c>
      <c r="G164" s="3">
        <v>202408</v>
      </c>
      <c r="H164" s="3" t="s">
        <v>75</v>
      </c>
      <c r="I164" s="3" t="s">
        <v>76</v>
      </c>
      <c r="J164" s="3" t="s">
        <v>77</v>
      </c>
      <c r="K164" s="3" t="s">
        <v>78</v>
      </c>
      <c r="L164" s="3" t="s">
        <v>126</v>
      </c>
      <c r="M164" s="3" t="s">
        <v>127</v>
      </c>
      <c r="N164" s="3" t="s">
        <v>128</v>
      </c>
      <c r="O164" s="3" t="s">
        <v>82</v>
      </c>
      <c r="P164" s="3" t="str">
        <f>"SUT-CT083955                  "</f>
        <v xml:space="preserve">SUT-CT083955                  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>
        <v>0</v>
      </c>
      <c r="AF164" s="3">
        <v>0</v>
      </c>
      <c r="AG164" s="3">
        <v>0</v>
      </c>
      <c r="AH164" s="3">
        <v>0</v>
      </c>
      <c r="AI164" s="3">
        <v>0</v>
      </c>
      <c r="AJ164" s="3">
        <v>0</v>
      </c>
      <c r="AK164" s="3">
        <v>0</v>
      </c>
      <c r="AL164" s="3">
        <v>0</v>
      </c>
      <c r="AM164" s="3">
        <v>0</v>
      </c>
      <c r="AN164" s="3">
        <v>0</v>
      </c>
      <c r="AO164" s="3">
        <v>0</v>
      </c>
      <c r="AP164" s="3">
        <v>0</v>
      </c>
      <c r="AQ164" s="3">
        <v>70.150000000000006</v>
      </c>
      <c r="AR164" s="3">
        <v>0</v>
      </c>
      <c r="AS164" s="3">
        <v>0</v>
      </c>
      <c r="AT164" s="3">
        <v>0</v>
      </c>
      <c r="AU164" s="3">
        <v>0</v>
      </c>
      <c r="AV164" s="3">
        <v>0</v>
      </c>
      <c r="AW164" s="3">
        <v>0</v>
      </c>
      <c r="AX164" s="3">
        <v>0</v>
      </c>
      <c r="AY164" s="3">
        <v>0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1</v>
      </c>
      <c r="BI164" s="3">
        <v>0.1</v>
      </c>
      <c r="BJ164" s="3">
        <v>2.2999999999999998</v>
      </c>
      <c r="BK164" s="3">
        <v>2.5</v>
      </c>
      <c r="BL164" s="3">
        <v>179.76</v>
      </c>
      <c r="BM164" s="3">
        <v>26.96</v>
      </c>
      <c r="BN164" s="3">
        <v>206.72</v>
      </c>
      <c r="BO164" s="3">
        <v>206.72</v>
      </c>
      <c r="BQ164" s="3" t="s">
        <v>675</v>
      </c>
      <c r="BR164" s="3" t="s">
        <v>84</v>
      </c>
      <c r="BS164" s="4">
        <v>45246</v>
      </c>
      <c r="BT164" s="5">
        <v>0.46666666666666662</v>
      </c>
      <c r="BU164" s="3" t="s">
        <v>676</v>
      </c>
      <c r="BV164" s="3" t="s">
        <v>94</v>
      </c>
      <c r="BY164" s="3">
        <v>11684.62</v>
      </c>
      <c r="BZ164" s="3" t="s">
        <v>86</v>
      </c>
      <c r="CA164" s="3" t="s">
        <v>343</v>
      </c>
      <c r="CC164" s="3" t="s">
        <v>127</v>
      </c>
      <c r="CD164" s="3">
        <v>250</v>
      </c>
      <c r="CE164" s="3" t="s">
        <v>677</v>
      </c>
      <c r="CF164" s="4">
        <v>45246</v>
      </c>
      <c r="CI164" s="3">
        <v>2</v>
      </c>
      <c r="CJ164" s="3">
        <v>1</v>
      </c>
      <c r="CK164" s="3">
        <v>23</v>
      </c>
      <c r="CL164" s="3" t="s">
        <v>88</v>
      </c>
    </row>
    <row r="165" spans="1:90" x14ac:dyDescent="0.3">
      <c r="A165" s="3" t="s">
        <v>72</v>
      </c>
      <c r="B165" s="3" t="s">
        <v>73</v>
      </c>
      <c r="C165" s="3" t="s">
        <v>74</v>
      </c>
      <c r="E165" s="3" t="str">
        <f>"GAB2017718"</f>
        <v>GAB2017718</v>
      </c>
      <c r="F165" s="4">
        <v>45245</v>
      </c>
      <c r="G165" s="3">
        <v>202408</v>
      </c>
      <c r="H165" s="3" t="s">
        <v>75</v>
      </c>
      <c r="I165" s="3" t="s">
        <v>76</v>
      </c>
      <c r="J165" s="3" t="s">
        <v>77</v>
      </c>
      <c r="K165" s="3" t="s">
        <v>78</v>
      </c>
      <c r="L165" s="3" t="s">
        <v>75</v>
      </c>
      <c r="M165" s="3" t="s">
        <v>76</v>
      </c>
      <c r="N165" s="3" t="s">
        <v>678</v>
      </c>
      <c r="O165" s="3" t="s">
        <v>82</v>
      </c>
      <c r="P165" s="3" t="str">
        <f>"SUT-CT083954                  "</f>
        <v xml:space="preserve">SUT-CT083954                  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>
        <v>0</v>
      </c>
      <c r="AF165" s="3">
        <v>0</v>
      </c>
      <c r="AG165" s="3">
        <v>0</v>
      </c>
      <c r="AH165" s="3">
        <v>0</v>
      </c>
      <c r="AI165" s="3">
        <v>0</v>
      </c>
      <c r="AJ165" s="3">
        <v>0</v>
      </c>
      <c r="AK165" s="3">
        <v>0</v>
      </c>
      <c r="AL165" s="3">
        <v>0</v>
      </c>
      <c r="AM165" s="3">
        <v>0</v>
      </c>
      <c r="AN165" s="3">
        <v>0</v>
      </c>
      <c r="AO165" s="3">
        <v>0</v>
      </c>
      <c r="AP165" s="3">
        <v>0</v>
      </c>
      <c r="AQ165" s="3">
        <v>23.07</v>
      </c>
      <c r="AR165" s="3">
        <v>0</v>
      </c>
      <c r="AS165" s="3">
        <v>0</v>
      </c>
      <c r="AT165" s="3">
        <v>0</v>
      </c>
      <c r="AU165" s="3">
        <v>0</v>
      </c>
      <c r="AV165" s="3">
        <v>0</v>
      </c>
      <c r="AW165" s="3">
        <v>15.9</v>
      </c>
      <c r="AX165" s="3">
        <v>0</v>
      </c>
      <c r="AY165" s="3">
        <v>0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1</v>
      </c>
      <c r="BI165" s="3">
        <v>0.2</v>
      </c>
      <c r="BJ165" s="3">
        <v>2.6</v>
      </c>
      <c r="BK165" s="3">
        <v>3</v>
      </c>
      <c r="BL165" s="3">
        <v>75.02</v>
      </c>
      <c r="BM165" s="3">
        <v>11.25</v>
      </c>
      <c r="BN165" s="3">
        <v>86.27</v>
      </c>
      <c r="BO165" s="3">
        <v>86.27</v>
      </c>
      <c r="BQ165" s="3" t="s">
        <v>679</v>
      </c>
      <c r="BR165" s="3" t="s">
        <v>84</v>
      </c>
      <c r="BS165" s="4">
        <v>45246</v>
      </c>
      <c r="BT165" s="5">
        <v>0.34027777777777773</v>
      </c>
      <c r="BU165" s="3" t="s">
        <v>680</v>
      </c>
      <c r="BV165" s="3" t="s">
        <v>94</v>
      </c>
      <c r="BY165" s="3">
        <v>12780.6</v>
      </c>
      <c r="BZ165" s="3" t="s">
        <v>108</v>
      </c>
      <c r="CA165" s="3" t="s">
        <v>681</v>
      </c>
      <c r="CC165" s="3" t="s">
        <v>76</v>
      </c>
      <c r="CD165" s="3">
        <v>7784</v>
      </c>
      <c r="CE165" s="3" t="s">
        <v>682</v>
      </c>
      <c r="CF165" s="4">
        <v>45247</v>
      </c>
      <c r="CI165" s="3">
        <v>1</v>
      </c>
      <c r="CJ165" s="3">
        <v>1</v>
      </c>
      <c r="CK165" s="3">
        <v>22</v>
      </c>
      <c r="CL165" s="3" t="s">
        <v>88</v>
      </c>
    </row>
    <row r="166" spans="1:90" x14ac:dyDescent="0.3">
      <c r="A166" s="3" t="s">
        <v>72</v>
      </c>
      <c r="B166" s="3" t="s">
        <v>73</v>
      </c>
      <c r="C166" s="3" t="s">
        <v>74</v>
      </c>
      <c r="E166" s="3" t="str">
        <f>"GAB2017719"</f>
        <v>GAB2017719</v>
      </c>
      <c r="F166" s="4">
        <v>45245</v>
      </c>
      <c r="G166" s="3">
        <v>202408</v>
      </c>
      <c r="H166" s="3" t="s">
        <v>75</v>
      </c>
      <c r="I166" s="3" t="s">
        <v>76</v>
      </c>
      <c r="J166" s="3" t="s">
        <v>77</v>
      </c>
      <c r="K166" s="3" t="s">
        <v>78</v>
      </c>
      <c r="L166" s="3" t="s">
        <v>157</v>
      </c>
      <c r="M166" s="3" t="s">
        <v>158</v>
      </c>
      <c r="N166" s="3" t="s">
        <v>683</v>
      </c>
      <c r="O166" s="3" t="s">
        <v>82</v>
      </c>
      <c r="P166" s="3" t="str">
        <f>"SUT-019095                    "</f>
        <v xml:space="preserve">SUT-019095                    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>
        <v>0</v>
      </c>
      <c r="AH166" s="3">
        <v>0</v>
      </c>
      <c r="AI166" s="3">
        <v>0</v>
      </c>
      <c r="AJ166" s="3">
        <v>0</v>
      </c>
      <c r="AK166" s="3">
        <v>0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36.92</v>
      </c>
      <c r="AR166" s="3">
        <v>0</v>
      </c>
      <c r="AS166" s="3">
        <v>0</v>
      </c>
      <c r="AT166" s="3">
        <v>0</v>
      </c>
      <c r="AU166" s="3">
        <v>0</v>
      </c>
      <c r="AV166" s="3">
        <v>0</v>
      </c>
      <c r="AW166" s="3">
        <v>0</v>
      </c>
      <c r="AX166" s="3">
        <v>0</v>
      </c>
      <c r="AY166" s="3">
        <v>0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1</v>
      </c>
      <c r="BI166" s="3">
        <v>0.2</v>
      </c>
      <c r="BJ166" s="3">
        <v>2.2000000000000002</v>
      </c>
      <c r="BK166" s="3">
        <v>2.5</v>
      </c>
      <c r="BL166" s="3">
        <v>94.6</v>
      </c>
      <c r="BM166" s="3">
        <v>14.19</v>
      </c>
      <c r="BN166" s="3">
        <v>108.79</v>
      </c>
      <c r="BO166" s="3">
        <v>108.79</v>
      </c>
      <c r="BQ166" s="3" t="s">
        <v>684</v>
      </c>
      <c r="BR166" s="3" t="s">
        <v>84</v>
      </c>
      <c r="BS166" s="4">
        <v>45246</v>
      </c>
      <c r="BT166" s="5">
        <v>0.36874999999999997</v>
      </c>
      <c r="BU166" s="3" t="s">
        <v>685</v>
      </c>
      <c r="BV166" s="3" t="s">
        <v>94</v>
      </c>
      <c r="BY166" s="3">
        <v>11012.4</v>
      </c>
      <c r="BZ166" s="3" t="s">
        <v>86</v>
      </c>
      <c r="CC166" s="3" t="s">
        <v>158</v>
      </c>
      <c r="CD166" s="3">
        <v>2</v>
      </c>
      <c r="CE166" s="3" t="s">
        <v>96</v>
      </c>
      <c r="CF166" s="4">
        <v>45246</v>
      </c>
      <c r="CI166" s="3">
        <v>1</v>
      </c>
      <c r="CJ166" s="3">
        <v>1</v>
      </c>
      <c r="CK166" s="3">
        <v>21</v>
      </c>
      <c r="CL166" s="3" t="s">
        <v>88</v>
      </c>
    </row>
    <row r="167" spans="1:90" x14ac:dyDescent="0.3">
      <c r="A167" s="3" t="s">
        <v>72</v>
      </c>
      <c r="B167" s="3" t="s">
        <v>73</v>
      </c>
      <c r="C167" s="3" t="s">
        <v>74</v>
      </c>
      <c r="E167" s="3" t="str">
        <f>"GAB2017721"</f>
        <v>GAB2017721</v>
      </c>
      <c r="F167" s="4">
        <v>45245</v>
      </c>
      <c r="G167" s="3">
        <v>202408</v>
      </c>
      <c r="H167" s="3" t="s">
        <v>75</v>
      </c>
      <c r="I167" s="3" t="s">
        <v>76</v>
      </c>
      <c r="J167" s="3" t="s">
        <v>77</v>
      </c>
      <c r="K167" s="3" t="s">
        <v>78</v>
      </c>
      <c r="L167" s="3" t="s">
        <v>686</v>
      </c>
      <c r="M167" s="3" t="s">
        <v>687</v>
      </c>
      <c r="N167" s="3" t="s">
        <v>688</v>
      </c>
      <c r="O167" s="3" t="s">
        <v>82</v>
      </c>
      <c r="P167" s="3" t="str">
        <f>"SUT-019066                    "</f>
        <v xml:space="preserve">SUT-019066                    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36.92</v>
      </c>
      <c r="AR167" s="3">
        <v>0</v>
      </c>
      <c r="AS167" s="3">
        <v>0</v>
      </c>
      <c r="AT167" s="3">
        <v>0</v>
      </c>
      <c r="AU167" s="3">
        <v>0</v>
      </c>
      <c r="AV167" s="3">
        <v>0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1</v>
      </c>
      <c r="BI167" s="3">
        <v>0.1</v>
      </c>
      <c r="BJ167" s="3">
        <v>2.2000000000000002</v>
      </c>
      <c r="BK167" s="3">
        <v>2.5</v>
      </c>
      <c r="BL167" s="3">
        <v>94.6</v>
      </c>
      <c r="BM167" s="3">
        <v>14.19</v>
      </c>
      <c r="BN167" s="3">
        <v>108.79</v>
      </c>
      <c r="BO167" s="3">
        <v>108.79</v>
      </c>
      <c r="BQ167" s="3" t="s">
        <v>593</v>
      </c>
      <c r="BR167" s="3" t="s">
        <v>84</v>
      </c>
      <c r="BS167" s="4">
        <v>45246</v>
      </c>
      <c r="BT167" s="5">
        <v>0.33819444444444446</v>
      </c>
      <c r="BU167" s="3" t="s">
        <v>689</v>
      </c>
      <c r="BV167" s="3" t="s">
        <v>94</v>
      </c>
      <c r="BY167" s="3">
        <v>11141.22</v>
      </c>
      <c r="BZ167" s="3" t="s">
        <v>86</v>
      </c>
      <c r="CA167" s="3" t="s">
        <v>690</v>
      </c>
      <c r="CC167" s="3" t="s">
        <v>687</v>
      </c>
      <c r="CD167" s="3">
        <v>1416</v>
      </c>
      <c r="CE167" s="3" t="s">
        <v>116</v>
      </c>
      <c r="CF167" s="4">
        <v>45246</v>
      </c>
      <c r="CI167" s="3">
        <v>1</v>
      </c>
      <c r="CJ167" s="3">
        <v>1</v>
      </c>
      <c r="CK167" s="3">
        <v>21</v>
      </c>
      <c r="CL167" s="3" t="s">
        <v>88</v>
      </c>
    </row>
    <row r="168" spans="1:90" x14ac:dyDescent="0.3">
      <c r="A168" s="3" t="s">
        <v>72</v>
      </c>
      <c r="B168" s="3" t="s">
        <v>73</v>
      </c>
      <c r="C168" s="3" t="s">
        <v>74</v>
      </c>
      <c r="E168" s="3" t="str">
        <f>"GAB2017722"</f>
        <v>GAB2017722</v>
      </c>
      <c r="F168" s="4">
        <v>45245</v>
      </c>
      <c r="G168" s="3">
        <v>202408</v>
      </c>
      <c r="H168" s="3" t="s">
        <v>75</v>
      </c>
      <c r="I168" s="3" t="s">
        <v>76</v>
      </c>
      <c r="J168" s="3" t="s">
        <v>77</v>
      </c>
      <c r="K168" s="3" t="s">
        <v>78</v>
      </c>
      <c r="L168" s="3" t="s">
        <v>515</v>
      </c>
      <c r="M168" s="3" t="s">
        <v>516</v>
      </c>
      <c r="N168" s="3" t="s">
        <v>691</v>
      </c>
      <c r="O168" s="3" t="s">
        <v>82</v>
      </c>
      <c r="P168" s="3" t="str">
        <f>"SUT-CT083962                  "</f>
        <v xml:space="preserve">SUT-CT083962                  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>
        <v>0</v>
      </c>
      <c r="AE168" s="3">
        <v>0</v>
      </c>
      <c r="AF168" s="3">
        <v>0</v>
      </c>
      <c r="AG168" s="3">
        <v>0</v>
      </c>
      <c r="AH168" s="3">
        <v>0</v>
      </c>
      <c r="AI168" s="3">
        <v>0</v>
      </c>
      <c r="AJ168" s="3">
        <v>0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>
        <v>83.07</v>
      </c>
      <c r="AR168" s="3">
        <v>0</v>
      </c>
      <c r="AS168" s="3">
        <v>0</v>
      </c>
      <c r="AT168" s="3">
        <v>0</v>
      </c>
      <c r="AU168" s="3">
        <v>0</v>
      </c>
      <c r="AV168" s="3">
        <v>0</v>
      </c>
      <c r="AW168" s="3">
        <v>0</v>
      </c>
      <c r="AX168" s="3">
        <v>0</v>
      </c>
      <c r="AY168" s="3">
        <v>0</v>
      </c>
      <c r="AZ168" s="3">
        <v>0</v>
      </c>
      <c r="BA168" s="3">
        <v>0</v>
      </c>
      <c r="BB168" s="3">
        <v>0</v>
      </c>
      <c r="BC168" s="3">
        <v>0</v>
      </c>
      <c r="BD168" s="3">
        <v>0</v>
      </c>
      <c r="BE168" s="3">
        <v>0</v>
      </c>
      <c r="BF168" s="3">
        <v>0</v>
      </c>
      <c r="BG168" s="3">
        <v>0</v>
      </c>
      <c r="BH168" s="3">
        <v>1</v>
      </c>
      <c r="BI168" s="3">
        <v>0.2</v>
      </c>
      <c r="BJ168" s="3">
        <v>2.7</v>
      </c>
      <c r="BK168" s="3">
        <v>3</v>
      </c>
      <c r="BL168" s="3">
        <v>212.87</v>
      </c>
      <c r="BM168" s="3">
        <v>31.93</v>
      </c>
      <c r="BN168" s="3">
        <v>244.8</v>
      </c>
      <c r="BO168" s="3">
        <v>244.8</v>
      </c>
      <c r="BQ168" s="3" t="s">
        <v>692</v>
      </c>
      <c r="BR168" s="3" t="s">
        <v>84</v>
      </c>
      <c r="BS168" s="4">
        <v>45247</v>
      </c>
      <c r="BT168" s="5">
        <v>0.4375</v>
      </c>
      <c r="BU168" s="3" t="s">
        <v>693</v>
      </c>
      <c r="BV168" s="3" t="s">
        <v>94</v>
      </c>
      <c r="BY168" s="3">
        <v>13440</v>
      </c>
      <c r="BZ168" s="3" t="s">
        <v>86</v>
      </c>
      <c r="CC168" s="3" t="s">
        <v>516</v>
      </c>
      <c r="CD168" s="3">
        <v>9700</v>
      </c>
      <c r="CE168" s="3" t="s">
        <v>96</v>
      </c>
      <c r="CF168" s="4">
        <v>45251</v>
      </c>
      <c r="CI168" s="3">
        <v>2</v>
      </c>
      <c r="CJ168" s="3">
        <v>2</v>
      </c>
      <c r="CK168" s="3">
        <v>23</v>
      </c>
      <c r="CL168" s="3" t="s">
        <v>88</v>
      </c>
    </row>
    <row r="169" spans="1:90" x14ac:dyDescent="0.3">
      <c r="A169" s="3" t="s">
        <v>72</v>
      </c>
      <c r="B169" s="3" t="s">
        <v>73</v>
      </c>
      <c r="C169" s="3" t="s">
        <v>74</v>
      </c>
      <c r="E169" s="3" t="str">
        <f>"GAB2017724"</f>
        <v>GAB2017724</v>
      </c>
      <c r="F169" s="4">
        <v>45246</v>
      </c>
      <c r="G169" s="3">
        <v>202408</v>
      </c>
      <c r="H169" s="3" t="s">
        <v>75</v>
      </c>
      <c r="I169" s="3" t="s">
        <v>76</v>
      </c>
      <c r="J169" s="3" t="s">
        <v>77</v>
      </c>
      <c r="K169" s="3" t="s">
        <v>78</v>
      </c>
      <c r="L169" s="3" t="s">
        <v>97</v>
      </c>
      <c r="M169" s="3" t="s">
        <v>98</v>
      </c>
      <c r="N169" s="3" t="s">
        <v>99</v>
      </c>
      <c r="O169" s="3" t="s">
        <v>82</v>
      </c>
      <c r="P169" s="3" t="str">
        <f>"SUT-CT083967                  "</f>
        <v xml:space="preserve">SUT-CT083967                  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3">
        <v>0</v>
      </c>
      <c r="AE169" s="3">
        <v>0</v>
      </c>
      <c r="AF169" s="3">
        <v>0</v>
      </c>
      <c r="AG169" s="3">
        <v>0</v>
      </c>
      <c r="AH169" s="3">
        <v>0</v>
      </c>
      <c r="AI169" s="3">
        <v>0</v>
      </c>
      <c r="AJ169" s="3">
        <v>0</v>
      </c>
      <c r="AK169" s="3">
        <v>0</v>
      </c>
      <c r="AL169" s="3">
        <v>0</v>
      </c>
      <c r="AM169" s="3">
        <v>0</v>
      </c>
      <c r="AN169" s="3">
        <v>0</v>
      </c>
      <c r="AO169" s="3">
        <v>0</v>
      </c>
      <c r="AP169" s="3">
        <v>0</v>
      </c>
      <c r="AQ169" s="3">
        <v>23.07</v>
      </c>
      <c r="AR169" s="3">
        <v>0</v>
      </c>
      <c r="AS169" s="3">
        <v>0</v>
      </c>
      <c r="AT169" s="3">
        <v>0</v>
      </c>
      <c r="AU169" s="3">
        <v>0</v>
      </c>
      <c r="AV169" s="3">
        <v>0</v>
      </c>
      <c r="AW169" s="3">
        <v>0</v>
      </c>
      <c r="AX169" s="3">
        <v>0</v>
      </c>
      <c r="AY169" s="3">
        <v>0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0</v>
      </c>
      <c r="BH169" s="3">
        <v>1</v>
      </c>
      <c r="BI169" s="3">
        <v>0.2</v>
      </c>
      <c r="BJ169" s="3">
        <v>2.2000000000000002</v>
      </c>
      <c r="BK169" s="3">
        <v>3</v>
      </c>
      <c r="BL169" s="3">
        <v>59.12</v>
      </c>
      <c r="BM169" s="3">
        <v>8.8699999999999992</v>
      </c>
      <c r="BN169" s="3">
        <v>67.989999999999995</v>
      </c>
      <c r="BO169" s="3">
        <v>67.989999999999995</v>
      </c>
      <c r="BQ169" s="3" t="s">
        <v>694</v>
      </c>
      <c r="BR169" s="3" t="s">
        <v>84</v>
      </c>
      <c r="BS169" s="4">
        <v>45247</v>
      </c>
      <c r="BT169" s="5">
        <v>0.37083333333333335</v>
      </c>
      <c r="BU169" s="3" t="s">
        <v>695</v>
      </c>
      <c r="BV169" s="3" t="s">
        <v>94</v>
      </c>
      <c r="BY169" s="3">
        <v>11206.8</v>
      </c>
      <c r="BZ169" s="3" t="s">
        <v>86</v>
      </c>
      <c r="CA169" s="3" t="s">
        <v>147</v>
      </c>
      <c r="CC169" s="3" t="s">
        <v>98</v>
      </c>
      <c r="CD169" s="3">
        <v>7600</v>
      </c>
      <c r="CE169" s="3" t="s">
        <v>677</v>
      </c>
      <c r="CF169" s="4">
        <v>45250</v>
      </c>
      <c r="CI169" s="3">
        <v>1</v>
      </c>
      <c r="CJ169" s="3">
        <v>1</v>
      </c>
      <c r="CK169" s="3">
        <v>22</v>
      </c>
      <c r="CL169" s="3" t="s">
        <v>88</v>
      </c>
    </row>
    <row r="170" spans="1:90" x14ac:dyDescent="0.3">
      <c r="A170" s="3" t="s">
        <v>72</v>
      </c>
      <c r="B170" s="3" t="s">
        <v>73</v>
      </c>
      <c r="C170" s="3" t="s">
        <v>74</v>
      </c>
      <c r="E170" s="3" t="str">
        <f>"GAB2017725"</f>
        <v>GAB2017725</v>
      </c>
      <c r="F170" s="4">
        <v>45246</v>
      </c>
      <c r="G170" s="3">
        <v>202408</v>
      </c>
      <c r="H170" s="3" t="s">
        <v>75</v>
      </c>
      <c r="I170" s="3" t="s">
        <v>76</v>
      </c>
      <c r="J170" s="3" t="s">
        <v>77</v>
      </c>
      <c r="K170" s="3" t="s">
        <v>78</v>
      </c>
      <c r="L170" s="3" t="s">
        <v>395</v>
      </c>
      <c r="M170" s="3" t="s">
        <v>396</v>
      </c>
      <c r="N170" s="3" t="s">
        <v>696</v>
      </c>
      <c r="O170" s="3" t="s">
        <v>82</v>
      </c>
      <c r="P170" s="3" t="str">
        <f>"SUT-CT083965                  "</f>
        <v xml:space="preserve">SUT-CT083965                  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>
        <v>0</v>
      </c>
      <c r="AL170" s="3">
        <v>0</v>
      </c>
      <c r="AM170" s="3">
        <v>0</v>
      </c>
      <c r="AN170" s="3">
        <v>0</v>
      </c>
      <c r="AO170" s="3">
        <v>0</v>
      </c>
      <c r="AP170" s="3">
        <v>0</v>
      </c>
      <c r="AQ170" s="3">
        <v>36.92</v>
      </c>
      <c r="AR170" s="3">
        <v>0</v>
      </c>
      <c r="AS170" s="3">
        <v>0</v>
      </c>
      <c r="AT170" s="3">
        <v>0</v>
      </c>
      <c r="AU170" s="3">
        <v>0</v>
      </c>
      <c r="AV170" s="3">
        <v>0</v>
      </c>
      <c r="AW170" s="3">
        <v>0</v>
      </c>
      <c r="AX170" s="3">
        <v>0</v>
      </c>
      <c r="AY170" s="3">
        <v>0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0</v>
      </c>
      <c r="BH170" s="3">
        <v>1</v>
      </c>
      <c r="BI170" s="3">
        <v>0.4</v>
      </c>
      <c r="BJ170" s="3">
        <v>2.5</v>
      </c>
      <c r="BK170" s="3">
        <v>2.5</v>
      </c>
      <c r="BL170" s="3">
        <v>94.6</v>
      </c>
      <c r="BM170" s="3">
        <v>14.19</v>
      </c>
      <c r="BN170" s="3">
        <v>108.79</v>
      </c>
      <c r="BO170" s="3">
        <v>108.79</v>
      </c>
      <c r="BQ170" s="3" t="s">
        <v>697</v>
      </c>
      <c r="BR170" s="3" t="s">
        <v>84</v>
      </c>
      <c r="BS170" s="4">
        <v>45250</v>
      </c>
      <c r="BT170" s="5">
        <v>0.38472222222222219</v>
      </c>
      <c r="BU170" s="3" t="s">
        <v>698</v>
      </c>
      <c r="BV170" s="3" t="s">
        <v>94</v>
      </c>
      <c r="BY170" s="3">
        <v>12644.4</v>
      </c>
      <c r="BZ170" s="3" t="s">
        <v>86</v>
      </c>
      <c r="CA170" s="3" t="s">
        <v>400</v>
      </c>
      <c r="CC170" s="3" t="s">
        <v>396</v>
      </c>
      <c r="CD170" s="3">
        <v>8301</v>
      </c>
      <c r="CE170" s="3" t="s">
        <v>243</v>
      </c>
      <c r="CF170" s="4">
        <v>45252</v>
      </c>
      <c r="CI170" s="3">
        <v>2</v>
      </c>
      <c r="CJ170" s="3">
        <v>2</v>
      </c>
      <c r="CK170" s="3">
        <v>21</v>
      </c>
      <c r="CL170" s="3" t="s">
        <v>88</v>
      </c>
    </row>
    <row r="171" spans="1:90" x14ac:dyDescent="0.3">
      <c r="A171" s="3" t="s">
        <v>72</v>
      </c>
      <c r="B171" s="3" t="s">
        <v>73</v>
      </c>
      <c r="C171" s="3" t="s">
        <v>74</v>
      </c>
      <c r="E171" s="3" t="str">
        <f>"GAB2017726"</f>
        <v>GAB2017726</v>
      </c>
      <c r="F171" s="4">
        <v>45246</v>
      </c>
      <c r="G171" s="3">
        <v>202408</v>
      </c>
      <c r="H171" s="3" t="s">
        <v>75</v>
      </c>
      <c r="I171" s="3" t="s">
        <v>76</v>
      </c>
      <c r="J171" s="3" t="s">
        <v>77</v>
      </c>
      <c r="K171" s="3" t="s">
        <v>78</v>
      </c>
      <c r="L171" s="3" t="s">
        <v>75</v>
      </c>
      <c r="M171" s="3" t="s">
        <v>76</v>
      </c>
      <c r="N171" s="3" t="s">
        <v>401</v>
      </c>
      <c r="O171" s="3" t="s">
        <v>82</v>
      </c>
      <c r="P171" s="3" t="str">
        <f>"SUT-CT083969 970              "</f>
        <v xml:space="preserve">SUT-CT083969 970              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23.07</v>
      </c>
      <c r="AR171" s="3">
        <v>0</v>
      </c>
      <c r="AS171" s="3">
        <v>0</v>
      </c>
      <c r="AT171" s="3">
        <v>0</v>
      </c>
      <c r="AU171" s="3">
        <v>0</v>
      </c>
      <c r="AV171" s="3">
        <v>0</v>
      </c>
      <c r="AW171" s="3">
        <v>0</v>
      </c>
      <c r="AX171" s="3">
        <v>0</v>
      </c>
      <c r="AY171" s="3">
        <v>0</v>
      </c>
      <c r="AZ171" s="3">
        <v>0</v>
      </c>
      <c r="BA171" s="3">
        <v>0</v>
      </c>
      <c r="BB171" s="3">
        <v>0</v>
      </c>
      <c r="BC171" s="3">
        <v>0</v>
      </c>
      <c r="BD171" s="3">
        <v>0</v>
      </c>
      <c r="BE171" s="3">
        <v>0</v>
      </c>
      <c r="BF171" s="3">
        <v>0</v>
      </c>
      <c r="BG171" s="3">
        <v>0</v>
      </c>
      <c r="BH171" s="3">
        <v>1</v>
      </c>
      <c r="BI171" s="3">
        <v>1.1000000000000001</v>
      </c>
      <c r="BJ171" s="3">
        <v>2.4</v>
      </c>
      <c r="BK171" s="3">
        <v>3</v>
      </c>
      <c r="BL171" s="3">
        <v>59.12</v>
      </c>
      <c r="BM171" s="3">
        <v>8.8699999999999992</v>
      </c>
      <c r="BN171" s="3">
        <v>67.989999999999995</v>
      </c>
      <c r="BO171" s="3">
        <v>67.989999999999995</v>
      </c>
      <c r="BQ171" s="3" t="s">
        <v>402</v>
      </c>
      <c r="BR171" s="3" t="s">
        <v>84</v>
      </c>
      <c r="BS171" s="4">
        <v>45247</v>
      </c>
      <c r="BT171" s="5">
        <v>0.35555555555555557</v>
      </c>
      <c r="BU171" s="3" t="s">
        <v>403</v>
      </c>
      <c r="BV171" s="3" t="s">
        <v>94</v>
      </c>
      <c r="BY171" s="3">
        <v>11993.28</v>
      </c>
      <c r="BZ171" s="3" t="s">
        <v>86</v>
      </c>
      <c r="CA171" s="3" t="s">
        <v>404</v>
      </c>
      <c r="CC171" s="3" t="s">
        <v>76</v>
      </c>
      <c r="CD171" s="3">
        <v>7441</v>
      </c>
      <c r="CE171" s="3" t="s">
        <v>699</v>
      </c>
      <c r="CF171" s="4">
        <v>45250</v>
      </c>
      <c r="CI171" s="3">
        <v>1</v>
      </c>
      <c r="CJ171" s="3">
        <v>1</v>
      </c>
      <c r="CK171" s="3">
        <v>22</v>
      </c>
      <c r="CL171" s="3" t="s">
        <v>88</v>
      </c>
    </row>
    <row r="172" spans="1:90" x14ac:dyDescent="0.3">
      <c r="A172" s="3" t="s">
        <v>72</v>
      </c>
      <c r="B172" s="3" t="s">
        <v>73</v>
      </c>
      <c r="C172" s="3" t="s">
        <v>74</v>
      </c>
      <c r="E172" s="3" t="str">
        <f>"GAB2017727"</f>
        <v>GAB2017727</v>
      </c>
      <c r="F172" s="4">
        <v>45246</v>
      </c>
      <c r="G172" s="3">
        <v>202408</v>
      </c>
      <c r="H172" s="3" t="s">
        <v>75</v>
      </c>
      <c r="I172" s="3" t="s">
        <v>76</v>
      </c>
      <c r="J172" s="3" t="s">
        <v>77</v>
      </c>
      <c r="K172" s="3" t="s">
        <v>78</v>
      </c>
      <c r="L172" s="3" t="s">
        <v>223</v>
      </c>
      <c r="M172" s="3" t="s">
        <v>224</v>
      </c>
      <c r="N172" s="3" t="s">
        <v>700</v>
      </c>
      <c r="O172" s="3" t="s">
        <v>82</v>
      </c>
      <c r="P172" s="3" t="str">
        <f>"SUT-CT083975                  "</f>
        <v xml:space="preserve">SUT-CT083975                  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36.92</v>
      </c>
      <c r="AR172" s="3">
        <v>0</v>
      </c>
      <c r="AS172" s="3">
        <v>0</v>
      </c>
      <c r="AT172" s="3">
        <v>0</v>
      </c>
      <c r="AU172" s="3">
        <v>0</v>
      </c>
      <c r="AV172" s="3">
        <v>0</v>
      </c>
      <c r="AW172" s="3">
        <v>0</v>
      </c>
      <c r="AX172" s="3">
        <v>0</v>
      </c>
      <c r="AY172" s="3">
        <v>0</v>
      </c>
      <c r="AZ172" s="3">
        <v>0</v>
      </c>
      <c r="BA172" s="3">
        <v>0</v>
      </c>
      <c r="BB172" s="3">
        <v>0</v>
      </c>
      <c r="BC172" s="3">
        <v>0</v>
      </c>
      <c r="BD172" s="3">
        <v>0</v>
      </c>
      <c r="BE172" s="3">
        <v>0</v>
      </c>
      <c r="BF172" s="3">
        <v>0</v>
      </c>
      <c r="BG172" s="3">
        <v>0</v>
      </c>
      <c r="BH172" s="3">
        <v>1</v>
      </c>
      <c r="BI172" s="3">
        <v>0.1</v>
      </c>
      <c r="BJ172" s="3">
        <v>2.2999999999999998</v>
      </c>
      <c r="BK172" s="3">
        <v>2.5</v>
      </c>
      <c r="BL172" s="3">
        <v>94.6</v>
      </c>
      <c r="BM172" s="3">
        <v>14.19</v>
      </c>
      <c r="BN172" s="3">
        <v>108.79</v>
      </c>
      <c r="BO172" s="3">
        <v>108.79</v>
      </c>
      <c r="BR172" s="3" t="s">
        <v>84</v>
      </c>
      <c r="BS172" s="4">
        <v>45250</v>
      </c>
      <c r="BT172" s="5">
        <v>0.38680555555555557</v>
      </c>
      <c r="BU172" s="3" t="s">
        <v>701</v>
      </c>
      <c r="BV172" s="3" t="s">
        <v>94</v>
      </c>
      <c r="BY172" s="3">
        <v>11354.18</v>
      </c>
      <c r="BZ172" s="3" t="s">
        <v>86</v>
      </c>
      <c r="CA172" s="3" t="s">
        <v>702</v>
      </c>
      <c r="CC172" s="3" t="s">
        <v>224</v>
      </c>
      <c r="CD172" s="3">
        <v>4001</v>
      </c>
      <c r="CE172" s="3" t="s">
        <v>96</v>
      </c>
      <c r="CF172" s="4">
        <v>45251</v>
      </c>
      <c r="CI172" s="3">
        <v>2</v>
      </c>
      <c r="CJ172" s="3">
        <v>2</v>
      </c>
      <c r="CK172" s="3">
        <v>21</v>
      </c>
      <c r="CL172" s="3" t="s">
        <v>88</v>
      </c>
    </row>
    <row r="173" spans="1:90" x14ac:dyDescent="0.3">
      <c r="A173" s="3" t="s">
        <v>72</v>
      </c>
      <c r="B173" s="3" t="s">
        <v>73</v>
      </c>
      <c r="C173" s="3" t="s">
        <v>74</v>
      </c>
      <c r="E173" s="3" t="str">
        <f>"GAB2017730"</f>
        <v>GAB2017730</v>
      </c>
      <c r="F173" s="4">
        <v>45246</v>
      </c>
      <c r="G173" s="3">
        <v>202408</v>
      </c>
      <c r="H173" s="3" t="s">
        <v>75</v>
      </c>
      <c r="I173" s="3" t="s">
        <v>76</v>
      </c>
      <c r="J173" s="3" t="s">
        <v>77</v>
      </c>
      <c r="K173" s="3" t="s">
        <v>78</v>
      </c>
      <c r="L173" s="3" t="s">
        <v>97</v>
      </c>
      <c r="M173" s="3" t="s">
        <v>98</v>
      </c>
      <c r="N173" s="3" t="s">
        <v>122</v>
      </c>
      <c r="O173" s="3" t="s">
        <v>82</v>
      </c>
      <c r="P173" s="3" t="str">
        <f>"SUT-CT083972                  "</f>
        <v xml:space="preserve">SUT-CT083972                  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>
        <v>0</v>
      </c>
      <c r="AL173" s="3">
        <v>0</v>
      </c>
      <c r="AM173" s="3">
        <v>0</v>
      </c>
      <c r="AN173" s="3">
        <v>0</v>
      </c>
      <c r="AO173" s="3">
        <v>0</v>
      </c>
      <c r="AP173" s="3">
        <v>0</v>
      </c>
      <c r="AQ173" s="3">
        <v>23.07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1</v>
      </c>
      <c r="BI173" s="3">
        <v>0.4</v>
      </c>
      <c r="BJ173" s="3">
        <v>2.4</v>
      </c>
      <c r="BK173" s="3">
        <v>3</v>
      </c>
      <c r="BL173" s="3">
        <v>59.12</v>
      </c>
      <c r="BM173" s="3">
        <v>8.8699999999999992</v>
      </c>
      <c r="BN173" s="3">
        <v>67.989999999999995</v>
      </c>
      <c r="BO173" s="3">
        <v>67.989999999999995</v>
      </c>
      <c r="BQ173" s="3" t="s">
        <v>123</v>
      </c>
      <c r="BR173" s="3" t="s">
        <v>84</v>
      </c>
      <c r="BS173" s="4">
        <v>45247</v>
      </c>
      <c r="BT173" s="5">
        <v>0.37847222222222227</v>
      </c>
      <c r="BU173" s="3" t="s">
        <v>146</v>
      </c>
      <c r="BV173" s="3" t="s">
        <v>94</v>
      </c>
      <c r="BY173" s="3">
        <v>12109.5</v>
      </c>
      <c r="BZ173" s="3" t="s">
        <v>86</v>
      </c>
      <c r="CA173" s="3" t="s">
        <v>147</v>
      </c>
      <c r="CC173" s="3" t="s">
        <v>98</v>
      </c>
      <c r="CD173" s="3">
        <v>7600</v>
      </c>
      <c r="CE173" s="3" t="s">
        <v>291</v>
      </c>
      <c r="CF173" s="4">
        <v>45250</v>
      </c>
      <c r="CI173" s="3">
        <v>1</v>
      </c>
      <c r="CJ173" s="3">
        <v>1</v>
      </c>
      <c r="CK173" s="3">
        <v>22</v>
      </c>
      <c r="CL173" s="3" t="s">
        <v>88</v>
      </c>
    </row>
    <row r="174" spans="1:90" x14ac:dyDescent="0.3">
      <c r="A174" s="3" t="s">
        <v>72</v>
      </c>
      <c r="B174" s="3" t="s">
        <v>73</v>
      </c>
      <c r="C174" s="3" t="s">
        <v>74</v>
      </c>
      <c r="E174" s="3" t="str">
        <f>"GAB2017732"</f>
        <v>GAB2017732</v>
      </c>
      <c r="F174" s="4">
        <v>45246</v>
      </c>
      <c r="G174" s="3">
        <v>202408</v>
      </c>
      <c r="H174" s="3" t="s">
        <v>75</v>
      </c>
      <c r="I174" s="3" t="s">
        <v>76</v>
      </c>
      <c r="J174" s="3" t="s">
        <v>77</v>
      </c>
      <c r="K174" s="3" t="s">
        <v>78</v>
      </c>
      <c r="L174" s="3" t="s">
        <v>157</v>
      </c>
      <c r="M174" s="3" t="s">
        <v>158</v>
      </c>
      <c r="N174" s="3" t="s">
        <v>627</v>
      </c>
      <c r="O174" s="3" t="s">
        <v>82</v>
      </c>
      <c r="P174" s="3" t="str">
        <f>"SUT-019105                    "</f>
        <v xml:space="preserve">SUT-019105                    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36.92</v>
      </c>
      <c r="AR174" s="3">
        <v>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1</v>
      </c>
      <c r="BI174" s="3">
        <v>0.2</v>
      </c>
      <c r="BJ174" s="3">
        <v>2.1</v>
      </c>
      <c r="BK174" s="3">
        <v>2.5</v>
      </c>
      <c r="BL174" s="3">
        <v>94.6</v>
      </c>
      <c r="BM174" s="3">
        <v>14.19</v>
      </c>
      <c r="BN174" s="3">
        <v>108.79</v>
      </c>
      <c r="BO174" s="3">
        <v>108.79</v>
      </c>
      <c r="BQ174" s="3" t="s">
        <v>628</v>
      </c>
      <c r="BR174" s="3" t="s">
        <v>84</v>
      </c>
      <c r="BS174" s="4">
        <v>45247</v>
      </c>
      <c r="BT174" s="5">
        <v>0.36874999999999997</v>
      </c>
      <c r="BU174" s="3" t="s">
        <v>703</v>
      </c>
      <c r="BV174" s="3" t="s">
        <v>94</v>
      </c>
      <c r="BY174" s="3">
        <v>10371.36</v>
      </c>
      <c r="BZ174" s="3" t="s">
        <v>86</v>
      </c>
      <c r="CA174" s="3" t="s">
        <v>433</v>
      </c>
      <c r="CC174" s="3" t="s">
        <v>158</v>
      </c>
      <c r="CD174" s="3">
        <v>2</v>
      </c>
      <c r="CE174" s="3" t="s">
        <v>116</v>
      </c>
      <c r="CF174" s="4">
        <v>45247</v>
      </c>
      <c r="CI174" s="3">
        <v>1</v>
      </c>
      <c r="CJ174" s="3">
        <v>1</v>
      </c>
      <c r="CK174" s="3">
        <v>21</v>
      </c>
      <c r="CL174" s="3" t="s">
        <v>88</v>
      </c>
    </row>
    <row r="175" spans="1:90" x14ac:dyDescent="0.3">
      <c r="A175" s="3" t="s">
        <v>72</v>
      </c>
      <c r="B175" s="3" t="s">
        <v>73</v>
      </c>
      <c r="C175" s="3" t="s">
        <v>74</v>
      </c>
      <c r="E175" s="3" t="str">
        <f>"GAB2017733"</f>
        <v>GAB2017733</v>
      </c>
      <c r="F175" s="4">
        <v>45246</v>
      </c>
      <c r="G175" s="3">
        <v>202408</v>
      </c>
      <c r="H175" s="3" t="s">
        <v>75</v>
      </c>
      <c r="I175" s="3" t="s">
        <v>76</v>
      </c>
      <c r="J175" s="3" t="s">
        <v>77</v>
      </c>
      <c r="K175" s="3" t="s">
        <v>78</v>
      </c>
      <c r="L175" s="3" t="s">
        <v>704</v>
      </c>
      <c r="M175" s="3" t="s">
        <v>705</v>
      </c>
      <c r="N175" s="3" t="s">
        <v>706</v>
      </c>
      <c r="O175" s="3" t="s">
        <v>82</v>
      </c>
      <c r="P175" s="3" t="str">
        <f>"SUT-019097                    "</f>
        <v xml:space="preserve">SUT-019097                    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  <c r="AA175" s="3">
        <v>0</v>
      </c>
      <c r="AB175" s="3">
        <v>0</v>
      </c>
      <c r="AC175" s="3">
        <v>0</v>
      </c>
      <c r="AD175" s="3">
        <v>0</v>
      </c>
      <c r="AE175" s="3">
        <v>0</v>
      </c>
      <c r="AF175" s="3">
        <v>0</v>
      </c>
      <c r="AG175" s="3">
        <v>0</v>
      </c>
      <c r="AH175" s="3">
        <v>0</v>
      </c>
      <c r="AI175" s="3">
        <v>0</v>
      </c>
      <c r="AJ175" s="3">
        <v>0</v>
      </c>
      <c r="AK175" s="3">
        <v>0</v>
      </c>
      <c r="AL175" s="3">
        <v>0</v>
      </c>
      <c r="AM175" s="3">
        <v>0</v>
      </c>
      <c r="AN175" s="3">
        <v>0</v>
      </c>
      <c r="AO175" s="3">
        <v>0</v>
      </c>
      <c r="AP175" s="3">
        <v>0</v>
      </c>
      <c r="AQ175" s="3">
        <v>29.54</v>
      </c>
      <c r="AR175" s="3">
        <v>0</v>
      </c>
      <c r="AS175" s="3">
        <v>0</v>
      </c>
      <c r="AT175" s="3">
        <v>0</v>
      </c>
      <c r="AU175" s="3">
        <v>0</v>
      </c>
      <c r="AV175" s="3">
        <v>0</v>
      </c>
      <c r="AW175" s="3">
        <v>0</v>
      </c>
      <c r="AX175" s="3">
        <v>0</v>
      </c>
      <c r="AY175" s="3">
        <v>0</v>
      </c>
      <c r="AZ175" s="3">
        <v>0</v>
      </c>
      <c r="BA175" s="3">
        <v>0</v>
      </c>
      <c r="BB175" s="3">
        <v>0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1</v>
      </c>
      <c r="BI175" s="3">
        <v>0.1</v>
      </c>
      <c r="BJ175" s="3">
        <v>1.7</v>
      </c>
      <c r="BK175" s="3">
        <v>2</v>
      </c>
      <c r="BL175" s="3">
        <v>75.69</v>
      </c>
      <c r="BM175" s="3">
        <v>11.35</v>
      </c>
      <c r="BN175" s="3">
        <v>87.04</v>
      </c>
      <c r="BO175" s="3">
        <v>87.04</v>
      </c>
      <c r="BQ175" s="3" t="s">
        <v>707</v>
      </c>
      <c r="BR175" s="3" t="s">
        <v>84</v>
      </c>
      <c r="BS175" s="4">
        <v>45247</v>
      </c>
      <c r="BT175" s="5">
        <v>0.43402777777777773</v>
      </c>
      <c r="BU175" s="3" t="s">
        <v>708</v>
      </c>
      <c r="BV175" s="3" t="s">
        <v>94</v>
      </c>
      <c r="BY175" s="3">
        <v>8732.16</v>
      </c>
      <c r="BZ175" s="3" t="s">
        <v>86</v>
      </c>
      <c r="CA175" s="3" t="s">
        <v>709</v>
      </c>
      <c r="CC175" s="3" t="s">
        <v>705</v>
      </c>
      <c r="CD175" s="3">
        <v>5200</v>
      </c>
      <c r="CE175" s="3" t="s">
        <v>116</v>
      </c>
      <c r="CF175" s="4">
        <v>45247</v>
      </c>
      <c r="CI175" s="3">
        <v>1</v>
      </c>
      <c r="CJ175" s="3">
        <v>1</v>
      </c>
      <c r="CK175" s="3">
        <v>21</v>
      </c>
      <c r="CL175" s="3" t="s">
        <v>88</v>
      </c>
    </row>
    <row r="176" spans="1:90" x14ac:dyDescent="0.3">
      <c r="A176" s="3" t="s">
        <v>72</v>
      </c>
      <c r="B176" s="3" t="s">
        <v>73</v>
      </c>
      <c r="C176" s="3" t="s">
        <v>74</v>
      </c>
      <c r="E176" s="3" t="str">
        <f>"GAB2017734"</f>
        <v>GAB2017734</v>
      </c>
      <c r="F176" s="4">
        <v>45246</v>
      </c>
      <c r="G176" s="3">
        <v>202408</v>
      </c>
      <c r="H176" s="3" t="s">
        <v>75</v>
      </c>
      <c r="I176" s="3" t="s">
        <v>76</v>
      </c>
      <c r="J176" s="3" t="s">
        <v>77</v>
      </c>
      <c r="K176" s="3" t="s">
        <v>78</v>
      </c>
      <c r="L176" s="3" t="s">
        <v>710</v>
      </c>
      <c r="M176" s="3" t="s">
        <v>711</v>
      </c>
      <c r="N176" s="3" t="s">
        <v>712</v>
      </c>
      <c r="O176" s="3" t="s">
        <v>82</v>
      </c>
      <c r="P176" s="3" t="str">
        <f>"SUT-CT083971                  "</f>
        <v xml:space="preserve">SUT-CT083971                  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0</v>
      </c>
      <c r="AC176" s="3">
        <v>0</v>
      </c>
      <c r="AD176" s="3">
        <v>0</v>
      </c>
      <c r="AE176" s="3">
        <v>0</v>
      </c>
      <c r="AF176" s="3">
        <v>0</v>
      </c>
      <c r="AG176" s="3">
        <v>0</v>
      </c>
      <c r="AH176" s="3">
        <v>0</v>
      </c>
      <c r="AI176" s="3">
        <v>0</v>
      </c>
      <c r="AJ176" s="3">
        <v>0</v>
      </c>
      <c r="AK176" s="3">
        <v>0</v>
      </c>
      <c r="AL176" s="3">
        <v>0</v>
      </c>
      <c r="AM176" s="3">
        <v>0</v>
      </c>
      <c r="AN176" s="3">
        <v>0</v>
      </c>
      <c r="AO176" s="3">
        <v>0</v>
      </c>
      <c r="AP176" s="3">
        <v>0</v>
      </c>
      <c r="AQ176" s="3">
        <v>70.150000000000006</v>
      </c>
      <c r="AR176" s="3">
        <v>0</v>
      </c>
      <c r="AS176" s="3">
        <v>0</v>
      </c>
      <c r="AT176" s="3">
        <v>0</v>
      </c>
      <c r="AU176" s="3">
        <v>0</v>
      </c>
      <c r="AV176" s="3">
        <v>0</v>
      </c>
      <c r="AW176" s="3">
        <v>0</v>
      </c>
      <c r="AX176" s="3">
        <v>0</v>
      </c>
      <c r="AY176" s="3">
        <v>0</v>
      </c>
      <c r="AZ176" s="3">
        <v>0</v>
      </c>
      <c r="BA176" s="3">
        <v>0</v>
      </c>
      <c r="BB176" s="3">
        <v>0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1</v>
      </c>
      <c r="BI176" s="3">
        <v>0.1</v>
      </c>
      <c r="BJ176" s="3">
        <v>2.1</v>
      </c>
      <c r="BK176" s="3">
        <v>2.5</v>
      </c>
      <c r="BL176" s="3">
        <v>179.76</v>
      </c>
      <c r="BM176" s="3">
        <v>26.96</v>
      </c>
      <c r="BN176" s="3">
        <v>206.72</v>
      </c>
      <c r="BO176" s="3">
        <v>206.72</v>
      </c>
      <c r="BQ176" s="3" t="s">
        <v>713</v>
      </c>
      <c r="BR176" s="3" t="s">
        <v>84</v>
      </c>
      <c r="BS176" s="4">
        <v>45247</v>
      </c>
      <c r="BT176" s="5">
        <v>0.37708333333333338</v>
      </c>
      <c r="BU176" s="3" t="s">
        <v>714</v>
      </c>
      <c r="BV176" s="3" t="s">
        <v>94</v>
      </c>
      <c r="BY176" s="3">
        <v>10568.73</v>
      </c>
      <c r="BZ176" s="3" t="s">
        <v>86</v>
      </c>
      <c r="CA176" s="3" t="s">
        <v>715</v>
      </c>
      <c r="CC176" s="3" t="s">
        <v>711</v>
      </c>
      <c r="CD176" s="3">
        <v>2300</v>
      </c>
      <c r="CE176" s="3" t="s">
        <v>116</v>
      </c>
      <c r="CF176" s="4">
        <v>45247</v>
      </c>
      <c r="CI176" s="3">
        <v>1</v>
      </c>
      <c r="CJ176" s="3">
        <v>1</v>
      </c>
      <c r="CK176" s="3">
        <v>23</v>
      </c>
      <c r="CL176" s="3" t="s">
        <v>88</v>
      </c>
    </row>
    <row r="177" spans="1:90" x14ac:dyDescent="0.3">
      <c r="A177" s="3" t="s">
        <v>72</v>
      </c>
      <c r="B177" s="3" t="s">
        <v>73</v>
      </c>
      <c r="C177" s="3" t="s">
        <v>74</v>
      </c>
      <c r="E177" s="3" t="str">
        <f>"GAB2017735"</f>
        <v>GAB2017735</v>
      </c>
      <c r="F177" s="4">
        <v>45246</v>
      </c>
      <c r="G177" s="3">
        <v>202408</v>
      </c>
      <c r="H177" s="3" t="s">
        <v>75</v>
      </c>
      <c r="I177" s="3" t="s">
        <v>76</v>
      </c>
      <c r="J177" s="3" t="s">
        <v>77</v>
      </c>
      <c r="K177" s="3" t="s">
        <v>78</v>
      </c>
      <c r="L177" s="3" t="s">
        <v>277</v>
      </c>
      <c r="M177" s="3" t="s">
        <v>278</v>
      </c>
      <c r="N177" s="3" t="s">
        <v>279</v>
      </c>
      <c r="O177" s="3" t="s">
        <v>82</v>
      </c>
      <c r="P177" s="3" t="str">
        <f>"ATT:J PILLAY                  "</f>
        <v xml:space="preserve">ATT:J PILLAY                  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>
        <v>0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44.29</v>
      </c>
      <c r="AR177" s="3">
        <v>0</v>
      </c>
      <c r="AS177" s="3">
        <v>0</v>
      </c>
      <c r="AT177" s="3">
        <v>0</v>
      </c>
      <c r="AU177" s="3">
        <v>0</v>
      </c>
      <c r="AV177" s="3">
        <v>0</v>
      </c>
      <c r="AW177" s="3">
        <v>0</v>
      </c>
      <c r="AX177" s="3">
        <v>0</v>
      </c>
      <c r="AY177" s="3">
        <v>0</v>
      </c>
      <c r="AZ177" s="3">
        <v>0</v>
      </c>
      <c r="BA177" s="3">
        <v>0</v>
      </c>
      <c r="BB177" s="3">
        <v>0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1</v>
      </c>
      <c r="BI177" s="3">
        <v>0.2</v>
      </c>
      <c r="BJ177" s="3">
        <v>2.6</v>
      </c>
      <c r="BK177" s="3">
        <v>3</v>
      </c>
      <c r="BL177" s="3">
        <v>113.5</v>
      </c>
      <c r="BM177" s="3">
        <v>17.03</v>
      </c>
      <c r="BN177" s="3">
        <v>130.53</v>
      </c>
      <c r="BO177" s="3">
        <v>130.53</v>
      </c>
      <c r="BQ177" s="3" t="s">
        <v>280</v>
      </c>
      <c r="BR177" s="3" t="s">
        <v>84</v>
      </c>
      <c r="BS177" s="4">
        <v>45247</v>
      </c>
      <c r="BT177" s="5">
        <v>0.40763888888888888</v>
      </c>
      <c r="BU177" s="3" t="s">
        <v>281</v>
      </c>
      <c r="BV177" s="3" t="s">
        <v>94</v>
      </c>
      <c r="BY177" s="3">
        <v>12842.94</v>
      </c>
      <c r="BZ177" s="3" t="s">
        <v>86</v>
      </c>
      <c r="CA177" s="3" t="s">
        <v>282</v>
      </c>
      <c r="CC177" s="3" t="s">
        <v>278</v>
      </c>
      <c r="CD177" s="3">
        <v>1682</v>
      </c>
      <c r="CE177" s="3" t="s">
        <v>283</v>
      </c>
      <c r="CF177" s="4">
        <v>45248</v>
      </c>
      <c r="CI177" s="3">
        <v>1</v>
      </c>
      <c r="CJ177" s="3">
        <v>1</v>
      </c>
      <c r="CK177" s="3">
        <v>21</v>
      </c>
      <c r="CL177" s="3" t="s">
        <v>88</v>
      </c>
    </row>
    <row r="178" spans="1:90" x14ac:dyDescent="0.3">
      <c r="A178" s="3" t="s">
        <v>72</v>
      </c>
      <c r="B178" s="3" t="s">
        <v>73</v>
      </c>
      <c r="C178" s="3" t="s">
        <v>74</v>
      </c>
      <c r="E178" s="3" t="str">
        <f>"GAB2017736"</f>
        <v>GAB2017736</v>
      </c>
      <c r="F178" s="4">
        <v>45246</v>
      </c>
      <c r="G178" s="3">
        <v>202408</v>
      </c>
      <c r="H178" s="3" t="s">
        <v>75</v>
      </c>
      <c r="I178" s="3" t="s">
        <v>76</v>
      </c>
      <c r="J178" s="3" t="s">
        <v>77</v>
      </c>
      <c r="K178" s="3" t="s">
        <v>78</v>
      </c>
      <c r="L178" s="3" t="s">
        <v>75</v>
      </c>
      <c r="M178" s="3" t="s">
        <v>76</v>
      </c>
      <c r="N178" s="3" t="s">
        <v>387</v>
      </c>
      <c r="O178" s="3" t="s">
        <v>82</v>
      </c>
      <c r="P178" s="3" t="str">
        <f>"SUT-CT083985                  "</f>
        <v xml:space="preserve">SUT-CT083985                  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>
        <v>0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23.07</v>
      </c>
      <c r="AR178" s="3">
        <v>0</v>
      </c>
      <c r="AS178" s="3">
        <v>0</v>
      </c>
      <c r="AT178" s="3">
        <v>0</v>
      </c>
      <c r="AU178" s="3">
        <v>0</v>
      </c>
      <c r="AV178" s="3">
        <v>0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1</v>
      </c>
      <c r="BI178" s="3">
        <v>0.2</v>
      </c>
      <c r="BJ178" s="3">
        <v>2.2999999999999998</v>
      </c>
      <c r="BK178" s="3">
        <v>3</v>
      </c>
      <c r="BL178" s="3">
        <v>59.12</v>
      </c>
      <c r="BM178" s="3">
        <v>8.8699999999999992</v>
      </c>
      <c r="BN178" s="3">
        <v>67.989999999999995</v>
      </c>
      <c r="BO178" s="3">
        <v>67.989999999999995</v>
      </c>
      <c r="BQ178" s="3" t="s">
        <v>388</v>
      </c>
      <c r="BR178" s="3" t="s">
        <v>84</v>
      </c>
      <c r="BS178" s="4">
        <v>45247</v>
      </c>
      <c r="BT178" s="5">
        <v>0.43124999999999997</v>
      </c>
      <c r="BU178" s="3" t="s">
        <v>716</v>
      </c>
      <c r="BV178" s="3" t="s">
        <v>94</v>
      </c>
      <c r="BY178" s="3">
        <v>11711.25</v>
      </c>
      <c r="BZ178" s="3" t="s">
        <v>86</v>
      </c>
      <c r="CA178" s="3" t="s">
        <v>612</v>
      </c>
      <c r="CC178" s="3" t="s">
        <v>76</v>
      </c>
      <c r="CD178" s="3">
        <v>7550</v>
      </c>
      <c r="CE178" s="3" t="s">
        <v>116</v>
      </c>
      <c r="CF178" s="4">
        <v>45250</v>
      </c>
      <c r="CI178" s="3">
        <v>1</v>
      </c>
      <c r="CJ178" s="3">
        <v>1</v>
      </c>
      <c r="CK178" s="3">
        <v>22</v>
      </c>
      <c r="CL178" s="3" t="s">
        <v>88</v>
      </c>
    </row>
    <row r="179" spans="1:90" x14ac:dyDescent="0.3">
      <c r="A179" s="3" t="s">
        <v>72</v>
      </c>
      <c r="B179" s="3" t="s">
        <v>73</v>
      </c>
      <c r="C179" s="3" t="s">
        <v>74</v>
      </c>
      <c r="E179" s="3" t="str">
        <f>"GAB2017947"</f>
        <v>GAB2017947</v>
      </c>
      <c r="F179" s="4">
        <v>45259</v>
      </c>
      <c r="G179" s="3">
        <v>202408</v>
      </c>
      <c r="H179" s="3" t="s">
        <v>75</v>
      </c>
      <c r="I179" s="3" t="s">
        <v>76</v>
      </c>
      <c r="J179" s="3" t="s">
        <v>77</v>
      </c>
      <c r="K179" s="3" t="s">
        <v>78</v>
      </c>
      <c r="L179" s="3" t="s">
        <v>89</v>
      </c>
      <c r="M179" s="3" t="s">
        <v>90</v>
      </c>
      <c r="N179" s="3" t="s">
        <v>91</v>
      </c>
      <c r="O179" s="3" t="s">
        <v>82</v>
      </c>
      <c r="P179" s="3" t="str">
        <f>"SUT-CT084267                  "</f>
        <v xml:space="preserve">SUT-CT084267                  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0</v>
      </c>
      <c r="AA179" s="3">
        <v>0</v>
      </c>
      <c r="AB179" s="3">
        <v>0</v>
      </c>
      <c r="AC179" s="3">
        <v>0</v>
      </c>
      <c r="AD179" s="3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44.29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1</v>
      </c>
      <c r="BI179" s="3">
        <v>0.3</v>
      </c>
      <c r="BJ179" s="3">
        <v>2.6</v>
      </c>
      <c r="BK179" s="3">
        <v>3</v>
      </c>
      <c r="BL179" s="3">
        <v>113.5</v>
      </c>
      <c r="BM179" s="3">
        <v>17.03</v>
      </c>
      <c r="BN179" s="3">
        <v>130.53</v>
      </c>
      <c r="BO179" s="3">
        <v>130.53</v>
      </c>
      <c r="BQ179" s="3" t="s">
        <v>439</v>
      </c>
      <c r="BR179" s="3" t="s">
        <v>84</v>
      </c>
      <c r="BS179" s="3" t="s">
        <v>85</v>
      </c>
      <c r="BY179" s="3">
        <v>13048.35</v>
      </c>
      <c r="CC179" s="3" t="s">
        <v>90</v>
      </c>
      <c r="CD179" s="3">
        <v>2021</v>
      </c>
      <c r="CE179" s="3" t="s">
        <v>453</v>
      </c>
      <c r="CI179" s="3">
        <v>1</v>
      </c>
      <c r="CJ179" s="3" t="s">
        <v>85</v>
      </c>
      <c r="CK179" s="3">
        <v>21</v>
      </c>
      <c r="CL179" s="3" t="s">
        <v>88</v>
      </c>
    </row>
    <row r="180" spans="1:90" x14ac:dyDescent="0.3">
      <c r="A180" s="3" t="s">
        <v>72</v>
      </c>
      <c r="B180" s="3" t="s">
        <v>73</v>
      </c>
      <c r="C180" s="3" t="s">
        <v>74</v>
      </c>
      <c r="E180" s="3" t="str">
        <f>"GAB2017948"</f>
        <v>GAB2017948</v>
      </c>
      <c r="F180" s="4">
        <v>45259</v>
      </c>
      <c r="G180" s="3">
        <v>202408</v>
      </c>
      <c r="H180" s="3" t="s">
        <v>75</v>
      </c>
      <c r="I180" s="3" t="s">
        <v>76</v>
      </c>
      <c r="J180" s="3" t="s">
        <v>77</v>
      </c>
      <c r="K180" s="3" t="s">
        <v>78</v>
      </c>
      <c r="L180" s="3" t="s">
        <v>326</v>
      </c>
      <c r="M180" s="3" t="s">
        <v>327</v>
      </c>
      <c r="N180" s="3" t="s">
        <v>328</v>
      </c>
      <c r="O180" s="3" t="s">
        <v>82</v>
      </c>
      <c r="P180" s="3" t="str">
        <f>"SUT-CT084266                  "</f>
        <v xml:space="preserve">SUT-CT084266                  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70.150000000000006</v>
      </c>
      <c r="AR180" s="3">
        <v>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3">
        <v>1</v>
      </c>
      <c r="BI180" s="3">
        <v>0.1</v>
      </c>
      <c r="BJ180" s="3">
        <v>2.1</v>
      </c>
      <c r="BK180" s="3">
        <v>2.5</v>
      </c>
      <c r="BL180" s="3">
        <v>179.76</v>
      </c>
      <c r="BM180" s="3">
        <v>26.96</v>
      </c>
      <c r="BN180" s="3">
        <v>206.72</v>
      </c>
      <c r="BO180" s="3">
        <v>206.72</v>
      </c>
      <c r="BQ180" s="3" t="s">
        <v>329</v>
      </c>
      <c r="BR180" s="3" t="s">
        <v>84</v>
      </c>
      <c r="BS180" s="3" t="s">
        <v>85</v>
      </c>
      <c r="BY180" s="3">
        <v>10399.73</v>
      </c>
      <c r="CC180" s="3" t="s">
        <v>327</v>
      </c>
      <c r="CD180" s="3">
        <v>9459</v>
      </c>
      <c r="CE180" s="3" t="s">
        <v>148</v>
      </c>
      <c r="CI180" s="3">
        <v>2</v>
      </c>
      <c r="CJ180" s="3" t="s">
        <v>85</v>
      </c>
      <c r="CK180" s="3">
        <v>23</v>
      </c>
      <c r="CL180" s="3" t="s">
        <v>88</v>
      </c>
    </row>
    <row r="181" spans="1:90" x14ac:dyDescent="0.3">
      <c r="A181" s="3" t="s">
        <v>72</v>
      </c>
      <c r="B181" s="3" t="s">
        <v>73</v>
      </c>
      <c r="C181" s="3" t="s">
        <v>74</v>
      </c>
      <c r="E181" s="3" t="str">
        <f>"GAB2017949"</f>
        <v>GAB2017949</v>
      </c>
      <c r="F181" s="4">
        <v>45259</v>
      </c>
      <c r="G181" s="3">
        <v>202408</v>
      </c>
      <c r="H181" s="3" t="s">
        <v>75</v>
      </c>
      <c r="I181" s="3" t="s">
        <v>76</v>
      </c>
      <c r="J181" s="3" t="s">
        <v>77</v>
      </c>
      <c r="K181" s="3" t="s">
        <v>78</v>
      </c>
      <c r="L181" s="3" t="s">
        <v>89</v>
      </c>
      <c r="M181" s="3" t="s">
        <v>90</v>
      </c>
      <c r="N181" s="3" t="s">
        <v>717</v>
      </c>
      <c r="O181" s="3" t="s">
        <v>82</v>
      </c>
      <c r="P181" s="3" t="str">
        <f>"SUT-019400                    "</f>
        <v xml:space="preserve">SUT-019400                    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36.92</v>
      </c>
      <c r="AR181" s="3">
        <v>0</v>
      </c>
      <c r="AS181" s="3">
        <v>0</v>
      </c>
      <c r="AT181" s="3">
        <v>0</v>
      </c>
      <c r="AU181" s="3">
        <v>0</v>
      </c>
      <c r="AV181" s="3">
        <v>0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1</v>
      </c>
      <c r="BI181" s="3">
        <v>0.1</v>
      </c>
      <c r="BJ181" s="3">
        <v>2.2999999999999998</v>
      </c>
      <c r="BK181" s="3">
        <v>2.5</v>
      </c>
      <c r="BL181" s="3">
        <v>94.6</v>
      </c>
      <c r="BM181" s="3">
        <v>14.19</v>
      </c>
      <c r="BN181" s="3">
        <v>108.79</v>
      </c>
      <c r="BO181" s="3">
        <v>108.79</v>
      </c>
      <c r="BQ181" s="3" t="s">
        <v>718</v>
      </c>
      <c r="BR181" s="3" t="s">
        <v>84</v>
      </c>
      <c r="BS181" s="4">
        <v>45260</v>
      </c>
      <c r="BT181" s="5">
        <v>0.43472222222222223</v>
      </c>
      <c r="BU181" s="3" t="s">
        <v>719</v>
      </c>
      <c r="BV181" s="3" t="s">
        <v>94</v>
      </c>
      <c r="BY181" s="3">
        <v>11483.51</v>
      </c>
      <c r="CA181" s="3" t="s">
        <v>720</v>
      </c>
      <c r="CC181" s="3" t="s">
        <v>90</v>
      </c>
      <c r="CD181" s="3">
        <v>2047</v>
      </c>
      <c r="CE181" s="3" t="s">
        <v>148</v>
      </c>
      <c r="CI181" s="3">
        <v>1</v>
      </c>
      <c r="CJ181" s="3">
        <v>1</v>
      </c>
      <c r="CK181" s="3">
        <v>21</v>
      </c>
      <c r="CL181" s="3" t="s">
        <v>88</v>
      </c>
    </row>
    <row r="182" spans="1:90" x14ac:dyDescent="0.3">
      <c r="A182" s="3" t="s">
        <v>72</v>
      </c>
      <c r="B182" s="3" t="s">
        <v>73</v>
      </c>
      <c r="C182" s="3" t="s">
        <v>74</v>
      </c>
      <c r="E182" s="3" t="str">
        <f>"GAB2017951"</f>
        <v>GAB2017951</v>
      </c>
      <c r="F182" s="4">
        <v>45259</v>
      </c>
      <c r="G182" s="3">
        <v>202408</v>
      </c>
      <c r="H182" s="3" t="s">
        <v>75</v>
      </c>
      <c r="I182" s="3" t="s">
        <v>76</v>
      </c>
      <c r="J182" s="3" t="s">
        <v>77</v>
      </c>
      <c r="K182" s="3" t="s">
        <v>78</v>
      </c>
      <c r="L182" s="3" t="s">
        <v>136</v>
      </c>
      <c r="M182" s="3" t="s">
        <v>137</v>
      </c>
      <c r="N182" s="3" t="s">
        <v>352</v>
      </c>
      <c r="O182" s="3" t="s">
        <v>82</v>
      </c>
      <c r="P182" s="3" t="str">
        <f>"SUT-019358                    "</f>
        <v xml:space="preserve">SUT-019358                    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>
        <v>0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>
        <v>0</v>
      </c>
      <c r="AL182" s="3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36.92</v>
      </c>
      <c r="AR182" s="3">
        <v>0</v>
      </c>
      <c r="AS182" s="3">
        <v>0</v>
      </c>
      <c r="AT182" s="3">
        <v>0</v>
      </c>
      <c r="AU182" s="3">
        <v>0</v>
      </c>
      <c r="AV182" s="3">
        <v>0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1</v>
      </c>
      <c r="BI182" s="3">
        <v>0.1</v>
      </c>
      <c r="BJ182" s="3">
        <v>2.2000000000000002</v>
      </c>
      <c r="BK182" s="3">
        <v>2.5</v>
      </c>
      <c r="BL182" s="3">
        <v>94.6</v>
      </c>
      <c r="BM182" s="3">
        <v>14.19</v>
      </c>
      <c r="BN182" s="3">
        <v>108.79</v>
      </c>
      <c r="BO182" s="3">
        <v>108.79</v>
      </c>
      <c r="BQ182" s="3" t="s">
        <v>113</v>
      </c>
      <c r="BR182" s="3" t="s">
        <v>84</v>
      </c>
      <c r="BS182" s="4">
        <v>45260</v>
      </c>
      <c r="BT182" s="5">
        <v>0.43263888888888885</v>
      </c>
      <c r="BU182" s="3" t="s">
        <v>721</v>
      </c>
      <c r="BV182" s="3" t="s">
        <v>94</v>
      </c>
      <c r="BY182" s="3">
        <v>11184.64</v>
      </c>
      <c r="CA182" s="3" t="s">
        <v>722</v>
      </c>
      <c r="CC182" s="3" t="s">
        <v>137</v>
      </c>
      <c r="CD182" s="3">
        <v>157</v>
      </c>
      <c r="CE182" s="3" t="s">
        <v>148</v>
      </c>
      <c r="CI182" s="3">
        <v>1</v>
      </c>
      <c r="CJ182" s="3">
        <v>1</v>
      </c>
      <c r="CK182" s="3">
        <v>21</v>
      </c>
      <c r="CL182" s="3" t="s">
        <v>88</v>
      </c>
    </row>
    <row r="183" spans="1:90" x14ac:dyDescent="0.3">
      <c r="A183" s="3" t="s">
        <v>72</v>
      </c>
      <c r="B183" s="3" t="s">
        <v>73</v>
      </c>
      <c r="C183" s="3" t="s">
        <v>74</v>
      </c>
      <c r="E183" s="3" t="str">
        <f>"009943325920"</f>
        <v>009943325920</v>
      </c>
      <c r="F183" s="4">
        <v>45251</v>
      </c>
      <c r="G183" s="3">
        <v>202408</v>
      </c>
      <c r="H183" s="3" t="s">
        <v>136</v>
      </c>
      <c r="I183" s="3" t="s">
        <v>137</v>
      </c>
      <c r="J183" s="3" t="s">
        <v>333</v>
      </c>
      <c r="K183" s="3" t="s">
        <v>78</v>
      </c>
      <c r="L183" s="3" t="s">
        <v>117</v>
      </c>
      <c r="M183" s="3" t="s">
        <v>117</v>
      </c>
      <c r="N183" s="3" t="s">
        <v>723</v>
      </c>
      <c r="O183" s="3" t="s">
        <v>169</v>
      </c>
      <c r="P183" s="3" t="str">
        <f>"NA                            "</f>
        <v xml:space="preserve">NA                            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5.57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80.56</v>
      </c>
      <c r="AR183" s="3">
        <v>0</v>
      </c>
      <c r="AS183" s="3">
        <v>0</v>
      </c>
      <c r="AT183" s="3">
        <v>0</v>
      </c>
      <c r="AU183" s="3">
        <v>0</v>
      </c>
      <c r="AV183" s="3">
        <v>0</v>
      </c>
      <c r="AW183" s="3">
        <v>0</v>
      </c>
      <c r="AX183" s="3">
        <v>0</v>
      </c>
      <c r="AY183" s="3">
        <v>0</v>
      </c>
      <c r="AZ183" s="3">
        <v>0</v>
      </c>
      <c r="BA183" s="3">
        <v>0</v>
      </c>
      <c r="BB183" s="3">
        <v>0</v>
      </c>
      <c r="BC183" s="3">
        <v>0</v>
      </c>
      <c r="BD183" s="3">
        <v>0</v>
      </c>
      <c r="BE183" s="3">
        <v>0</v>
      </c>
      <c r="BF183" s="3">
        <v>0</v>
      </c>
      <c r="BG183" s="3">
        <v>0</v>
      </c>
      <c r="BH183" s="3">
        <v>2</v>
      </c>
      <c r="BI183" s="3">
        <v>5.3</v>
      </c>
      <c r="BJ183" s="3">
        <v>8.9</v>
      </c>
      <c r="BK183" s="3">
        <v>9</v>
      </c>
      <c r="BL183" s="3">
        <v>212.01</v>
      </c>
      <c r="BM183" s="3">
        <v>31.8</v>
      </c>
      <c r="BN183" s="3">
        <v>243.81</v>
      </c>
      <c r="BO183" s="3">
        <v>243.81</v>
      </c>
      <c r="BQ183" s="3" t="s">
        <v>724</v>
      </c>
      <c r="BR183" s="3" t="s">
        <v>139</v>
      </c>
      <c r="BS183" s="4">
        <v>45253</v>
      </c>
      <c r="BT183" s="5">
        <v>0.57500000000000007</v>
      </c>
      <c r="BU183" s="3" t="s">
        <v>725</v>
      </c>
      <c r="BV183" s="3" t="s">
        <v>94</v>
      </c>
      <c r="BY183" s="3">
        <v>44598.66</v>
      </c>
      <c r="BZ183" s="3" t="s">
        <v>600</v>
      </c>
      <c r="CA183" s="3" t="s">
        <v>726</v>
      </c>
      <c r="CC183" s="3" t="s">
        <v>117</v>
      </c>
      <c r="CD183" s="3">
        <v>7620</v>
      </c>
      <c r="CE183" s="3" t="s">
        <v>161</v>
      </c>
      <c r="CF183" s="4">
        <v>45254</v>
      </c>
      <c r="CI183" s="3">
        <v>3</v>
      </c>
      <c r="CJ183" s="3">
        <v>2</v>
      </c>
      <c r="CK183" s="3">
        <v>43</v>
      </c>
      <c r="CL183" s="3" t="s">
        <v>88</v>
      </c>
    </row>
    <row r="184" spans="1:90" x14ac:dyDescent="0.3">
      <c r="A184" s="3" t="s">
        <v>72</v>
      </c>
      <c r="B184" s="3" t="s">
        <v>73</v>
      </c>
      <c r="C184" s="3" t="s">
        <v>74</v>
      </c>
      <c r="E184" s="3" t="str">
        <f>"009943325921"</f>
        <v>009943325921</v>
      </c>
      <c r="F184" s="4">
        <v>45251</v>
      </c>
      <c r="G184" s="3">
        <v>202408</v>
      </c>
      <c r="H184" s="3" t="s">
        <v>136</v>
      </c>
      <c r="I184" s="3" t="s">
        <v>137</v>
      </c>
      <c r="J184" s="3" t="s">
        <v>333</v>
      </c>
      <c r="K184" s="3" t="s">
        <v>78</v>
      </c>
      <c r="L184" s="3" t="s">
        <v>154</v>
      </c>
      <c r="M184" s="3" t="s">
        <v>155</v>
      </c>
      <c r="N184" s="3" t="s">
        <v>727</v>
      </c>
      <c r="O184" s="3" t="s">
        <v>169</v>
      </c>
      <c r="P184" s="3" t="str">
        <f>"NA                            "</f>
        <v xml:space="preserve">NA                            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>
        <v>0</v>
      </c>
      <c r="AE184" s="3">
        <v>0</v>
      </c>
      <c r="AF184" s="3">
        <v>0</v>
      </c>
      <c r="AG184" s="3">
        <v>5.57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>
        <v>0</v>
      </c>
      <c r="AQ184" s="3">
        <v>71.25</v>
      </c>
      <c r="AR184" s="3">
        <v>0</v>
      </c>
      <c r="AS184" s="3">
        <v>0</v>
      </c>
      <c r="AT184" s="3">
        <v>0</v>
      </c>
      <c r="AU184" s="3">
        <v>0</v>
      </c>
      <c r="AV184" s="3">
        <v>0</v>
      </c>
      <c r="AW184" s="3">
        <v>0</v>
      </c>
      <c r="AX184" s="3">
        <v>0</v>
      </c>
      <c r="AY184" s="3">
        <v>0</v>
      </c>
      <c r="AZ184" s="3">
        <v>0</v>
      </c>
      <c r="BA184" s="3">
        <v>0</v>
      </c>
      <c r="BB184" s="3">
        <v>0</v>
      </c>
      <c r="BC184" s="3">
        <v>0</v>
      </c>
      <c r="BD184" s="3">
        <v>0</v>
      </c>
      <c r="BE184" s="3">
        <v>0</v>
      </c>
      <c r="BF184" s="3">
        <v>0</v>
      </c>
      <c r="BG184" s="3">
        <v>0</v>
      </c>
      <c r="BH184" s="3">
        <v>2</v>
      </c>
      <c r="BI184" s="3">
        <v>12.3</v>
      </c>
      <c r="BJ184" s="3">
        <v>20.2</v>
      </c>
      <c r="BK184" s="3">
        <v>21</v>
      </c>
      <c r="BL184" s="3">
        <v>188.15</v>
      </c>
      <c r="BM184" s="3">
        <v>28.22</v>
      </c>
      <c r="BN184" s="3">
        <v>216.37</v>
      </c>
      <c r="BO184" s="3">
        <v>216.37</v>
      </c>
      <c r="BQ184" s="3" t="s">
        <v>728</v>
      </c>
      <c r="BR184" s="3" t="s">
        <v>139</v>
      </c>
      <c r="BS184" s="4">
        <v>45253</v>
      </c>
      <c r="BT184" s="5">
        <v>0.38055555555555554</v>
      </c>
      <c r="BU184" s="3" t="s">
        <v>729</v>
      </c>
      <c r="BV184" s="3" t="s">
        <v>94</v>
      </c>
      <c r="BY184" s="3">
        <v>100786.3</v>
      </c>
      <c r="BZ184" s="3" t="s">
        <v>600</v>
      </c>
      <c r="CA184" s="3" t="s">
        <v>730</v>
      </c>
      <c r="CC184" s="3" t="s">
        <v>155</v>
      </c>
      <c r="CD184" s="3">
        <v>6045</v>
      </c>
      <c r="CE184" s="3" t="s">
        <v>161</v>
      </c>
      <c r="CF184" s="4">
        <v>45253</v>
      </c>
      <c r="CI184" s="3">
        <v>3</v>
      </c>
      <c r="CJ184" s="3">
        <v>2</v>
      </c>
      <c r="CK184" s="3">
        <v>41</v>
      </c>
      <c r="CL184" s="3" t="s">
        <v>88</v>
      </c>
    </row>
    <row r="185" spans="1:90" x14ac:dyDescent="0.3">
      <c r="A185" s="3" t="s">
        <v>72</v>
      </c>
      <c r="B185" s="3" t="s">
        <v>73</v>
      </c>
      <c r="C185" s="3" t="s">
        <v>74</v>
      </c>
      <c r="E185" s="3" t="str">
        <f>"GAB2017952"</f>
        <v>GAB2017952</v>
      </c>
      <c r="F185" s="4">
        <v>45259</v>
      </c>
      <c r="G185" s="3">
        <v>202408</v>
      </c>
      <c r="H185" s="3" t="s">
        <v>75</v>
      </c>
      <c r="I185" s="3" t="s">
        <v>76</v>
      </c>
      <c r="J185" s="3" t="s">
        <v>77</v>
      </c>
      <c r="K185" s="3" t="s">
        <v>78</v>
      </c>
      <c r="L185" s="3" t="s">
        <v>405</v>
      </c>
      <c r="M185" s="3" t="s">
        <v>406</v>
      </c>
      <c r="N185" s="3" t="s">
        <v>407</v>
      </c>
      <c r="O185" s="3" t="s">
        <v>82</v>
      </c>
      <c r="P185" s="3" t="str">
        <f>"SUT-019207                    "</f>
        <v xml:space="preserve">SUT-019207                    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>
        <v>0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36.92</v>
      </c>
      <c r="AR185" s="3">
        <v>0</v>
      </c>
      <c r="AS185" s="3">
        <v>0</v>
      </c>
      <c r="AT185" s="3">
        <v>0</v>
      </c>
      <c r="AU185" s="3">
        <v>0</v>
      </c>
      <c r="AV185" s="3">
        <v>0</v>
      </c>
      <c r="AW185" s="3">
        <v>0</v>
      </c>
      <c r="AX185" s="3">
        <v>0</v>
      </c>
      <c r="AY185" s="3">
        <v>0</v>
      </c>
      <c r="AZ185" s="3">
        <v>0</v>
      </c>
      <c r="BA185" s="3">
        <v>0</v>
      </c>
      <c r="BB185" s="3">
        <v>0</v>
      </c>
      <c r="BC185" s="3">
        <v>0</v>
      </c>
      <c r="BD185" s="3">
        <v>0</v>
      </c>
      <c r="BE185" s="3">
        <v>0</v>
      </c>
      <c r="BF185" s="3">
        <v>0</v>
      </c>
      <c r="BG185" s="3">
        <v>0</v>
      </c>
      <c r="BH185" s="3">
        <v>1</v>
      </c>
      <c r="BI185" s="3">
        <v>0.1</v>
      </c>
      <c r="BJ185" s="3">
        <v>2.1</v>
      </c>
      <c r="BK185" s="3">
        <v>2.5</v>
      </c>
      <c r="BL185" s="3">
        <v>94.6</v>
      </c>
      <c r="BM185" s="3">
        <v>14.19</v>
      </c>
      <c r="BN185" s="3">
        <v>108.79</v>
      </c>
      <c r="BO185" s="3">
        <v>108.79</v>
      </c>
      <c r="BQ185" s="3" t="s">
        <v>408</v>
      </c>
      <c r="BR185" s="3" t="s">
        <v>84</v>
      </c>
      <c r="BS185" s="4">
        <v>45260</v>
      </c>
      <c r="BT185" s="5">
        <v>0.33611111111111108</v>
      </c>
      <c r="BU185" s="3" t="s">
        <v>731</v>
      </c>
      <c r="BV185" s="3" t="s">
        <v>94</v>
      </c>
      <c r="BY185" s="3">
        <v>10548.5</v>
      </c>
      <c r="CA185" s="3" t="s">
        <v>732</v>
      </c>
      <c r="CC185" s="3" t="s">
        <v>406</v>
      </c>
      <c r="CD185" s="3">
        <v>1619</v>
      </c>
      <c r="CE185" s="3" t="s">
        <v>148</v>
      </c>
      <c r="CI185" s="3">
        <v>1</v>
      </c>
      <c r="CJ185" s="3">
        <v>1</v>
      </c>
      <c r="CK185" s="3">
        <v>21</v>
      </c>
      <c r="CL185" s="3" t="s">
        <v>88</v>
      </c>
    </row>
    <row r="186" spans="1:90" x14ac:dyDescent="0.3">
      <c r="A186" s="3" t="s">
        <v>72</v>
      </c>
      <c r="B186" s="3" t="s">
        <v>73</v>
      </c>
      <c r="C186" s="3" t="s">
        <v>74</v>
      </c>
      <c r="E186" s="3" t="str">
        <f>"GAB2017953"</f>
        <v>GAB2017953</v>
      </c>
      <c r="F186" s="4">
        <v>45259</v>
      </c>
      <c r="G186" s="3">
        <v>202408</v>
      </c>
      <c r="H186" s="3" t="s">
        <v>75</v>
      </c>
      <c r="I186" s="3" t="s">
        <v>76</v>
      </c>
      <c r="J186" s="3" t="s">
        <v>77</v>
      </c>
      <c r="K186" s="3" t="s">
        <v>78</v>
      </c>
      <c r="L186" s="3" t="s">
        <v>157</v>
      </c>
      <c r="M186" s="3" t="s">
        <v>158</v>
      </c>
      <c r="N186" s="3" t="s">
        <v>683</v>
      </c>
      <c r="O186" s="3" t="s">
        <v>82</v>
      </c>
      <c r="P186" s="3" t="str">
        <f>"SUT-019387                    "</f>
        <v xml:space="preserve">SUT-019387                    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36.92</v>
      </c>
      <c r="AR186" s="3">
        <v>0</v>
      </c>
      <c r="AS186" s="3">
        <v>0</v>
      </c>
      <c r="AT186" s="3">
        <v>0</v>
      </c>
      <c r="AU186" s="3">
        <v>0</v>
      </c>
      <c r="AV186" s="3">
        <v>0</v>
      </c>
      <c r="AW186" s="3">
        <v>0</v>
      </c>
      <c r="AX186" s="3">
        <v>0</v>
      </c>
      <c r="AY186" s="3">
        <v>0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0</v>
      </c>
      <c r="BH186" s="3">
        <v>1</v>
      </c>
      <c r="BI186" s="3">
        <v>0.2</v>
      </c>
      <c r="BJ186" s="3">
        <v>2.1</v>
      </c>
      <c r="BK186" s="3">
        <v>2.5</v>
      </c>
      <c r="BL186" s="3">
        <v>94.6</v>
      </c>
      <c r="BM186" s="3">
        <v>14.19</v>
      </c>
      <c r="BN186" s="3">
        <v>108.79</v>
      </c>
      <c r="BO186" s="3">
        <v>108.79</v>
      </c>
      <c r="BQ186" s="3" t="s">
        <v>684</v>
      </c>
      <c r="BR186" s="3" t="s">
        <v>84</v>
      </c>
      <c r="BS186" s="4">
        <v>45260</v>
      </c>
      <c r="BT186" s="5">
        <v>0.43263888888888885</v>
      </c>
      <c r="BU186" s="3" t="s">
        <v>733</v>
      </c>
      <c r="BV186" s="3" t="s">
        <v>94</v>
      </c>
      <c r="BY186" s="3">
        <v>10612.8</v>
      </c>
      <c r="CA186" s="3" t="s">
        <v>734</v>
      </c>
      <c r="CC186" s="3" t="s">
        <v>158</v>
      </c>
      <c r="CD186" s="3">
        <v>2</v>
      </c>
      <c r="CE186" s="3" t="s">
        <v>148</v>
      </c>
      <c r="CI186" s="3">
        <v>1</v>
      </c>
      <c r="CJ186" s="3">
        <v>1</v>
      </c>
      <c r="CK186" s="3">
        <v>21</v>
      </c>
      <c r="CL186" s="3" t="s">
        <v>88</v>
      </c>
    </row>
    <row r="187" spans="1:90" x14ac:dyDescent="0.3">
      <c r="A187" s="3" t="s">
        <v>72</v>
      </c>
      <c r="B187" s="3" t="s">
        <v>73</v>
      </c>
      <c r="C187" s="3" t="s">
        <v>74</v>
      </c>
      <c r="E187" s="3" t="str">
        <f>"GAB2017935"</f>
        <v>GAB2017935</v>
      </c>
      <c r="F187" s="4">
        <v>45259</v>
      </c>
      <c r="G187" s="3">
        <v>202408</v>
      </c>
      <c r="H187" s="3" t="s">
        <v>75</v>
      </c>
      <c r="I187" s="3" t="s">
        <v>76</v>
      </c>
      <c r="J187" s="3" t="s">
        <v>77</v>
      </c>
      <c r="K187" s="3" t="s">
        <v>78</v>
      </c>
      <c r="L187" s="3" t="s">
        <v>157</v>
      </c>
      <c r="M187" s="3" t="s">
        <v>158</v>
      </c>
      <c r="N187" s="3" t="s">
        <v>561</v>
      </c>
      <c r="O187" s="3" t="s">
        <v>82</v>
      </c>
      <c r="P187" s="3" t="str">
        <f>"SUT-CT083814                  "</f>
        <v xml:space="preserve">SUT-CT083814                  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88.57</v>
      </c>
      <c r="AR187" s="3">
        <v>0</v>
      </c>
      <c r="AS187" s="3">
        <v>0</v>
      </c>
      <c r="AT187" s="3">
        <v>0</v>
      </c>
      <c r="AU187" s="3">
        <v>0</v>
      </c>
      <c r="AV187" s="3">
        <v>0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1</v>
      </c>
      <c r="BI187" s="3">
        <v>2.2000000000000002</v>
      </c>
      <c r="BJ187" s="3">
        <v>5.9</v>
      </c>
      <c r="BK187" s="3">
        <v>6</v>
      </c>
      <c r="BL187" s="3">
        <v>226.96</v>
      </c>
      <c r="BM187" s="3">
        <v>34.04</v>
      </c>
      <c r="BN187" s="3">
        <v>261</v>
      </c>
      <c r="BO187" s="3">
        <v>261</v>
      </c>
      <c r="BQ187" s="3" t="s">
        <v>653</v>
      </c>
      <c r="BR187" s="3" t="s">
        <v>84</v>
      </c>
      <c r="BS187" s="4">
        <v>45260</v>
      </c>
      <c r="BT187" s="5">
        <v>0.4368055555555555</v>
      </c>
      <c r="BU187" s="3" t="s">
        <v>654</v>
      </c>
      <c r="BV187" s="3" t="s">
        <v>94</v>
      </c>
      <c r="BY187" s="3">
        <v>29574</v>
      </c>
      <c r="CA187" s="3" t="s">
        <v>564</v>
      </c>
      <c r="CC187" s="3" t="s">
        <v>158</v>
      </c>
      <c r="CD187" s="3">
        <v>2</v>
      </c>
      <c r="CE187" s="3" t="s">
        <v>735</v>
      </c>
      <c r="CI187" s="3">
        <v>1</v>
      </c>
      <c r="CJ187" s="3">
        <v>1</v>
      </c>
      <c r="CK187" s="3">
        <v>21</v>
      </c>
      <c r="CL187" s="3" t="s">
        <v>88</v>
      </c>
    </row>
    <row r="188" spans="1:90" x14ac:dyDescent="0.3">
      <c r="A188" s="3" t="s">
        <v>72</v>
      </c>
      <c r="B188" s="3" t="s">
        <v>73</v>
      </c>
      <c r="C188" s="3" t="s">
        <v>74</v>
      </c>
      <c r="E188" s="3" t="str">
        <f>"GAB2017936"</f>
        <v>GAB2017936</v>
      </c>
      <c r="F188" s="4">
        <v>45259</v>
      </c>
      <c r="G188" s="3">
        <v>202408</v>
      </c>
      <c r="H188" s="3" t="s">
        <v>75</v>
      </c>
      <c r="I188" s="3" t="s">
        <v>76</v>
      </c>
      <c r="J188" s="3" t="s">
        <v>77</v>
      </c>
      <c r="K188" s="3" t="s">
        <v>78</v>
      </c>
      <c r="L188" s="3" t="s">
        <v>75</v>
      </c>
      <c r="M188" s="3" t="s">
        <v>76</v>
      </c>
      <c r="N188" s="3" t="s">
        <v>401</v>
      </c>
      <c r="O188" s="3" t="s">
        <v>82</v>
      </c>
      <c r="P188" s="3" t="str">
        <f>"SUT-CT084252                  "</f>
        <v xml:space="preserve">SUT-CT084252                  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23.07</v>
      </c>
      <c r="AR188" s="3">
        <v>0</v>
      </c>
      <c r="AS188" s="3">
        <v>0</v>
      </c>
      <c r="AT188" s="3">
        <v>0</v>
      </c>
      <c r="AU188" s="3">
        <v>0</v>
      </c>
      <c r="AV188" s="3">
        <v>0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3">
        <v>1</v>
      </c>
      <c r="BI188" s="3">
        <v>0.1</v>
      </c>
      <c r="BJ188" s="3">
        <v>1.9</v>
      </c>
      <c r="BK188" s="3">
        <v>2</v>
      </c>
      <c r="BL188" s="3">
        <v>59.12</v>
      </c>
      <c r="BM188" s="3">
        <v>8.8699999999999992</v>
      </c>
      <c r="BN188" s="3">
        <v>67.989999999999995</v>
      </c>
      <c r="BO188" s="3">
        <v>67.989999999999995</v>
      </c>
      <c r="BQ188" s="3" t="s">
        <v>402</v>
      </c>
      <c r="BR188" s="3" t="s">
        <v>84</v>
      </c>
      <c r="BS188" s="4">
        <v>45260</v>
      </c>
      <c r="BT188" s="5">
        <v>0.34861111111111115</v>
      </c>
      <c r="BU188" s="3" t="s">
        <v>736</v>
      </c>
      <c r="BV188" s="3" t="s">
        <v>94</v>
      </c>
      <c r="BY188" s="3">
        <v>9670.7900000000009</v>
      </c>
      <c r="CA188" s="3" t="s">
        <v>737</v>
      </c>
      <c r="CC188" s="3" t="s">
        <v>76</v>
      </c>
      <c r="CD188" s="3">
        <v>7441</v>
      </c>
      <c r="CE188" s="3" t="s">
        <v>148</v>
      </c>
      <c r="CI188" s="3">
        <v>1</v>
      </c>
      <c r="CJ188" s="3">
        <v>1</v>
      </c>
      <c r="CK188" s="3">
        <v>22</v>
      </c>
      <c r="CL188" s="3" t="s">
        <v>88</v>
      </c>
    </row>
    <row r="189" spans="1:90" x14ac:dyDescent="0.3">
      <c r="A189" s="3" t="s">
        <v>72</v>
      </c>
      <c r="B189" s="3" t="s">
        <v>73</v>
      </c>
      <c r="C189" s="3" t="s">
        <v>74</v>
      </c>
      <c r="E189" s="3" t="str">
        <f>"GAB2017942"</f>
        <v>GAB2017942</v>
      </c>
      <c r="F189" s="4">
        <v>45259</v>
      </c>
      <c r="G189" s="3">
        <v>202408</v>
      </c>
      <c r="H189" s="3" t="s">
        <v>75</v>
      </c>
      <c r="I189" s="3" t="s">
        <v>76</v>
      </c>
      <c r="J189" s="3" t="s">
        <v>77</v>
      </c>
      <c r="K189" s="3" t="s">
        <v>78</v>
      </c>
      <c r="L189" s="3" t="s">
        <v>75</v>
      </c>
      <c r="M189" s="3" t="s">
        <v>76</v>
      </c>
      <c r="N189" s="3" t="s">
        <v>738</v>
      </c>
      <c r="O189" s="3" t="s">
        <v>169</v>
      </c>
      <c r="P189" s="3" t="str">
        <f>"SUT-CT084209                  "</f>
        <v xml:space="preserve">SUT-CT084209                  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3">
        <v>0</v>
      </c>
      <c r="AE189" s="3">
        <v>0</v>
      </c>
      <c r="AF189" s="3">
        <v>0</v>
      </c>
      <c r="AG189" s="3">
        <v>5.57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44.08</v>
      </c>
      <c r="AR189" s="3">
        <v>0</v>
      </c>
      <c r="AS189" s="3">
        <v>0</v>
      </c>
      <c r="AT189" s="3">
        <v>0</v>
      </c>
      <c r="AU189" s="3">
        <v>0</v>
      </c>
      <c r="AV189" s="3">
        <v>0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1</v>
      </c>
      <c r="BI189" s="3">
        <v>0.2</v>
      </c>
      <c r="BJ189" s="3">
        <v>2.1</v>
      </c>
      <c r="BK189" s="3">
        <v>3</v>
      </c>
      <c r="BL189" s="3">
        <v>118.52</v>
      </c>
      <c r="BM189" s="3">
        <v>17.78</v>
      </c>
      <c r="BN189" s="3">
        <v>136.30000000000001</v>
      </c>
      <c r="BO189" s="3">
        <v>136.30000000000001</v>
      </c>
      <c r="BQ189" s="3" t="s">
        <v>739</v>
      </c>
      <c r="BR189" s="3" t="s">
        <v>84</v>
      </c>
      <c r="BS189" s="3" t="s">
        <v>85</v>
      </c>
      <c r="BY189" s="3">
        <v>10368.36</v>
      </c>
      <c r="CC189" s="3" t="s">
        <v>76</v>
      </c>
      <c r="CD189" s="3">
        <v>7550</v>
      </c>
      <c r="CE189" s="3" t="s">
        <v>161</v>
      </c>
      <c r="CI189" s="3">
        <v>1</v>
      </c>
      <c r="CJ189" s="3" t="s">
        <v>85</v>
      </c>
      <c r="CK189" s="3">
        <v>42</v>
      </c>
      <c r="CL189" s="3" t="s">
        <v>88</v>
      </c>
    </row>
    <row r="190" spans="1:90" x14ac:dyDescent="0.3">
      <c r="A190" s="3" t="s">
        <v>72</v>
      </c>
      <c r="B190" s="3" t="s">
        <v>73</v>
      </c>
      <c r="C190" s="3" t="s">
        <v>74</v>
      </c>
      <c r="E190" s="3" t="str">
        <f>"GAB2017943"</f>
        <v>GAB2017943</v>
      </c>
      <c r="F190" s="4">
        <v>45259</v>
      </c>
      <c r="G190" s="3">
        <v>202408</v>
      </c>
      <c r="H190" s="3" t="s">
        <v>75</v>
      </c>
      <c r="I190" s="3" t="s">
        <v>76</v>
      </c>
      <c r="J190" s="3" t="s">
        <v>77</v>
      </c>
      <c r="K190" s="3" t="s">
        <v>78</v>
      </c>
      <c r="L190" s="3" t="s">
        <v>154</v>
      </c>
      <c r="M190" s="3" t="s">
        <v>155</v>
      </c>
      <c r="N190" s="3" t="s">
        <v>478</v>
      </c>
      <c r="O190" s="3" t="s">
        <v>169</v>
      </c>
      <c r="P190" s="3" t="str">
        <f>"MED-CT084208                  "</f>
        <v xml:space="preserve">MED-CT084208                  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>
        <v>0</v>
      </c>
      <c r="AF190" s="3">
        <v>0</v>
      </c>
      <c r="AG190" s="3">
        <v>5.57</v>
      </c>
      <c r="AH190" s="3">
        <v>0</v>
      </c>
      <c r="AI190" s="3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57.12</v>
      </c>
      <c r="AR190" s="3">
        <v>0</v>
      </c>
      <c r="AS190" s="3">
        <v>0</v>
      </c>
      <c r="AT190" s="3">
        <v>0</v>
      </c>
      <c r="AU190" s="3">
        <v>0</v>
      </c>
      <c r="AV190" s="3">
        <v>0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1</v>
      </c>
      <c r="BI190" s="3">
        <v>2.1</v>
      </c>
      <c r="BJ190" s="3">
        <v>7.7</v>
      </c>
      <c r="BK190" s="3">
        <v>8</v>
      </c>
      <c r="BL190" s="3">
        <v>151.94</v>
      </c>
      <c r="BM190" s="3">
        <v>22.79</v>
      </c>
      <c r="BN190" s="3">
        <v>174.73</v>
      </c>
      <c r="BO190" s="3">
        <v>174.73</v>
      </c>
      <c r="BQ190" s="3" t="s">
        <v>479</v>
      </c>
      <c r="BR190" s="3" t="s">
        <v>84</v>
      </c>
      <c r="BS190" s="3" t="s">
        <v>85</v>
      </c>
      <c r="BY190" s="3">
        <v>38534.269999999997</v>
      </c>
      <c r="CC190" s="3" t="s">
        <v>155</v>
      </c>
      <c r="CD190" s="3">
        <v>6001</v>
      </c>
      <c r="CE190" s="3" t="s">
        <v>161</v>
      </c>
      <c r="CI190" s="3">
        <v>3</v>
      </c>
      <c r="CJ190" s="3" t="s">
        <v>85</v>
      </c>
      <c r="CK190" s="3">
        <v>41</v>
      </c>
      <c r="CL190" s="3" t="s">
        <v>88</v>
      </c>
    </row>
    <row r="191" spans="1:90" x14ac:dyDescent="0.3">
      <c r="A191" s="3" t="s">
        <v>72</v>
      </c>
      <c r="B191" s="3" t="s">
        <v>73</v>
      </c>
      <c r="C191" s="3" t="s">
        <v>74</v>
      </c>
      <c r="E191" s="3" t="str">
        <f>"GAB2017950"</f>
        <v>GAB2017950</v>
      </c>
      <c r="F191" s="4">
        <v>45259</v>
      </c>
      <c r="G191" s="3">
        <v>202408</v>
      </c>
      <c r="H191" s="3" t="s">
        <v>75</v>
      </c>
      <c r="I191" s="3" t="s">
        <v>76</v>
      </c>
      <c r="J191" s="3" t="s">
        <v>77</v>
      </c>
      <c r="K191" s="3" t="s">
        <v>78</v>
      </c>
      <c r="L191" s="3" t="s">
        <v>136</v>
      </c>
      <c r="M191" s="3" t="s">
        <v>137</v>
      </c>
      <c r="N191" s="3" t="s">
        <v>173</v>
      </c>
      <c r="O191" s="3" t="s">
        <v>169</v>
      </c>
      <c r="P191" s="3" t="str">
        <f>"SUT-CT084162 151 269 260      "</f>
        <v xml:space="preserve">SUT-CT084162 151 269 260      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5.57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57.12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1</v>
      </c>
      <c r="BI191" s="3">
        <v>0.8</v>
      </c>
      <c r="BJ191" s="3">
        <v>1.7</v>
      </c>
      <c r="BK191" s="3">
        <v>2</v>
      </c>
      <c r="BL191" s="3">
        <v>151.94</v>
      </c>
      <c r="BM191" s="3">
        <v>22.79</v>
      </c>
      <c r="BN191" s="3">
        <v>174.73</v>
      </c>
      <c r="BO191" s="3">
        <v>174.73</v>
      </c>
      <c r="BQ191" s="3" t="s">
        <v>174</v>
      </c>
      <c r="BR191" s="3" t="s">
        <v>84</v>
      </c>
      <c r="BS191" s="3" t="s">
        <v>85</v>
      </c>
      <c r="BY191" s="3">
        <v>8605.57</v>
      </c>
      <c r="CC191" s="3" t="s">
        <v>137</v>
      </c>
      <c r="CD191" s="3">
        <v>157</v>
      </c>
      <c r="CE191" s="3" t="s">
        <v>161</v>
      </c>
      <c r="CI191" s="3">
        <v>3</v>
      </c>
      <c r="CJ191" s="3" t="s">
        <v>85</v>
      </c>
      <c r="CK191" s="3">
        <v>41</v>
      </c>
      <c r="CL191" s="3" t="s">
        <v>88</v>
      </c>
    </row>
    <row r="192" spans="1:90" x14ac:dyDescent="0.3">
      <c r="A192" s="3" t="s">
        <v>72</v>
      </c>
      <c r="B192" s="3" t="s">
        <v>73</v>
      </c>
      <c r="C192" s="3" t="s">
        <v>74</v>
      </c>
      <c r="E192" s="3" t="str">
        <f>"GAB2017763"</f>
        <v>GAB2017763</v>
      </c>
      <c r="F192" s="4">
        <v>45250</v>
      </c>
      <c r="G192" s="3">
        <v>202408</v>
      </c>
      <c r="H192" s="3" t="s">
        <v>75</v>
      </c>
      <c r="I192" s="3" t="s">
        <v>76</v>
      </c>
      <c r="J192" s="3" t="s">
        <v>77</v>
      </c>
      <c r="K192" s="3" t="s">
        <v>78</v>
      </c>
      <c r="L192" s="3" t="s">
        <v>110</v>
      </c>
      <c r="M192" s="3" t="s">
        <v>111</v>
      </c>
      <c r="N192" s="3" t="s">
        <v>740</v>
      </c>
      <c r="O192" s="3" t="s">
        <v>169</v>
      </c>
      <c r="P192" s="3" t="str">
        <f>"SUT-CT084026                  "</f>
        <v xml:space="preserve">SUT-CT084026                  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5.57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80.56</v>
      </c>
      <c r="AR192" s="3">
        <v>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1</v>
      </c>
      <c r="BI192" s="3">
        <v>1.1000000000000001</v>
      </c>
      <c r="BJ192" s="3">
        <v>2.8</v>
      </c>
      <c r="BK192" s="3">
        <v>3</v>
      </c>
      <c r="BL192" s="3">
        <v>212.01</v>
      </c>
      <c r="BM192" s="3">
        <v>31.8</v>
      </c>
      <c r="BN192" s="3">
        <v>243.81</v>
      </c>
      <c r="BO192" s="3">
        <v>243.81</v>
      </c>
      <c r="BQ192" s="3" t="s">
        <v>741</v>
      </c>
      <c r="BR192" s="3" t="s">
        <v>84</v>
      </c>
      <c r="BS192" s="4">
        <v>45252</v>
      </c>
      <c r="BT192" s="5">
        <v>0.58333333333333337</v>
      </c>
      <c r="BU192" s="3" t="s">
        <v>742</v>
      </c>
      <c r="BV192" s="3" t="s">
        <v>94</v>
      </c>
      <c r="BY192" s="3">
        <v>13920</v>
      </c>
      <c r="CA192" s="3" t="s">
        <v>743</v>
      </c>
      <c r="CC192" s="3" t="s">
        <v>111</v>
      </c>
      <c r="CD192" s="3">
        <v>1739</v>
      </c>
      <c r="CE192" s="3" t="s">
        <v>161</v>
      </c>
      <c r="CF192" s="4">
        <v>45253</v>
      </c>
      <c r="CI192" s="3">
        <v>2</v>
      </c>
      <c r="CJ192" s="3">
        <v>2</v>
      </c>
      <c r="CK192" s="3">
        <v>43</v>
      </c>
      <c r="CL192" s="3" t="s">
        <v>88</v>
      </c>
    </row>
    <row r="193" spans="1:90" x14ac:dyDescent="0.3">
      <c r="A193" s="3" t="s">
        <v>72</v>
      </c>
      <c r="B193" s="3" t="s">
        <v>73</v>
      </c>
      <c r="C193" s="3" t="s">
        <v>74</v>
      </c>
      <c r="E193" s="3" t="str">
        <f>"GAB2017764"</f>
        <v>GAB2017764</v>
      </c>
      <c r="F193" s="4">
        <v>45250</v>
      </c>
      <c r="G193" s="3">
        <v>202408</v>
      </c>
      <c r="H193" s="3" t="s">
        <v>75</v>
      </c>
      <c r="I193" s="3" t="s">
        <v>76</v>
      </c>
      <c r="J193" s="3" t="s">
        <v>77</v>
      </c>
      <c r="K193" s="3" t="s">
        <v>78</v>
      </c>
      <c r="L193" s="3" t="s">
        <v>89</v>
      </c>
      <c r="M193" s="3" t="s">
        <v>90</v>
      </c>
      <c r="N193" s="3" t="s">
        <v>744</v>
      </c>
      <c r="O193" s="3" t="s">
        <v>169</v>
      </c>
      <c r="P193" s="3" t="str">
        <f>"MED-CT084015                  "</f>
        <v xml:space="preserve">MED-CT084015                  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3">
        <v>0</v>
      </c>
      <c r="AE193" s="3">
        <v>0</v>
      </c>
      <c r="AF193" s="3">
        <v>0</v>
      </c>
      <c r="AG193" s="3">
        <v>5.57</v>
      </c>
      <c r="AH193" s="3">
        <v>0</v>
      </c>
      <c r="AI193" s="3">
        <v>0</v>
      </c>
      <c r="AJ193" s="3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57.12</v>
      </c>
      <c r="AR193" s="3">
        <v>0</v>
      </c>
      <c r="AS193" s="3">
        <v>0</v>
      </c>
      <c r="AT193" s="3">
        <v>0</v>
      </c>
      <c r="AU193" s="3">
        <v>0</v>
      </c>
      <c r="AV193" s="3">
        <v>0</v>
      </c>
      <c r="AW193" s="3">
        <v>0</v>
      </c>
      <c r="AX193" s="3">
        <v>0</v>
      </c>
      <c r="AY193" s="3">
        <v>0</v>
      </c>
      <c r="AZ193" s="3">
        <v>0</v>
      </c>
      <c r="BA193" s="3">
        <v>0</v>
      </c>
      <c r="BB193" s="3">
        <v>0</v>
      </c>
      <c r="BC193" s="3">
        <v>0</v>
      </c>
      <c r="BD193" s="3">
        <v>0</v>
      </c>
      <c r="BE193" s="3">
        <v>0</v>
      </c>
      <c r="BF193" s="3">
        <v>0</v>
      </c>
      <c r="BG193" s="3">
        <v>0</v>
      </c>
      <c r="BH193" s="3">
        <v>1</v>
      </c>
      <c r="BI193" s="3">
        <v>4.4000000000000004</v>
      </c>
      <c r="BJ193" s="3">
        <v>14.7</v>
      </c>
      <c r="BK193" s="3">
        <v>15</v>
      </c>
      <c r="BL193" s="3">
        <v>151.94</v>
      </c>
      <c r="BM193" s="3">
        <v>22.79</v>
      </c>
      <c r="BN193" s="3">
        <v>174.73</v>
      </c>
      <c r="BO193" s="3">
        <v>174.73</v>
      </c>
      <c r="BQ193" s="3" t="s">
        <v>745</v>
      </c>
      <c r="BR193" s="3" t="s">
        <v>84</v>
      </c>
      <c r="BS193" s="4">
        <v>45252</v>
      </c>
      <c r="BT193" s="5">
        <v>0.7416666666666667</v>
      </c>
      <c r="BU193" s="3" t="s">
        <v>746</v>
      </c>
      <c r="BV193" s="3" t="s">
        <v>94</v>
      </c>
      <c r="BY193" s="3">
        <v>73465.7</v>
      </c>
      <c r="CA193" s="3" t="s">
        <v>747</v>
      </c>
      <c r="CC193" s="3" t="s">
        <v>90</v>
      </c>
      <c r="CD193" s="3">
        <v>1818</v>
      </c>
      <c r="CE193" s="3" t="s">
        <v>161</v>
      </c>
      <c r="CF193" s="4">
        <v>45253</v>
      </c>
      <c r="CI193" s="3">
        <v>2</v>
      </c>
      <c r="CJ193" s="3">
        <v>2</v>
      </c>
      <c r="CK193" s="3">
        <v>41</v>
      </c>
      <c r="CL193" s="3" t="s">
        <v>88</v>
      </c>
    </row>
    <row r="194" spans="1:90" x14ac:dyDescent="0.3">
      <c r="A194" s="3" t="s">
        <v>72</v>
      </c>
      <c r="B194" s="3" t="s">
        <v>73</v>
      </c>
      <c r="C194" s="3" t="s">
        <v>74</v>
      </c>
      <c r="E194" s="3" t="str">
        <f>"GAB2017769"</f>
        <v>GAB2017769</v>
      </c>
      <c r="F194" s="4">
        <v>45250</v>
      </c>
      <c r="G194" s="3">
        <v>202408</v>
      </c>
      <c r="H194" s="3" t="s">
        <v>75</v>
      </c>
      <c r="I194" s="3" t="s">
        <v>76</v>
      </c>
      <c r="J194" s="3" t="s">
        <v>77</v>
      </c>
      <c r="K194" s="3" t="s">
        <v>78</v>
      </c>
      <c r="L194" s="3" t="s">
        <v>748</v>
      </c>
      <c r="M194" s="3" t="s">
        <v>749</v>
      </c>
      <c r="N194" s="3" t="s">
        <v>750</v>
      </c>
      <c r="O194" s="3" t="s">
        <v>169</v>
      </c>
      <c r="P194" s="3" t="str">
        <f>"SUT-019176                    "</f>
        <v xml:space="preserve">SUT-019176                    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>
        <v>0</v>
      </c>
      <c r="AE194" s="3">
        <v>0</v>
      </c>
      <c r="AF194" s="3">
        <v>0</v>
      </c>
      <c r="AG194" s="3">
        <v>5.57</v>
      </c>
      <c r="AH194" s="3">
        <v>0</v>
      </c>
      <c r="AI194" s="3">
        <v>0</v>
      </c>
      <c r="AJ194" s="3">
        <v>0</v>
      </c>
      <c r="AK194" s="3">
        <v>0</v>
      </c>
      <c r="AL194" s="3">
        <v>0</v>
      </c>
      <c r="AM194" s="3">
        <v>0</v>
      </c>
      <c r="AN194" s="3">
        <v>0</v>
      </c>
      <c r="AO194" s="3">
        <v>0</v>
      </c>
      <c r="AP194" s="3">
        <v>0</v>
      </c>
      <c r="AQ194" s="3">
        <v>80.56</v>
      </c>
      <c r="AR194" s="3">
        <v>0</v>
      </c>
      <c r="AS194" s="3">
        <v>0</v>
      </c>
      <c r="AT194" s="3">
        <v>0</v>
      </c>
      <c r="AU194" s="3">
        <v>0</v>
      </c>
      <c r="AV194" s="3">
        <v>0</v>
      </c>
      <c r="AW194" s="3">
        <v>0</v>
      </c>
      <c r="AX194" s="3">
        <v>0</v>
      </c>
      <c r="AY194" s="3">
        <v>0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0</v>
      </c>
      <c r="BH194" s="3">
        <v>1</v>
      </c>
      <c r="BI194" s="3">
        <v>2</v>
      </c>
      <c r="BJ194" s="3">
        <v>6.5</v>
      </c>
      <c r="BK194" s="3">
        <v>7</v>
      </c>
      <c r="BL194" s="3">
        <v>212.01</v>
      </c>
      <c r="BM194" s="3">
        <v>31.8</v>
      </c>
      <c r="BN194" s="3">
        <v>243.81</v>
      </c>
      <c r="BO194" s="3">
        <v>243.81</v>
      </c>
      <c r="BR194" s="3" t="s">
        <v>84</v>
      </c>
      <c r="BS194" s="4">
        <v>45252</v>
      </c>
      <c r="BT194" s="5">
        <v>0.52916666666666667</v>
      </c>
      <c r="BU194" s="3" t="s">
        <v>751</v>
      </c>
      <c r="BV194" s="3" t="s">
        <v>94</v>
      </c>
      <c r="BY194" s="3">
        <v>32720.31</v>
      </c>
      <c r="CA194" s="3" t="s">
        <v>752</v>
      </c>
      <c r="CC194" s="3" t="s">
        <v>749</v>
      </c>
      <c r="CD194" s="3">
        <v>2520</v>
      </c>
      <c r="CE194" s="3" t="s">
        <v>161</v>
      </c>
      <c r="CF194" s="4">
        <v>45253</v>
      </c>
      <c r="CI194" s="3">
        <v>2</v>
      </c>
      <c r="CJ194" s="3">
        <v>2</v>
      </c>
      <c r="CK194" s="3">
        <v>43</v>
      </c>
      <c r="CL194" s="3" t="s">
        <v>88</v>
      </c>
    </row>
    <row r="195" spans="1:90" x14ac:dyDescent="0.3">
      <c r="A195" s="3" t="s">
        <v>72</v>
      </c>
      <c r="B195" s="3" t="s">
        <v>73</v>
      </c>
      <c r="C195" s="3" t="s">
        <v>74</v>
      </c>
      <c r="E195" s="3" t="str">
        <f>"GAB2017775"</f>
        <v>GAB2017775</v>
      </c>
      <c r="F195" s="4">
        <v>45250</v>
      </c>
      <c r="G195" s="3">
        <v>202408</v>
      </c>
      <c r="H195" s="3" t="s">
        <v>75</v>
      </c>
      <c r="I195" s="3" t="s">
        <v>76</v>
      </c>
      <c r="J195" s="3" t="s">
        <v>77</v>
      </c>
      <c r="K195" s="3" t="s">
        <v>78</v>
      </c>
      <c r="L195" s="3" t="s">
        <v>704</v>
      </c>
      <c r="M195" s="3" t="s">
        <v>705</v>
      </c>
      <c r="N195" s="3" t="s">
        <v>753</v>
      </c>
      <c r="O195" s="3" t="s">
        <v>169</v>
      </c>
      <c r="P195" s="3" t="str">
        <f>"SUT-CT084028                  "</f>
        <v xml:space="preserve">SUT-CT084028                  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3">
        <v>0</v>
      </c>
      <c r="AE195" s="3">
        <v>0</v>
      </c>
      <c r="AF195" s="3">
        <v>0</v>
      </c>
      <c r="AG195" s="3">
        <v>5.57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57.12</v>
      </c>
      <c r="AR195" s="3">
        <v>0</v>
      </c>
      <c r="AS195" s="3">
        <v>0</v>
      </c>
      <c r="AT195" s="3">
        <v>0</v>
      </c>
      <c r="AU195" s="3">
        <v>0</v>
      </c>
      <c r="AV195" s="3">
        <v>0</v>
      </c>
      <c r="AW195" s="3">
        <v>0</v>
      </c>
      <c r="AX195" s="3">
        <v>0</v>
      </c>
      <c r="AY195" s="3">
        <v>0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1</v>
      </c>
      <c r="BI195" s="3">
        <v>0.3</v>
      </c>
      <c r="BJ195" s="3">
        <v>2.1</v>
      </c>
      <c r="BK195" s="3">
        <v>3</v>
      </c>
      <c r="BL195" s="3">
        <v>151.94</v>
      </c>
      <c r="BM195" s="3">
        <v>22.79</v>
      </c>
      <c r="BN195" s="3">
        <v>174.73</v>
      </c>
      <c r="BO195" s="3">
        <v>174.73</v>
      </c>
      <c r="BQ195" s="3" t="s">
        <v>754</v>
      </c>
      <c r="BR195" s="3" t="s">
        <v>84</v>
      </c>
      <c r="BS195" s="4">
        <v>45252</v>
      </c>
      <c r="BT195" s="5">
        <v>0.56319444444444444</v>
      </c>
      <c r="BU195" s="3" t="s">
        <v>755</v>
      </c>
      <c r="BV195" s="3" t="s">
        <v>94</v>
      </c>
      <c r="BY195" s="3">
        <v>10342.209999999999</v>
      </c>
      <c r="CA195" s="3" t="s">
        <v>756</v>
      </c>
      <c r="CC195" s="3" t="s">
        <v>705</v>
      </c>
      <c r="CD195" s="3">
        <v>5241</v>
      </c>
      <c r="CE195" s="3" t="s">
        <v>161</v>
      </c>
      <c r="CF195" s="4">
        <v>45252</v>
      </c>
      <c r="CI195" s="3">
        <v>3</v>
      </c>
      <c r="CJ195" s="3">
        <v>2</v>
      </c>
      <c r="CK195" s="3">
        <v>41</v>
      </c>
      <c r="CL195" s="3" t="s">
        <v>88</v>
      </c>
    </row>
    <row r="196" spans="1:90" x14ac:dyDescent="0.3">
      <c r="A196" s="3" t="s">
        <v>72</v>
      </c>
      <c r="B196" s="3" t="s">
        <v>73</v>
      </c>
      <c r="C196" s="3" t="s">
        <v>74</v>
      </c>
      <c r="E196" s="3" t="str">
        <f>"GAB2017777"</f>
        <v>GAB2017777</v>
      </c>
      <c r="F196" s="4">
        <v>45250</v>
      </c>
      <c r="G196" s="3">
        <v>202408</v>
      </c>
      <c r="H196" s="3" t="s">
        <v>75</v>
      </c>
      <c r="I196" s="3" t="s">
        <v>76</v>
      </c>
      <c r="J196" s="3" t="s">
        <v>77</v>
      </c>
      <c r="K196" s="3" t="s">
        <v>78</v>
      </c>
      <c r="L196" s="3" t="s">
        <v>141</v>
      </c>
      <c r="M196" s="3" t="s">
        <v>142</v>
      </c>
      <c r="N196" s="3" t="s">
        <v>757</v>
      </c>
      <c r="O196" s="3" t="s">
        <v>169</v>
      </c>
      <c r="P196" s="3" t="str">
        <f>"SUT-CT084038                  "</f>
        <v xml:space="preserve">SUT-CT084038                  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</v>
      </c>
      <c r="AB196" s="3">
        <v>0</v>
      </c>
      <c r="AC196" s="3">
        <v>0</v>
      </c>
      <c r="AD196" s="3">
        <v>0</v>
      </c>
      <c r="AE196" s="3">
        <v>0</v>
      </c>
      <c r="AF196" s="3">
        <v>0</v>
      </c>
      <c r="AG196" s="3">
        <v>5.57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0</v>
      </c>
      <c r="AN196" s="3">
        <v>0</v>
      </c>
      <c r="AO196" s="3">
        <v>0</v>
      </c>
      <c r="AP196" s="3">
        <v>0</v>
      </c>
      <c r="AQ196" s="3">
        <v>80.56</v>
      </c>
      <c r="AR196" s="3">
        <v>0</v>
      </c>
      <c r="AS196" s="3">
        <v>0</v>
      </c>
      <c r="AT196" s="3">
        <v>0</v>
      </c>
      <c r="AU196" s="3">
        <v>0</v>
      </c>
      <c r="AV196" s="3">
        <v>0</v>
      </c>
      <c r="AW196" s="3">
        <v>0</v>
      </c>
      <c r="AX196" s="3">
        <v>0</v>
      </c>
      <c r="AY196" s="3">
        <v>0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1</v>
      </c>
      <c r="BI196" s="3">
        <v>4.4000000000000004</v>
      </c>
      <c r="BJ196" s="3">
        <v>13.3</v>
      </c>
      <c r="BK196" s="3">
        <v>14</v>
      </c>
      <c r="BL196" s="3">
        <v>212.01</v>
      </c>
      <c r="BM196" s="3">
        <v>31.8</v>
      </c>
      <c r="BN196" s="3">
        <v>243.81</v>
      </c>
      <c r="BO196" s="3">
        <v>243.81</v>
      </c>
      <c r="BQ196" s="3" t="s">
        <v>758</v>
      </c>
      <c r="BR196" s="3" t="s">
        <v>84</v>
      </c>
      <c r="BS196" s="4">
        <v>45252</v>
      </c>
      <c r="BT196" s="5">
        <v>0.50138888888888888</v>
      </c>
      <c r="BU196" s="3" t="s">
        <v>759</v>
      </c>
      <c r="BV196" s="3" t="s">
        <v>94</v>
      </c>
      <c r="BY196" s="3">
        <v>66740.600000000006</v>
      </c>
      <c r="CA196" s="3" t="s">
        <v>760</v>
      </c>
      <c r="CC196" s="3" t="s">
        <v>142</v>
      </c>
      <c r="CD196" s="3">
        <v>300</v>
      </c>
      <c r="CE196" s="3" t="s">
        <v>161</v>
      </c>
      <c r="CF196" s="4">
        <v>45252</v>
      </c>
      <c r="CI196" s="3">
        <v>3</v>
      </c>
      <c r="CJ196" s="3">
        <v>2</v>
      </c>
      <c r="CK196" s="3">
        <v>43</v>
      </c>
      <c r="CL196" s="3" t="s">
        <v>88</v>
      </c>
    </row>
    <row r="197" spans="1:90" x14ac:dyDescent="0.3">
      <c r="A197" s="3" t="s">
        <v>72</v>
      </c>
      <c r="B197" s="3" t="s">
        <v>73</v>
      </c>
      <c r="C197" s="3" t="s">
        <v>74</v>
      </c>
      <c r="E197" s="3" t="str">
        <f>"GAB2017778"</f>
        <v>GAB2017778</v>
      </c>
      <c r="F197" s="4">
        <v>45250</v>
      </c>
      <c r="G197" s="3">
        <v>202408</v>
      </c>
      <c r="H197" s="3" t="s">
        <v>75</v>
      </c>
      <c r="I197" s="3" t="s">
        <v>76</v>
      </c>
      <c r="J197" s="3" t="s">
        <v>77</v>
      </c>
      <c r="K197" s="3" t="s">
        <v>78</v>
      </c>
      <c r="L197" s="3" t="s">
        <v>157</v>
      </c>
      <c r="M197" s="3" t="s">
        <v>158</v>
      </c>
      <c r="N197" s="3" t="s">
        <v>761</v>
      </c>
      <c r="O197" s="3" t="s">
        <v>169</v>
      </c>
      <c r="P197" s="3" t="str">
        <f>"MED-CT084036                  "</f>
        <v xml:space="preserve">MED-CT084036                  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5.57</v>
      </c>
      <c r="AH197" s="3">
        <v>0</v>
      </c>
      <c r="AI197" s="3">
        <v>0</v>
      </c>
      <c r="AJ197" s="3">
        <v>0</v>
      </c>
      <c r="AK197" s="3">
        <v>0</v>
      </c>
      <c r="AL197" s="3">
        <v>0</v>
      </c>
      <c r="AM197" s="3">
        <v>0</v>
      </c>
      <c r="AN197" s="3">
        <v>0</v>
      </c>
      <c r="AO197" s="3">
        <v>0</v>
      </c>
      <c r="AP197" s="3">
        <v>0</v>
      </c>
      <c r="AQ197" s="3">
        <v>120.71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3">
        <v>3</v>
      </c>
      <c r="BI197" s="3">
        <v>13</v>
      </c>
      <c r="BJ197" s="3">
        <v>41.3</v>
      </c>
      <c r="BK197" s="3">
        <v>42</v>
      </c>
      <c r="BL197" s="3">
        <v>314.89</v>
      </c>
      <c r="BM197" s="3">
        <v>47.23</v>
      </c>
      <c r="BN197" s="3">
        <v>362.12</v>
      </c>
      <c r="BO197" s="3">
        <v>362.12</v>
      </c>
      <c r="BQ197" s="3" t="s">
        <v>762</v>
      </c>
      <c r="BR197" s="3" t="s">
        <v>84</v>
      </c>
      <c r="BS197" s="4">
        <v>45252</v>
      </c>
      <c r="BT197" s="5">
        <v>0.57777777777777783</v>
      </c>
      <c r="BU197" s="3" t="s">
        <v>763</v>
      </c>
      <c r="BV197" s="3" t="s">
        <v>94</v>
      </c>
      <c r="BY197" s="3">
        <v>206310.38</v>
      </c>
      <c r="CC197" s="3" t="s">
        <v>158</v>
      </c>
      <c r="CD197" s="3">
        <v>152</v>
      </c>
      <c r="CE197" s="3" t="s">
        <v>161</v>
      </c>
      <c r="CF197" s="4">
        <v>45253</v>
      </c>
      <c r="CI197" s="3">
        <v>3</v>
      </c>
      <c r="CJ197" s="3">
        <v>2</v>
      </c>
      <c r="CK197" s="3">
        <v>41</v>
      </c>
      <c r="CL197" s="3" t="s">
        <v>88</v>
      </c>
    </row>
    <row r="198" spans="1:90" x14ac:dyDescent="0.3">
      <c r="A198" s="3" t="s">
        <v>72</v>
      </c>
      <c r="B198" s="3" t="s">
        <v>73</v>
      </c>
      <c r="C198" s="3" t="s">
        <v>74</v>
      </c>
      <c r="E198" s="3" t="str">
        <f>"RGAB2017741"</f>
        <v>RGAB2017741</v>
      </c>
      <c r="F198" s="4">
        <v>45251</v>
      </c>
      <c r="G198" s="3">
        <v>202408</v>
      </c>
      <c r="H198" s="3" t="s">
        <v>185</v>
      </c>
      <c r="I198" s="3" t="s">
        <v>186</v>
      </c>
      <c r="J198" s="3" t="s">
        <v>187</v>
      </c>
      <c r="K198" s="3" t="s">
        <v>78</v>
      </c>
      <c r="L198" s="3" t="s">
        <v>185</v>
      </c>
      <c r="M198" s="3" t="s">
        <v>186</v>
      </c>
      <c r="N198" s="3" t="s">
        <v>764</v>
      </c>
      <c r="O198" s="3" t="s">
        <v>169</v>
      </c>
      <c r="P198" s="3" t="str">
        <f>"SUT-CT083986                  "</f>
        <v xml:space="preserve">SUT-CT083986                  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5.57</v>
      </c>
      <c r="AH198" s="3">
        <v>0</v>
      </c>
      <c r="AI198" s="3">
        <v>0</v>
      </c>
      <c r="AJ198" s="3">
        <v>0</v>
      </c>
      <c r="AK198" s="3">
        <v>0</v>
      </c>
      <c r="AL198" s="3">
        <v>0</v>
      </c>
      <c r="AM198" s="3">
        <v>0</v>
      </c>
      <c r="AN198" s="3">
        <v>0</v>
      </c>
      <c r="AO198" s="3">
        <v>0</v>
      </c>
      <c r="AP198" s="3">
        <v>0</v>
      </c>
      <c r="AQ198" s="3">
        <v>44.08</v>
      </c>
      <c r="AR198" s="3">
        <v>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v>0</v>
      </c>
      <c r="BE198" s="3">
        <v>0</v>
      </c>
      <c r="BF198" s="3">
        <v>0</v>
      </c>
      <c r="BG198" s="3">
        <v>0</v>
      </c>
      <c r="BH198" s="3">
        <v>1</v>
      </c>
      <c r="BI198" s="3">
        <v>0.1</v>
      </c>
      <c r="BJ198" s="3">
        <v>1.6</v>
      </c>
      <c r="BK198" s="3">
        <v>2</v>
      </c>
      <c r="BL198" s="3">
        <v>118.52</v>
      </c>
      <c r="BM198" s="3">
        <v>17.78</v>
      </c>
      <c r="BN198" s="3">
        <v>136.30000000000001</v>
      </c>
      <c r="BO198" s="3">
        <v>136.30000000000001</v>
      </c>
      <c r="BQ198" s="3">
        <v>860555998</v>
      </c>
      <c r="BR198" s="3" t="s">
        <v>188</v>
      </c>
      <c r="BS198" s="4">
        <v>45252</v>
      </c>
      <c r="BT198" s="5">
        <v>0.29652777777777778</v>
      </c>
      <c r="BU198" s="3" t="s">
        <v>765</v>
      </c>
      <c r="BV198" s="3" t="s">
        <v>94</v>
      </c>
      <c r="BY198" s="3">
        <v>8240.49</v>
      </c>
      <c r="BZ198" s="3" t="s">
        <v>600</v>
      </c>
      <c r="CA198" s="3" t="s">
        <v>309</v>
      </c>
      <c r="CC198" s="3" t="s">
        <v>186</v>
      </c>
      <c r="CD198" s="3">
        <v>2194</v>
      </c>
      <c r="CE198" s="3" t="s">
        <v>116</v>
      </c>
      <c r="CF198" s="4">
        <v>45252</v>
      </c>
      <c r="CI198" s="3">
        <v>1</v>
      </c>
      <c r="CJ198" s="3">
        <v>1</v>
      </c>
      <c r="CK198" s="3">
        <v>42</v>
      </c>
      <c r="CL198" s="3" t="s">
        <v>88</v>
      </c>
    </row>
    <row r="199" spans="1:90" x14ac:dyDescent="0.3">
      <c r="A199" s="3" t="s">
        <v>72</v>
      </c>
      <c r="B199" s="3" t="s">
        <v>73</v>
      </c>
      <c r="C199" s="3" t="s">
        <v>74</v>
      </c>
      <c r="E199" s="3" t="str">
        <f>"GAB2017792"</f>
        <v>GAB2017792</v>
      </c>
      <c r="F199" s="4">
        <v>45251</v>
      </c>
      <c r="G199" s="3">
        <v>202408</v>
      </c>
      <c r="H199" s="3" t="s">
        <v>75</v>
      </c>
      <c r="I199" s="3" t="s">
        <v>76</v>
      </c>
      <c r="J199" s="3" t="s">
        <v>77</v>
      </c>
      <c r="K199" s="3" t="s">
        <v>78</v>
      </c>
      <c r="L199" s="3" t="s">
        <v>89</v>
      </c>
      <c r="M199" s="3" t="s">
        <v>90</v>
      </c>
      <c r="N199" s="3" t="s">
        <v>766</v>
      </c>
      <c r="O199" s="3" t="s">
        <v>82</v>
      </c>
      <c r="P199" s="3" t="str">
        <f>"SUT-019206                    "</f>
        <v xml:space="preserve">SUT-019206                    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3">
        <v>0</v>
      </c>
      <c r="AI199" s="3">
        <v>0</v>
      </c>
      <c r="AJ199" s="3">
        <v>0</v>
      </c>
      <c r="AK199" s="3">
        <v>0</v>
      </c>
      <c r="AL199" s="3">
        <v>0</v>
      </c>
      <c r="AM199" s="3">
        <v>0</v>
      </c>
      <c r="AN199" s="3">
        <v>0</v>
      </c>
      <c r="AO199" s="3">
        <v>0</v>
      </c>
      <c r="AP199" s="3">
        <v>0</v>
      </c>
      <c r="AQ199" s="3">
        <v>59.05</v>
      </c>
      <c r="AR199" s="3">
        <v>0</v>
      </c>
      <c r="AS199" s="3">
        <v>0</v>
      </c>
      <c r="AT199" s="3">
        <v>0</v>
      </c>
      <c r="AU199" s="3">
        <v>0</v>
      </c>
      <c r="AV199" s="3">
        <v>0</v>
      </c>
      <c r="AW199" s="3">
        <v>0</v>
      </c>
      <c r="AX199" s="3">
        <v>0</v>
      </c>
      <c r="AY199" s="3">
        <v>0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0</v>
      </c>
      <c r="BH199" s="3">
        <v>1</v>
      </c>
      <c r="BI199" s="3">
        <v>0.2</v>
      </c>
      <c r="BJ199" s="3">
        <v>3.8</v>
      </c>
      <c r="BK199" s="3">
        <v>4</v>
      </c>
      <c r="BL199" s="3">
        <v>151.32</v>
      </c>
      <c r="BM199" s="3">
        <v>22.7</v>
      </c>
      <c r="BN199" s="3">
        <v>174.02</v>
      </c>
      <c r="BO199" s="3">
        <v>174.02</v>
      </c>
      <c r="BQ199" s="3" t="s">
        <v>767</v>
      </c>
      <c r="BR199" s="3" t="s">
        <v>84</v>
      </c>
      <c r="BS199" s="4">
        <v>45252</v>
      </c>
      <c r="BT199" s="5">
        <v>0.42708333333333331</v>
      </c>
      <c r="BU199" s="3" t="s">
        <v>768</v>
      </c>
      <c r="BV199" s="3" t="s">
        <v>94</v>
      </c>
      <c r="BY199" s="3">
        <v>19092.150000000001</v>
      </c>
      <c r="BZ199" s="3" t="s">
        <v>86</v>
      </c>
      <c r="CA199" s="3" t="s">
        <v>769</v>
      </c>
      <c r="CC199" s="3" t="s">
        <v>90</v>
      </c>
      <c r="CD199" s="3">
        <v>2191</v>
      </c>
      <c r="CE199" s="3" t="s">
        <v>87</v>
      </c>
      <c r="CF199" s="4">
        <v>45252</v>
      </c>
      <c r="CI199" s="3">
        <v>1</v>
      </c>
      <c r="CJ199" s="3">
        <v>1</v>
      </c>
      <c r="CK199" s="3">
        <v>21</v>
      </c>
      <c r="CL199" s="3" t="s">
        <v>88</v>
      </c>
    </row>
    <row r="200" spans="1:90" x14ac:dyDescent="0.3">
      <c r="A200" s="3" t="s">
        <v>72</v>
      </c>
      <c r="B200" s="3" t="s">
        <v>73</v>
      </c>
      <c r="C200" s="3" t="s">
        <v>74</v>
      </c>
      <c r="E200" s="3" t="str">
        <f>"GAB2017793"</f>
        <v>GAB2017793</v>
      </c>
      <c r="F200" s="4">
        <v>45251</v>
      </c>
      <c r="G200" s="3">
        <v>202408</v>
      </c>
      <c r="H200" s="3" t="s">
        <v>75</v>
      </c>
      <c r="I200" s="3" t="s">
        <v>76</v>
      </c>
      <c r="J200" s="3" t="s">
        <v>77</v>
      </c>
      <c r="K200" s="3" t="s">
        <v>78</v>
      </c>
      <c r="L200" s="3" t="s">
        <v>89</v>
      </c>
      <c r="M200" s="3" t="s">
        <v>90</v>
      </c>
      <c r="N200" s="3" t="s">
        <v>91</v>
      </c>
      <c r="O200" s="3" t="s">
        <v>82</v>
      </c>
      <c r="P200" s="3" t="str">
        <f>"SUT-CT084059                  "</f>
        <v xml:space="preserve">SUT-CT084059                  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  <c r="AL200" s="3">
        <v>0</v>
      </c>
      <c r="AM200" s="3">
        <v>0</v>
      </c>
      <c r="AN200" s="3">
        <v>0</v>
      </c>
      <c r="AO200" s="3">
        <v>0</v>
      </c>
      <c r="AP200" s="3">
        <v>0</v>
      </c>
      <c r="AQ200" s="3">
        <v>36.92</v>
      </c>
      <c r="AR200" s="3">
        <v>0</v>
      </c>
      <c r="AS200" s="3">
        <v>0</v>
      </c>
      <c r="AT200" s="3">
        <v>0</v>
      </c>
      <c r="AU200" s="3">
        <v>0</v>
      </c>
      <c r="AV200" s="3">
        <v>0</v>
      </c>
      <c r="AW200" s="3">
        <v>0</v>
      </c>
      <c r="AX200" s="3">
        <v>0</v>
      </c>
      <c r="AY200" s="3">
        <v>0</v>
      </c>
      <c r="AZ200" s="3">
        <v>0</v>
      </c>
      <c r="BA200" s="3">
        <v>0</v>
      </c>
      <c r="BB200" s="3">
        <v>0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1</v>
      </c>
      <c r="BI200" s="3">
        <v>0.5</v>
      </c>
      <c r="BJ200" s="3">
        <v>2.2999999999999998</v>
      </c>
      <c r="BK200" s="3">
        <v>2.5</v>
      </c>
      <c r="BL200" s="3">
        <v>94.6</v>
      </c>
      <c r="BM200" s="3">
        <v>14.19</v>
      </c>
      <c r="BN200" s="3">
        <v>108.79</v>
      </c>
      <c r="BO200" s="3">
        <v>108.79</v>
      </c>
      <c r="BQ200" s="3" t="s">
        <v>640</v>
      </c>
      <c r="BR200" s="3" t="s">
        <v>84</v>
      </c>
      <c r="BS200" s="4">
        <v>45252</v>
      </c>
      <c r="BT200" s="5">
        <v>0.30486111111111108</v>
      </c>
      <c r="BU200" s="3" t="s">
        <v>770</v>
      </c>
      <c r="BV200" s="3" t="s">
        <v>94</v>
      </c>
      <c r="BY200" s="3">
        <v>11627.84</v>
      </c>
      <c r="BZ200" s="3" t="s">
        <v>86</v>
      </c>
      <c r="CA200" s="3" t="s">
        <v>771</v>
      </c>
      <c r="CC200" s="3" t="s">
        <v>90</v>
      </c>
      <c r="CD200" s="3">
        <v>2021</v>
      </c>
      <c r="CE200" s="3" t="s">
        <v>243</v>
      </c>
      <c r="CF200" s="4">
        <v>45252</v>
      </c>
      <c r="CI200" s="3">
        <v>1</v>
      </c>
      <c r="CJ200" s="3">
        <v>1</v>
      </c>
      <c r="CK200" s="3">
        <v>21</v>
      </c>
      <c r="CL200" s="3" t="s">
        <v>88</v>
      </c>
    </row>
    <row r="201" spans="1:90" x14ac:dyDescent="0.3">
      <c r="A201" s="3" t="s">
        <v>72</v>
      </c>
      <c r="B201" s="3" t="s">
        <v>73</v>
      </c>
      <c r="C201" s="3" t="s">
        <v>74</v>
      </c>
      <c r="E201" s="3" t="str">
        <f>"GAB2017795"</f>
        <v>GAB2017795</v>
      </c>
      <c r="F201" s="4">
        <v>45251</v>
      </c>
      <c r="G201" s="3">
        <v>202408</v>
      </c>
      <c r="H201" s="3" t="s">
        <v>75</v>
      </c>
      <c r="I201" s="3" t="s">
        <v>76</v>
      </c>
      <c r="J201" s="3" t="s">
        <v>77</v>
      </c>
      <c r="K201" s="3" t="s">
        <v>78</v>
      </c>
      <c r="L201" s="3" t="s">
        <v>89</v>
      </c>
      <c r="M201" s="3" t="s">
        <v>90</v>
      </c>
      <c r="N201" s="3" t="s">
        <v>615</v>
      </c>
      <c r="O201" s="3" t="s">
        <v>82</v>
      </c>
      <c r="P201" s="3" t="str">
        <f>"SUT-CT084060                  "</f>
        <v xml:space="preserve">SUT-CT084060                  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3">
        <v>0</v>
      </c>
      <c r="AI201" s="3">
        <v>0</v>
      </c>
      <c r="AJ201" s="3">
        <v>0</v>
      </c>
      <c r="AK201" s="3">
        <v>0</v>
      </c>
      <c r="AL201" s="3">
        <v>0</v>
      </c>
      <c r="AM201" s="3">
        <v>0</v>
      </c>
      <c r="AN201" s="3">
        <v>0</v>
      </c>
      <c r="AO201" s="3">
        <v>0</v>
      </c>
      <c r="AP201" s="3">
        <v>0</v>
      </c>
      <c r="AQ201" s="3">
        <v>29.54</v>
      </c>
      <c r="AR201" s="3">
        <v>0</v>
      </c>
      <c r="AS201" s="3">
        <v>0</v>
      </c>
      <c r="AT201" s="3">
        <v>0</v>
      </c>
      <c r="AU201" s="3">
        <v>0</v>
      </c>
      <c r="AV201" s="3">
        <v>0</v>
      </c>
      <c r="AW201" s="3">
        <v>0</v>
      </c>
      <c r="AX201" s="3">
        <v>0</v>
      </c>
      <c r="AY201" s="3">
        <v>0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1</v>
      </c>
      <c r="BI201" s="3">
        <v>0.2</v>
      </c>
      <c r="BJ201" s="3">
        <v>2</v>
      </c>
      <c r="BK201" s="3">
        <v>2</v>
      </c>
      <c r="BL201" s="3">
        <v>75.69</v>
      </c>
      <c r="BM201" s="3">
        <v>11.35</v>
      </c>
      <c r="BN201" s="3">
        <v>87.04</v>
      </c>
      <c r="BO201" s="3">
        <v>87.04</v>
      </c>
      <c r="BQ201" s="3" t="s">
        <v>616</v>
      </c>
      <c r="BR201" s="3" t="s">
        <v>84</v>
      </c>
      <c r="BS201" s="4">
        <v>45252</v>
      </c>
      <c r="BT201" s="5">
        <v>0.31597222222222221</v>
      </c>
      <c r="BU201" s="3" t="s">
        <v>772</v>
      </c>
      <c r="BV201" s="3" t="s">
        <v>94</v>
      </c>
      <c r="BY201" s="3">
        <v>9825.66</v>
      </c>
      <c r="BZ201" s="3" t="s">
        <v>86</v>
      </c>
      <c r="CA201" s="3" t="s">
        <v>618</v>
      </c>
      <c r="CC201" s="3" t="s">
        <v>90</v>
      </c>
      <c r="CD201" s="3">
        <v>2196</v>
      </c>
      <c r="CE201" s="3" t="s">
        <v>116</v>
      </c>
      <c r="CF201" s="4">
        <v>45252</v>
      </c>
      <c r="CI201" s="3">
        <v>1</v>
      </c>
      <c r="CJ201" s="3">
        <v>1</v>
      </c>
      <c r="CK201" s="3">
        <v>21</v>
      </c>
      <c r="CL201" s="3" t="s">
        <v>88</v>
      </c>
    </row>
    <row r="202" spans="1:90" x14ac:dyDescent="0.3">
      <c r="A202" s="3" t="s">
        <v>72</v>
      </c>
      <c r="B202" s="3" t="s">
        <v>73</v>
      </c>
      <c r="C202" s="3" t="s">
        <v>74</v>
      </c>
      <c r="E202" s="3" t="str">
        <f>"GAB2017796"</f>
        <v>GAB2017796</v>
      </c>
      <c r="F202" s="4">
        <v>45251</v>
      </c>
      <c r="G202" s="3">
        <v>202408</v>
      </c>
      <c r="H202" s="3" t="s">
        <v>75</v>
      </c>
      <c r="I202" s="3" t="s">
        <v>76</v>
      </c>
      <c r="J202" s="3" t="s">
        <v>77</v>
      </c>
      <c r="K202" s="3" t="s">
        <v>78</v>
      </c>
      <c r="L202" s="3" t="s">
        <v>223</v>
      </c>
      <c r="M202" s="3" t="s">
        <v>224</v>
      </c>
      <c r="N202" s="3" t="s">
        <v>301</v>
      </c>
      <c r="O202" s="3" t="s">
        <v>82</v>
      </c>
      <c r="P202" s="3" t="str">
        <f>"SUT-019196                    "</f>
        <v xml:space="preserve">SUT-019196                    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3">
        <v>0</v>
      </c>
      <c r="AI202" s="3">
        <v>0</v>
      </c>
      <c r="AJ202" s="3">
        <v>0</v>
      </c>
      <c r="AK202" s="3">
        <v>0</v>
      </c>
      <c r="AL202" s="3">
        <v>0</v>
      </c>
      <c r="AM202" s="3">
        <v>0</v>
      </c>
      <c r="AN202" s="3">
        <v>0</v>
      </c>
      <c r="AO202" s="3">
        <v>0</v>
      </c>
      <c r="AP202" s="3">
        <v>0</v>
      </c>
      <c r="AQ202" s="3">
        <v>29.54</v>
      </c>
      <c r="AR202" s="3">
        <v>0</v>
      </c>
      <c r="AS202" s="3">
        <v>0</v>
      </c>
      <c r="AT202" s="3">
        <v>0</v>
      </c>
      <c r="AU202" s="3">
        <v>0</v>
      </c>
      <c r="AV202" s="3">
        <v>0</v>
      </c>
      <c r="AW202" s="3">
        <v>0</v>
      </c>
      <c r="AX202" s="3">
        <v>0</v>
      </c>
      <c r="AY202" s="3">
        <v>0</v>
      </c>
      <c r="AZ202" s="3">
        <v>0</v>
      </c>
      <c r="BA202" s="3">
        <v>0</v>
      </c>
      <c r="BB202" s="3">
        <v>0</v>
      </c>
      <c r="BC202" s="3">
        <v>0</v>
      </c>
      <c r="BD202" s="3">
        <v>0</v>
      </c>
      <c r="BE202" s="3">
        <v>0</v>
      </c>
      <c r="BF202" s="3">
        <v>0</v>
      </c>
      <c r="BG202" s="3">
        <v>0</v>
      </c>
      <c r="BH202" s="3">
        <v>1</v>
      </c>
      <c r="BI202" s="3">
        <v>0.2</v>
      </c>
      <c r="BJ202" s="3">
        <v>2</v>
      </c>
      <c r="BK202" s="3">
        <v>2</v>
      </c>
      <c r="BL202" s="3">
        <v>75.69</v>
      </c>
      <c r="BM202" s="3">
        <v>11.35</v>
      </c>
      <c r="BN202" s="3">
        <v>87.04</v>
      </c>
      <c r="BO202" s="3">
        <v>87.04</v>
      </c>
      <c r="BQ202" s="3" t="s">
        <v>302</v>
      </c>
      <c r="BR202" s="3" t="s">
        <v>84</v>
      </c>
      <c r="BS202" s="4">
        <v>45252</v>
      </c>
      <c r="BT202" s="5">
        <v>0.6069444444444444</v>
      </c>
      <c r="BU202" s="3" t="s">
        <v>773</v>
      </c>
      <c r="BV202" s="3" t="s">
        <v>94</v>
      </c>
      <c r="BY202" s="3">
        <v>10175.200000000001</v>
      </c>
      <c r="BZ202" s="3" t="s">
        <v>86</v>
      </c>
      <c r="CA202" s="3" t="s">
        <v>774</v>
      </c>
      <c r="CC202" s="3" t="s">
        <v>224</v>
      </c>
      <c r="CD202" s="3">
        <v>4000</v>
      </c>
      <c r="CE202" s="3" t="s">
        <v>116</v>
      </c>
      <c r="CF202" s="4">
        <v>45254</v>
      </c>
      <c r="CI202" s="3">
        <v>2</v>
      </c>
      <c r="CJ202" s="3">
        <v>1</v>
      </c>
      <c r="CK202" s="3">
        <v>21</v>
      </c>
      <c r="CL202" s="3" t="s">
        <v>88</v>
      </c>
    </row>
    <row r="203" spans="1:90" x14ac:dyDescent="0.3">
      <c r="A203" s="3" t="s">
        <v>72</v>
      </c>
      <c r="B203" s="3" t="s">
        <v>73</v>
      </c>
      <c r="C203" s="3" t="s">
        <v>74</v>
      </c>
      <c r="E203" s="3" t="str">
        <f>"GAB2017797"</f>
        <v>GAB2017797</v>
      </c>
      <c r="F203" s="4">
        <v>45251</v>
      </c>
      <c r="G203" s="3">
        <v>202408</v>
      </c>
      <c r="H203" s="3" t="s">
        <v>75</v>
      </c>
      <c r="I203" s="3" t="s">
        <v>76</v>
      </c>
      <c r="J203" s="3" t="s">
        <v>77</v>
      </c>
      <c r="K203" s="3" t="s">
        <v>78</v>
      </c>
      <c r="L203" s="3" t="s">
        <v>405</v>
      </c>
      <c r="M203" s="3" t="s">
        <v>406</v>
      </c>
      <c r="N203" s="3" t="s">
        <v>407</v>
      </c>
      <c r="O203" s="3" t="s">
        <v>82</v>
      </c>
      <c r="P203" s="3" t="str">
        <f>"SUT-019207                    "</f>
        <v xml:space="preserve">SUT-019207                    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  <c r="AL203" s="3">
        <v>0</v>
      </c>
      <c r="AM203" s="3">
        <v>0</v>
      </c>
      <c r="AN203" s="3">
        <v>0</v>
      </c>
      <c r="AO203" s="3">
        <v>0</v>
      </c>
      <c r="AP203" s="3">
        <v>0</v>
      </c>
      <c r="AQ203" s="3">
        <v>29.54</v>
      </c>
      <c r="AR203" s="3">
        <v>0</v>
      </c>
      <c r="AS203" s="3">
        <v>0</v>
      </c>
      <c r="AT203" s="3">
        <v>0</v>
      </c>
      <c r="AU203" s="3">
        <v>0</v>
      </c>
      <c r="AV203" s="3">
        <v>0</v>
      </c>
      <c r="AW203" s="3">
        <v>0</v>
      </c>
      <c r="AX203" s="3">
        <v>0</v>
      </c>
      <c r="AY203" s="3">
        <v>0</v>
      </c>
      <c r="AZ203" s="3">
        <v>0</v>
      </c>
      <c r="BA203" s="3">
        <v>0</v>
      </c>
      <c r="BB203" s="3">
        <v>0</v>
      </c>
      <c r="BC203" s="3">
        <v>0</v>
      </c>
      <c r="BD203" s="3">
        <v>0</v>
      </c>
      <c r="BE203" s="3">
        <v>0</v>
      </c>
      <c r="BF203" s="3">
        <v>0</v>
      </c>
      <c r="BG203" s="3">
        <v>0</v>
      </c>
      <c r="BH203" s="3">
        <v>1</v>
      </c>
      <c r="BI203" s="3">
        <v>0.2</v>
      </c>
      <c r="BJ203" s="3">
        <v>1.8</v>
      </c>
      <c r="BK203" s="3">
        <v>2</v>
      </c>
      <c r="BL203" s="3">
        <v>75.69</v>
      </c>
      <c r="BM203" s="3">
        <v>11.35</v>
      </c>
      <c r="BN203" s="3">
        <v>87.04</v>
      </c>
      <c r="BO203" s="3">
        <v>87.04</v>
      </c>
      <c r="BQ203" s="3" t="s">
        <v>408</v>
      </c>
      <c r="BR203" s="3" t="s">
        <v>84</v>
      </c>
      <c r="BS203" s="4">
        <v>45252</v>
      </c>
      <c r="BT203" s="5">
        <v>0.34027777777777773</v>
      </c>
      <c r="BU203" s="3" t="s">
        <v>622</v>
      </c>
      <c r="BV203" s="3" t="s">
        <v>94</v>
      </c>
      <c r="BY203" s="3">
        <v>8882.16</v>
      </c>
      <c r="BZ203" s="3" t="s">
        <v>86</v>
      </c>
      <c r="CA203" s="3" t="s">
        <v>410</v>
      </c>
      <c r="CC203" s="3" t="s">
        <v>406</v>
      </c>
      <c r="CD203" s="3">
        <v>1619</v>
      </c>
      <c r="CE203" s="3" t="s">
        <v>116</v>
      </c>
      <c r="CF203" s="4">
        <v>45253</v>
      </c>
      <c r="CI203" s="3">
        <v>1</v>
      </c>
      <c r="CJ203" s="3">
        <v>1</v>
      </c>
      <c r="CK203" s="3">
        <v>21</v>
      </c>
      <c r="CL203" s="3" t="s">
        <v>88</v>
      </c>
    </row>
    <row r="204" spans="1:90" x14ac:dyDescent="0.3">
      <c r="A204" s="3" t="s">
        <v>72</v>
      </c>
      <c r="B204" s="3" t="s">
        <v>73</v>
      </c>
      <c r="C204" s="3" t="s">
        <v>74</v>
      </c>
      <c r="E204" s="3" t="str">
        <f>"GAB2017805"</f>
        <v>GAB2017805</v>
      </c>
      <c r="F204" s="4">
        <v>45251</v>
      </c>
      <c r="G204" s="3">
        <v>202408</v>
      </c>
      <c r="H204" s="3" t="s">
        <v>75</v>
      </c>
      <c r="I204" s="3" t="s">
        <v>76</v>
      </c>
      <c r="J204" s="3" t="s">
        <v>77</v>
      </c>
      <c r="K204" s="3" t="s">
        <v>78</v>
      </c>
      <c r="L204" s="3" t="s">
        <v>775</v>
      </c>
      <c r="M204" s="3" t="s">
        <v>776</v>
      </c>
      <c r="N204" s="3" t="s">
        <v>777</v>
      </c>
      <c r="O204" s="3" t="s">
        <v>82</v>
      </c>
      <c r="P204" s="3" t="str">
        <f>"SUT-CT084053                  "</f>
        <v xml:space="preserve">SUT-CT084053                  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  <c r="AL204" s="3">
        <v>0</v>
      </c>
      <c r="AM204" s="3">
        <v>0</v>
      </c>
      <c r="AN204" s="3">
        <v>0</v>
      </c>
      <c r="AO204" s="3">
        <v>0</v>
      </c>
      <c r="AP204" s="3">
        <v>0</v>
      </c>
      <c r="AQ204" s="3">
        <v>57.23</v>
      </c>
      <c r="AR204" s="3">
        <v>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v>0</v>
      </c>
      <c r="BE204" s="3">
        <v>0</v>
      </c>
      <c r="BF204" s="3">
        <v>0</v>
      </c>
      <c r="BG204" s="3">
        <v>0</v>
      </c>
      <c r="BH204" s="3">
        <v>1</v>
      </c>
      <c r="BI204" s="3">
        <v>1</v>
      </c>
      <c r="BJ204" s="3">
        <v>1.7</v>
      </c>
      <c r="BK204" s="3">
        <v>2</v>
      </c>
      <c r="BL204" s="3">
        <v>146.65</v>
      </c>
      <c r="BM204" s="3">
        <v>22</v>
      </c>
      <c r="BN204" s="3">
        <v>168.65</v>
      </c>
      <c r="BO204" s="3">
        <v>168.65</v>
      </c>
      <c r="BQ204" s="3" t="s">
        <v>778</v>
      </c>
      <c r="BR204" s="3" t="s">
        <v>84</v>
      </c>
      <c r="BS204" s="4">
        <v>45254</v>
      </c>
      <c r="BT204" s="5">
        <v>0.53194444444444444</v>
      </c>
      <c r="BU204" s="3" t="s">
        <v>779</v>
      </c>
      <c r="BV204" s="3" t="s">
        <v>94</v>
      </c>
      <c r="BY204" s="3">
        <v>8448</v>
      </c>
      <c r="BZ204" s="3" t="s">
        <v>86</v>
      </c>
      <c r="CA204" s="3" t="s">
        <v>780</v>
      </c>
      <c r="CC204" s="3" t="s">
        <v>776</v>
      </c>
      <c r="CD204" s="3">
        <v>8800</v>
      </c>
      <c r="CE204" s="3" t="s">
        <v>125</v>
      </c>
      <c r="CF204" s="4">
        <v>45257</v>
      </c>
      <c r="CI204" s="3">
        <v>3</v>
      </c>
      <c r="CJ204" s="3">
        <v>3</v>
      </c>
      <c r="CK204" s="3">
        <v>23</v>
      </c>
      <c r="CL204" s="3" t="s">
        <v>88</v>
      </c>
    </row>
    <row r="205" spans="1:90" x14ac:dyDescent="0.3">
      <c r="A205" s="3" t="s">
        <v>72</v>
      </c>
      <c r="B205" s="3" t="s">
        <v>73</v>
      </c>
      <c r="C205" s="3" t="s">
        <v>74</v>
      </c>
      <c r="E205" s="3" t="str">
        <f>"GAB2017806"</f>
        <v>GAB2017806</v>
      </c>
      <c r="F205" s="4">
        <v>45251</v>
      </c>
      <c r="G205" s="3">
        <v>202408</v>
      </c>
      <c r="H205" s="3" t="s">
        <v>75</v>
      </c>
      <c r="I205" s="3" t="s">
        <v>76</v>
      </c>
      <c r="J205" s="3" t="s">
        <v>77</v>
      </c>
      <c r="K205" s="3" t="s">
        <v>78</v>
      </c>
      <c r="L205" s="3" t="s">
        <v>710</v>
      </c>
      <c r="M205" s="3" t="s">
        <v>711</v>
      </c>
      <c r="N205" s="3" t="s">
        <v>781</v>
      </c>
      <c r="O205" s="3" t="s">
        <v>82</v>
      </c>
      <c r="P205" s="3" t="str">
        <f>"SUT-CT084054                  "</f>
        <v xml:space="preserve">SUT-CT084054                  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  <c r="AL205" s="3">
        <v>0</v>
      </c>
      <c r="AM205" s="3">
        <v>0</v>
      </c>
      <c r="AN205" s="3">
        <v>0</v>
      </c>
      <c r="AO205" s="3">
        <v>0</v>
      </c>
      <c r="AP205" s="3">
        <v>0</v>
      </c>
      <c r="AQ205" s="3">
        <v>57.23</v>
      </c>
      <c r="AR205" s="3">
        <v>0</v>
      </c>
      <c r="AS205" s="3">
        <v>0</v>
      </c>
      <c r="AT205" s="3">
        <v>0</v>
      </c>
      <c r="AU205" s="3">
        <v>0</v>
      </c>
      <c r="AV205" s="3">
        <v>0</v>
      </c>
      <c r="AW205" s="3">
        <v>0</v>
      </c>
      <c r="AX205" s="3">
        <v>0</v>
      </c>
      <c r="AY205" s="3">
        <v>0</v>
      </c>
      <c r="AZ205" s="3">
        <v>0</v>
      </c>
      <c r="BA205" s="3">
        <v>0</v>
      </c>
      <c r="BB205" s="3">
        <v>0</v>
      </c>
      <c r="BC205" s="3">
        <v>0</v>
      </c>
      <c r="BD205" s="3">
        <v>0</v>
      </c>
      <c r="BE205" s="3">
        <v>0</v>
      </c>
      <c r="BF205" s="3">
        <v>0</v>
      </c>
      <c r="BG205" s="3">
        <v>0</v>
      </c>
      <c r="BH205" s="3">
        <v>1</v>
      </c>
      <c r="BI205" s="3">
        <v>0.3</v>
      </c>
      <c r="BJ205" s="3">
        <v>1.9</v>
      </c>
      <c r="BK205" s="3">
        <v>2</v>
      </c>
      <c r="BL205" s="3">
        <v>146.65</v>
      </c>
      <c r="BM205" s="3">
        <v>22</v>
      </c>
      <c r="BN205" s="3">
        <v>168.65</v>
      </c>
      <c r="BO205" s="3">
        <v>168.65</v>
      </c>
      <c r="BQ205" s="3" t="s">
        <v>782</v>
      </c>
      <c r="BR205" s="3" t="s">
        <v>84</v>
      </c>
      <c r="BS205" s="4">
        <v>45252</v>
      </c>
      <c r="BT205" s="5">
        <v>0.35555555555555557</v>
      </c>
      <c r="BU205" s="3" t="s">
        <v>783</v>
      </c>
      <c r="BV205" s="3" t="s">
        <v>94</v>
      </c>
      <c r="BY205" s="3">
        <v>9326.6299999999992</v>
      </c>
      <c r="BZ205" s="3" t="s">
        <v>86</v>
      </c>
      <c r="CA205" s="3" t="s">
        <v>784</v>
      </c>
      <c r="CC205" s="3" t="s">
        <v>711</v>
      </c>
      <c r="CD205" s="3">
        <v>2300</v>
      </c>
      <c r="CE205" s="3" t="s">
        <v>96</v>
      </c>
      <c r="CF205" s="4">
        <v>45253</v>
      </c>
      <c r="CI205" s="3">
        <v>1</v>
      </c>
      <c r="CJ205" s="3">
        <v>1</v>
      </c>
      <c r="CK205" s="3">
        <v>23</v>
      </c>
      <c r="CL205" s="3" t="s">
        <v>88</v>
      </c>
    </row>
    <row r="206" spans="1:90" x14ac:dyDescent="0.3">
      <c r="A206" s="3" t="s">
        <v>72</v>
      </c>
      <c r="B206" s="3" t="s">
        <v>73</v>
      </c>
      <c r="C206" s="3" t="s">
        <v>74</v>
      </c>
      <c r="E206" s="3" t="str">
        <f>"GAB2017812"</f>
        <v>GAB2017812</v>
      </c>
      <c r="F206" s="4">
        <v>45251</v>
      </c>
      <c r="G206" s="3">
        <v>202408</v>
      </c>
      <c r="H206" s="3" t="s">
        <v>75</v>
      </c>
      <c r="I206" s="3" t="s">
        <v>76</v>
      </c>
      <c r="J206" s="3" t="s">
        <v>77</v>
      </c>
      <c r="K206" s="3" t="s">
        <v>78</v>
      </c>
      <c r="L206" s="3" t="s">
        <v>157</v>
      </c>
      <c r="M206" s="3" t="s">
        <v>158</v>
      </c>
      <c r="N206" s="3" t="s">
        <v>272</v>
      </c>
      <c r="O206" s="3" t="s">
        <v>82</v>
      </c>
      <c r="P206" s="3" t="str">
        <f>"SUT-019179                    "</f>
        <v xml:space="preserve">SUT-019179                    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  <c r="AL206" s="3">
        <v>0</v>
      </c>
      <c r="AM206" s="3">
        <v>0</v>
      </c>
      <c r="AN206" s="3">
        <v>0</v>
      </c>
      <c r="AO206" s="3">
        <v>0</v>
      </c>
      <c r="AP206" s="3">
        <v>0</v>
      </c>
      <c r="AQ206" s="3">
        <v>29.54</v>
      </c>
      <c r="AR206" s="3">
        <v>0</v>
      </c>
      <c r="AS206" s="3">
        <v>0</v>
      </c>
      <c r="AT206" s="3">
        <v>0</v>
      </c>
      <c r="AU206" s="3">
        <v>0</v>
      </c>
      <c r="AV206" s="3">
        <v>0</v>
      </c>
      <c r="AW206" s="3">
        <v>0</v>
      </c>
      <c r="AX206" s="3">
        <v>0</v>
      </c>
      <c r="AY206" s="3">
        <v>0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1</v>
      </c>
      <c r="BI206" s="3">
        <v>1</v>
      </c>
      <c r="BJ206" s="3">
        <v>1.7</v>
      </c>
      <c r="BK206" s="3">
        <v>2</v>
      </c>
      <c r="BL206" s="3">
        <v>75.69</v>
      </c>
      <c r="BM206" s="3">
        <v>11.35</v>
      </c>
      <c r="BN206" s="3">
        <v>87.04</v>
      </c>
      <c r="BO206" s="3">
        <v>87.04</v>
      </c>
      <c r="BQ206" s="3" t="s">
        <v>273</v>
      </c>
      <c r="BR206" s="3" t="s">
        <v>84</v>
      </c>
      <c r="BS206" s="4">
        <v>45252</v>
      </c>
      <c r="BT206" s="5">
        <v>0.35416666666666669</v>
      </c>
      <c r="BU206" s="3" t="s">
        <v>785</v>
      </c>
      <c r="BV206" s="3" t="s">
        <v>94</v>
      </c>
      <c r="BY206" s="3">
        <v>8448</v>
      </c>
      <c r="BZ206" s="3" t="s">
        <v>86</v>
      </c>
      <c r="CA206" s="3" t="s">
        <v>786</v>
      </c>
      <c r="CC206" s="3" t="s">
        <v>158</v>
      </c>
      <c r="CD206" s="3">
        <v>2</v>
      </c>
      <c r="CE206" s="3" t="s">
        <v>276</v>
      </c>
      <c r="CF206" s="4">
        <v>45253</v>
      </c>
      <c r="CI206" s="3">
        <v>1</v>
      </c>
      <c r="CJ206" s="3">
        <v>1</v>
      </c>
      <c r="CK206" s="3">
        <v>21</v>
      </c>
      <c r="CL206" s="3" t="s">
        <v>88</v>
      </c>
    </row>
    <row r="207" spans="1:90" x14ac:dyDescent="0.3">
      <c r="A207" s="3" t="s">
        <v>72</v>
      </c>
      <c r="B207" s="3" t="s">
        <v>73</v>
      </c>
      <c r="C207" s="3" t="s">
        <v>74</v>
      </c>
      <c r="E207" s="3" t="str">
        <f>"GAB2017813"</f>
        <v>GAB2017813</v>
      </c>
      <c r="F207" s="4">
        <v>45251</v>
      </c>
      <c r="G207" s="3">
        <v>202408</v>
      </c>
      <c r="H207" s="3" t="s">
        <v>75</v>
      </c>
      <c r="I207" s="3" t="s">
        <v>76</v>
      </c>
      <c r="J207" s="3" t="s">
        <v>77</v>
      </c>
      <c r="K207" s="3" t="s">
        <v>78</v>
      </c>
      <c r="L207" s="3" t="s">
        <v>75</v>
      </c>
      <c r="M207" s="3" t="s">
        <v>76</v>
      </c>
      <c r="N207" s="3" t="s">
        <v>787</v>
      </c>
      <c r="O207" s="3" t="s">
        <v>82</v>
      </c>
      <c r="P207" s="3" t="str">
        <f>"SUT-CT084058 4081 4066        "</f>
        <v xml:space="preserve">SUT-CT084058 4081 4066        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  <c r="AL207" s="3">
        <v>0</v>
      </c>
      <c r="AM207" s="3">
        <v>0</v>
      </c>
      <c r="AN207" s="3">
        <v>0</v>
      </c>
      <c r="AO207" s="3">
        <v>0</v>
      </c>
      <c r="AP207" s="3">
        <v>0</v>
      </c>
      <c r="AQ207" s="3">
        <v>23.07</v>
      </c>
      <c r="AR207" s="3">
        <v>0</v>
      </c>
      <c r="AS207" s="3">
        <v>0</v>
      </c>
      <c r="AT207" s="3">
        <v>0</v>
      </c>
      <c r="AU207" s="3">
        <v>0</v>
      </c>
      <c r="AV207" s="3">
        <v>0</v>
      </c>
      <c r="AW207" s="3">
        <v>0</v>
      </c>
      <c r="AX207" s="3">
        <v>0</v>
      </c>
      <c r="AY207" s="3">
        <v>0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1</v>
      </c>
      <c r="BI207" s="3">
        <v>0.4</v>
      </c>
      <c r="BJ207" s="3">
        <v>3.5</v>
      </c>
      <c r="BK207" s="3">
        <v>4</v>
      </c>
      <c r="BL207" s="3">
        <v>59.12</v>
      </c>
      <c r="BM207" s="3">
        <v>8.8699999999999992</v>
      </c>
      <c r="BN207" s="3">
        <v>67.989999999999995</v>
      </c>
      <c r="BO207" s="3">
        <v>67.989999999999995</v>
      </c>
      <c r="BQ207" s="3" t="s">
        <v>788</v>
      </c>
      <c r="BR207" s="3" t="s">
        <v>84</v>
      </c>
      <c r="BS207" s="4">
        <v>45252</v>
      </c>
      <c r="BT207" s="5">
        <v>0.41736111111111113</v>
      </c>
      <c r="BU207" s="3" t="s">
        <v>594</v>
      </c>
      <c r="BV207" s="3" t="s">
        <v>94</v>
      </c>
      <c r="BY207" s="3">
        <v>17408</v>
      </c>
      <c r="BZ207" s="3" t="s">
        <v>86</v>
      </c>
      <c r="CA207" s="3" t="s">
        <v>172</v>
      </c>
      <c r="CC207" s="3" t="s">
        <v>76</v>
      </c>
      <c r="CD207" s="3">
        <v>7800</v>
      </c>
      <c r="CE207" s="3" t="s">
        <v>291</v>
      </c>
      <c r="CF207" s="4">
        <v>45253</v>
      </c>
      <c r="CI207" s="3">
        <v>1</v>
      </c>
      <c r="CJ207" s="3">
        <v>1</v>
      </c>
      <c r="CK207" s="3">
        <v>22</v>
      </c>
      <c r="CL207" s="3" t="s">
        <v>88</v>
      </c>
    </row>
    <row r="208" spans="1:90" x14ac:dyDescent="0.3">
      <c r="A208" s="3" t="s">
        <v>72</v>
      </c>
      <c r="B208" s="3" t="s">
        <v>73</v>
      </c>
      <c r="C208" s="3" t="s">
        <v>74</v>
      </c>
      <c r="E208" s="3" t="str">
        <f>"GAB2017814"</f>
        <v>GAB2017814</v>
      </c>
      <c r="F208" s="4">
        <v>45251</v>
      </c>
      <c r="G208" s="3">
        <v>202408</v>
      </c>
      <c r="H208" s="3" t="s">
        <v>75</v>
      </c>
      <c r="I208" s="3" t="s">
        <v>76</v>
      </c>
      <c r="J208" s="3" t="s">
        <v>77</v>
      </c>
      <c r="K208" s="3" t="s">
        <v>78</v>
      </c>
      <c r="L208" s="3" t="s">
        <v>515</v>
      </c>
      <c r="M208" s="3" t="s">
        <v>516</v>
      </c>
      <c r="N208" s="3" t="s">
        <v>789</v>
      </c>
      <c r="O208" s="3" t="s">
        <v>82</v>
      </c>
      <c r="P208" s="3" t="str">
        <f>"SUT-CT084080                  "</f>
        <v xml:space="preserve">SUT-CT084080                  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3">
        <v>0</v>
      </c>
      <c r="AI208" s="3">
        <v>0</v>
      </c>
      <c r="AJ208" s="3">
        <v>0</v>
      </c>
      <c r="AK208" s="3">
        <v>0</v>
      </c>
      <c r="AL208" s="3">
        <v>0</v>
      </c>
      <c r="AM208" s="3">
        <v>0</v>
      </c>
      <c r="AN208" s="3">
        <v>0</v>
      </c>
      <c r="AO208" s="3">
        <v>0</v>
      </c>
      <c r="AP208" s="3">
        <v>0</v>
      </c>
      <c r="AQ208" s="3">
        <v>173.52</v>
      </c>
      <c r="AR208" s="3">
        <v>0</v>
      </c>
      <c r="AS208" s="3">
        <v>0</v>
      </c>
      <c r="AT208" s="3">
        <v>0</v>
      </c>
      <c r="AU208" s="3">
        <v>0</v>
      </c>
      <c r="AV208" s="3">
        <v>0</v>
      </c>
      <c r="AW208" s="3">
        <v>0</v>
      </c>
      <c r="AX208" s="3">
        <v>0</v>
      </c>
      <c r="AY208" s="3">
        <v>0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1</v>
      </c>
      <c r="BI208" s="3">
        <v>1.5</v>
      </c>
      <c r="BJ208" s="3">
        <v>6.4</v>
      </c>
      <c r="BK208" s="3">
        <v>6.5</v>
      </c>
      <c r="BL208" s="3">
        <v>444.65</v>
      </c>
      <c r="BM208" s="3">
        <v>66.7</v>
      </c>
      <c r="BN208" s="3">
        <v>511.35</v>
      </c>
      <c r="BO208" s="3">
        <v>511.35</v>
      </c>
      <c r="BQ208" s="3" t="s">
        <v>790</v>
      </c>
      <c r="BR208" s="3" t="s">
        <v>84</v>
      </c>
      <c r="BS208" s="4">
        <v>45253</v>
      </c>
      <c r="BT208" s="5">
        <v>0.41666666666666669</v>
      </c>
      <c r="BU208" s="3" t="s">
        <v>791</v>
      </c>
      <c r="BV208" s="3" t="s">
        <v>94</v>
      </c>
      <c r="BY208" s="3">
        <v>31815.3</v>
      </c>
      <c r="BZ208" s="3" t="s">
        <v>86</v>
      </c>
      <c r="CA208" s="3" t="s">
        <v>520</v>
      </c>
      <c r="CC208" s="3" t="s">
        <v>516</v>
      </c>
      <c r="CD208" s="3">
        <v>9700</v>
      </c>
      <c r="CE208" s="3" t="s">
        <v>792</v>
      </c>
      <c r="CF208" s="4">
        <v>45254</v>
      </c>
      <c r="CI208" s="3">
        <v>2</v>
      </c>
      <c r="CJ208" s="3">
        <v>2</v>
      </c>
      <c r="CK208" s="3">
        <v>23</v>
      </c>
      <c r="CL208" s="3" t="s">
        <v>88</v>
      </c>
    </row>
    <row r="209" spans="1:90" x14ac:dyDescent="0.3">
      <c r="A209" s="3" t="s">
        <v>72</v>
      </c>
      <c r="B209" s="3" t="s">
        <v>73</v>
      </c>
      <c r="C209" s="3" t="s">
        <v>74</v>
      </c>
      <c r="E209" s="3" t="str">
        <f>"GAB2017816"</f>
        <v>GAB2017816</v>
      </c>
      <c r="F209" s="4">
        <v>45251</v>
      </c>
      <c r="G209" s="3">
        <v>202408</v>
      </c>
      <c r="H209" s="3" t="s">
        <v>75</v>
      </c>
      <c r="I209" s="3" t="s">
        <v>76</v>
      </c>
      <c r="J209" s="3" t="s">
        <v>77</v>
      </c>
      <c r="K209" s="3" t="s">
        <v>78</v>
      </c>
      <c r="L209" s="3" t="s">
        <v>223</v>
      </c>
      <c r="M209" s="3" t="s">
        <v>224</v>
      </c>
      <c r="N209" s="3" t="s">
        <v>793</v>
      </c>
      <c r="O209" s="3" t="s">
        <v>82</v>
      </c>
      <c r="P209" s="3" t="str">
        <f>"SUT- LETITIA                  "</f>
        <v xml:space="preserve">SUT- LETITIA                  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3">
        <v>0</v>
      </c>
      <c r="AI209" s="3">
        <v>0</v>
      </c>
      <c r="AJ209" s="3">
        <v>0</v>
      </c>
      <c r="AK209" s="3">
        <v>0</v>
      </c>
      <c r="AL209" s="3">
        <v>0</v>
      </c>
      <c r="AM209" s="3">
        <v>0</v>
      </c>
      <c r="AN209" s="3">
        <v>0</v>
      </c>
      <c r="AO209" s="3">
        <v>0</v>
      </c>
      <c r="AP209" s="3">
        <v>0</v>
      </c>
      <c r="AQ209" s="3">
        <v>29.54</v>
      </c>
      <c r="AR209" s="3">
        <v>0</v>
      </c>
      <c r="AS209" s="3">
        <v>0</v>
      </c>
      <c r="AT209" s="3">
        <v>0</v>
      </c>
      <c r="AU209" s="3">
        <v>0</v>
      </c>
      <c r="AV209" s="3">
        <v>0</v>
      </c>
      <c r="AW209" s="3">
        <v>0</v>
      </c>
      <c r="AX209" s="3">
        <v>0</v>
      </c>
      <c r="AY209" s="3">
        <v>0</v>
      </c>
      <c r="AZ209" s="3">
        <v>0</v>
      </c>
      <c r="BA209" s="3">
        <v>0</v>
      </c>
      <c r="BB209" s="3">
        <v>0</v>
      </c>
      <c r="BC209" s="3">
        <v>0</v>
      </c>
      <c r="BD209" s="3">
        <v>0</v>
      </c>
      <c r="BE209" s="3">
        <v>0</v>
      </c>
      <c r="BF209" s="3">
        <v>0</v>
      </c>
      <c r="BG209" s="3">
        <v>0</v>
      </c>
      <c r="BH209" s="3">
        <v>1</v>
      </c>
      <c r="BI209" s="3">
        <v>0.1</v>
      </c>
      <c r="BJ209" s="3">
        <v>2</v>
      </c>
      <c r="BK209" s="3">
        <v>2</v>
      </c>
      <c r="BL209" s="3">
        <v>75.69</v>
      </c>
      <c r="BM209" s="3">
        <v>11.35</v>
      </c>
      <c r="BN209" s="3">
        <v>87.04</v>
      </c>
      <c r="BO209" s="3">
        <v>87.04</v>
      </c>
      <c r="BQ209" s="3" t="s">
        <v>794</v>
      </c>
      <c r="BR209" s="3" t="s">
        <v>84</v>
      </c>
      <c r="BS209" s="4">
        <v>45254</v>
      </c>
      <c r="BT209" s="5">
        <v>0.42569444444444443</v>
      </c>
      <c r="BU209" s="3" t="s">
        <v>795</v>
      </c>
      <c r="BV209" s="3" t="s">
        <v>88</v>
      </c>
      <c r="BW209" s="3" t="s">
        <v>796</v>
      </c>
      <c r="BX209" s="3" t="s">
        <v>797</v>
      </c>
      <c r="BY209" s="3">
        <v>9834.24</v>
      </c>
      <c r="BZ209" s="3" t="s">
        <v>86</v>
      </c>
      <c r="CA209" s="3" t="s">
        <v>702</v>
      </c>
      <c r="CC209" s="3" t="s">
        <v>224</v>
      </c>
      <c r="CD209" s="3">
        <v>4001</v>
      </c>
      <c r="CE209" s="3" t="s">
        <v>798</v>
      </c>
      <c r="CF209" s="4">
        <v>45258</v>
      </c>
      <c r="CI209" s="3">
        <v>2</v>
      </c>
      <c r="CJ209" s="3">
        <v>3</v>
      </c>
      <c r="CK209" s="3">
        <v>21</v>
      </c>
      <c r="CL209" s="3" t="s">
        <v>88</v>
      </c>
    </row>
    <row r="210" spans="1:90" x14ac:dyDescent="0.3">
      <c r="A210" s="3" t="s">
        <v>72</v>
      </c>
      <c r="B210" s="3" t="s">
        <v>73</v>
      </c>
      <c r="C210" s="3" t="s">
        <v>74</v>
      </c>
      <c r="E210" s="3" t="str">
        <f>"GAB2017817"</f>
        <v>GAB2017817</v>
      </c>
      <c r="F210" s="4">
        <v>45251</v>
      </c>
      <c r="G210" s="3">
        <v>202408</v>
      </c>
      <c r="H210" s="3" t="s">
        <v>75</v>
      </c>
      <c r="I210" s="3" t="s">
        <v>76</v>
      </c>
      <c r="J210" s="3" t="s">
        <v>77</v>
      </c>
      <c r="K210" s="3" t="s">
        <v>78</v>
      </c>
      <c r="L210" s="3" t="s">
        <v>75</v>
      </c>
      <c r="M210" s="3" t="s">
        <v>76</v>
      </c>
      <c r="N210" s="3" t="s">
        <v>401</v>
      </c>
      <c r="O210" s="3" t="s">
        <v>82</v>
      </c>
      <c r="P210" s="3" t="str">
        <f>"SUT-CT084083 4082             "</f>
        <v xml:space="preserve">SUT-CT084083 4082             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3">
        <v>0</v>
      </c>
      <c r="AI210" s="3">
        <v>0</v>
      </c>
      <c r="AJ210" s="3">
        <v>0</v>
      </c>
      <c r="AK210" s="3">
        <v>0</v>
      </c>
      <c r="AL210" s="3">
        <v>0</v>
      </c>
      <c r="AM210" s="3">
        <v>0</v>
      </c>
      <c r="AN210" s="3">
        <v>0</v>
      </c>
      <c r="AO210" s="3">
        <v>0</v>
      </c>
      <c r="AP210" s="3">
        <v>0</v>
      </c>
      <c r="AQ210" s="3">
        <v>23.07</v>
      </c>
      <c r="AR210" s="3">
        <v>0</v>
      </c>
      <c r="AS210" s="3">
        <v>0</v>
      </c>
      <c r="AT210" s="3">
        <v>0</v>
      </c>
      <c r="AU210" s="3">
        <v>0</v>
      </c>
      <c r="AV210" s="3">
        <v>0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3">
        <v>1</v>
      </c>
      <c r="BI210" s="3">
        <v>0.9</v>
      </c>
      <c r="BJ210" s="3">
        <v>2.4</v>
      </c>
      <c r="BK210" s="3">
        <v>3</v>
      </c>
      <c r="BL210" s="3">
        <v>59.12</v>
      </c>
      <c r="BM210" s="3">
        <v>8.8699999999999992</v>
      </c>
      <c r="BN210" s="3">
        <v>67.989999999999995</v>
      </c>
      <c r="BO210" s="3">
        <v>67.989999999999995</v>
      </c>
      <c r="BQ210" s="3" t="s">
        <v>402</v>
      </c>
      <c r="BR210" s="3" t="s">
        <v>84</v>
      </c>
      <c r="BS210" s="4">
        <v>45252</v>
      </c>
      <c r="BT210" s="5">
        <v>0.36805555555555558</v>
      </c>
      <c r="BU210" s="3" t="s">
        <v>799</v>
      </c>
      <c r="BV210" s="3" t="s">
        <v>94</v>
      </c>
      <c r="BY210" s="3">
        <v>12132.48</v>
      </c>
      <c r="BZ210" s="3" t="s">
        <v>86</v>
      </c>
      <c r="CA210" s="3" t="s">
        <v>737</v>
      </c>
      <c r="CC210" s="3" t="s">
        <v>76</v>
      </c>
      <c r="CD210" s="3">
        <v>7441</v>
      </c>
      <c r="CE210" s="3" t="s">
        <v>800</v>
      </c>
      <c r="CF210" s="4">
        <v>45253</v>
      </c>
      <c r="CI210" s="3">
        <v>1</v>
      </c>
      <c r="CJ210" s="3">
        <v>1</v>
      </c>
      <c r="CK210" s="3">
        <v>22</v>
      </c>
      <c r="CL210" s="3" t="s">
        <v>88</v>
      </c>
    </row>
    <row r="211" spans="1:90" x14ac:dyDescent="0.3">
      <c r="A211" s="3" t="s">
        <v>72</v>
      </c>
      <c r="B211" s="3" t="s">
        <v>73</v>
      </c>
      <c r="C211" s="3" t="s">
        <v>74</v>
      </c>
      <c r="E211" s="3" t="str">
        <f>"GAB2017818"</f>
        <v>GAB2017818</v>
      </c>
      <c r="F211" s="4">
        <v>45251</v>
      </c>
      <c r="G211" s="3">
        <v>202408</v>
      </c>
      <c r="H211" s="3" t="s">
        <v>75</v>
      </c>
      <c r="I211" s="3" t="s">
        <v>76</v>
      </c>
      <c r="J211" s="3" t="s">
        <v>77</v>
      </c>
      <c r="K211" s="3" t="s">
        <v>78</v>
      </c>
      <c r="L211" s="3" t="s">
        <v>223</v>
      </c>
      <c r="M211" s="3" t="s">
        <v>224</v>
      </c>
      <c r="N211" s="3" t="s">
        <v>700</v>
      </c>
      <c r="O211" s="3" t="s">
        <v>82</v>
      </c>
      <c r="P211" s="3" t="str">
        <f>"SUT-CT084091                  "</f>
        <v xml:space="preserve">SUT-CT084091                  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0</v>
      </c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3">
        <v>0</v>
      </c>
      <c r="AI211" s="3">
        <v>0</v>
      </c>
      <c r="AJ211" s="3">
        <v>0</v>
      </c>
      <c r="AK211" s="3">
        <v>0</v>
      </c>
      <c r="AL211" s="3">
        <v>0</v>
      </c>
      <c r="AM211" s="3">
        <v>0</v>
      </c>
      <c r="AN211" s="3">
        <v>0</v>
      </c>
      <c r="AO211" s="3">
        <v>0</v>
      </c>
      <c r="AP211" s="3">
        <v>0</v>
      </c>
      <c r="AQ211" s="3">
        <v>29.54</v>
      </c>
      <c r="AR211" s="3">
        <v>0</v>
      </c>
      <c r="AS211" s="3">
        <v>0</v>
      </c>
      <c r="AT211" s="3">
        <v>0</v>
      </c>
      <c r="AU211" s="3">
        <v>0</v>
      </c>
      <c r="AV211" s="3">
        <v>0</v>
      </c>
      <c r="AW211" s="3">
        <v>0</v>
      </c>
      <c r="AX211" s="3">
        <v>0</v>
      </c>
      <c r="AY211" s="3">
        <v>0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0</v>
      </c>
      <c r="BH211" s="3">
        <v>1</v>
      </c>
      <c r="BI211" s="3">
        <v>0.1</v>
      </c>
      <c r="BJ211" s="3">
        <v>2</v>
      </c>
      <c r="BK211" s="3">
        <v>2</v>
      </c>
      <c r="BL211" s="3">
        <v>75.69</v>
      </c>
      <c r="BM211" s="3">
        <v>11.35</v>
      </c>
      <c r="BN211" s="3">
        <v>87.04</v>
      </c>
      <c r="BO211" s="3">
        <v>87.04</v>
      </c>
      <c r="BR211" s="3" t="s">
        <v>84</v>
      </c>
      <c r="BS211" s="4">
        <v>45252</v>
      </c>
      <c r="BT211" s="5">
        <v>0.80208333333333337</v>
      </c>
      <c r="BU211" s="3" t="s">
        <v>801</v>
      </c>
      <c r="BV211" s="3" t="s">
        <v>94</v>
      </c>
      <c r="BY211" s="3">
        <v>9767.52</v>
      </c>
      <c r="BZ211" s="3" t="s">
        <v>86</v>
      </c>
      <c r="CA211" s="3" t="s">
        <v>802</v>
      </c>
      <c r="CC211" s="3" t="s">
        <v>224</v>
      </c>
      <c r="CD211" s="3">
        <v>4001</v>
      </c>
      <c r="CE211" s="3" t="s">
        <v>116</v>
      </c>
      <c r="CF211" s="4">
        <v>45254</v>
      </c>
      <c r="CI211" s="3">
        <v>2</v>
      </c>
      <c r="CJ211" s="3">
        <v>1</v>
      </c>
      <c r="CK211" s="3">
        <v>21</v>
      </c>
      <c r="CL211" s="3" t="s">
        <v>88</v>
      </c>
    </row>
    <row r="212" spans="1:90" x14ac:dyDescent="0.3">
      <c r="A212" s="3" t="s">
        <v>72</v>
      </c>
      <c r="B212" s="3" t="s">
        <v>73</v>
      </c>
      <c r="C212" s="3" t="s">
        <v>74</v>
      </c>
      <c r="E212" s="3" t="str">
        <f>"GAB2017819"</f>
        <v>GAB2017819</v>
      </c>
      <c r="F212" s="4">
        <v>45251</v>
      </c>
      <c r="G212" s="3">
        <v>202408</v>
      </c>
      <c r="H212" s="3" t="s">
        <v>75</v>
      </c>
      <c r="I212" s="3" t="s">
        <v>76</v>
      </c>
      <c r="J212" s="3" t="s">
        <v>77</v>
      </c>
      <c r="K212" s="3" t="s">
        <v>78</v>
      </c>
      <c r="L212" s="3" t="s">
        <v>154</v>
      </c>
      <c r="M212" s="3" t="s">
        <v>155</v>
      </c>
      <c r="N212" s="3" t="s">
        <v>803</v>
      </c>
      <c r="O212" s="3" t="s">
        <v>82</v>
      </c>
      <c r="P212" s="3" t="str">
        <f>"SUT-CT084088                  "</f>
        <v xml:space="preserve">SUT-CT084088                  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3">
        <v>0</v>
      </c>
      <c r="AI212" s="3">
        <v>0</v>
      </c>
      <c r="AJ212" s="3">
        <v>0</v>
      </c>
      <c r="AK212" s="3">
        <v>0</v>
      </c>
      <c r="AL212" s="3">
        <v>0</v>
      </c>
      <c r="AM212" s="3">
        <v>0</v>
      </c>
      <c r="AN212" s="3">
        <v>0</v>
      </c>
      <c r="AO212" s="3">
        <v>0</v>
      </c>
      <c r="AP212" s="3">
        <v>0</v>
      </c>
      <c r="AQ212" s="3">
        <v>36.92</v>
      </c>
      <c r="AR212" s="3">
        <v>0</v>
      </c>
      <c r="AS212" s="3">
        <v>0</v>
      </c>
      <c r="AT212" s="3">
        <v>0</v>
      </c>
      <c r="AU212" s="3">
        <v>0</v>
      </c>
      <c r="AV212" s="3">
        <v>0</v>
      </c>
      <c r="AW212" s="3">
        <v>0</v>
      </c>
      <c r="AX212" s="3">
        <v>0</v>
      </c>
      <c r="AY212" s="3">
        <v>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0</v>
      </c>
      <c r="BG212" s="3">
        <v>0</v>
      </c>
      <c r="BH212" s="3">
        <v>1</v>
      </c>
      <c r="BI212" s="3">
        <v>0.3</v>
      </c>
      <c r="BJ212" s="3">
        <v>2.4</v>
      </c>
      <c r="BK212" s="3">
        <v>2.5</v>
      </c>
      <c r="BL212" s="3">
        <v>94.6</v>
      </c>
      <c r="BM212" s="3">
        <v>14.19</v>
      </c>
      <c r="BN212" s="3">
        <v>108.79</v>
      </c>
      <c r="BO212" s="3">
        <v>108.79</v>
      </c>
      <c r="BR212" s="3" t="s">
        <v>84</v>
      </c>
      <c r="BS212" s="4">
        <v>45252</v>
      </c>
      <c r="BT212" s="5">
        <v>0.35972222222222222</v>
      </c>
      <c r="BU212" s="3" t="s">
        <v>804</v>
      </c>
      <c r="BV212" s="3" t="s">
        <v>94</v>
      </c>
      <c r="BY212" s="3">
        <v>12180</v>
      </c>
      <c r="BZ212" s="3" t="s">
        <v>86</v>
      </c>
      <c r="CA212" s="3" t="s">
        <v>438</v>
      </c>
      <c r="CC212" s="3" t="s">
        <v>155</v>
      </c>
      <c r="CD212" s="3">
        <v>6001</v>
      </c>
      <c r="CE212" s="3" t="s">
        <v>239</v>
      </c>
      <c r="CF212" s="4">
        <v>45252</v>
      </c>
      <c r="CI212" s="3">
        <v>2</v>
      </c>
      <c r="CJ212" s="3">
        <v>1</v>
      </c>
      <c r="CK212" s="3">
        <v>21</v>
      </c>
      <c r="CL212" s="3" t="s">
        <v>88</v>
      </c>
    </row>
    <row r="213" spans="1:90" x14ac:dyDescent="0.3">
      <c r="A213" s="3" t="s">
        <v>72</v>
      </c>
      <c r="B213" s="3" t="s">
        <v>73</v>
      </c>
      <c r="C213" s="3" t="s">
        <v>74</v>
      </c>
      <c r="E213" s="3" t="str">
        <f>"GAB2017821"</f>
        <v>GAB2017821</v>
      </c>
      <c r="F213" s="4">
        <v>45251</v>
      </c>
      <c r="G213" s="3">
        <v>202408</v>
      </c>
      <c r="H213" s="3" t="s">
        <v>75</v>
      </c>
      <c r="I213" s="3" t="s">
        <v>76</v>
      </c>
      <c r="J213" s="3" t="s">
        <v>77</v>
      </c>
      <c r="K213" s="3" t="s">
        <v>78</v>
      </c>
      <c r="L213" s="3" t="s">
        <v>326</v>
      </c>
      <c r="M213" s="3" t="s">
        <v>327</v>
      </c>
      <c r="N213" s="3" t="s">
        <v>328</v>
      </c>
      <c r="O213" s="3" t="s">
        <v>82</v>
      </c>
      <c r="P213" s="3" t="str">
        <f>"SUT-CT084084                  "</f>
        <v xml:space="preserve">SUT-CT084084                  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3">
        <v>0</v>
      </c>
      <c r="AI213" s="3">
        <v>0</v>
      </c>
      <c r="AJ213" s="3">
        <v>0</v>
      </c>
      <c r="AK213" s="3">
        <v>0</v>
      </c>
      <c r="AL213" s="3">
        <v>0</v>
      </c>
      <c r="AM213" s="3">
        <v>0</v>
      </c>
      <c r="AN213" s="3">
        <v>0</v>
      </c>
      <c r="AO213" s="3">
        <v>0</v>
      </c>
      <c r="AP213" s="3">
        <v>0</v>
      </c>
      <c r="AQ213" s="3">
        <v>57.23</v>
      </c>
      <c r="AR213" s="3">
        <v>0</v>
      </c>
      <c r="AS213" s="3">
        <v>0</v>
      </c>
      <c r="AT213" s="3">
        <v>0</v>
      </c>
      <c r="AU213" s="3">
        <v>0</v>
      </c>
      <c r="AV213" s="3">
        <v>0</v>
      </c>
      <c r="AW213" s="3">
        <v>0</v>
      </c>
      <c r="AX213" s="3">
        <v>0</v>
      </c>
      <c r="AY213" s="3">
        <v>0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0</v>
      </c>
      <c r="BF213" s="3">
        <v>0</v>
      </c>
      <c r="BG213" s="3">
        <v>0</v>
      </c>
      <c r="BH213" s="3">
        <v>1</v>
      </c>
      <c r="BI213" s="3">
        <v>0.2</v>
      </c>
      <c r="BJ213" s="3">
        <v>1.7</v>
      </c>
      <c r="BK213" s="3">
        <v>2</v>
      </c>
      <c r="BL213" s="3">
        <v>146.65</v>
      </c>
      <c r="BM213" s="3">
        <v>22</v>
      </c>
      <c r="BN213" s="3">
        <v>168.65</v>
      </c>
      <c r="BO213" s="3">
        <v>168.65</v>
      </c>
      <c r="BQ213" s="3" t="s">
        <v>329</v>
      </c>
      <c r="BR213" s="3" t="s">
        <v>84</v>
      </c>
      <c r="BS213" s="4">
        <v>45252</v>
      </c>
      <c r="BT213" s="5">
        <v>0.43333333333333335</v>
      </c>
      <c r="BU213" s="3" t="s">
        <v>330</v>
      </c>
      <c r="BV213" s="3" t="s">
        <v>94</v>
      </c>
      <c r="BY213" s="3">
        <v>8263.5300000000007</v>
      </c>
      <c r="BZ213" s="3" t="s">
        <v>86</v>
      </c>
      <c r="CA213" s="3" t="s">
        <v>331</v>
      </c>
      <c r="CC213" s="3" t="s">
        <v>327</v>
      </c>
      <c r="CD213" s="3">
        <v>9459</v>
      </c>
      <c r="CE213" s="3" t="s">
        <v>116</v>
      </c>
      <c r="CF213" s="4">
        <v>45252</v>
      </c>
      <c r="CI213" s="3">
        <v>2</v>
      </c>
      <c r="CJ213" s="3">
        <v>1</v>
      </c>
      <c r="CK213" s="3">
        <v>23</v>
      </c>
      <c r="CL213" s="3" t="s">
        <v>88</v>
      </c>
    </row>
    <row r="214" spans="1:90" x14ac:dyDescent="0.3">
      <c r="A214" s="3" t="s">
        <v>72</v>
      </c>
      <c r="B214" s="3" t="s">
        <v>73</v>
      </c>
      <c r="C214" s="3" t="s">
        <v>74</v>
      </c>
      <c r="E214" s="3" t="str">
        <f>"GAB2017827"</f>
        <v>GAB2017827</v>
      </c>
      <c r="F214" s="4">
        <v>45251</v>
      </c>
      <c r="G214" s="3">
        <v>202408</v>
      </c>
      <c r="H214" s="3" t="s">
        <v>75</v>
      </c>
      <c r="I214" s="3" t="s">
        <v>76</v>
      </c>
      <c r="J214" s="3" t="s">
        <v>77</v>
      </c>
      <c r="K214" s="3" t="s">
        <v>78</v>
      </c>
      <c r="L214" s="3" t="s">
        <v>704</v>
      </c>
      <c r="M214" s="3" t="s">
        <v>705</v>
      </c>
      <c r="N214" s="3" t="s">
        <v>805</v>
      </c>
      <c r="O214" s="3" t="s">
        <v>82</v>
      </c>
      <c r="P214" s="3" t="str">
        <f>"SUT-018705                    "</f>
        <v xml:space="preserve">SUT-018705                    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3">
        <v>0</v>
      </c>
      <c r="AI214" s="3">
        <v>0</v>
      </c>
      <c r="AJ214" s="3">
        <v>0</v>
      </c>
      <c r="AK214" s="3">
        <v>0</v>
      </c>
      <c r="AL214" s="3">
        <v>0</v>
      </c>
      <c r="AM214" s="3">
        <v>0</v>
      </c>
      <c r="AN214" s="3">
        <v>0</v>
      </c>
      <c r="AO214" s="3">
        <v>0</v>
      </c>
      <c r="AP214" s="3">
        <v>0</v>
      </c>
      <c r="AQ214" s="3">
        <v>29.54</v>
      </c>
      <c r="AR214" s="3">
        <v>0</v>
      </c>
      <c r="AS214" s="3">
        <v>0</v>
      </c>
      <c r="AT214" s="3">
        <v>0</v>
      </c>
      <c r="AU214" s="3">
        <v>0</v>
      </c>
      <c r="AV214" s="3">
        <v>0</v>
      </c>
      <c r="AW214" s="3">
        <v>0</v>
      </c>
      <c r="AX214" s="3">
        <v>0</v>
      </c>
      <c r="AY214" s="3">
        <v>0</v>
      </c>
      <c r="AZ214" s="3">
        <v>0</v>
      </c>
      <c r="BA214" s="3">
        <v>0</v>
      </c>
      <c r="BB214" s="3">
        <v>0</v>
      </c>
      <c r="BC214" s="3">
        <v>0</v>
      </c>
      <c r="BD214" s="3">
        <v>0</v>
      </c>
      <c r="BE214" s="3">
        <v>0</v>
      </c>
      <c r="BF214" s="3">
        <v>0</v>
      </c>
      <c r="BG214" s="3">
        <v>0</v>
      </c>
      <c r="BH214" s="3">
        <v>1</v>
      </c>
      <c r="BI214" s="3">
        <v>0.2</v>
      </c>
      <c r="BJ214" s="3">
        <v>2</v>
      </c>
      <c r="BK214" s="3">
        <v>2</v>
      </c>
      <c r="BL214" s="3">
        <v>75.69</v>
      </c>
      <c r="BM214" s="3">
        <v>11.35</v>
      </c>
      <c r="BN214" s="3">
        <v>87.04</v>
      </c>
      <c r="BO214" s="3">
        <v>87.04</v>
      </c>
      <c r="BQ214" s="3" t="s">
        <v>806</v>
      </c>
      <c r="BR214" s="3" t="s">
        <v>84</v>
      </c>
      <c r="BS214" s="4">
        <v>45252</v>
      </c>
      <c r="BT214" s="5">
        <v>0.4375</v>
      </c>
      <c r="BU214" s="3" t="s">
        <v>807</v>
      </c>
      <c r="BV214" s="3" t="s">
        <v>94</v>
      </c>
      <c r="BY214" s="3">
        <v>10224.24</v>
      </c>
      <c r="BZ214" s="3" t="s">
        <v>86</v>
      </c>
      <c r="CA214" s="3" t="s">
        <v>808</v>
      </c>
      <c r="CC214" s="3" t="s">
        <v>705</v>
      </c>
      <c r="CD214" s="3">
        <v>5213</v>
      </c>
      <c r="CE214" s="3" t="s">
        <v>116</v>
      </c>
      <c r="CF214" s="4">
        <v>45252</v>
      </c>
      <c r="CI214" s="3">
        <v>1</v>
      </c>
      <c r="CJ214" s="3">
        <v>1</v>
      </c>
      <c r="CK214" s="3">
        <v>21</v>
      </c>
      <c r="CL214" s="3" t="s">
        <v>88</v>
      </c>
    </row>
    <row r="215" spans="1:90" x14ac:dyDescent="0.3">
      <c r="A215" s="3" t="s">
        <v>72</v>
      </c>
      <c r="B215" s="3" t="s">
        <v>73</v>
      </c>
      <c r="C215" s="3" t="s">
        <v>74</v>
      </c>
      <c r="E215" s="3" t="str">
        <f>"GAB2017828"</f>
        <v>GAB2017828</v>
      </c>
      <c r="F215" s="4">
        <v>45251</v>
      </c>
      <c r="G215" s="3">
        <v>202408</v>
      </c>
      <c r="H215" s="3" t="s">
        <v>75</v>
      </c>
      <c r="I215" s="3" t="s">
        <v>76</v>
      </c>
      <c r="J215" s="3" t="s">
        <v>77</v>
      </c>
      <c r="K215" s="3" t="s">
        <v>78</v>
      </c>
      <c r="L215" s="3" t="s">
        <v>154</v>
      </c>
      <c r="M215" s="3" t="s">
        <v>155</v>
      </c>
      <c r="N215" s="3" t="s">
        <v>809</v>
      </c>
      <c r="O215" s="3" t="s">
        <v>82</v>
      </c>
      <c r="P215" s="3" t="str">
        <f>"SUT-019233                    "</f>
        <v xml:space="preserve">SUT-019233                    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3">
        <v>0</v>
      </c>
      <c r="AI215" s="3">
        <v>0</v>
      </c>
      <c r="AJ215" s="3">
        <v>0</v>
      </c>
      <c r="AK215" s="3">
        <v>0</v>
      </c>
      <c r="AL215" s="3">
        <v>0</v>
      </c>
      <c r="AM215" s="3">
        <v>0</v>
      </c>
      <c r="AN215" s="3">
        <v>0</v>
      </c>
      <c r="AO215" s="3">
        <v>0</v>
      </c>
      <c r="AP215" s="3">
        <v>0</v>
      </c>
      <c r="AQ215" s="3">
        <v>44.29</v>
      </c>
      <c r="AR215" s="3">
        <v>0</v>
      </c>
      <c r="AS215" s="3">
        <v>0</v>
      </c>
      <c r="AT215" s="3">
        <v>0</v>
      </c>
      <c r="AU215" s="3">
        <v>0</v>
      </c>
      <c r="AV215" s="3">
        <v>0</v>
      </c>
      <c r="AW215" s="3">
        <v>0</v>
      </c>
      <c r="AX215" s="3">
        <v>0</v>
      </c>
      <c r="AY215" s="3">
        <v>0</v>
      </c>
      <c r="AZ215" s="3">
        <v>0</v>
      </c>
      <c r="BA215" s="3">
        <v>0</v>
      </c>
      <c r="BB215" s="3">
        <v>0</v>
      </c>
      <c r="BC215" s="3">
        <v>0</v>
      </c>
      <c r="BD215" s="3">
        <v>0</v>
      </c>
      <c r="BE215" s="3">
        <v>0</v>
      </c>
      <c r="BF215" s="3">
        <v>0</v>
      </c>
      <c r="BG215" s="3">
        <v>0</v>
      </c>
      <c r="BH215" s="3">
        <v>1</v>
      </c>
      <c r="BI215" s="3">
        <v>0.4</v>
      </c>
      <c r="BJ215" s="3">
        <v>2.6</v>
      </c>
      <c r="BK215" s="3">
        <v>3</v>
      </c>
      <c r="BL215" s="3">
        <v>113.5</v>
      </c>
      <c r="BM215" s="3">
        <v>17.03</v>
      </c>
      <c r="BN215" s="3">
        <v>130.53</v>
      </c>
      <c r="BO215" s="3">
        <v>130.53</v>
      </c>
      <c r="BQ215" s="3" t="s">
        <v>512</v>
      </c>
      <c r="BR215" s="3" t="s">
        <v>84</v>
      </c>
      <c r="BS215" s="4">
        <v>45252</v>
      </c>
      <c r="BT215" s="5">
        <v>0.36249999999999999</v>
      </c>
      <c r="BU215" s="3" t="s">
        <v>810</v>
      </c>
      <c r="BV215" s="3" t="s">
        <v>94</v>
      </c>
      <c r="BY215" s="3">
        <v>13075.44</v>
      </c>
      <c r="BZ215" s="3" t="s">
        <v>86</v>
      </c>
      <c r="CA215" s="3" t="s">
        <v>811</v>
      </c>
      <c r="CC215" s="3" t="s">
        <v>155</v>
      </c>
      <c r="CD215" s="3">
        <v>6001</v>
      </c>
      <c r="CE215" s="3" t="s">
        <v>291</v>
      </c>
      <c r="CF215" s="4">
        <v>45252</v>
      </c>
      <c r="CI215" s="3">
        <v>2</v>
      </c>
      <c r="CJ215" s="3">
        <v>1</v>
      </c>
      <c r="CK215" s="3">
        <v>21</v>
      </c>
      <c r="CL215" s="3" t="s">
        <v>88</v>
      </c>
    </row>
    <row r="216" spans="1:90" x14ac:dyDescent="0.3">
      <c r="A216" s="3" t="s">
        <v>72</v>
      </c>
      <c r="B216" s="3" t="s">
        <v>73</v>
      </c>
      <c r="C216" s="3" t="s">
        <v>74</v>
      </c>
      <c r="E216" s="3" t="str">
        <f>"009943325923"</f>
        <v>009943325923</v>
      </c>
      <c r="F216" s="4">
        <v>45251</v>
      </c>
      <c r="G216" s="3">
        <v>202408</v>
      </c>
      <c r="H216" s="3" t="s">
        <v>136</v>
      </c>
      <c r="I216" s="3" t="s">
        <v>137</v>
      </c>
      <c r="J216" s="3" t="s">
        <v>333</v>
      </c>
      <c r="K216" s="3" t="s">
        <v>78</v>
      </c>
      <c r="L216" s="3" t="s">
        <v>266</v>
      </c>
      <c r="M216" s="3" t="s">
        <v>267</v>
      </c>
      <c r="N216" s="3" t="s">
        <v>138</v>
      </c>
      <c r="O216" s="3" t="s">
        <v>169</v>
      </c>
      <c r="P216" s="3" t="str">
        <f>"NA                            "</f>
        <v xml:space="preserve">NA                            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5.57</v>
      </c>
      <c r="AH216" s="3">
        <v>0</v>
      </c>
      <c r="AI216" s="3">
        <v>0</v>
      </c>
      <c r="AJ216" s="3">
        <v>0</v>
      </c>
      <c r="AK216" s="3">
        <v>0</v>
      </c>
      <c r="AL216" s="3">
        <v>0</v>
      </c>
      <c r="AM216" s="3">
        <v>0</v>
      </c>
      <c r="AN216" s="3">
        <v>0</v>
      </c>
      <c r="AO216" s="3">
        <v>0</v>
      </c>
      <c r="AP216" s="3">
        <v>0</v>
      </c>
      <c r="AQ216" s="3">
        <v>57.12</v>
      </c>
      <c r="AR216" s="3">
        <v>0</v>
      </c>
      <c r="AS216" s="3">
        <v>0</v>
      </c>
      <c r="AT216" s="3">
        <v>0</v>
      </c>
      <c r="AU216" s="3">
        <v>0</v>
      </c>
      <c r="AV216" s="3">
        <v>0</v>
      </c>
      <c r="AW216" s="3">
        <v>0</v>
      </c>
      <c r="AX216" s="3">
        <v>0</v>
      </c>
      <c r="AY216" s="3">
        <v>0</v>
      </c>
      <c r="AZ216" s="3">
        <v>0</v>
      </c>
      <c r="BA216" s="3">
        <v>0</v>
      </c>
      <c r="BB216" s="3">
        <v>0</v>
      </c>
      <c r="BC216" s="3">
        <v>0</v>
      </c>
      <c r="BD216" s="3">
        <v>0</v>
      </c>
      <c r="BE216" s="3">
        <v>0</v>
      </c>
      <c r="BF216" s="3">
        <v>0</v>
      </c>
      <c r="BG216" s="3">
        <v>0</v>
      </c>
      <c r="BH216" s="3">
        <v>1</v>
      </c>
      <c r="BI216" s="3">
        <v>1</v>
      </c>
      <c r="BJ216" s="3">
        <v>0.2</v>
      </c>
      <c r="BK216" s="3">
        <v>1</v>
      </c>
      <c r="BL216" s="3">
        <v>151.94</v>
      </c>
      <c r="BM216" s="3">
        <v>22.79</v>
      </c>
      <c r="BN216" s="3">
        <v>174.73</v>
      </c>
      <c r="BO216" s="3">
        <v>174.73</v>
      </c>
      <c r="BQ216" s="3" t="s">
        <v>269</v>
      </c>
      <c r="BR216" s="3" t="s">
        <v>139</v>
      </c>
      <c r="BS216" s="4">
        <v>45253</v>
      </c>
      <c r="BT216" s="5">
        <v>0.47847222222222219</v>
      </c>
      <c r="BU216" s="3" t="s">
        <v>270</v>
      </c>
      <c r="BV216" s="3" t="s">
        <v>88</v>
      </c>
      <c r="BW216" s="3" t="s">
        <v>551</v>
      </c>
      <c r="BX216" s="3" t="s">
        <v>595</v>
      </c>
      <c r="BY216" s="3">
        <v>1200</v>
      </c>
      <c r="BZ216" s="3" t="s">
        <v>600</v>
      </c>
      <c r="CA216" s="3" t="s">
        <v>271</v>
      </c>
      <c r="CC216" s="3" t="s">
        <v>267</v>
      </c>
      <c r="CD216" s="3">
        <v>9300</v>
      </c>
      <c r="CE216" s="3" t="s">
        <v>161</v>
      </c>
      <c r="CF216" s="4">
        <v>45254</v>
      </c>
      <c r="CI216" s="3">
        <v>1</v>
      </c>
      <c r="CJ216" s="3">
        <v>2</v>
      </c>
      <c r="CK216" s="3">
        <v>41</v>
      </c>
      <c r="CL216" s="3" t="s">
        <v>88</v>
      </c>
    </row>
    <row r="217" spans="1:90" x14ac:dyDescent="0.3">
      <c r="A217" s="3" t="s">
        <v>72</v>
      </c>
      <c r="B217" s="3" t="s">
        <v>73</v>
      </c>
      <c r="C217" s="3" t="s">
        <v>74</v>
      </c>
      <c r="E217" s="3" t="str">
        <f>"080011032594"</f>
        <v>080011032594</v>
      </c>
      <c r="F217" s="4">
        <v>45252</v>
      </c>
      <c r="G217" s="3">
        <v>202408</v>
      </c>
      <c r="H217" s="3" t="s">
        <v>89</v>
      </c>
      <c r="I217" s="3" t="s">
        <v>90</v>
      </c>
      <c r="J217" s="3" t="s">
        <v>812</v>
      </c>
      <c r="K217" s="3" t="s">
        <v>78</v>
      </c>
      <c r="L217" s="3" t="s">
        <v>75</v>
      </c>
      <c r="M217" s="3" t="s">
        <v>76</v>
      </c>
      <c r="N217" s="3" t="s">
        <v>138</v>
      </c>
      <c r="O217" s="3" t="s">
        <v>82</v>
      </c>
      <c r="P217" s="3" t="str">
        <f>"-                             "</f>
        <v xml:space="preserve">-                             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3">
        <v>0</v>
      </c>
      <c r="AI217" s="3">
        <v>0</v>
      </c>
      <c r="AJ217" s="3">
        <v>0</v>
      </c>
      <c r="AK217" s="3">
        <v>0</v>
      </c>
      <c r="AL217" s="3">
        <v>0</v>
      </c>
      <c r="AM217" s="3">
        <v>0</v>
      </c>
      <c r="AN217" s="3">
        <v>0</v>
      </c>
      <c r="AO217" s="3">
        <v>0</v>
      </c>
      <c r="AP217" s="3">
        <v>0</v>
      </c>
      <c r="AQ217" s="3">
        <v>29.54</v>
      </c>
      <c r="AR217" s="3">
        <v>0</v>
      </c>
      <c r="AS217" s="3">
        <v>0</v>
      </c>
      <c r="AT217" s="3">
        <v>0</v>
      </c>
      <c r="AU217" s="3">
        <v>0</v>
      </c>
      <c r="AV217" s="3">
        <v>0</v>
      </c>
      <c r="AW217" s="3">
        <v>0</v>
      </c>
      <c r="AX217" s="3">
        <v>0</v>
      </c>
      <c r="AY217" s="3">
        <v>0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0</v>
      </c>
      <c r="BG217" s="3">
        <v>0</v>
      </c>
      <c r="BH217" s="3">
        <v>1</v>
      </c>
      <c r="BI217" s="3">
        <v>1</v>
      </c>
      <c r="BJ217" s="3">
        <v>0.2</v>
      </c>
      <c r="BK217" s="3">
        <v>1</v>
      </c>
      <c r="BL217" s="3">
        <v>75.69</v>
      </c>
      <c r="BM217" s="3">
        <v>11.35</v>
      </c>
      <c r="BN217" s="3">
        <v>87.04</v>
      </c>
      <c r="BO217" s="3">
        <v>87.04</v>
      </c>
      <c r="BP217" s="3" t="s">
        <v>85</v>
      </c>
      <c r="BQ217" s="3" t="s">
        <v>163</v>
      </c>
      <c r="BR217" s="3" t="s">
        <v>813</v>
      </c>
      <c r="BS217" s="4">
        <v>45253</v>
      </c>
      <c r="BT217" s="5">
        <v>0.38958333333333334</v>
      </c>
      <c r="BU217" s="3" t="s">
        <v>165</v>
      </c>
      <c r="BV217" s="3" t="s">
        <v>94</v>
      </c>
      <c r="BY217" s="3">
        <v>1200</v>
      </c>
      <c r="CA217" s="3" t="s">
        <v>166</v>
      </c>
      <c r="CC217" s="3" t="s">
        <v>76</v>
      </c>
      <c r="CD217" s="3">
        <v>7460</v>
      </c>
      <c r="CE217" s="3" t="s">
        <v>167</v>
      </c>
      <c r="CF217" s="4">
        <v>45254</v>
      </c>
      <c r="CI217" s="3">
        <v>1</v>
      </c>
      <c r="CJ217" s="3">
        <v>1</v>
      </c>
      <c r="CK217" s="3">
        <v>21</v>
      </c>
      <c r="CL217" s="3" t="s">
        <v>88</v>
      </c>
    </row>
    <row r="218" spans="1:90" x14ac:dyDescent="0.3">
      <c r="A218" s="3" t="s">
        <v>72</v>
      </c>
      <c r="B218" s="3" t="s">
        <v>73</v>
      </c>
      <c r="C218" s="3" t="s">
        <v>74</v>
      </c>
      <c r="E218" s="3" t="str">
        <f>"GAB2017829"</f>
        <v>GAB2017829</v>
      </c>
      <c r="F218" s="4">
        <v>45252</v>
      </c>
      <c r="G218" s="3">
        <v>202408</v>
      </c>
      <c r="H218" s="3" t="s">
        <v>75</v>
      </c>
      <c r="I218" s="3" t="s">
        <v>76</v>
      </c>
      <c r="J218" s="3" t="s">
        <v>77</v>
      </c>
      <c r="K218" s="3" t="s">
        <v>78</v>
      </c>
      <c r="L218" s="3" t="s">
        <v>154</v>
      </c>
      <c r="M218" s="3" t="s">
        <v>155</v>
      </c>
      <c r="N218" s="3" t="s">
        <v>814</v>
      </c>
      <c r="O218" s="3" t="s">
        <v>169</v>
      </c>
      <c r="P218" s="3" t="str">
        <f>"SUT-CT084095                  "</f>
        <v xml:space="preserve">SUT-CT084095                  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0</v>
      </c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5.57</v>
      </c>
      <c r="AH218" s="3">
        <v>0</v>
      </c>
      <c r="AI218" s="3">
        <v>0</v>
      </c>
      <c r="AJ218" s="3">
        <v>0</v>
      </c>
      <c r="AK218" s="3">
        <v>0</v>
      </c>
      <c r="AL218" s="3">
        <v>0</v>
      </c>
      <c r="AM218" s="3">
        <v>0</v>
      </c>
      <c r="AN218" s="3">
        <v>0</v>
      </c>
      <c r="AO218" s="3">
        <v>0</v>
      </c>
      <c r="AP218" s="3">
        <v>0</v>
      </c>
      <c r="AQ218" s="3">
        <v>245.54</v>
      </c>
      <c r="AR218" s="3">
        <v>0</v>
      </c>
      <c r="AS218" s="3">
        <v>0</v>
      </c>
      <c r="AT218" s="3">
        <v>0</v>
      </c>
      <c r="AU218" s="3">
        <v>0</v>
      </c>
      <c r="AV218" s="3">
        <v>0</v>
      </c>
      <c r="AW218" s="3">
        <v>0</v>
      </c>
      <c r="AX218" s="3">
        <v>0</v>
      </c>
      <c r="AY218" s="3">
        <v>0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3">
        <v>0</v>
      </c>
      <c r="BH218" s="3">
        <v>5</v>
      </c>
      <c r="BI218" s="3">
        <v>38.9</v>
      </c>
      <c r="BJ218" s="3">
        <v>94.2</v>
      </c>
      <c r="BK218" s="3">
        <v>95</v>
      </c>
      <c r="BL218" s="3">
        <v>634.76</v>
      </c>
      <c r="BM218" s="3">
        <v>95.21</v>
      </c>
      <c r="BN218" s="3">
        <v>729.97</v>
      </c>
      <c r="BO218" s="3">
        <v>729.97</v>
      </c>
      <c r="BQ218" s="3" t="s">
        <v>815</v>
      </c>
      <c r="BR218" s="3" t="s">
        <v>84</v>
      </c>
      <c r="BS218" s="4">
        <v>45254</v>
      </c>
      <c r="BT218" s="5">
        <v>0.41666666666666669</v>
      </c>
      <c r="BU218" s="3" t="s">
        <v>816</v>
      </c>
      <c r="BV218" s="3" t="s">
        <v>94</v>
      </c>
      <c r="BY218" s="3">
        <v>471066.06</v>
      </c>
      <c r="CA218" s="3" t="s">
        <v>371</v>
      </c>
      <c r="CC218" s="3" t="s">
        <v>155</v>
      </c>
      <c r="CD218" s="3">
        <v>6001</v>
      </c>
      <c r="CE218" s="3" t="s">
        <v>161</v>
      </c>
      <c r="CF218" s="4">
        <v>45254</v>
      </c>
      <c r="CI218" s="3">
        <v>3</v>
      </c>
      <c r="CJ218" s="3">
        <v>2</v>
      </c>
      <c r="CK218" s="3">
        <v>41</v>
      </c>
      <c r="CL218" s="3" t="s">
        <v>88</v>
      </c>
    </row>
    <row r="219" spans="1:90" x14ac:dyDescent="0.3">
      <c r="A219" s="3" t="s">
        <v>72</v>
      </c>
      <c r="B219" s="3" t="s">
        <v>73</v>
      </c>
      <c r="C219" s="3" t="s">
        <v>74</v>
      </c>
      <c r="E219" s="3" t="str">
        <f>"GAB2017830"</f>
        <v>GAB2017830</v>
      </c>
      <c r="F219" s="4">
        <v>45252</v>
      </c>
      <c r="G219" s="3">
        <v>202408</v>
      </c>
      <c r="H219" s="3" t="s">
        <v>75</v>
      </c>
      <c r="I219" s="3" t="s">
        <v>76</v>
      </c>
      <c r="J219" s="3" t="s">
        <v>77</v>
      </c>
      <c r="K219" s="3" t="s">
        <v>78</v>
      </c>
      <c r="L219" s="3" t="s">
        <v>575</v>
      </c>
      <c r="M219" s="3" t="s">
        <v>576</v>
      </c>
      <c r="N219" s="3" t="s">
        <v>817</v>
      </c>
      <c r="O219" s="3" t="s">
        <v>169</v>
      </c>
      <c r="P219" s="3" t="str">
        <f>"SUT-CT084106                  "</f>
        <v xml:space="preserve">SUT-CT084106                  </v>
      </c>
      <c r="Q219" s="3">
        <v>0</v>
      </c>
      <c r="R219" s="3">
        <v>0</v>
      </c>
      <c r="S219" s="3">
        <v>0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0</v>
      </c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5.57</v>
      </c>
      <c r="AH219" s="3">
        <v>0</v>
      </c>
      <c r="AI219" s="3">
        <v>0</v>
      </c>
      <c r="AJ219" s="3">
        <v>0</v>
      </c>
      <c r="AK219" s="3">
        <v>0</v>
      </c>
      <c r="AL219" s="3">
        <v>0</v>
      </c>
      <c r="AM219" s="3">
        <v>0</v>
      </c>
      <c r="AN219" s="3">
        <v>0</v>
      </c>
      <c r="AO219" s="3">
        <v>0</v>
      </c>
      <c r="AP219" s="3">
        <v>0</v>
      </c>
      <c r="AQ219" s="3">
        <v>232.83</v>
      </c>
      <c r="AR219" s="3">
        <v>0</v>
      </c>
      <c r="AS219" s="3">
        <v>0</v>
      </c>
      <c r="AT219" s="3">
        <v>0</v>
      </c>
      <c r="AU219" s="3">
        <v>0</v>
      </c>
      <c r="AV219" s="3">
        <v>0</v>
      </c>
      <c r="AW219" s="3">
        <v>0</v>
      </c>
      <c r="AX219" s="3">
        <v>0</v>
      </c>
      <c r="AY219" s="3">
        <v>0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3">
        <v>0</v>
      </c>
      <c r="BH219" s="3">
        <v>2</v>
      </c>
      <c r="BI219" s="3">
        <v>21.3</v>
      </c>
      <c r="BJ219" s="3">
        <v>51.2</v>
      </c>
      <c r="BK219" s="3">
        <v>52</v>
      </c>
      <c r="BL219" s="3">
        <v>602.19000000000005</v>
      </c>
      <c r="BM219" s="3">
        <v>90.33</v>
      </c>
      <c r="BN219" s="3">
        <v>692.52</v>
      </c>
      <c r="BO219" s="3">
        <v>692.52</v>
      </c>
      <c r="BQ219" s="3" t="s">
        <v>504</v>
      </c>
      <c r="BR219" s="3" t="s">
        <v>84</v>
      </c>
      <c r="BS219" s="4">
        <v>45258</v>
      </c>
      <c r="BT219" s="5">
        <v>0.49513888888888885</v>
      </c>
      <c r="BU219" s="3" t="s">
        <v>818</v>
      </c>
      <c r="BV219" s="3" t="s">
        <v>94</v>
      </c>
      <c r="BY219" s="3">
        <v>256136.8</v>
      </c>
      <c r="CC219" s="3" t="s">
        <v>576</v>
      </c>
      <c r="CD219" s="3">
        <v>5180</v>
      </c>
      <c r="CE219" s="3" t="s">
        <v>161</v>
      </c>
      <c r="CI219" s="3">
        <v>7</v>
      </c>
      <c r="CJ219" s="3">
        <v>4</v>
      </c>
      <c r="CK219" s="3">
        <v>43</v>
      </c>
      <c r="CL219" s="3" t="s">
        <v>88</v>
      </c>
    </row>
    <row r="220" spans="1:90" x14ac:dyDescent="0.3">
      <c r="A220" s="3" t="s">
        <v>72</v>
      </c>
      <c r="B220" s="3" t="s">
        <v>73</v>
      </c>
      <c r="C220" s="3" t="s">
        <v>74</v>
      </c>
      <c r="E220" s="3" t="str">
        <f>"GAB2017831"</f>
        <v>GAB2017831</v>
      </c>
      <c r="F220" s="4">
        <v>45252</v>
      </c>
      <c r="G220" s="3">
        <v>202408</v>
      </c>
      <c r="H220" s="3" t="s">
        <v>75</v>
      </c>
      <c r="I220" s="3" t="s">
        <v>76</v>
      </c>
      <c r="J220" s="3" t="s">
        <v>77</v>
      </c>
      <c r="K220" s="3" t="s">
        <v>78</v>
      </c>
      <c r="L220" s="3" t="s">
        <v>819</v>
      </c>
      <c r="M220" s="3" t="s">
        <v>820</v>
      </c>
      <c r="N220" s="3" t="s">
        <v>821</v>
      </c>
      <c r="O220" s="3" t="s">
        <v>169</v>
      </c>
      <c r="P220" s="3" t="str">
        <f>"SUT-CT084110 105              "</f>
        <v xml:space="preserve">SUT-CT084110 105              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5.57</v>
      </c>
      <c r="AH220" s="3">
        <v>0</v>
      </c>
      <c r="AI220" s="3">
        <v>0</v>
      </c>
      <c r="AJ220" s="3">
        <v>0</v>
      </c>
      <c r="AK220" s="3">
        <v>0</v>
      </c>
      <c r="AL220" s="3">
        <v>0</v>
      </c>
      <c r="AM220" s="3">
        <v>0</v>
      </c>
      <c r="AN220" s="3">
        <v>0</v>
      </c>
      <c r="AO220" s="3">
        <v>0</v>
      </c>
      <c r="AP220" s="3">
        <v>0</v>
      </c>
      <c r="AQ220" s="3">
        <v>80.56</v>
      </c>
      <c r="AR220" s="3">
        <v>0</v>
      </c>
      <c r="AS220" s="3">
        <v>0</v>
      </c>
      <c r="AT220" s="3">
        <v>0</v>
      </c>
      <c r="AU220" s="3">
        <v>0</v>
      </c>
      <c r="AV220" s="3">
        <v>0</v>
      </c>
      <c r="AW220" s="3">
        <v>0</v>
      </c>
      <c r="AX220" s="3">
        <v>0</v>
      </c>
      <c r="AY220" s="3">
        <v>0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3">
        <v>0</v>
      </c>
      <c r="BH220" s="3">
        <v>1</v>
      </c>
      <c r="BI220" s="3">
        <v>1.9</v>
      </c>
      <c r="BJ220" s="3">
        <v>6.8</v>
      </c>
      <c r="BK220" s="3">
        <v>7</v>
      </c>
      <c r="BL220" s="3">
        <v>212.01</v>
      </c>
      <c r="BM220" s="3">
        <v>31.8</v>
      </c>
      <c r="BN220" s="3">
        <v>243.81</v>
      </c>
      <c r="BO220" s="3">
        <v>243.81</v>
      </c>
      <c r="BQ220" s="3" t="s">
        <v>504</v>
      </c>
      <c r="BR220" s="3" t="s">
        <v>84</v>
      </c>
      <c r="BS220" s="3" t="s">
        <v>85</v>
      </c>
      <c r="BY220" s="3">
        <v>34124.800000000003</v>
      </c>
      <c r="CC220" s="3" t="s">
        <v>820</v>
      </c>
      <c r="CD220" s="3">
        <v>5170</v>
      </c>
      <c r="CE220" s="3" t="s">
        <v>161</v>
      </c>
      <c r="CI220" s="3">
        <v>7</v>
      </c>
      <c r="CJ220" s="3" t="s">
        <v>85</v>
      </c>
      <c r="CK220" s="3">
        <v>43</v>
      </c>
      <c r="CL220" s="3" t="s">
        <v>88</v>
      </c>
    </row>
    <row r="221" spans="1:90" x14ac:dyDescent="0.3">
      <c r="A221" s="3" t="s">
        <v>72</v>
      </c>
      <c r="B221" s="3" t="s">
        <v>73</v>
      </c>
      <c r="C221" s="3" t="s">
        <v>74</v>
      </c>
      <c r="E221" s="3" t="str">
        <f>"GAB2017832"</f>
        <v>GAB2017832</v>
      </c>
      <c r="F221" s="4">
        <v>45252</v>
      </c>
      <c r="G221" s="3">
        <v>202408</v>
      </c>
      <c r="H221" s="3" t="s">
        <v>75</v>
      </c>
      <c r="I221" s="3" t="s">
        <v>76</v>
      </c>
      <c r="J221" s="3" t="s">
        <v>77</v>
      </c>
      <c r="K221" s="3" t="s">
        <v>78</v>
      </c>
      <c r="L221" s="3" t="s">
        <v>822</v>
      </c>
      <c r="M221" s="3" t="s">
        <v>823</v>
      </c>
      <c r="N221" s="3" t="s">
        <v>824</v>
      </c>
      <c r="O221" s="3" t="s">
        <v>169</v>
      </c>
      <c r="P221" s="3" t="str">
        <f>"SUT-CT084109 107              "</f>
        <v xml:space="preserve">SUT-CT084109 107              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0</v>
      </c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5.57</v>
      </c>
      <c r="AH221" s="3">
        <v>0</v>
      </c>
      <c r="AI221" s="3">
        <v>0</v>
      </c>
      <c r="AJ221" s="3">
        <v>0</v>
      </c>
      <c r="AK221" s="3">
        <v>0</v>
      </c>
      <c r="AL221" s="3">
        <v>0</v>
      </c>
      <c r="AM221" s="3">
        <v>0</v>
      </c>
      <c r="AN221" s="3">
        <v>0</v>
      </c>
      <c r="AO221" s="3">
        <v>0</v>
      </c>
      <c r="AP221" s="3">
        <v>0</v>
      </c>
      <c r="AQ221" s="3">
        <v>80.56</v>
      </c>
      <c r="AR221" s="3">
        <v>0</v>
      </c>
      <c r="AS221" s="3">
        <v>0</v>
      </c>
      <c r="AT221" s="3">
        <v>0</v>
      </c>
      <c r="AU221" s="3">
        <v>0</v>
      </c>
      <c r="AV221" s="3">
        <v>0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0</v>
      </c>
      <c r="BG221" s="3">
        <v>0</v>
      </c>
      <c r="BH221" s="3">
        <v>1</v>
      </c>
      <c r="BI221" s="3">
        <v>3.9</v>
      </c>
      <c r="BJ221" s="3">
        <v>12.4</v>
      </c>
      <c r="BK221" s="3">
        <v>13</v>
      </c>
      <c r="BL221" s="3">
        <v>212.01</v>
      </c>
      <c r="BM221" s="3">
        <v>31.8</v>
      </c>
      <c r="BN221" s="3">
        <v>243.81</v>
      </c>
      <c r="BO221" s="3">
        <v>243.81</v>
      </c>
      <c r="BR221" s="3" t="s">
        <v>84</v>
      </c>
      <c r="BS221" s="4">
        <v>45257</v>
      </c>
      <c r="BT221" s="5">
        <v>0.66111111111111109</v>
      </c>
      <c r="BU221" s="3" t="s">
        <v>825</v>
      </c>
      <c r="BV221" s="3" t="s">
        <v>94</v>
      </c>
      <c r="BY221" s="3">
        <v>61803.3</v>
      </c>
      <c r="CC221" s="3" t="s">
        <v>823</v>
      </c>
      <c r="CD221" s="3">
        <v>5050</v>
      </c>
      <c r="CE221" s="3" t="s">
        <v>161</v>
      </c>
      <c r="CF221" s="4">
        <v>45258</v>
      </c>
      <c r="CI221" s="3">
        <v>7</v>
      </c>
      <c r="CJ221" s="3">
        <v>3</v>
      </c>
      <c r="CK221" s="3">
        <v>43</v>
      </c>
      <c r="CL221" s="3" t="s">
        <v>88</v>
      </c>
    </row>
    <row r="222" spans="1:90" x14ac:dyDescent="0.3">
      <c r="A222" s="3" t="s">
        <v>72</v>
      </c>
      <c r="B222" s="3" t="s">
        <v>73</v>
      </c>
      <c r="C222" s="3" t="s">
        <v>74</v>
      </c>
      <c r="E222" s="3" t="str">
        <f>"GAB2017837"</f>
        <v>GAB2017837</v>
      </c>
      <c r="F222" s="4">
        <v>45252</v>
      </c>
      <c r="G222" s="3">
        <v>202408</v>
      </c>
      <c r="H222" s="3" t="s">
        <v>75</v>
      </c>
      <c r="I222" s="3" t="s">
        <v>76</v>
      </c>
      <c r="J222" s="3" t="s">
        <v>77</v>
      </c>
      <c r="K222" s="3" t="s">
        <v>78</v>
      </c>
      <c r="L222" s="3" t="s">
        <v>215</v>
      </c>
      <c r="M222" s="3" t="s">
        <v>216</v>
      </c>
      <c r="N222" s="3" t="s">
        <v>826</v>
      </c>
      <c r="O222" s="3" t="s">
        <v>169</v>
      </c>
      <c r="P222" s="3" t="str">
        <f>"SUT-019266019265 019262 019263"</f>
        <v>SUT-019266019265 019262 019263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5.57</v>
      </c>
      <c r="AH222" s="3">
        <v>0</v>
      </c>
      <c r="AI222" s="3">
        <v>0</v>
      </c>
      <c r="AJ222" s="3">
        <v>0</v>
      </c>
      <c r="AK222" s="3">
        <v>0</v>
      </c>
      <c r="AL222" s="3">
        <v>0</v>
      </c>
      <c r="AM222" s="3">
        <v>0</v>
      </c>
      <c r="AN222" s="3">
        <v>0</v>
      </c>
      <c r="AO222" s="3">
        <v>0</v>
      </c>
      <c r="AP222" s="3">
        <v>0</v>
      </c>
      <c r="AQ222" s="3">
        <v>118.36</v>
      </c>
      <c r="AR222" s="3">
        <v>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v>0</v>
      </c>
      <c r="BE222" s="3">
        <v>0</v>
      </c>
      <c r="BF222" s="3">
        <v>0</v>
      </c>
      <c r="BG222" s="3">
        <v>0</v>
      </c>
      <c r="BH222" s="3">
        <v>3</v>
      </c>
      <c r="BI222" s="3">
        <v>17.7</v>
      </c>
      <c r="BJ222" s="3">
        <v>40.5</v>
      </c>
      <c r="BK222" s="3">
        <v>41</v>
      </c>
      <c r="BL222" s="3">
        <v>308.86</v>
      </c>
      <c r="BM222" s="3">
        <v>46.33</v>
      </c>
      <c r="BN222" s="3">
        <v>355.19</v>
      </c>
      <c r="BO222" s="3">
        <v>355.19</v>
      </c>
      <c r="BQ222" s="3" t="s">
        <v>827</v>
      </c>
      <c r="BR222" s="3" t="s">
        <v>84</v>
      </c>
      <c r="BS222" s="4">
        <v>45257</v>
      </c>
      <c r="BT222" s="5">
        <v>0.74444444444444446</v>
      </c>
      <c r="BU222" s="3" t="s">
        <v>828</v>
      </c>
      <c r="BV222" s="3" t="s">
        <v>94</v>
      </c>
      <c r="BY222" s="3">
        <v>202570.59</v>
      </c>
      <c r="CA222" s="3" t="s">
        <v>829</v>
      </c>
      <c r="CC222" s="3" t="s">
        <v>216</v>
      </c>
      <c r="CD222" s="3">
        <v>699</v>
      </c>
      <c r="CE222" s="3" t="s">
        <v>161</v>
      </c>
      <c r="CF222" s="4">
        <v>45258</v>
      </c>
      <c r="CI222" s="3">
        <v>3</v>
      </c>
      <c r="CJ222" s="3">
        <v>3</v>
      </c>
      <c r="CK222" s="3">
        <v>41</v>
      </c>
      <c r="CL222" s="3" t="s">
        <v>88</v>
      </c>
    </row>
    <row r="223" spans="1:90" x14ac:dyDescent="0.3">
      <c r="A223" s="3" t="s">
        <v>72</v>
      </c>
      <c r="B223" s="3" t="s">
        <v>73</v>
      </c>
      <c r="C223" s="3" t="s">
        <v>74</v>
      </c>
      <c r="E223" s="3" t="str">
        <f>"GAB2017841"</f>
        <v>GAB2017841</v>
      </c>
      <c r="F223" s="4">
        <v>45252</v>
      </c>
      <c r="G223" s="3">
        <v>202408</v>
      </c>
      <c r="H223" s="3" t="s">
        <v>75</v>
      </c>
      <c r="I223" s="3" t="s">
        <v>76</v>
      </c>
      <c r="J223" s="3" t="s">
        <v>77</v>
      </c>
      <c r="K223" s="3" t="s">
        <v>78</v>
      </c>
      <c r="L223" s="3" t="s">
        <v>126</v>
      </c>
      <c r="M223" s="3" t="s">
        <v>127</v>
      </c>
      <c r="N223" s="3" t="s">
        <v>830</v>
      </c>
      <c r="O223" s="3" t="s">
        <v>169</v>
      </c>
      <c r="P223" s="3" t="str">
        <f>"SUT-019261                    "</f>
        <v xml:space="preserve">SUT-019261                    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5.57</v>
      </c>
      <c r="AH223" s="3">
        <v>0</v>
      </c>
      <c r="AI223" s="3">
        <v>0</v>
      </c>
      <c r="AJ223" s="3">
        <v>0</v>
      </c>
      <c r="AK223" s="3">
        <v>0</v>
      </c>
      <c r="AL223" s="3">
        <v>0</v>
      </c>
      <c r="AM223" s="3">
        <v>0</v>
      </c>
      <c r="AN223" s="3">
        <v>0</v>
      </c>
      <c r="AO223" s="3">
        <v>0</v>
      </c>
      <c r="AP223" s="3">
        <v>0</v>
      </c>
      <c r="AQ223" s="3">
        <v>80.56</v>
      </c>
      <c r="AR223" s="3">
        <v>0</v>
      </c>
      <c r="AS223" s="3">
        <v>0</v>
      </c>
      <c r="AT223" s="3">
        <v>0</v>
      </c>
      <c r="AU223" s="3">
        <v>0</v>
      </c>
      <c r="AV223" s="3">
        <v>0</v>
      </c>
      <c r="AW223" s="3">
        <v>0</v>
      </c>
      <c r="AX223" s="3">
        <v>0</v>
      </c>
      <c r="AY223" s="3">
        <v>0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0</v>
      </c>
      <c r="BG223" s="3">
        <v>0</v>
      </c>
      <c r="BH223" s="3">
        <v>1</v>
      </c>
      <c r="BI223" s="3">
        <v>0.9</v>
      </c>
      <c r="BJ223" s="3">
        <v>2.5</v>
      </c>
      <c r="BK223" s="3">
        <v>3</v>
      </c>
      <c r="BL223" s="3">
        <v>212.01</v>
      </c>
      <c r="BM223" s="3">
        <v>31.8</v>
      </c>
      <c r="BN223" s="3">
        <v>243.81</v>
      </c>
      <c r="BO223" s="3">
        <v>243.81</v>
      </c>
      <c r="BQ223" s="3" t="s">
        <v>831</v>
      </c>
      <c r="BR223" s="3" t="s">
        <v>84</v>
      </c>
      <c r="BS223" s="4">
        <v>45257</v>
      </c>
      <c r="BT223" s="5">
        <v>0.46111111111111108</v>
      </c>
      <c r="BU223" s="3" t="s">
        <v>832</v>
      </c>
      <c r="BV223" s="3" t="s">
        <v>94</v>
      </c>
      <c r="BY223" s="3">
        <v>12276.48</v>
      </c>
      <c r="CA223" s="3" t="s">
        <v>131</v>
      </c>
      <c r="CC223" s="3" t="s">
        <v>127</v>
      </c>
      <c r="CD223" s="3">
        <v>250</v>
      </c>
      <c r="CE223" s="3" t="s">
        <v>161</v>
      </c>
      <c r="CF223" s="4">
        <v>45257</v>
      </c>
      <c r="CI223" s="3">
        <v>3</v>
      </c>
      <c r="CJ223" s="3">
        <v>3</v>
      </c>
      <c r="CK223" s="3">
        <v>43</v>
      </c>
      <c r="CL223" s="3" t="s">
        <v>88</v>
      </c>
    </row>
    <row r="224" spans="1:90" x14ac:dyDescent="0.3">
      <c r="A224" s="3" t="s">
        <v>72</v>
      </c>
      <c r="B224" s="3" t="s">
        <v>73</v>
      </c>
      <c r="C224" s="3" t="s">
        <v>74</v>
      </c>
      <c r="E224" s="3" t="str">
        <f>"GAB2017844"</f>
        <v>GAB2017844</v>
      </c>
      <c r="F224" s="4">
        <v>45252</v>
      </c>
      <c r="G224" s="3">
        <v>202408</v>
      </c>
      <c r="H224" s="3" t="s">
        <v>75</v>
      </c>
      <c r="I224" s="3" t="s">
        <v>76</v>
      </c>
      <c r="J224" s="3" t="s">
        <v>77</v>
      </c>
      <c r="K224" s="3" t="s">
        <v>78</v>
      </c>
      <c r="L224" s="3" t="s">
        <v>157</v>
      </c>
      <c r="M224" s="3" t="s">
        <v>158</v>
      </c>
      <c r="N224" s="3" t="s">
        <v>833</v>
      </c>
      <c r="O224" s="3" t="s">
        <v>169</v>
      </c>
      <c r="P224" s="3" t="str">
        <f>"MED-CT083959                  "</f>
        <v xml:space="preserve">MED-CT083959                  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5.57</v>
      </c>
      <c r="AH224" s="3">
        <v>0</v>
      </c>
      <c r="AI224" s="3">
        <v>0</v>
      </c>
      <c r="AJ224" s="3">
        <v>0</v>
      </c>
      <c r="AK224" s="3">
        <v>0</v>
      </c>
      <c r="AL224" s="3">
        <v>0</v>
      </c>
      <c r="AM224" s="3">
        <v>0</v>
      </c>
      <c r="AN224" s="3">
        <v>0</v>
      </c>
      <c r="AO224" s="3">
        <v>0</v>
      </c>
      <c r="AP224" s="3">
        <v>0</v>
      </c>
      <c r="AQ224" s="3">
        <v>57.12</v>
      </c>
      <c r="AR224" s="3">
        <v>0</v>
      </c>
      <c r="AS224" s="3">
        <v>0</v>
      </c>
      <c r="AT224" s="3">
        <v>0</v>
      </c>
      <c r="AU224" s="3">
        <v>0</v>
      </c>
      <c r="AV224" s="3">
        <v>0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0</v>
      </c>
      <c r="BE224" s="3">
        <v>0</v>
      </c>
      <c r="BF224" s="3">
        <v>0</v>
      </c>
      <c r="BG224" s="3">
        <v>0</v>
      </c>
      <c r="BH224" s="3">
        <v>1</v>
      </c>
      <c r="BI224" s="3">
        <v>1.8</v>
      </c>
      <c r="BJ224" s="3">
        <v>1.6</v>
      </c>
      <c r="BK224" s="3">
        <v>2</v>
      </c>
      <c r="BL224" s="3">
        <v>151.94</v>
      </c>
      <c r="BM224" s="3">
        <v>22.79</v>
      </c>
      <c r="BN224" s="3">
        <v>174.73</v>
      </c>
      <c r="BO224" s="3">
        <v>174.73</v>
      </c>
      <c r="BQ224" s="3" t="s">
        <v>834</v>
      </c>
      <c r="BR224" s="3" t="s">
        <v>84</v>
      </c>
      <c r="BS224" s="4">
        <v>45254</v>
      </c>
      <c r="BT224" s="5">
        <v>0.4055555555555555</v>
      </c>
      <c r="BU224" s="3" t="s">
        <v>835</v>
      </c>
      <c r="BV224" s="3" t="s">
        <v>94</v>
      </c>
      <c r="BY224" s="3">
        <v>8207.43</v>
      </c>
      <c r="CA224" s="3" t="s">
        <v>836</v>
      </c>
      <c r="CC224" s="3" t="s">
        <v>158</v>
      </c>
      <c r="CD224" s="3">
        <v>2</v>
      </c>
      <c r="CE224" s="3" t="s">
        <v>161</v>
      </c>
      <c r="CF224" s="4">
        <v>45257</v>
      </c>
      <c r="CI224" s="3">
        <v>3</v>
      </c>
      <c r="CJ224" s="3">
        <v>2</v>
      </c>
      <c r="CK224" s="3">
        <v>41</v>
      </c>
      <c r="CL224" s="3" t="s">
        <v>88</v>
      </c>
    </row>
    <row r="225" spans="1:90" x14ac:dyDescent="0.3">
      <c r="A225" s="3" t="s">
        <v>72</v>
      </c>
      <c r="B225" s="3" t="s">
        <v>73</v>
      </c>
      <c r="C225" s="3" t="s">
        <v>74</v>
      </c>
      <c r="E225" s="3" t="str">
        <f>"GAB2017845"</f>
        <v>GAB2017845</v>
      </c>
      <c r="F225" s="4">
        <v>45252</v>
      </c>
      <c r="G225" s="3">
        <v>202408</v>
      </c>
      <c r="H225" s="3" t="s">
        <v>75</v>
      </c>
      <c r="I225" s="3" t="s">
        <v>76</v>
      </c>
      <c r="J225" s="3" t="s">
        <v>77</v>
      </c>
      <c r="K225" s="3" t="s">
        <v>78</v>
      </c>
      <c r="L225" s="3" t="s">
        <v>223</v>
      </c>
      <c r="M225" s="3" t="s">
        <v>224</v>
      </c>
      <c r="N225" s="3" t="s">
        <v>362</v>
      </c>
      <c r="O225" s="3" t="s">
        <v>169</v>
      </c>
      <c r="P225" s="3" t="str">
        <f>"MED-CT083998                  "</f>
        <v xml:space="preserve">MED-CT083998                  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5.57</v>
      </c>
      <c r="AH225" s="3">
        <v>0</v>
      </c>
      <c r="AI225" s="3">
        <v>0</v>
      </c>
      <c r="AJ225" s="3">
        <v>0</v>
      </c>
      <c r="AK225" s="3">
        <v>0</v>
      </c>
      <c r="AL225" s="3">
        <v>0</v>
      </c>
      <c r="AM225" s="3">
        <v>0</v>
      </c>
      <c r="AN225" s="3">
        <v>0</v>
      </c>
      <c r="AO225" s="3">
        <v>0</v>
      </c>
      <c r="AP225" s="3">
        <v>0</v>
      </c>
      <c r="AQ225" s="3">
        <v>57.12</v>
      </c>
      <c r="AR225" s="3">
        <v>0</v>
      </c>
      <c r="AS225" s="3">
        <v>0</v>
      </c>
      <c r="AT225" s="3">
        <v>0</v>
      </c>
      <c r="AU225" s="3">
        <v>0</v>
      </c>
      <c r="AV225" s="3">
        <v>0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0</v>
      </c>
      <c r="BE225" s="3">
        <v>0</v>
      </c>
      <c r="BF225" s="3">
        <v>0</v>
      </c>
      <c r="BG225" s="3">
        <v>0</v>
      </c>
      <c r="BH225" s="3">
        <v>1</v>
      </c>
      <c r="BI225" s="3">
        <v>0.6</v>
      </c>
      <c r="BJ225" s="3">
        <v>2.2999999999999998</v>
      </c>
      <c r="BK225" s="3">
        <v>3</v>
      </c>
      <c r="BL225" s="3">
        <v>151.94</v>
      </c>
      <c r="BM225" s="3">
        <v>22.79</v>
      </c>
      <c r="BN225" s="3">
        <v>174.73</v>
      </c>
      <c r="BO225" s="3">
        <v>174.73</v>
      </c>
      <c r="BQ225" s="3" t="s">
        <v>363</v>
      </c>
      <c r="BR225" s="3" t="s">
        <v>84</v>
      </c>
      <c r="BS225" s="4">
        <v>45254</v>
      </c>
      <c r="BT225" s="5">
        <v>0.41666666666666669</v>
      </c>
      <c r="BU225" s="3" t="s">
        <v>837</v>
      </c>
      <c r="BV225" s="3" t="s">
        <v>94</v>
      </c>
      <c r="BY225" s="3">
        <v>11344.2</v>
      </c>
      <c r="CA225" s="3" t="s">
        <v>365</v>
      </c>
      <c r="CC225" s="3" t="s">
        <v>224</v>
      </c>
      <c r="CD225" s="3">
        <v>4001</v>
      </c>
      <c r="CE225" s="3" t="s">
        <v>161</v>
      </c>
      <c r="CF225" s="4">
        <v>45257</v>
      </c>
      <c r="CI225" s="3">
        <v>3</v>
      </c>
      <c r="CJ225" s="3">
        <v>2</v>
      </c>
      <c r="CK225" s="3">
        <v>41</v>
      </c>
      <c r="CL225" s="3" t="s">
        <v>88</v>
      </c>
    </row>
    <row r="226" spans="1:90" x14ac:dyDescent="0.3">
      <c r="A226" s="3" t="s">
        <v>72</v>
      </c>
      <c r="B226" s="3" t="s">
        <v>73</v>
      </c>
      <c r="C226" s="3" t="s">
        <v>74</v>
      </c>
      <c r="E226" s="3" t="str">
        <f>"GAB2017847"</f>
        <v>GAB2017847</v>
      </c>
      <c r="F226" s="4">
        <v>45252</v>
      </c>
      <c r="G226" s="3">
        <v>202408</v>
      </c>
      <c r="H226" s="3" t="s">
        <v>75</v>
      </c>
      <c r="I226" s="3" t="s">
        <v>76</v>
      </c>
      <c r="J226" s="3" t="s">
        <v>77</v>
      </c>
      <c r="K226" s="3" t="s">
        <v>78</v>
      </c>
      <c r="L226" s="3" t="s">
        <v>117</v>
      </c>
      <c r="M226" s="3" t="s">
        <v>117</v>
      </c>
      <c r="N226" s="3" t="s">
        <v>181</v>
      </c>
      <c r="O226" s="3" t="s">
        <v>169</v>
      </c>
      <c r="P226" s="3" t="str">
        <f>"SUT-CT084130                  "</f>
        <v xml:space="preserve">SUT-CT084130                  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5.57</v>
      </c>
      <c r="AH226" s="3">
        <v>0</v>
      </c>
      <c r="AI226" s="3">
        <v>0</v>
      </c>
      <c r="AJ226" s="3">
        <v>0</v>
      </c>
      <c r="AK226" s="3">
        <v>0</v>
      </c>
      <c r="AL226" s="3">
        <v>0</v>
      </c>
      <c r="AM226" s="3">
        <v>0</v>
      </c>
      <c r="AN226" s="3">
        <v>0</v>
      </c>
      <c r="AO226" s="3">
        <v>0</v>
      </c>
      <c r="AP226" s="3">
        <v>0</v>
      </c>
      <c r="AQ226" s="3">
        <v>63.08</v>
      </c>
      <c r="AR226" s="3">
        <v>0</v>
      </c>
      <c r="AS226" s="3">
        <v>0</v>
      </c>
      <c r="AT226" s="3">
        <v>0</v>
      </c>
      <c r="AU226" s="3">
        <v>0</v>
      </c>
      <c r="AV226" s="3">
        <v>0</v>
      </c>
      <c r="AW226" s="3">
        <v>0</v>
      </c>
      <c r="AX226" s="3">
        <v>0</v>
      </c>
      <c r="AY226" s="3">
        <v>0</v>
      </c>
      <c r="AZ226" s="3">
        <v>0</v>
      </c>
      <c r="BA226" s="3">
        <v>0</v>
      </c>
      <c r="BB226" s="3">
        <v>0</v>
      </c>
      <c r="BC226" s="3">
        <v>0</v>
      </c>
      <c r="BD226" s="3">
        <v>0</v>
      </c>
      <c r="BE226" s="3">
        <v>0</v>
      </c>
      <c r="BF226" s="3">
        <v>0</v>
      </c>
      <c r="BG226" s="3">
        <v>0</v>
      </c>
      <c r="BH226" s="3">
        <v>1</v>
      </c>
      <c r="BI226" s="3">
        <v>2.6</v>
      </c>
      <c r="BJ226" s="3">
        <v>6.1</v>
      </c>
      <c r="BK226" s="3">
        <v>7</v>
      </c>
      <c r="BL226" s="3">
        <v>167.22</v>
      </c>
      <c r="BM226" s="3">
        <v>25.08</v>
      </c>
      <c r="BN226" s="3">
        <v>192.3</v>
      </c>
      <c r="BO226" s="3">
        <v>192.3</v>
      </c>
      <c r="BQ226" s="3" t="s">
        <v>182</v>
      </c>
      <c r="BR226" s="3" t="s">
        <v>84</v>
      </c>
      <c r="BS226" s="4">
        <v>45253</v>
      </c>
      <c r="BT226" s="5">
        <v>0.57916666666666672</v>
      </c>
      <c r="BU226" s="3" t="s">
        <v>183</v>
      </c>
      <c r="BV226" s="3" t="s">
        <v>94</v>
      </c>
      <c r="BY226" s="3">
        <v>30485.4</v>
      </c>
      <c r="CA226" s="3" t="s">
        <v>184</v>
      </c>
      <c r="CC226" s="3" t="s">
        <v>117</v>
      </c>
      <c r="CD226" s="3">
        <v>7646</v>
      </c>
      <c r="CE226" s="3" t="s">
        <v>161</v>
      </c>
      <c r="CF226" s="4">
        <v>45254</v>
      </c>
      <c r="CI226" s="3">
        <v>0</v>
      </c>
      <c r="CJ226" s="3">
        <v>0</v>
      </c>
      <c r="CK226" s="3">
        <v>44</v>
      </c>
      <c r="CL226" s="3" t="s">
        <v>88</v>
      </c>
    </row>
    <row r="227" spans="1:90" x14ac:dyDescent="0.3">
      <c r="A227" s="3" t="s">
        <v>72</v>
      </c>
      <c r="B227" s="3" t="s">
        <v>73</v>
      </c>
      <c r="C227" s="3" t="s">
        <v>74</v>
      </c>
      <c r="E227" s="3" t="str">
        <f>"GAB2017848"</f>
        <v>GAB2017848</v>
      </c>
      <c r="F227" s="4">
        <v>45252</v>
      </c>
      <c r="G227" s="3">
        <v>202408</v>
      </c>
      <c r="H227" s="3" t="s">
        <v>75</v>
      </c>
      <c r="I227" s="3" t="s">
        <v>76</v>
      </c>
      <c r="J227" s="3" t="s">
        <v>77</v>
      </c>
      <c r="K227" s="3" t="s">
        <v>78</v>
      </c>
      <c r="L227" s="3" t="s">
        <v>89</v>
      </c>
      <c r="M227" s="3" t="s">
        <v>90</v>
      </c>
      <c r="N227" s="3" t="s">
        <v>838</v>
      </c>
      <c r="O227" s="3" t="s">
        <v>169</v>
      </c>
      <c r="P227" s="3" t="str">
        <f>"SUT-CT084133                  "</f>
        <v xml:space="preserve">SUT-CT084133                  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5.57</v>
      </c>
      <c r="AH227" s="3">
        <v>0</v>
      </c>
      <c r="AI227" s="3">
        <v>0</v>
      </c>
      <c r="AJ227" s="3">
        <v>0</v>
      </c>
      <c r="AK227" s="3">
        <v>0</v>
      </c>
      <c r="AL227" s="3">
        <v>0</v>
      </c>
      <c r="AM227" s="3">
        <v>0</v>
      </c>
      <c r="AN227" s="3">
        <v>0</v>
      </c>
      <c r="AO227" s="3">
        <v>0</v>
      </c>
      <c r="AP227" s="3">
        <v>0</v>
      </c>
      <c r="AQ227" s="3">
        <v>57.12</v>
      </c>
      <c r="AR227" s="3">
        <v>0</v>
      </c>
      <c r="AS227" s="3">
        <v>0</v>
      </c>
      <c r="AT227" s="3">
        <v>0</v>
      </c>
      <c r="AU227" s="3">
        <v>0</v>
      </c>
      <c r="AV227" s="3">
        <v>0</v>
      </c>
      <c r="AW227" s="3">
        <v>0</v>
      </c>
      <c r="AX227" s="3">
        <v>0</v>
      </c>
      <c r="AY227" s="3">
        <v>0</v>
      </c>
      <c r="AZ227" s="3">
        <v>0</v>
      </c>
      <c r="BA227" s="3">
        <v>0</v>
      </c>
      <c r="BB227" s="3">
        <v>0</v>
      </c>
      <c r="BC227" s="3">
        <v>0</v>
      </c>
      <c r="BD227" s="3">
        <v>0</v>
      </c>
      <c r="BE227" s="3">
        <v>0</v>
      </c>
      <c r="BF227" s="3">
        <v>0</v>
      </c>
      <c r="BG227" s="3">
        <v>0</v>
      </c>
      <c r="BH227" s="3">
        <v>1</v>
      </c>
      <c r="BI227" s="3">
        <v>0.4</v>
      </c>
      <c r="BJ227" s="3">
        <v>2.5</v>
      </c>
      <c r="BK227" s="3">
        <v>3</v>
      </c>
      <c r="BL227" s="3">
        <v>151.94</v>
      </c>
      <c r="BM227" s="3">
        <v>22.79</v>
      </c>
      <c r="BN227" s="3">
        <v>174.73</v>
      </c>
      <c r="BO227" s="3">
        <v>174.73</v>
      </c>
      <c r="BQ227" s="3" t="s">
        <v>839</v>
      </c>
      <c r="BR227" s="3" t="s">
        <v>84</v>
      </c>
      <c r="BS227" s="4">
        <v>45254</v>
      </c>
      <c r="BT227" s="5">
        <v>0.45694444444444443</v>
      </c>
      <c r="BU227" s="3" t="s">
        <v>840</v>
      </c>
      <c r="BV227" s="3" t="s">
        <v>94</v>
      </c>
      <c r="BY227" s="3">
        <v>12524.96</v>
      </c>
      <c r="CA227" s="3" t="s">
        <v>841</v>
      </c>
      <c r="CC227" s="3" t="s">
        <v>90</v>
      </c>
      <c r="CD227" s="3">
        <v>2196</v>
      </c>
      <c r="CE227" s="3" t="s">
        <v>161</v>
      </c>
      <c r="CF227" s="4">
        <v>45254</v>
      </c>
      <c r="CI227" s="3">
        <v>2</v>
      </c>
      <c r="CJ227" s="3">
        <v>2</v>
      </c>
      <c r="CK227" s="3">
        <v>41</v>
      </c>
      <c r="CL227" s="3" t="s">
        <v>88</v>
      </c>
    </row>
    <row r="228" spans="1:90" x14ac:dyDescent="0.3">
      <c r="A228" s="3" t="s">
        <v>72</v>
      </c>
      <c r="B228" s="3" t="s">
        <v>73</v>
      </c>
      <c r="C228" s="3" t="s">
        <v>74</v>
      </c>
      <c r="E228" s="3" t="str">
        <f>"GAB2017833"</f>
        <v>GAB2017833</v>
      </c>
      <c r="F228" s="4">
        <v>45252</v>
      </c>
      <c r="G228" s="3">
        <v>202408</v>
      </c>
      <c r="H228" s="3" t="s">
        <v>75</v>
      </c>
      <c r="I228" s="3" t="s">
        <v>76</v>
      </c>
      <c r="J228" s="3" t="s">
        <v>77</v>
      </c>
      <c r="K228" s="3" t="s">
        <v>78</v>
      </c>
      <c r="L228" s="3" t="s">
        <v>89</v>
      </c>
      <c r="M228" s="3" t="s">
        <v>90</v>
      </c>
      <c r="N228" s="3" t="s">
        <v>615</v>
      </c>
      <c r="O228" s="3" t="s">
        <v>82</v>
      </c>
      <c r="P228" s="3" t="str">
        <f>"SUT-CT084123                  "</f>
        <v xml:space="preserve">SUT-CT084123                  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3">
        <v>0</v>
      </c>
      <c r="AI228" s="3">
        <v>0</v>
      </c>
      <c r="AJ228" s="3">
        <v>0</v>
      </c>
      <c r="AK228" s="3">
        <v>0</v>
      </c>
      <c r="AL228" s="3">
        <v>0</v>
      </c>
      <c r="AM228" s="3">
        <v>0</v>
      </c>
      <c r="AN228" s="3">
        <v>0</v>
      </c>
      <c r="AO228" s="3">
        <v>0</v>
      </c>
      <c r="AP228" s="3">
        <v>0</v>
      </c>
      <c r="AQ228" s="3">
        <v>44.29</v>
      </c>
      <c r="AR228" s="3">
        <v>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v>0</v>
      </c>
      <c r="BE228" s="3">
        <v>0</v>
      </c>
      <c r="BF228" s="3">
        <v>0</v>
      </c>
      <c r="BG228" s="3">
        <v>0</v>
      </c>
      <c r="BH228" s="3">
        <v>1</v>
      </c>
      <c r="BI228" s="3">
        <v>0.3</v>
      </c>
      <c r="BJ228" s="3">
        <v>2.6</v>
      </c>
      <c r="BK228" s="3">
        <v>3</v>
      </c>
      <c r="BL228" s="3">
        <v>113.5</v>
      </c>
      <c r="BM228" s="3">
        <v>17.03</v>
      </c>
      <c r="BN228" s="3">
        <v>130.53</v>
      </c>
      <c r="BO228" s="3">
        <v>130.53</v>
      </c>
      <c r="BQ228" s="3" t="s">
        <v>616</v>
      </c>
      <c r="BR228" s="3" t="s">
        <v>84</v>
      </c>
      <c r="BS228" s="4">
        <v>45253</v>
      </c>
      <c r="BT228" s="5">
        <v>0.3520833333333333</v>
      </c>
      <c r="BU228" s="3" t="s">
        <v>842</v>
      </c>
      <c r="BV228" s="3" t="s">
        <v>94</v>
      </c>
      <c r="BY228" s="3">
        <v>13089.44</v>
      </c>
      <c r="BZ228" s="3" t="s">
        <v>86</v>
      </c>
      <c r="CA228" s="3" t="s">
        <v>618</v>
      </c>
      <c r="CC228" s="3" t="s">
        <v>90</v>
      </c>
      <c r="CD228" s="3">
        <v>2196</v>
      </c>
      <c r="CE228" s="3" t="s">
        <v>239</v>
      </c>
      <c r="CF228" s="4">
        <v>45254</v>
      </c>
      <c r="CI228" s="3">
        <v>1</v>
      </c>
      <c r="CJ228" s="3">
        <v>1</v>
      </c>
      <c r="CK228" s="3">
        <v>21</v>
      </c>
      <c r="CL228" s="3" t="s">
        <v>88</v>
      </c>
    </row>
    <row r="229" spans="1:90" x14ac:dyDescent="0.3">
      <c r="A229" s="3" t="s">
        <v>72</v>
      </c>
      <c r="B229" s="3" t="s">
        <v>73</v>
      </c>
      <c r="C229" s="3" t="s">
        <v>74</v>
      </c>
      <c r="E229" s="3" t="str">
        <f>"GAB2017834"</f>
        <v>GAB2017834</v>
      </c>
      <c r="F229" s="4">
        <v>45252</v>
      </c>
      <c r="G229" s="3">
        <v>202408</v>
      </c>
      <c r="H229" s="3" t="s">
        <v>75</v>
      </c>
      <c r="I229" s="3" t="s">
        <v>76</v>
      </c>
      <c r="J229" s="3" t="s">
        <v>77</v>
      </c>
      <c r="K229" s="3" t="s">
        <v>78</v>
      </c>
      <c r="L229" s="3" t="s">
        <v>223</v>
      </c>
      <c r="M229" s="3" t="s">
        <v>224</v>
      </c>
      <c r="N229" s="3" t="s">
        <v>637</v>
      </c>
      <c r="O229" s="3" t="s">
        <v>82</v>
      </c>
      <c r="P229" s="3" t="str">
        <f>"SUT-CT084122                  "</f>
        <v xml:space="preserve">SUT-CT084122                  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3">
        <v>0</v>
      </c>
      <c r="AI229" s="3">
        <v>0</v>
      </c>
      <c r="AJ229" s="3">
        <v>0</v>
      </c>
      <c r="AK229" s="3">
        <v>0</v>
      </c>
      <c r="AL229" s="3">
        <v>0</v>
      </c>
      <c r="AM229" s="3">
        <v>0</v>
      </c>
      <c r="AN229" s="3">
        <v>0</v>
      </c>
      <c r="AO229" s="3">
        <v>0</v>
      </c>
      <c r="AP229" s="3">
        <v>0</v>
      </c>
      <c r="AQ229" s="3">
        <v>44.29</v>
      </c>
      <c r="AR229" s="3">
        <v>0</v>
      </c>
      <c r="AS229" s="3">
        <v>0</v>
      </c>
      <c r="AT229" s="3">
        <v>0</v>
      </c>
      <c r="AU229" s="3">
        <v>0</v>
      </c>
      <c r="AV229" s="3">
        <v>0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0</v>
      </c>
      <c r="BE229" s="3">
        <v>0</v>
      </c>
      <c r="BF229" s="3">
        <v>0</v>
      </c>
      <c r="BG229" s="3">
        <v>0</v>
      </c>
      <c r="BH229" s="3">
        <v>1</v>
      </c>
      <c r="BI229" s="3">
        <v>0.2</v>
      </c>
      <c r="BJ229" s="3">
        <v>2.8</v>
      </c>
      <c r="BK229" s="3">
        <v>3</v>
      </c>
      <c r="BL229" s="3">
        <v>113.5</v>
      </c>
      <c r="BM229" s="3">
        <v>17.03</v>
      </c>
      <c r="BN229" s="3">
        <v>130.53</v>
      </c>
      <c r="BO229" s="3">
        <v>130.53</v>
      </c>
      <c r="BQ229" s="3" t="s">
        <v>843</v>
      </c>
      <c r="BR229" s="3" t="s">
        <v>84</v>
      </c>
      <c r="BS229" s="4">
        <v>45254</v>
      </c>
      <c r="BT229" s="5">
        <v>0.4284722222222222</v>
      </c>
      <c r="BU229" s="3" t="s">
        <v>844</v>
      </c>
      <c r="BV229" s="3" t="s">
        <v>94</v>
      </c>
      <c r="BY229" s="3">
        <v>13949</v>
      </c>
      <c r="BZ229" s="3" t="s">
        <v>86</v>
      </c>
      <c r="CA229" s="3" t="s">
        <v>702</v>
      </c>
      <c r="CC229" s="3" t="s">
        <v>224</v>
      </c>
      <c r="CD229" s="3">
        <v>4001</v>
      </c>
      <c r="CE229" s="3" t="s">
        <v>96</v>
      </c>
      <c r="CF229" s="4">
        <v>45258</v>
      </c>
      <c r="CI229" s="3">
        <v>2</v>
      </c>
      <c r="CJ229" s="3">
        <v>2</v>
      </c>
      <c r="CK229" s="3">
        <v>21</v>
      </c>
      <c r="CL229" s="3" t="s">
        <v>88</v>
      </c>
    </row>
    <row r="230" spans="1:90" x14ac:dyDescent="0.3">
      <c r="A230" s="3" t="s">
        <v>72</v>
      </c>
      <c r="B230" s="3" t="s">
        <v>73</v>
      </c>
      <c r="C230" s="3" t="s">
        <v>74</v>
      </c>
      <c r="E230" s="3" t="str">
        <f>"GAB2017835"</f>
        <v>GAB2017835</v>
      </c>
      <c r="F230" s="4">
        <v>45252</v>
      </c>
      <c r="G230" s="3">
        <v>202408</v>
      </c>
      <c r="H230" s="3" t="s">
        <v>75</v>
      </c>
      <c r="I230" s="3" t="s">
        <v>76</v>
      </c>
      <c r="J230" s="3" t="s">
        <v>77</v>
      </c>
      <c r="K230" s="3" t="s">
        <v>78</v>
      </c>
      <c r="L230" s="3" t="s">
        <v>223</v>
      </c>
      <c r="M230" s="3" t="s">
        <v>224</v>
      </c>
      <c r="N230" s="3" t="s">
        <v>845</v>
      </c>
      <c r="O230" s="3" t="s">
        <v>82</v>
      </c>
      <c r="P230" s="3" t="str">
        <f>"SUT-CT084124                  "</f>
        <v xml:space="preserve">SUT-CT084124                  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0</v>
      </c>
      <c r="Z230" s="3">
        <v>0</v>
      </c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3">
        <v>0</v>
      </c>
      <c r="AI230" s="3">
        <v>0</v>
      </c>
      <c r="AJ230" s="3">
        <v>0</v>
      </c>
      <c r="AK230" s="3">
        <v>0</v>
      </c>
      <c r="AL230" s="3">
        <v>0</v>
      </c>
      <c r="AM230" s="3">
        <v>0</v>
      </c>
      <c r="AN230" s="3">
        <v>0</v>
      </c>
      <c r="AO230" s="3">
        <v>0</v>
      </c>
      <c r="AP230" s="3">
        <v>0</v>
      </c>
      <c r="AQ230" s="3">
        <v>36.92</v>
      </c>
      <c r="AR230" s="3">
        <v>0</v>
      </c>
      <c r="AS230" s="3">
        <v>0</v>
      </c>
      <c r="AT230" s="3">
        <v>0</v>
      </c>
      <c r="AU230" s="3">
        <v>0</v>
      </c>
      <c r="AV230" s="3">
        <v>0</v>
      </c>
      <c r="AW230" s="3">
        <v>0</v>
      </c>
      <c r="AX230" s="3">
        <v>0</v>
      </c>
      <c r="AY230" s="3">
        <v>0</v>
      </c>
      <c r="AZ230" s="3">
        <v>0</v>
      </c>
      <c r="BA230" s="3">
        <v>0</v>
      </c>
      <c r="BB230" s="3">
        <v>0</v>
      </c>
      <c r="BC230" s="3">
        <v>0</v>
      </c>
      <c r="BD230" s="3">
        <v>0</v>
      </c>
      <c r="BE230" s="3">
        <v>0</v>
      </c>
      <c r="BF230" s="3">
        <v>0</v>
      </c>
      <c r="BG230" s="3">
        <v>0</v>
      </c>
      <c r="BH230" s="3">
        <v>1</v>
      </c>
      <c r="BI230" s="3">
        <v>0.1</v>
      </c>
      <c r="BJ230" s="3">
        <v>2.1</v>
      </c>
      <c r="BK230" s="3">
        <v>2.5</v>
      </c>
      <c r="BL230" s="3">
        <v>94.6</v>
      </c>
      <c r="BM230" s="3">
        <v>14.19</v>
      </c>
      <c r="BN230" s="3">
        <v>108.79</v>
      </c>
      <c r="BO230" s="3">
        <v>108.79</v>
      </c>
      <c r="BR230" s="3" t="s">
        <v>84</v>
      </c>
      <c r="BS230" s="4">
        <v>45254</v>
      </c>
      <c r="BT230" s="5">
        <v>0.40069444444444446</v>
      </c>
      <c r="BU230" s="3" t="s">
        <v>701</v>
      </c>
      <c r="BV230" s="3" t="s">
        <v>94</v>
      </c>
      <c r="BY230" s="3">
        <v>10301.76</v>
      </c>
      <c r="BZ230" s="3" t="s">
        <v>86</v>
      </c>
      <c r="CA230" s="3" t="s">
        <v>702</v>
      </c>
      <c r="CC230" s="3" t="s">
        <v>224</v>
      </c>
      <c r="CD230" s="3">
        <v>4001</v>
      </c>
      <c r="CE230" s="3" t="s">
        <v>239</v>
      </c>
      <c r="CF230" s="4">
        <v>45258</v>
      </c>
      <c r="CI230" s="3">
        <v>2</v>
      </c>
      <c r="CJ230" s="3">
        <v>2</v>
      </c>
      <c r="CK230" s="3">
        <v>21</v>
      </c>
      <c r="CL230" s="3" t="s">
        <v>88</v>
      </c>
    </row>
    <row r="231" spans="1:90" x14ac:dyDescent="0.3">
      <c r="A231" s="3" t="s">
        <v>72</v>
      </c>
      <c r="B231" s="3" t="s">
        <v>73</v>
      </c>
      <c r="C231" s="3" t="s">
        <v>74</v>
      </c>
      <c r="E231" s="3" t="str">
        <f>"GAB2017836"</f>
        <v>GAB2017836</v>
      </c>
      <c r="F231" s="4">
        <v>45252</v>
      </c>
      <c r="G231" s="3">
        <v>202408</v>
      </c>
      <c r="H231" s="3" t="s">
        <v>75</v>
      </c>
      <c r="I231" s="3" t="s">
        <v>76</v>
      </c>
      <c r="J231" s="3" t="s">
        <v>77</v>
      </c>
      <c r="K231" s="3" t="s">
        <v>78</v>
      </c>
      <c r="L231" s="3" t="s">
        <v>75</v>
      </c>
      <c r="M231" s="3" t="s">
        <v>76</v>
      </c>
      <c r="N231" s="3" t="s">
        <v>787</v>
      </c>
      <c r="O231" s="3" t="s">
        <v>82</v>
      </c>
      <c r="P231" s="3" t="str">
        <f>"SUT-CT084125 121              "</f>
        <v xml:space="preserve">SUT-CT084125 121              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3">
        <v>0</v>
      </c>
      <c r="AI231" s="3">
        <v>0</v>
      </c>
      <c r="AJ231" s="3">
        <v>0</v>
      </c>
      <c r="AK231" s="3">
        <v>0</v>
      </c>
      <c r="AL231" s="3">
        <v>0</v>
      </c>
      <c r="AM231" s="3">
        <v>0</v>
      </c>
      <c r="AN231" s="3">
        <v>0</v>
      </c>
      <c r="AO231" s="3">
        <v>0</v>
      </c>
      <c r="AP231" s="3">
        <v>0</v>
      </c>
      <c r="AQ231" s="3">
        <v>23.07</v>
      </c>
      <c r="AR231" s="3">
        <v>0</v>
      </c>
      <c r="AS231" s="3">
        <v>0</v>
      </c>
      <c r="AT231" s="3">
        <v>0</v>
      </c>
      <c r="AU231" s="3">
        <v>0</v>
      </c>
      <c r="AV231" s="3">
        <v>0</v>
      </c>
      <c r="AW231" s="3">
        <v>0</v>
      </c>
      <c r="AX231" s="3">
        <v>0</v>
      </c>
      <c r="AY231" s="3">
        <v>0</v>
      </c>
      <c r="AZ231" s="3">
        <v>0</v>
      </c>
      <c r="BA231" s="3">
        <v>0</v>
      </c>
      <c r="BB231" s="3">
        <v>0</v>
      </c>
      <c r="BC231" s="3">
        <v>0</v>
      </c>
      <c r="BD231" s="3">
        <v>0</v>
      </c>
      <c r="BE231" s="3">
        <v>0</v>
      </c>
      <c r="BF231" s="3">
        <v>0</v>
      </c>
      <c r="BG231" s="3">
        <v>0</v>
      </c>
      <c r="BH231" s="3">
        <v>1</v>
      </c>
      <c r="BI231" s="3">
        <v>0.3</v>
      </c>
      <c r="BJ231" s="3">
        <v>2.5</v>
      </c>
      <c r="BK231" s="3">
        <v>3</v>
      </c>
      <c r="BL231" s="3">
        <v>59.12</v>
      </c>
      <c r="BM231" s="3">
        <v>8.8699999999999992</v>
      </c>
      <c r="BN231" s="3">
        <v>67.989999999999995</v>
      </c>
      <c r="BO231" s="3">
        <v>67.989999999999995</v>
      </c>
      <c r="BQ231" s="3" t="s">
        <v>788</v>
      </c>
      <c r="BR231" s="3" t="s">
        <v>84</v>
      </c>
      <c r="BS231" s="4">
        <v>45253</v>
      </c>
      <c r="BT231" s="5">
        <v>0.37638888888888888</v>
      </c>
      <c r="BU231" s="3" t="s">
        <v>846</v>
      </c>
      <c r="BV231" s="3" t="s">
        <v>94</v>
      </c>
      <c r="BY231" s="3">
        <v>12423.6</v>
      </c>
      <c r="BZ231" s="3" t="s">
        <v>86</v>
      </c>
      <c r="CA231" s="3" t="s">
        <v>847</v>
      </c>
      <c r="CC231" s="3" t="s">
        <v>76</v>
      </c>
      <c r="CD231" s="3">
        <v>7800</v>
      </c>
      <c r="CE231" s="3" t="s">
        <v>87</v>
      </c>
      <c r="CF231" s="4">
        <v>45254</v>
      </c>
      <c r="CI231" s="3">
        <v>1</v>
      </c>
      <c r="CJ231" s="3">
        <v>1</v>
      </c>
      <c r="CK231" s="3">
        <v>22</v>
      </c>
      <c r="CL231" s="3" t="s">
        <v>88</v>
      </c>
    </row>
    <row r="232" spans="1:90" x14ac:dyDescent="0.3">
      <c r="A232" s="3" t="s">
        <v>72</v>
      </c>
      <c r="B232" s="3" t="s">
        <v>73</v>
      </c>
      <c r="C232" s="3" t="s">
        <v>74</v>
      </c>
      <c r="E232" s="3" t="str">
        <f>"GAB2017838"</f>
        <v>GAB2017838</v>
      </c>
      <c r="F232" s="4">
        <v>45252</v>
      </c>
      <c r="G232" s="3">
        <v>202408</v>
      </c>
      <c r="H232" s="3" t="s">
        <v>75</v>
      </c>
      <c r="I232" s="3" t="s">
        <v>76</v>
      </c>
      <c r="J232" s="3" t="s">
        <v>77</v>
      </c>
      <c r="K232" s="3" t="s">
        <v>78</v>
      </c>
      <c r="L232" s="3" t="s">
        <v>136</v>
      </c>
      <c r="M232" s="3" t="s">
        <v>137</v>
      </c>
      <c r="N232" s="3" t="s">
        <v>848</v>
      </c>
      <c r="O232" s="3" t="s">
        <v>82</v>
      </c>
      <c r="P232" s="3" t="str">
        <f>"SUT-CT084129                  "</f>
        <v xml:space="preserve">SUT-CT084129                  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3">
        <v>0</v>
      </c>
      <c r="AI232" s="3">
        <v>0</v>
      </c>
      <c r="AJ232" s="3">
        <v>0</v>
      </c>
      <c r="AK232" s="3">
        <v>0</v>
      </c>
      <c r="AL232" s="3">
        <v>0</v>
      </c>
      <c r="AM232" s="3">
        <v>0</v>
      </c>
      <c r="AN232" s="3">
        <v>0</v>
      </c>
      <c r="AO232" s="3">
        <v>0</v>
      </c>
      <c r="AP232" s="3">
        <v>0</v>
      </c>
      <c r="AQ232" s="3">
        <v>44.29</v>
      </c>
      <c r="AR232" s="3">
        <v>0</v>
      </c>
      <c r="AS232" s="3">
        <v>0</v>
      </c>
      <c r="AT232" s="3">
        <v>0</v>
      </c>
      <c r="AU232" s="3">
        <v>0</v>
      </c>
      <c r="AV232" s="3">
        <v>0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0</v>
      </c>
      <c r="BE232" s="3">
        <v>0</v>
      </c>
      <c r="BF232" s="3">
        <v>0</v>
      </c>
      <c r="BG232" s="3">
        <v>0</v>
      </c>
      <c r="BH232" s="3">
        <v>1</v>
      </c>
      <c r="BI232" s="3">
        <v>0.4</v>
      </c>
      <c r="BJ232" s="3">
        <v>2.6</v>
      </c>
      <c r="BK232" s="3">
        <v>3</v>
      </c>
      <c r="BL232" s="3">
        <v>113.5</v>
      </c>
      <c r="BM232" s="3">
        <v>17.03</v>
      </c>
      <c r="BN232" s="3">
        <v>130.53</v>
      </c>
      <c r="BO232" s="3">
        <v>130.53</v>
      </c>
      <c r="BQ232" s="3" t="s">
        <v>849</v>
      </c>
      <c r="BR232" s="3" t="s">
        <v>84</v>
      </c>
      <c r="BS232" s="4">
        <v>45253</v>
      </c>
      <c r="BT232" s="5">
        <v>0.41388888888888892</v>
      </c>
      <c r="BU232" s="3" t="s">
        <v>170</v>
      </c>
      <c r="BV232" s="3" t="s">
        <v>94</v>
      </c>
      <c r="BY232" s="3">
        <v>13065.15</v>
      </c>
      <c r="BZ232" s="3" t="s">
        <v>86</v>
      </c>
      <c r="CA232" s="3" t="s">
        <v>850</v>
      </c>
      <c r="CC232" s="3" t="s">
        <v>137</v>
      </c>
      <c r="CD232" s="3">
        <v>157</v>
      </c>
      <c r="CE232" s="3" t="s">
        <v>291</v>
      </c>
      <c r="CF232" s="4">
        <v>45254</v>
      </c>
      <c r="CI232" s="3">
        <v>1</v>
      </c>
      <c r="CJ232" s="3">
        <v>1</v>
      </c>
      <c r="CK232" s="3">
        <v>21</v>
      </c>
      <c r="CL232" s="3" t="s">
        <v>88</v>
      </c>
    </row>
    <row r="233" spans="1:90" x14ac:dyDescent="0.3">
      <c r="A233" s="3" t="s">
        <v>72</v>
      </c>
      <c r="B233" s="3" t="s">
        <v>73</v>
      </c>
      <c r="C233" s="3" t="s">
        <v>74</v>
      </c>
      <c r="E233" s="3" t="str">
        <f>"GAB2017840"</f>
        <v>GAB2017840</v>
      </c>
      <c r="F233" s="4">
        <v>45252</v>
      </c>
      <c r="G233" s="3">
        <v>202408</v>
      </c>
      <c r="H233" s="3" t="s">
        <v>75</v>
      </c>
      <c r="I233" s="3" t="s">
        <v>76</v>
      </c>
      <c r="J233" s="3" t="s">
        <v>77</v>
      </c>
      <c r="K233" s="3" t="s">
        <v>78</v>
      </c>
      <c r="L233" s="3" t="s">
        <v>454</v>
      </c>
      <c r="M233" s="3" t="s">
        <v>455</v>
      </c>
      <c r="N233" s="3" t="s">
        <v>851</v>
      </c>
      <c r="O233" s="3" t="s">
        <v>82</v>
      </c>
      <c r="P233" s="3" t="str">
        <f>"SUT-019235                    "</f>
        <v xml:space="preserve">SUT-019235                    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3">
        <v>0</v>
      </c>
      <c r="AI233" s="3">
        <v>0</v>
      </c>
      <c r="AJ233" s="3">
        <v>0</v>
      </c>
      <c r="AK233" s="3">
        <v>0</v>
      </c>
      <c r="AL233" s="3">
        <v>0</v>
      </c>
      <c r="AM233" s="3">
        <v>0</v>
      </c>
      <c r="AN233" s="3">
        <v>0</v>
      </c>
      <c r="AO233" s="3">
        <v>0</v>
      </c>
      <c r="AP233" s="3">
        <v>0</v>
      </c>
      <c r="AQ233" s="3">
        <v>70.150000000000006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v>0</v>
      </c>
      <c r="BE233" s="3">
        <v>0</v>
      </c>
      <c r="BF233" s="3">
        <v>0</v>
      </c>
      <c r="BG233" s="3">
        <v>0</v>
      </c>
      <c r="BH233" s="3">
        <v>1</v>
      </c>
      <c r="BI233" s="3">
        <v>0.1</v>
      </c>
      <c r="BJ233" s="3">
        <v>2.1</v>
      </c>
      <c r="BK233" s="3">
        <v>2.5</v>
      </c>
      <c r="BL233" s="3">
        <v>179.76</v>
      </c>
      <c r="BM233" s="3">
        <v>26.96</v>
      </c>
      <c r="BN233" s="3">
        <v>206.72</v>
      </c>
      <c r="BO233" s="3">
        <v>206.72</v>
      </c>
      <c r="BQ233" s="3" t="s">
        <v>684</v>
      </c>
      <c r="BR233" s="3" t="s">
        <v>84</v>
      </c>
      <c r="BS233" s="4">
        <v>45254</v>
      </c>
      <c r="BT233" s="5">
        <v>0.54861111111111105</v>
      </c>
      <c r="BU233" s="3" t="s">
        <v>852</v>
      </c>
      <c r="BV233" s="3" t="s">
        <v>94</v>
      </c>
      <c r="BY233" s="3">
        <v>10364.049999999999</v>
      </c>
      <c r="BZ233" s="3" t="s">
        <v>86</v>
      </c>
      <c r="CA233" s="3" t="s">
        <v>657</v>
      </c>
      <c r="CC233" s="3" t="s">
        <v>455</v>
      </c>
      <c r="CD233" s="3">
        <v>4404</v>
      </c>
      <c r="CE233" s="3" t="s">
        <v>116</v>
      </c>
      <c r="CF233" s="4">
        <v>45258</v>
      </c>
      <c r="CI233" s="3">
        <v>2</v>
      </c>
      <c r="CJ233" s="3">
        <v>2</v>
      </c>
      <c r="CK233" s="3">
        <v>23</v>
      </c>
      <c r="CL233" s="3" t="s">
        <v>88</v>
      </c>
    </row>
    <row r="234" spans="1:90" x14ac:dyDescent="0.3">
      <c r="A234" s="3" t="s">
        <v>72</v>
      </c>
      <c r="B234" s="3" t="s">
        <v>73</v>
      </c>
      <c r="C234" s="3" t="s">
        <v>74</v>
      </c>
      <c r="E234" s="3" t="str">
        <f>"GAB2017846"</f>
        <v>GAB2017846</v>
      </c>
      <c r="F234" s="4">
        <v>45252</v>
      </c>
      <c r="G234" s="3">
        <v>202408</v>
      </c>
      <c r="H234" s="3" t="s">
        <v>75</v>
      </c>
      <c r="I234" s="3" t="s">
        <v>76</v>
      </c>
      <c r="J234" s="3" t="s">
        <v>77</v>
      </c>
      <c r="K234" s="3" t="s">
        <v>78</v>
      </c>
      <c r="L234" s="3" t="s">
        <v>853</v>
      </c>
      <c r="M234" s="3" t="s">
        <v>854</v>
      </c>
      <c r="N234" s="3" t="s">
        <v>855</v>
      </c>
      <c r="O234" s="3" t="s">
        <v>82</v>
      </c>
      <c r="P234" s="3" t="str">
        <f>"SUT-019283                    "</f>
        <v xml:space="preserve">SUT-019283                    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3">
        <v>0</v>
      </c>
      <c r="AI234" s="3">
        <v>0</v>
      </c>
      <c r="AJ234" s="3">
        <v>0</v>
      </c>
      <c r="AK234" s="3">
        <v>0</v>
      </c>
      <c r="AL234" s="3">
        <v>0</v>
      </c>
      <c r="AM234" s="3">
        <v>0</v>
      </c>
      <c r="AN234" s="3">
        <v>0</v>
      </c>
      <c r="AO234" s="3">
        <v>0</v>
      </c>
      <c r="AP234" s="3">
        <v>0</v>
      </c>
      <c r="AQ234" s="3">
        <v>173.52</v>
      </c>
      <c r="AR234" s="3">
        <v>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v>0</v>
      </c>
      <c r="BE234" s="3">
        <v>0</v>
      </c>
      <c r="BF234" s="3">
        <v>0</v>
      </c>
      <c r="BG234" s="3">
        <v>0</v>
      </c>
      <c r="BH234" s="3">
        <v>1</v>
      </c>
      <c r="BI234" s="3">
        <v>2.7</v>
      </c>
      <c r="BJ234" s="3">
        <v>6.1</v>
      </c>
      <c r="BK234" s="3">
        <v>6.5</v>
      </c>
      <c r="BL234" s="3">
        <v>444.65</v>
      </c>
      <c r="BM234" s="3">
        <v>66.7</v>
      </c>
      <c r="BN234" s="3">
        <v>511.35</v>
      </c>
      <c r="BO234" s="3">
        <v>511.35</v>
      </c>
      <c r="BR234" s="3" t="s">
        <v>84</v>
      </c>
      <c r="BS234" s="4">
        <v>45257</v>
      </c>
      <c r="BT234" s="5">
        <v>0.41666666666666669</v>
      </c>
      <c r="BU234" s="3" t="s">
        <v>856</v>
      </c>
      <c r="BV234" s="3" t="s">
        <v>88</v>
      </c>
      <c r="BW234" s="3" t="s">
        <v>857</v>
      </c>
      <c r="BX234" s="3" t="s">
        <v>858</v>
      </c>
      <c r="BY234" s="3">
        <v>30441.599999999999</v>
      </c>
      <c r="BZ234" s="3" t="s">
        <v>86</v>
      </c>
      <c r="CA234" s="3" t="s">
        <v>859</v>
      </c>
      <c r="CC234" s="3" t="s">
        <v>854</v>
      </c>
      <c r="CD234" s="3">
        <v>2571</v>
      </c>
      <c r="CE234" s="3" t="s">
        <v>860</v>
      </c>
      <c r="CF234" s="4">
        <v>45258</v>
      </c>
      <c r="CI234" s="3">
        <v>2</v>
      </c>
      <c r="CJ234" s="3">
        <v>3</v>
      </c>
      <c r="CK234" s="3">
        <v>23</v>
      </c>
      <c r="CL234" s="3" t="s">
        <v>88</v>
      </c>
    </row>
    <row r="235" spans="1:90" x14ac:dyDescent="0.3">
      <c r="A235" s="3" t="s">
        <v>332</v>
      </c>
      <c r="B235" s="3" t="s">
        <v>73</v>
      </c>
      <c r="C235" s="3" t="s">
        <v>74</v>
      </c>
      <c r="E235" s="3" t="str">
        <f>"009943325880"</f>
        <v>009943325880</v>
      </c>
      <c r="F235" s="4">
        <v>45253</v>
      </c>
      <c r="G235" s="3">
        <v>202408</v>
      </c>
      <c r="H235" s="3" t="s">
        <v>136</v>
      </c>
      <c r="I235" s="3" t="s">
        <v>137</v>
      </c>
      <c r="J235" s="3" t="s">
        <v>333</v>
      </c>
      <c r="K235" s="3" t="s">
        <v>78</v>
      </c>
      <c r="L235" s="3" t="s">
        <v>117</v>
      </c>
      <c r="M235" s="3" t="s">
        <v>117</v>
      </c>
      <c r="N235" s="3" t="s">
        <v>861</v>
      </c>
      <c r="O235" s="3" t="s">
        <v>169</v>
      </c>
      <c r="P235" s="3" t="str">
        <f>"NA                            "</f>
        <v xml:space="preserve">NA                            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0</v>
      </c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5.57</v>
      </c>
      <c r="AH235" s="3">
        <v>0</v>
      </c>
      <c r="AI235" s="3">
        <v>0</v>
      </c>
      <c r="AJ235" s="3">
        <v>0</v>
      </c>
      <c r="AK235" s="3">
        <v>0</v>
      </c>
      <c r="AL235" s="3">
        <v>0</v>
      </c>
      <c r="AM235" s="3">
        <v>0</v>
      </c>
      <c r="AN235" s="3">
        <v>0</v>
      </c>
      <c r="AO235" s="3">
        <v>0</v>
      </c>
      <c r="AP235" s="3">
        <v>0</v>
      </c>
      <c r="AQ235" s="3">
        <v>142.29</v>
      </c>
      <c r="AR235" s="3">
        <v>0</v>
      </c>
      <c r="AS235" s="3">
        <v>0</v>
      </c>
      <c r="AT235" s="3">
        <v>0</v>
      </c>
      <c r="AU235" s="3">
        <v>0</v>
      </c>
      <c r="AV235" s="3">
        <v>0</v>
      </c>
      <c r="AW235" s="3">
        <v>0</v>
      </c>
      <c r="AX235" s="3">
        <v>0</v>
      </c>
      <c r="AY235" s="3">
        <v>0</v>
      </c>
      <c r="AZ235" s="3">
        <v>0</v>
      </c>
      <c r="BA235" s="3">
        <v>0</v>
      </c>
      <c r="BB235" s="3">
        <v>0</v>
      </c>
      <c r="BC235" s="3">
        <v>0</v>
      </c>
      <c r="BD235" s="3">
        <v>0</v>
      </c>
      <c r="BE235" s="3">
        <v>0</v>
      </c>
      <c r="BF235" s="3">
        <v>0</v>
      </c>
      <c r="BG235" s="3">
        <v>0</v>
      </c>
      <c r="BH235" s="3">
        <v>7</v>
      </c>
      <c r="BI235" s="3">
        <v>18.2</v>
      </c>
      <c r="BJ235" s="3">
        <v>29.8</v>
      </c>
      <c r="BK235" s="3">
        <v>30</v>
      </c>
      <c r="BL235" s="3">
        <v>370.19</v>
      </c>
      <c r="BM235" s="3">
        <v>55.53</v>
      </c>
      <c r="BN235" s="3">
        <v>425.72</v>
      </c>
      <c r="BO235" s="3">
        <v>425.72</v>
      </c>
      <c r="BQ235" s="3" t="s">
        <v>862</v>
      </c>
      <c r="BR235" s="3" t="s">
        <v>863</v>
      </c>
      <c r="BS235" s="4">
        <v>45258</v>
      </c>
      <c r="BT235" s="5">
        <v>0.52013888888888882</v>
      </c>
      <c r="BU235" s="3" t="s">
        <v>864</v>
      </c>
      <c r="BV235" s="3" t="s">
        <v>94</v>
      </c>
      <c r="BY235" s="3">
        <v>148848.88</v>
      </c>
      <c r="BZ235" s="3" t="s">
        <v>600</v>
      </c>
      <c r="CA235" s="3" t="s">
        <v>726</v>
      </c>
      <c r="CC235" s="3" t="s">
        <v>117</v>
      </c>
      <c r="CD235" s="3">
        <v>7646</v>
      </c>
      <c r="CE235" s="3" t="s">
        <v>161</v>
      </c>
      <c r="CF235" s="4">
        <v>45259</v>
      </c>
      <c r="CI235" s="3">
        <v>3</v>
      </c>
      <c r="CJ235" s="3">
        <v>3</v>
      </c>
      <c r="CK235" s="3">
        <v>43</v>
      </c>
      <c r="CL235" s="3" t="s">
        <v>88</v>
      </c>
    </row>
    <row r="236" spans="1:90" x14ac:dyDescent="0.3">
      <c r="A236" s="3" t="s">
        <v>332</v>
      </c>
      <c r="B236" s="3" t="s">
        <v>73</v>
      </c>
      <c r="C236" s="3" t="s">
        <v>74</v>
      </c>
      <c r="E236" s="3" t="str">
        <f>"009943325878"</f>
        <v>009943325878</v>
      </c>
      <c r="F236" s="4">
        <v>45253</v>
      </c>
      <c r="G236" s="3">
        <v>202408</v>
      </c>
      <c r="H236" s="3" t="s">
        <v>136</v>
      </c>
      <c r="I236" s="3" t="s">
        <v>137</v>
      </c>
      <c r="J236" s="3" t="s">
        <v>333</v>
      </c>
      <c r="K236" s="3" t="s">
        <v>78</v>
      </c>
      <c r="L236" s="3" t="s">
        <v>266</v>
      </c>
      <c r="M236" s="3" t="s">
        <v>267</v>
      </c>
      <c r="N236" s="3" t="s">
        <v>138</v>
      </c>
      <c r="O236" s="3" t="s">
        <v>82</v>
      </c>
      <c r="P236" s="3" t="str">
        <f>"NA                            "</f>
        <v xml:space="preserve">NA                            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3">
        <v>0</v>
      </c>
      <c r="AI236" s="3">
        <v>0</v>
      </c>
      <c r="AJ236" s="3">
        <v>0</v>
      </c>
      <c r="AK236" s="3">
        <v>0</v>
      </c>
      <c r="AL236" s="3">
        <v>0</v>
      </c>
      <c r="AM236" s="3">
        <v>0</v>
      </c>
      <c r="AN236" s="3">
        <v>0</v>
      </c>
      <c r="AO236" s="3">
        <v>0</v>
      </c>
      <c r="AP236" s="3">
        <v>0</v>
      </c>
      <c r="AQ236" s="3">
        <v>44.29</v>
      </c>
      <c r="AR236" s="3">
        <v>0</v>
      </c>
      <c r="AS236" s="3">
        <v>0</v>
      </c>
      <c r="AT236" s="3">
        <v>0</v>
      </c>
      <c r="AU236" s="3">
        <v>0</v>
      </c>
      <c r="AV236" s="3">
        <v>0</v>
      </c>
      <c r="AW236" s="3">
        <v>0</v>
      </c>
      <c r="AX236" s="3">
        <v>0</v>
      </c>
      <c r="AY236" s="3">
        <v>0</v>
      </c>
      <c r="AZ236" s="3">
        <v>0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3">
        <v>0</v>
      </c>
      <c r="BH236" s="3">
        <v>1</v>
      </c>
      <c r="BI236" s="3">
        <v>3</v>
      </c>
      <c r="BJ236" s="3">
        <v>2.5</v>
      </c>
      <c r="BK236" s="3">
        <v>3</v>
      </c>
      <c r="BL236" s="3">
        <v>113.5</v>
      </c>
      <c r="BM236" s="3">
        <v>17.03</v>
      </c>
      <c r="BN236" s="3">
        <v>130.53</v>
      </c>
      <c r="BO236" s="3">
        <v>130.53</v>
      </c>
      <c r="BQ236" s="3" t="s">
        <v>269</v>
      </c>
      <c r="BR236" s="3" t="s">
        <v>139</v>
      </c>
      <c r="BS236" s="3" t="s">
        <v>85</v>
      </c>
      <c r="BY236" s="3">
        <v>12438.4</v>
      </c>
      <c r="BZ236" s="3" t="s">
        <v>86</v>
      </c>
      <c r="CC236" s="3" t="s">
        <v>267</v>
      </c>
      <c r="CD236" s="3">
        <v>9300</v>
      </c>
      <c r="CE236" s="3" t="s">
        <v>161</v>
      </c>
      <c r="CI236" s="3">
        <v>1</v>
      </c>
      <c r="CJ236" s="3" t="s">
        <v>85</v>
      </c>
      <c r="CK236" s="3">
        <v>21</v>
      </c>
      <c r="CL236" s="3" t="s">
        <v>88</v>
      </c>
    </row>
    <row r="237" spans="1:90" x14ac:dyDescent="0.3">
      <c r="A237" s="3" t="s">
        <v>72</v>
      </c>
      <c r="B237" s="3" t="s">
        <v>73</v>
      </c>
      <c r="C237" s="3" t="s">
        <v>74</v>
      </c>
      <c r="E237" s="3" t="str">
        <f>"GAB2017917"</f>
        <v>GAB2017917</v>
      </c>
      <c r="F237" s="4">
        <v>45258</v>
      </c>
      <c r="G237" s="3">
        <v>202408</v>
      </c>
      <c r="H237" s="3" t="s">
        <v>75</v>
      </c>
      <c r="I237" s="3" t="s">
        <v>76</v>
      </c>
      <c r="J237" s="3" t="s">
        <v>77</v>
      </c>
      <c r="K237" s="3" t="s">
        <v>78</v>
      </c>
      <c r="L237" s="3" t="s">
        <v>244</v>
      </c>
      <c r="M237" s="3" t="s">
        <v>245</v>
      </c>
      <c r="N237" s="3" t="s">
        <v>865</v>
      </c>
      <c r="O237" s="3" t="s">
        <v>82</v>
      </c>
      <c r="P237" s="3" t="str">
        <f>"SUT-CT084221                  "</f>
        <v xml:space="preserve">SUT-CT084221                  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3">
        <v>0</v>
      </c>
      <c r="AI237" s="3">
        <v>0</v>
      </c>
      <c r="AJ237" s="3">
        <v>0</v>
      </c>
      <c r="AK237" s="3">
        <v>0</v>
      </c>
      <c r="AL237" s="3">
        <v>0</v>
      </c>
      <c r="AM237" s="3">
        <v>0</v>
      </c>
      <c r="AN237" s="3">
        <v>0</v>
      </c>
      <c r="AO237" s="3">
        <v>0</v>
      </c>
      <c r="AP237" s="3">
        <v>0</v>
      </c>
      <c r="AQ237" s="3">
        <v>83.07</v>
      </c>
      <c r="AR237" s="3">
        <v>0</v>
      </c>
      <c r="AS237" s="3">
        <v>0</v>
      </c>
      <c r="AT237" s="3">
        <v>0</v>
      </c>
      <c r="AU237" s="3">
        <v>0</v>
      </c>
      <c r="AV237" s="3">
        <v>0</v>
      </c>
      <c r="AW237" s="3">
        <v>15.9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0</v>
      </c>
      <c r="BE237" s="3">
        <v>0</v>
      </c>
      <c r="BF237" s="3">
        <v>0</v>
      </c>
      <c r="BG237" s="3">
        <v>0</v>
      </c>
      <c r="BH237" s="3">
        <v>1</v>
      </c>
      <c r="BI237" s="3">
        <v>0.4</v>
      </c>
      <c r="BJ237" s="3">
        <v>2.6</v>
      </c>
      <c r="BK237" s="3">
        <v>3</v>
      </c>
      <c r="BL237" s="3">
        <v>228.77</v>
      </c>
      <c r="BM237" s="3">
        <v>34.32</v>
      </c>
      <c r="BN237" s="3">
        <v>263.08999999999997</v>
      </c>
      <c r="BO237" s="3">
        <v>263.08999999999997</v>
      </c>
      <c r="BQ237" s="3" t="s">
        <v>866</v>
      </c>
      <c r="BR237" s="3" t="s">
        <v>84</v>
      </c>
      <c r="BS237" s="4">
        <v>45259</v>
      </c>
      <c r="BT237" s="5">
        <v>0.41180555555555554</v>
      </c>
      <c r="BU237" s="3" t="s">
        <v>867</v>
      </c>
      <c r="BV237" s="3" t="s">
        <v>94</v>
      </c>
      <c r="BY237" s="3">
        <v>13090.98</v>
      </c>
      <c r="BZ237" s="3" t="s">
        <v>108</v>
      </c>
      <c r="CA237" s="3" t="s">
        <v>868</v>
      </c>
      <c r="CC237" s="3" t="s">
        <v>245</v>
      </c>
      <c r="CD237" s="3">
        <v>2745</v>
      </c>
      <c r="CE237" s="3" t="s">
        <v>869</v>
      </c>
      <c r="CF237" s="4">
        <v>45259</v>
      </c>
      <c r="CI237" s="3">
        <v>2</v>
      </c>
      <c r="CJ237" s="3">
        <v>1</v>
      </c>
      <c r="CK237" s="3">
        <v>23</v>
      </c>
      <c r="CL237" s="3" t="s">
        <v>88</v>
      </c>
    </row>
    <row r="238" spans="1:90" x14ac:dyDescent="0.3">
      <c r="A238" s="3" t="s">
        <v>72</v>
      </c>
      <c r="B238" s="3" t="s">
        <v>73</v>
      </c>
      <c r="C238" s="3" t="s">
        <v>74</v>
      </c>
      <c r="E238" s="3" t="str">
        <f>"GAB2017919"</f>
        <v>GAB2017919</v>
      </c>
      <c r="F238" s="4">
        <v>45258</v>
      </c>
      <c r="G238" s="3">
        <v>202408</v>
      </c>
      <c r="H238" s="3" t="s">
        <v>75</v>
      </c>
      <c r="I238" s="3" t="s">
        <v>76</v>
      </c>
      <c r="J238" s="3" t="s">
        <v>77</v>
      </c>
      <c r="K238" s="3" t="s">
        <v>78</v>
      </c>
      <c r="L238" s="3" t="s">
        <v>710</v>
      </c>
      <c r="M238" s="3" t="s">
        <v>711</v>
      </c>
      <c r="N238" s="3" t="s">
        <v>781</v>
      </c>
      <c r="O238" s="3" t="s">
        <v>82</v>
      </c>
      <c r="P238" s="3" t="str">
        <f>"SUT-CT084224                  "</f>
        <v xml:space="preserve">SUT-CT084224                  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  <c r="AL238" s="3">
        <v>0</v>
      </c>
      <c r="AM238" s="3">
        <v>0</v>
      </c>
      <c r="AN238" s="3">
        <v>0</v>
      </c>
      <c r="AO238" s="3">
        <v>0</v>
      </c>
      <c r="AP238" s="3">
        <v>0</v>
      </c>
      <c r="AQ238" s="3">
        <v>70.150000000000006</v>
      </c>
      <c r="AR238" s="3">
        <v>0</v>
      </c>
      <c r="AS238" s="3">
        <v>0</v>
      </c>
      <c r="AT238" s="3">
        <v>0</v>
      </c>
      <c r="AU238" s="3">
        <v>0</v>
      </c>
      <c r="AV238" s="3">
        <v>0</v>
      </c>
      <c r="AW238" s="3">
        <v>0</v>
      </c>
      <c r="AX238" s="3">
        <v>0</v>
      </c>
      <c r="AY238" s="3">
        <v>0</v>
      </c>
      <c r="AZ238" s="3">
        <v>0</v>
      </c>
      <c r="BA238" s="3">
        <v>0</v>
      </c>
      <c r="BB238" s="3">
        <v>0</v>
      </c>
      <c r="BC238" s="3">
        <v>0</v>
      </c>
      <c r="BD238" s="3">
        <v>0</v>
      </c>
      <c r="BE238" s="3">
        <v>0</v>
      </c>
      <c r="BF238" s="3">
        <v>0</v>
      </c>
      <c r="BG238" s="3">
        <v>0</v>
      </c>
      <c r="BH238" s="3">
        <v>1</v>
      </c>
      <c r="BI238" s="3">
        <v>0.3</v>
      </c>
      <c r="BJ238" s="3">
        <v>2.2000000000000002</v>
      </c>
      <c r="BK238" s="3">
        <v>2.5</v>
      </c>
      <c r="BL238" s="3">
        <v>179.76</v>
      </c>
      <c r="BM238" s="3">
        <v>26.96</v>
      </c>
      <c r="BN238" s="3">
        <v>206.72</v>
      </c>
      <c r="BO238" s="3">
        <v>206.72</v>
      </c>
      <c r="BQ238" s="3" t="s">
        <v>713</v>
      </c>
      <c r="BR238" s="3" t="s">
        <v>84</v>
      </c>
      <c r="BS238" s="4">
        <v>45259</v>
      </c>
      <c r="BT238" s="5">
        <v>0.3743055555555555</v>
      </c>
      <c r="BU238" s="3" t="s">
        <v>870</v>
      </c>
      <c r="BV238" s="3" t="s">
        <v>94</v>
      </c>
      <c r="BY238" s="3">
        <v>10786.16</v>
      </c>
      <c r="BZ238" s="3" t="s">
        <v>86</v>
      </c>
      <c r="CA238" s="3" t="s">
        <v>784</v>
      </c>
      <c r="CC238" s="3" t="s">
        <v>711</v>
      </c>
      <c r="CD238" s="3">
        <v>2300</v>
      </c>
      <c r="CE238" s="3" t="s">
        <v>871</v>
      </c>
      <c r="CF238" s="4">
        <v>45259</v>
      </c>
      <c r="CI238" s="3">
        <v>1</v>
      </c>
      <c r="CJ238" s="3">
        <v>1</v>
      </c>
      <c r="CK238" s="3">
        <v>23</v>
      </c>
      <c r="CL238" s="3" t="s">
        <v>88</v>
      </c>
    </row>
    <row r="239" spans="1:90" x14ac:dyDescent="0.3">
      <c r="A239" s="3" t="s">
        <v>72</v>
      </c>
      <c r="B239" s="3" t="s">
        <v>73</v>
      </c>
      <c r="C239" s="3" t="s">
        <v>74</v>
      </c>
      <c r="E239" s="3" t="str">
        <f>"GAB2017920"</f>
        <v>GAB2017920</v>
      </c>
      <c r="F239" s="4">
        <v>45258</v>
      </c>
      <c r="G239" s="3">
        <v>202408</v>
      </c>
      <c r="H239" s="3" t="s">
        <v>75</v>
      </c>
      <c r="I239" s="3" t="s">
        <v>76</v>
      </c>
      <c r="J239" s="3" t="s">
        <v>77</v>
      </c>
      <c r="K239" s="3" t="s">
        <v>78</v>
      </c>
      <c r="L239" s="3" t="s">
        <v>103</v>
      </c>
      <c r="M239" s="3" t="s">
        <v>104</v>
      </c>
      <c r="N239" s="3" t="s">
        <v>105</v>
      </c>
      <c r="O239" s="3" t="s">
        <v>82</v>
      </c>
      <c r="P239" s="3" t="str">
        <f>"SUT-CT084231                  "</f>
        <v xml:space="preserve">SUT-CT084231                  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  <c r="AL239" s="3">
        <v>0</v>
      </c>
      <c r="AM239" s="3">
        <v>0</v>
      </c>
      <c r="AN239" s="3">
        <v>0</v>
      </c>
      <c r="AO239" s="3">
        <v>0</v>
      </c>
      <c r="AP239" s="3">
        <v>0</v>
      </c>
      <c r="AQ239" s="3">
        <v>70.150000000000006</v>
      </c>
      <c r="AR239" s="3">
        <v>0</v>
      </c>
      <c r="AS239" s="3">
        <v>0</v>
      </c>
      <c r="AT239" s="3">
        <v>0</v>
      </c>
      <c r="AU239" s="3">
        <v>0</v>
      </c>
      <c r="AV239" s="3">
        <v>0</v>
      </c>
      <c r="AW239" s="3">
        <v>15.9</v>
      </c>
      <c r="AX239" s="3">
        <v>0</v>
      </c>
      <c r="AY239" s="3">
        <v>0</v>
      </c>
      <c r="AZ239" s="3">
        <v>0</v>
      </c>
      <c r="BA239" s="3">
        <v>0</v>
      </c>
      <c r="BB239" s="3">
        <v>0</v>
      </c>
      <c r="BC239" s="3">
        <v>0</v>
      </c>
      <c r="BD239" s="3">
        <v>0</v>
      </c>
      <c r="BE239" s="3">
        <v>0</v>
      </c>
      <c r="BF239" s="3">
        <v>0</v>
      </c>
      <c r="BG239" s="3">
        <v>0</v>
      </c>
      <c r="BH239" s="3">
        <v>1</v>
      </c>
      <c r="BI239" s="3">
        <v>0.2</v>
      </c>
      <c r="BJ239" s="3">
        <v>2.2999999999999998</v>
      </c>
      <c r="BK239" s="3">
        <v>2.5</v>
      </c>
      <c r="BL239" s="3">
        <v>195.66</v>
      </c>
      <c r="BM239" s="3">
        <v>29.35</v>
      </c>
      <c r="BN239" s="3">
        <v>225.01</v>
      </c>
      <c r="BO239" s="3">
        <v>225.01</v>
      </c>
      <c r="BQ239" s="3" t="s">
        <v>106</v>
      </c>
      <c r="BR239" s="3" t="s">
        <v>84</v>
      </c>
      <c r="BS239" s="3" t="s">
        <v>85</v>
      </c>
      <c r="BY239" s="3">
        <v>11574.04</v>
      </c>
      <c r="BZ239" s="3" t="s">
        <v>108</v>
      </c>
      <c r="CC239" s="3" t="s">
        <v>104</v>
      </c>
      <c r="CD239" s="3">
        <v>1982</v>
      </c>
      <c r="CE239" s="3" t="s">
        <v>872</v>
      </c>
      <c r="CI239" s="3">
        <v>1</v>
      </c>
      <c r="CJ239" s="3" t="s">
        <v>85</v>
      </c>
      <c r="CK239" s="3">
        <v>23</v>
      </c>
      <c r="CL239" s="3" t="s">
        <v>88</v>
      </c>
    </row>
    <row r="240" spans="1:90" x14ac:dyDescent="0.3">
      <c r="A240" s="3" t="s">
        <v>72</v>
      </c>
      <c r="B240" s="3" t="s">
        <v>73</v>
      </c>
      <c r="C240" s="3" t="s">
        <v>74</v>
      </c>
      <c r="E240" s="3" t="str">
        <f>"GAB2017921"</f>
        <v>GAB2017921</v>
      </c>
      <c r="F240" s="4">
        <v>45258</v>
      </c>
      <c r="G240" s="3">
        <v>202408</v>
      </c>
      <c r="H240" s="3" t="s">
        <v>75</v>
      </c>
      <c r="I240" s="3" t="s">
        <v>76</v>
      </c>
      <c r="J240" s="3" t="s">
        <v>77</v>
      </c>
      <c r="K240" s="3" t="s">
        <v>78</v>
      </c>
      <c r="L240" s="3" t="s">
        <v>605</v>
      </c>
      <c r="M240" s="3" t="s">
        <v>606</v>
      </c>
      <c r="N240" s="3" t="s">
        <v>607</v>
      </c>
      <c r="O240" s="3" t="s">
        <v>82</v>
      </c>
      <c r="P240" s="3" t="str">
        <f>"SUT-CT084230                  "</f>
        <v xml:space="preserve">SUT-CT084230                  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  <c r="AL240" s="3">
        <v>0</v>
      </c>
      <c r="AM240" s="3">
        <v>0</v>
      </c>
      <c r="AN240" s="3">
        <v>0</v>
      </c>
      <c r="AO240" s="3">
        <v>0</v>
      </c>
      <c r="AP240" s="3">
        <v>0</v>
      </c>
      <c r="AQ240" s="3">
        <v>57.23</v>
      </c>
      <c r="AR240" s="3">
        <v>0</v>
      </c>
      <c r="AS240" s="3">
        <v>0</v>
      </c>
      <c r="AT240" s="3">
        <v>0</v>
      </c>
      <c r="AU240" s="3">
        <v>0</v>
      </c>
      <c r="AV240" s="3">
        <v>0</v>
      </c>
      <c r="AW240" s="3">
        <v>0</v>
      </c>
      <c r="AX240" s="3">
        <v>0</v>
      </c>
      <c r="AY240" s="3">
        <v>0</v>
      </c>
      <c r="AZ240" s="3">
        <v>0</v>
      </c>
      <c r="BA240" s="3">
        <v>0</v>
      </c>
      <c r="BB240" s="3">
        <v>0</v>
      </c>
      <c r="BC240" s="3">
        <v>0</v>
      </c>
      <c r="BD240" s="3">
        <v>0</v>
      </c>
      <c r="BE240" s="3">
        <v>0</v>
      </c>
      <c r="BF240" s="3">
        <v>0</v>
      </c>
      <c r="BG240" s="3">
        <v>0</v>
      </c>
      <c r="BH240" s="3">
        <v>1</v>
      </c>
      <c r="BI240" s="3">
        <v>0.2</v>
      </c>
      <c r="BJ240" s="3">
        <v>2</v>
      </c>
      <c r="BK240" s="3">
        <v>2</v>
      </c>
      <c r="BL240" s="3">
        <v>146.65</v>
      </c>
      <c r="BM240" s="3">
        <v>22</v>
      </c>
      <c r="BN240" s="3">
        <v>168.65</v>
      </c>
      <c r="BO240" s="3">
        <v>168.65</v>
      </c>
      <c r="BQ240" s="3" t="s">
        <v>873</v>
      </c>
      <c r="BR240" s="3" t="s">
        <v>84</v>
      </c>
      <c r="BS240" s="4">
        <v>45259</v>
      </c>
      <c r="BT240" s="5">
        <v>0.53888888888888886</v>
      </c>
      <c r="BU240" s="3" t="s">
        <v>874</v>
      </c>
      <c r="BV240" s="3" t="s">
        <v>94</v>
      </c>
      <c r="BY240" s="3">
        <v>10190.6</v>
      </c>
      <c r="BZ240" s="3" t="s">
        <v>86</v>
      </c>
      <c r="CA240" s="3" t="s">
        <v>371</v>
      </c>
      <c r="CC240" s="3" t="s">
        <v>606</v>
      </c>
      <c r="CD240" s="3">
        <v>555</v>
      </c>
      <c r="CE240" s="3" t="s">
        <v>875</v>
      </c>
      <c r="CF240" s="4">
        <v>45259</v>
      </c>
      <c r="CI240" s="3">
        <v>3</v>
      </c>
      <c r="CJ240" s="3">
        <v>1</v>
      </c>
      <c r="CK240" s="3">
        <v>23</v>
      </c>
      <c r="CL240" s="3" t="s">
        <v>88</v>
      </c>
    </row>
    <row r="241" spans="1:90" x14ac:dyDescent="0.3">
      <c r="A241" s="3" t="s">
        <v>72</v>
      </c>
      <c r="B241" s="3" t="s">
        <v>73</v>
      </c>
      <c r="C241" s="3" t="s">
        <v>74</v>
      </c>
      <c r="E241" s="3" t="str">
        <f>"GAB2017922"</f>
        <v>GAB2017922</v>
      </c>
      <c r="F241" s="4">
        <v>45258</v>
      </c>
      <c r="G241" s="3">
        <v>202408</v>
      </c>
      <c r="H241" s="3" t="s">
        <v>75</v>
      </c>
      <c r="I241" s="3" t="s">
        <v>76</v>
      </c>
      <c r="J241" s="3" t="s">
        <v>77</v>
      </c>
      <c r="K241" s="3" t="s">
        <v>78</v>
      </c>
      <c r="L241" s="3" t="s">
        <v>215</v>
      </c>
      <c r="M241" s="3" t="s">
        <v>216</v>
      </c>
      <c r="N241" s="3" t="s">
        <v>228</v>
      </c>
      <c r="O241" s="3" t="s">
        <v>82</v>
      </c>
      <c r="P241" s="3" t="str">
        <f>"SUT-CT084229                  "</f>
        <v xml:space="preserve">SUT-CT084229                  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  <c r="AL241" s="3">
        <v>0</v>
      </c>
      <c r="AM241" s="3">
        <v>0</v>
      </c>
      <c r="AN241" s="3">
        <v>0</v>
      </c>
      <c r="AO241" s="3">
        <v>0</v>
      </c>
      <c r="AP241" s="3">
        <v>0</v>
      </c>
      <c r="AQ241" s="3">
        <v>36.92</v>
      </c>
      <c r="AR241" s="3">
        <v>0</v>
      </c>
      <c r="AS241" s="3">
        <v>0</v>
      </c>
      <c r="AT241" s="3">
        <v>0</v>
      </c>
      <c r="AU241" s="3">
        <v>0</v>
      </c>
      <c r="AV241" s="3">
        <v>0</v>
      </c>
      <c r="AW241" s="3">
        <v>0</v>
      </c>
      <c r="AX241" s="3">
        <v>0</v>
      </c>
      <c r="AY241" s="3">
        <v>0</v>
      </c>
      <c r="AZ241" s="3">
        <v>0</v>
      </c>
      <c r="BA241" s="3">
        <v>0</v>
      </c>
      <c r="BB241" s="3">
        <v>0</v>
      </c>
      <c r="BC241" s="3">
        <v>0</v>
      </c>
      <c r="BD241" s="3">
        <v>0</v>
      </c>
      <c r="BE241" s="3">
        <v>0</v>
      </c>
      <c r="BF241" s="3">
        <v>0</v>
      </c>
      <c r="BG241" s="3">
        <v>0</v>
      </c>
      <c r="BH241" s="3">
        <v>1</v>
      </c>
      <c r="BI241" s="3">
        <v>0.5</v>
      </c>
      <c r="BJ241" s="3">
        <v>2.5</v>
      </c>
      <c r="BK241" s="3">
        <v>2.5</v>
      </c>
      <c r="BL241" s="3">
        <v>94.6</v>
      </c>
      <c r="BM241" s="3">
        <v>14.19</v>
      </c>
      <c r="BN241" s="3">
        <v>108.79</v>
      </c>
      <c r="BO241" s="3">
        <v>108.79</v>
      </c>
      <c r="BQ241" s="3" t="s">
        <v>229</v>
      </c>
      <c r="BR241" s="3" t="s">
        <v>84</v>
      </c>
      <c r="BS241" s="4">
        <v>45259</v>
      </c>
      <c r="BT241" s="5">
        <v>0.40208333333333335</v>
      </c>
      <c r="BU241" s="3" t="s">
        <v>241</v>
      </c>
      <c r="BV241" s="3" t="s">
        <v>94</v>
      </c>
      <c r="BY241" s="3">
        <v>12688.23</v>
      </c>
      <c r="BZ241" s="3" t="s">
        <v>86</v>
      </c>
      <c r="CA241" s="3" t="s">
        <v>242</v>
      </c>
      <c r="CC241" s="3" t="s">
        <v>216</v>
      </c>
      <c r="CD241" s="3">
        <v>699</v>
      </c>
      <c r="CE241" s="3" t="s">
        <v>876</v>
      </c>
      <c r="CF241" s="4">
        <v>45259</v>
      </c>
      <c r="CI241" s="3">
        <v>2</v>
      </c>
      <c r="CJ241" s="3">
        <v>1</v>
      </c>
      <c r="CK241" s="3">
        <v>21</v>
      </c>
      <c r="CL241" s="3" t="s">
        <v>88</v>
      </c>
    </row>
    <row r="242" spans="1:90" x14ac:dyDescent="0.3">
      <c r="A242" s="3" t="s">
        <v>72</v>
      </c>
      <c r="B242" s="3" t="s">
        <v>73</v>
      </c>
      <c r="C242" s="3" t="s">
        <v>74</v>
      </c>
      <c r="E242" s="3" t="str">
        <f>"GAB2017925"</f>
        <v>GAB2017925</v>
      </c>
      <c r="F242" s="4">
        <v>45258</v>
      </c>
      <c r="G242" s="3">
        <v>202408</v>
      </c>
      <c r="H242" s="3" t="s">
        <v>75</v>
      </c>
      <c r="I242" s="3" t="s">
        <v>76</v>
      </c>
      <c r="J242" s="3" t="s">
        <v>77</v>
      </c>
      <c r="K242" s="3" t="s">
        <v>78</v>
      </c>
      <c r="L242" s="3" t="s">
        <v>89</v>
      </c>
      <c r="M242" s="3" t="s">
        <v>90</v>
      </c>
      <c r="N242" s="3" t="s">
        <v>643</v>
      </c>
      <c r="O242" s="3" t="s">
        <v>82</v>
      </c>
      <c r="P242" s="3" t="str">
        <f>"MED-CT083914                  "</f>
        <v xml:space="preserve">MED-CT083914                  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  <c r="AL242" s="3">
        <v>0</v>
      </c>
      <c r="AM242" s="3">
        <v>0</v>
      </c>
      <c r="AN242" s="3">
        <v>0</v>
      </c>
      <c r="AO242" s="3">
        <v>0</v>
      </c>
      <c r="AP242" s="3">
        <v>0</v>
      </c>
      <c r="AQ242" s="3">
        <v>29.54</v>
      </c>
      <c r="AR242" s="3">
        <v>0</v>
      </c>
      <c r="AS242" s="3">
        <v>0</v>
      </c>
      <c r="AT242" s="3">
        <v>0</v>
      </c>
      <c r="AU242" s="3">
        <v>0</v>
      </c>
      <c r="AV242" s="3">
        <v>0</v>
      </c>
      <c r="AW242" s="3">
        <v>0</v>
      </c>
      <c r="AX242" s="3">
        <v>0</v>
      </c>
      <c r="AY242" s="3">
        <v>0</v>
      </c>
      <c r="AZ242" s="3">
        <v>0</v>
      </c>
      <c r="BA242" s="3">
        <v>0</v>
      </c>
      <c r="BB242" s="3">
        <v>0</v>
      </c>
      <c r="BC242" s="3">
        <v>0</v>
      </c>
      <c r="BD242" s="3">
        <v>0</v>
      </c>
      <c r="BE242" s="3">
        <v>0</v>
      </c>
      <c r="BF242" s="3">
        <v>0</v>
      </c>
      <c r="BG242" s="3">
        <v>0</v>
      </c>
      <c r="BH242" s="3">
        <v>1</v>
      </c>
      <c r="BI242" s="3">
        <v>1.8</v>
      </c>
      <c r="BJ242" s="3">
        <v>1.7</v>
      </c>
      <c r="BK242" s="3">
        <v>2</v>
      </c>
      <c r="BL242" s="3">
        <v>75.69</v>
      </c>
      <c r="BM242" s="3">
        <v>11.35</v>
      </c>
      <c r="BN242" s="3">
        <v>87.04</v>
      </c>
      <c r="BO242" s="3">
        <v>87.04</v>
      </c>
      <c r="BQ242" s="3" t="s">
        <v>877</v>
      </c>
      <c r="BR242" s="3" t="s">
        <v>84</v>
      </c>
      <c r="BS242" s="4">
        <v>45259</v>
      </c>
      <c r="BT242" s="5">
        <v>0.41666666666666669</v>
      </c>
      <c r="BU242" s="3" t="s">
        <v>878</v>
      </c>
      <c r="BV242" s="3" t="s">
        <v>94</v>
      </c>
      <c r="BY242" s="3">
        <v>8407.58</v>
      </c>
      <c r="BZ242" s="3" t="s">
        <v>86</v>
      </c>
      <c r="CA242" s="3" t="s">
        <v>879</v>
      </c>
      <c r="CC242" s="3" t="s">
        <v>90</v>
      </c>
      <c r="CD242" s="3">
        <v>2000</v>
      </c>
      <c r="CE242" s="3" t="s">
        <v>880</v>
      </c>
      <c r="CF242" s="4">
        <v>45259</v>
      </c>
      <c r="CI242" s="3">
        <v>1</v>
      </c>
      <c r="CJ242" s="3">
        <v>1</v>
      </c>
      <c r="CK242" s="3">
        <v>21</v>
      </c>
      <c r="CL242" s="3" t="s">
        <v>88</v>
      </c>
    </row>
    <row r="243" spans="1:90" x14ac:dyDescent="0.3">
      <c r="A243" s="3" t="s">
        <v>72</v>
      </c>
      <c r="B243" s="3" t="s">
        <v>73</v>
      </c>
      <c r="C243" s="3" t="s">
        <v>74</v>
      </c>
      <c r="E243" s="3" t="str">
        <f>"GAB2017928"</f>
        <v>GAB2017928</v>
      </c>
      <c r="F243" s="4">
        <v>45258</v>
      </c>
      <c r="G243" s="3">
        <v>202408</v>
      </c>
      <c r="H243" s="3" t="s">
        <v>75</v>
      </c>
      <c r="I243" s="3" t="s">
        <v>76</v>
      </c>
      <c r="J243" s="3" t="s">
        <v>77</v>
      </c>
      <c r="K243" s="3" t="s">
        <v>78</v>
      </c>
      <c r="L243" s="3" t="s">
        <v>89</v>
      </c>
      <c r="M243" s="3" t="s">
        <v>90</v>
      </c>
      <c r="N243" s="3" t="s">
        <v>615</v>
      </c>
      <c r="O243" s="3" t="s">
        <v>82</v>
      </c>
      <c r="P243" s="3" t="str">
        <f>"SUT-CT084237                  "</f>
        <v xml:space="preserve">SUT-CT084237                  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  <c r="AL243" s="3">
        <v>0</v>
      </c>
      <c r="AM243" s="3">
        <v>0</v>
      </c>
      <c r="AN243" s="3">
        <v>0</v>
      </c>
      <c r="AO243" s="3">
        <v>0</v>
      </c>
      <c r="AP243" s="3">
        <v>0</v>
      </c>
      <c r="AQ243" s="3">
        <v>51.67</v>
      </c>
      <c r="AR243" s="3">
        <v>0</v>
      </c>
      <c r="AS243" s="3">
        <v>0</v>
      </c>
      <c r="AT243" s="3">
        <v>0</v>
      </c>
      <c r="AU243" s="3">
        <v>0</v>
      </c>
      <c r="AV243" s="3">
        <v>0</v>
      </c>
      <c r="AW243" s="3">
        <v>0</v>
      </c>
      <c r="AX243" s="3">
        <v>0</v>
      </c>
      <c r="AY243" s="3">
        <v>0</v>
      </c>
      <c r="AZ243" s="3">
        <v>0</v>
      </c>
      <c r="BA243" s="3">
        <v>0</v>
      </c>
      <c r="BB243" s="3">
        <v>0</v>
      </c>
      <c r="BC243" s="3">
        <v>0</v>
      </c>
      <c r="BD243" s="3">
        <v>0</v>
      </c>
      <c r="BE243" s="3">
        <v>0</v>
      </c>
      <c r="BF243" s="3">
        <v>0</v>
      </c>
      <c r="BG243" s="3">
        <v>0</v>
      </c>
      <c r="BH243" s="3">
        <v>1</v>
      </c>
      <c r="BI243" s="3">
        <v>0.1</v>
      </c>
      <c r="BJ243" s="3">
        <v>3.1</v>
      </c>
      <c r="BK243" s="3">
        <v>3.5</v>
      </c>
      <c r="BL243" s="3">
        <v>132.41</v>
      </c>
      <c r="BM243" s="3">
        <v>19.86</v>
      </c>
      <c r="BN243" s="3">
        <v>152.27000000000001</v>
      </c>
      <c r="BO243" s="3">
        <v>152.27000000000001</v>
      </c>
      <c r="BQ243" s="3" t="s">
        <v>616</v>
      </c>
      <c r="BR243" s="3" t="s">
        <v>84</v>
      </c>
      <c r="BS243" s="4">
        <v>45259</v>
      </c>
      <c r="BT243" s="5">
        <v>0.31388888888888888</v>
      </c>
      <c r="BU243" s="3" t="s">
        <v>881</v>
      </c>
      <c r="BV243" s="3" t="s">
        <v>94</v>
      </c>
      <c r="BY243" s="3">
        <v>15288.1</v>
      </c>
      <c r="BZ243" s="3" t="s">
        <v>86</v>
      </c>
      <c r="CA243" s="3" t="s">
        <v>618</v>
      </c>
      <c r="CC243" s="3" t="s">
        <v>90</v>
      </c>
      <c r="CD243" s="3">
        <v>2196</v>
      </c>
      <c r="CE243" s="3" t="s">
        <v>875</v>
      </c>
      <c r="CF243" s="4">
        <v>45260</v>
      </c>
      <c r="CI243" s="3">
        <v>1</v>
      </c>
      <c r="CJ243" s="3">
        <v>1</v>
      </c>
      <c r="CK243" s="3">
        <v>21</v>
      </c>
      <c r="CL243" s="3" t="s">
        <v>88</v>
      </c>
    </row>
    <row r="244" spans="1:90" x14ac:dyDescent="0.3">
      <c r="A244" s="3" t="s">
        <v>72</v>
      </c>
      <c r="B244" s="3" t="s">
        <v>73</v>
      </c>
      <c r="C244" s="3" t="s">
        <v>74</v>
      </c>
      <c r="E244" s="3" t="str">
        <f>"GAB2017930"</f>
        <v>GAB2017930</v>
      </c>
      <c r="F244" s="4">
        <v>45258</v>
      </c>
      <c r="G244" s="3">
        <v>202408</v>
      </c>
      <c r="H244" s="3" t="s">
        <v>75</v>
      </c>
      <c r="I244" s="3" t="s">
        <v>76</v>
      </c>
      <c r="J244" s="3" t="s">
        <v>77</v>
      </c>
      <c r="K244" s="3" t="s">
        <v>78</v>
      </c>
      <c r="L244" s="3" t="s">
        <v>75</v>
      </c>
      <c r="M244" s="3" t="s">
        <v>76</v>
      </c>
      <c r="N244" s="3" t="s">
        <v>401</v>
      </c>
      <c r="O244" s="3" t="s">
        <v>82</v>
      </c>
      <c r="P244" s="3" t="str">
        <f>"SUT-CT084228                  "</f>
        <v xml:space="preserve">SUT-CT084228                  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0</v>
      </c>
      <c r="AL244" s="3">
        <v>0</v>
      </c>
      <c r="AM244" s="3">
        <v>0</v>
      </c>
      <c r="AN244" s="3">
        <v>0</v>
      </c>
      <c r="AO244" s="3">
        <v>0</v>
      </c>
      <c r="AP244" s="3">
        <v>0</v>
      </c>
      <c r="AQ244" s="3">
        <v>23.07</v>
      </c>
      <c r="AR244" s="3">
        <v>0</v>
      </c>
      <c r="AS244" s="3">
        <v>0</v>
      </c>
      <c r="AT244" s="3">
        <v>0</v>
      </c>
      <c r="AU244" s="3">
        <v>0</v>
      </c>
      <c r="AV244" s="3">
        <v>0</v>
      </c>
      <c r="AW244" s="3">
        <v>0</v>
      </c>
      <c r="AX244" s="3">
        <v>0</v>
      </c>
      <c r="AY244" s="3">
        <v>0</v>
      </c>
      <c r="AZ244" s="3">
        <v>0</v>
      </c>
      <c r="BA244" s="3">
        <v>0</v>
      </c>
      <c r="BB244" s="3">
        <v>0</v>
      </c>
      <c r="BC244" s="3">
        <v>0</v>
      </c>
      <c r="BD244" s="3">
        <v>0</v>
      </c>
      <c r="BE244" s="3">
        <v>0</v>
      </c>
      <c r="BF244" s="3">
        <v>0</v>
      </c>
      <c r="BG244" s="3">
        <v>0</v>
      </c>
      <c r="BH244" s="3">
        <v>1</v>
      </c>
      <c r="BI244" s="3">
        <v>0.7</v>
      </c>
      <c r="BJ244" s="3">
        <v>1.7</v>
      </c>
      <c r="BK244" s="3">
        <v>2</v>
      </c>
      <c r="BL244" s="3">
        <v>59.12</v>
      </c>
      <c r="BM244" s="3">
        <v>8.8699999999999992</v>
      </c>
      <c r="BN244" s="3">
        <v>67.989999999999995</v>
      </c>
      <c r="BO244" s="3">
        <v>67.989999999999995</v>
      </c>
      <c r="BQ244" s="3" t="s">
        <v>402</v>
      </c>
      <c r="BR244" s="3" t="s">
        <v>84</v>
      </c>
      <c r="BS244" s="4">
        <v>45259</v>
      </c>
      <c r="BT244" s="5">
        <v>0.35069444444444442</v>
      </c>
      <c r="BU244" s="3" t="s">
        <v>403</v>
      </c>
      <c r="BV244" s="3" t="s">
        <v>94</v>
      </c>
      <c r="BY244" s="3">
        <v>8537.76</v>
      </c>
      <c r="BZ244" s="3" t="s">
        <v>86</v>
      </c>
      <c r="CA244" s="3" t="s">
        <v>404</v>
      </c>
      <c r="CC244" s="3" t="s">
        <v>76</v>
      </c>
      <c r="CD244" s="3">
        <v>7441</v>
      </c>
      <c r="CE244" s="3" t="s">
        <v>882</v>
      </c>
      <c r="CF244" s="4">
        <v>45260</v>
      </c>
      <c r="CI244" s="3">
        <v>1</v>
      </c>
      <c r="CJ244" s="3">
        <v>1</v>
      </c>
      <c r="CK244" s="3">
        <v>22</v>
      </c>
      <c r="CL244" s="3" t="s">
        <v>88</v>
      </c>
    </row>
    <row r="245" spans="1:90" x14ac:dyDescent="0.3">
      <c r="A245" s="3" t="s">
        <v>72</v>
      </c>
      <c r="B245" s="3" t="s">
        <v>73</v>
      </c>
      <c r="C245" s="3" t="s">
        <v>74</v>
      </c>
      <c r="E245" s="3" t="str">
        <f>"GAB2017931"</f>
        <v>GAB2017931</v>
      </c>
      <c r="F245" s="4">
        <v>45258</v>
      </c>
      <c r="G245" s="3">
        <v>202408</v>
      </c>
      <c r="H245" s="3" t="s">
        <v>75</v>
      </c>
      <c r="I245" s="3" t="s">
        <v>76</v>
      </c>
      <c r="J245" s="3" t="s">
        <v>77</v>
      </c>
      <c r="K245" s="3" t="s">
        <v>78</v>
      </c>
      <c r="L245" s="3" t="s">
        <v>75</v>
      </c>
      <c r="M245" s="3" t="s">
        <v>76</v>
      </c>
      <c r="N245" s="3" t="s">
        <v>738</v>
      </c>
      <c r="O245" s="3" t="s">
        <v>82</v>
      </c>
      <c r="P245" s="3" t="str">
        <f>"SUT-CT084209                  "</f>
        <v xml:space="preserve">SUT-CT084209                  </v>
      </c>
      <c r="Q245" s="3">
        <v>0</v>
      </c>
      <c r="R245" s="3">
        <v>0</v>
      </c>
      <c r="S245" s="3">
        <v>0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  <c r="AL245" s="3">
        <v>0</v>
      </c>
      <c r="AM245" s="3">
        <v>0</v>
      </c>
      <c r="AN245" s="3">
        <v>0</v>
      </c>
      <c r="AO245" s="3">
        <v>0</v>
      </c>
      <c r="AP245" s="3">
        <v>0</v>
      </c>
      <c r="AQ245" s="3">
        <v>114.31</v>
      </c>
      <c r="AR245" s="3">
        <v>0</v>
      </c>
      <c r="AS245" s="3">
        <v>0</v>
      </c>
      <c r="AT245" s="3">
        <v>0</v>
      </c>
      <c r="AU245" s="3">
        <v>0</v>
      </c>
      <c r="AV245" s="3">
        <v>0</v>
      </c>
      <c r="AW245" s="3">
        <v>0</v>
      </c>
      <c r="AX245" s="3">
        <v>0</v>
      </c>
      <c r="AY245" s="3">
        <v>0</v>
      </c>
      <c r="AZ245" s="3">
        <v>0</v>
      </c>
      <c r="BA245" s="3">
        <v>0</v>
      </c>
      <c r="BB245" s="3">
        <v>0</v>
      </c>
      <c r="BC245" s="3">
        <v>0</v>
      </c>
      <c r="BD245" s="3">
        <v>0</v>
      </c>
      <c r="BE245" s="3">
        <v>0</v>
      </c>
      <c r="BF245" s="3">
        <v>0</v>
      </c>
      <c r="BG245" s="3">
        <v>0</v>
      </c>
      <c r="BH245" s="3">
        <v>3</v>
      </c>
      <c r="BI245" s="3">
        <v>18.8</v>
      </c>
      <c r="BJ245" s="3">
        <v>40.5</v>
      </c>
      <c r="BK245" s="3">
        <v>41</v>
      </c>
      <c r="BL245" s="3">
        <v>292.92</v>
      </c>
      <c r="BM245" s="3">
        <v>43.94</v>
      </c>
      <c r="BN245" s="3">
        <v>336.86</v>
      </c>
      <c r="BO245" s="3">
        <v>336.86</v>
      </c>
      <c r="BQ245" s="3" t="s">
        <v>739</v>
      </c>
      <c r="BR245" s="3" t="s">
        <v>84</v>
      </c>
      <c r="BS245" s="3" t="s">
        <v>85</v>
      </c>
      <c r="BY245" s="3">
        <v>202732.85</v>
      </c>
      <c r="BZ245" s="3" t="s">
        <v>86</v>
      </c>
      <c r="CC245" s="3" t="s">
        <v>76</v>
      </c>
      <c r="CD245" s="3">
        <v>7550</v>
      </c>
      <c r="CE245" s="3" t="s">
        <v>883</v>
      </c>
      <c r="CI245" s="3">
        <v>1</v>
      </c>
      <c r="CJ245" s="3" t="s">
        <v>85</v>
      </c>
      <c r="CK245" s="3">
        <v>22</v>
      </c>
      <c r="CL245" s="3" t="s">
        <v>88</v>
      </c>
    </row>
    <row r="246" spans="1:90" x14ac:dyDescent="0.3">
      <c r="A246" s="3" t="s">
        <v>72</v>
      </c>
      <c r="B246" s="3" t="s">
        <v>73</v>
      </c>
      <c r="C246" s="3" t="s">
        <v>74</v>
      </c>
      <c r="E246" s="3" t="str">
        <f>"GAB2017933"</f>
        <v>GAB2017933</v>
      </c>
      <c r="F246" s="4">
        <v>45258</v>
      </c>
      <c r="G246" s="3">
        <v>202408</v>
      </c>
      <c r="H246" s="3" t="s">
        <v>75</v>
      </c>
      <c r="I246" s="3" t="s">
        <v>76</v>
      </c>
      <c r="J246" s="3" t="s">
        <v>77</v>
      </c>
      <c r="K246" s="3" t="s">
        <v>78</v>
      </c>
      <c r="L246" s="3" t="s">
        <v>375</v>
      </c>
      <c r="M246" s="3" t="s">
        <v>376</v>
      </c>
      <c r="N246" s="3" t="s">
        <v>392</v>
      </c>
      <c r="O246" s="3" t="s">
        <v>82</v>
      </c>
      <c r="P246" s="3" t="str">
        <f>"SUT-CT084239                  "</f>
        <v xml:space="preserve">SUT-CT084239                  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  <c r="AL246" s="3">
        <v>0</v>
      </c>
      <c r="AM246" s="3">
        <v>0</v>
      </c>
      <c r="AN246" s="3">
        <v>0</v>
      </c>
      <c r="AO246" s="3">
        <v>0</v>
      </c>
      <c r="AP246" s="3">
        <v>0</v>
      </c>
      <c r="AQ246" s="3">
        <v>36.92</v>
      </c>
      <c r="AR246" s="3">
        <v>0</v>
      </c>
      <c r="AS246" s="3">
        <v>0</v>
      </c>
      <c r="AT246" s="3">
        <v>0</v>
      </c>
      <c r="AU246" s="3">
        <v>0</v>
      </c>
      <c r="AV246" s="3">
        <v>0</v>
      </c>
      <c r="AW246" s="3">
        <v>15.9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v>0</v>
      </c>
      <c r="BE246" s="3">
        <v>0</v>
      </c>
      <c r="BF246" s="3">
        <v>0</v>
      </c>
      <c r="BG246" s="3">
        <v>0</v>
      </c>
      <c r="BH246" s="3">
        <v>1</v>
      </c>
      <c r="BI246" s="3">
        <v>0.2</v>
      </c>
      <c r="BJ246" s="3">
        <v>2.2999999999999998</v>
      </c>
      <c r="BK246" s="3">
        <v>2.5</v>
      </c>
      <c r="BL246" s="3">
        <v>110.5</v>
      </c>
      <c r="BM246" s="3">
        <v>16.579999999999998</v>
      </c>
      <c r="BN246" s="3">
        <v>127.08</v>
      </c>
      <c r="BO246" s="3">
        <v>127.08</v>
      </c>
      <c r="BQ246" s="3" t="s">
        <v>884</v>
      </c>
      <c r="BR246" s="3" t="s">
        <v>84</v>
      </c>
      <c r="BS246" s="4">
        <v>45259</v>
      </c>
      <c r="BT246" s="5">
        <v>0.41666666666666669</v>
      </c>
      <c r="BU246" s="3" t="s">
        <v>619</v>
      </c>
      <c r="BV246" s="3" t="s">
        <v>94</v>
      </c>
      <c r="BY246" s="3">
        <v>11733.81</v>
      </c>
      <c r="BZ246" s="3" t="s">
        <v>108</v>
      </c>
      <c r="CA246" s="3" t="s">
        <v>379</v>
      </c>
      <c r="CC246" s="3" t="s">
        <v>376</v>
      </c>
      <c r="CD246" s="3">
        <v>1475</v>
      </c>
      <c r="CE246" s="3" t="s">
        <v>872</v>
      </c>
      <c r="CF246" s="4">
        <v>45260</v>
      </c>
      <c r="CI246" s="3">
        <v>1</v>
      </c>
      <c r="CJ246" s="3">
        <v>1</v>
      </c>
      <c r="CK246" s="3">
        <v>21</v>
      </c>
      <c r="CL246" s="3" t="s">
        <v>88</v>
      </c>
    </row>
    <row r="247" spans="1:90" x14ac:dyDescent="0.3">
      <c r="A247" s="3" t="s">
        <v>72</v>
      </c>
      <c r="B247" s="3" t="s">
        <v>73</v>
      </c>
      <c r="C247" s="3" t="s">
        <v>74</v>
      </c>
      <c r="E247" s="3" t="str">
        <f>"GAB2017934"</f>
        <v>GAB2017934</v>
      </c>
      <c r="F247" s="4">
        <v>45258</v>
      </c>
      <c r="G247" s="3">
        <v>202408</v>
      </c>
      <c r="H247" s="3" t="s">
        <v>75</v>
      </c>
      <c r="I247" s="3" t="s">
        <v>76</v>
      </c>
      <c r="J247" s="3" t="s">
        <v>77</v>
      </c>
      <c r="K247" s="3" t="s">
        <v>78</v>
      </c>
      <c r="L247" s="3" t="s">
        <v>157</v>
      </c>
      <c r="M247" s="3" t="s">
        <v>158</v>
      </c>
      <c r="N247" s="3" t="s">
        <v>683</v>
      </c>
      <c r="O247" s="3" t="s">
        <v>82</v>
      </c>
      <c r="P247" s="3" t="str">
        <f>"SUT-018839 018571             "</f>
        <v xml:space="preserve">SUT-018839 018571             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  <c r="AL247" s="3">
        <v>0</v>
      </c>
      <c r="AM247" s="3">
        <v>0</v>
      </c>
      <c r="AN247" s="3">
        <v>0</v>
      </c>
      <c r="AO247" s="3">
        <v>0</v>
      </c>
      <c r="AP247" s="3">
        <v>0</v>
      </c>
      <c r="AQ247" s="3">
        <v>36.92</v>
      </c>
      <c r="AR247" s="3">
        <v>0</v>
      </c>
      <c r="AS247" s="3">
        <v>0</v>
      </c>
      <c r="AT247" s="3">
        <v>0</v>
      </c>
      <c r="AU247" s="3">
        <v>0</v>
      </c>
      <c r="AV247" s="3">
        <v>0</v>
      </c>
      <c r="AW247" s="3">
        <v>0</v>
      </c>
      <c r="AX247" s="3">
        <v>0</v>
      </c>
      <c r="AY247" s="3">
        <v>0</v>
      </c>
      <c r="AZ247" s="3">
        <v>0</v>
      </c>
      <c r="BA247" s="3">
        <v>0</v>
      </c>
      <c r="BB247" s="3">
        <v>0</v>
      </c>
      <c r="BC247" s="3">
        <v>0</v>
      </c>
      <c r="BD247" s="3">
        <v>0</v>
      </c>
      <c r="BE247" s="3">
        <v>0</v>
      </c>
      <c r="BF247" s="3">
        <v>0</v>
      </c>
      <c r="BG247" s="3">
        <v>0</v>
      </c>
      <c r="BH247" s="3">
        <v>1</v>
      </c>
      <c r="BI247" s="3">
        <v>0.3</v>
      </c>
      <c r="BJ247" s="3">
        <v>2.4</v>
      </c>
      <c r="BK247" s="3">
        <v>2.5</v>
      </c>
      <c r="BL247" s="3">
        <v>94.6</v>
      </c>
      <c r="BM247" s="3">
        <v>14.19</v>
      </c>
      <c r="BN247" s="3">
        <v>108.79</v>
      </c>
      <c r="BO247" s="3">
        <v>108.79</v>
      </c>
      <c r="BQ247" s="3" t="s">
        <v>684</v>
      </c>
      <c r="BR247" s="3" t="s">
        <v>84</v>
      </c>
      <c r="BS247" s="4">
        <v>45259</v>
      </c>
      <c r="BT247" s="5">
        <v>0.42638888888888887</v>
      </c>
      <c r="BU247" s="3" t="s">
        <v>733</v>
      </c>
      <c r="BV247" s="3" t="s">
        <v>94</v>
      </c>
      <c r="BY247" s="3">
        <v>12046.32</v>
      </c>
      <c r="BZ247" s="3" t="s">
        <v>86</v>
      </c>
      <c r="CA247" s="3" t="s">
        <v>734</v>
      </c>
      <c r="CC247" s="3" t="s">
        <v>158</v>
      </c>
      <c r="CD247" s="3">
        <v>2</v>
      </c>
      <c r="CE247" s="3" t="s">
        <v>885</v>
      </c>
      <c r="CF247" s="4">
        <v>45259</v>
      </c>
      <c r="CI247" s="3">
        <v>1</v>
      </c>
      <c r="CJ247" s="3">
        <v>1</v>
      </c>
      <c r="CK247" s="3">
        <v>21</v>
      </c>
      <c r="CL247" s="3" t="s">
        <v>88</v>
      </c>
    </row>
    <row r="248" spans="1:90" x14ac:dyDescent="0.3">
      <c r="A248" s="3" t="s">
        <v>72</v>
      </c>
      <c r="B248" s="3" t="s">
        <v>73</v>
      </c>
      <c r="C248" s="3" t="s">
        <v>74</v>
      </c>
      <c r="E248" s="3" t="str">
        <f>"GAB2017912"</f>
        <v>GAB2017912</v>
      </c>
      <c r="F248" s="4">
        <v>45257</v>
      </c>
      <c r="G248" s="3">
        <v>202408</v>
      </c>
      <c r="H248" s="3" t="s">
        <v>75</v>
      </c>
      <c r="I248" s="3" t="s">
        <v>76</v>
      </c>
      <c r="J248" s="3" t="s">
        <v>77</v>
      </c>
      <c r="K248" s="3" t="s">
        <v>78</v>
      </c>
      <c r="L248" s="3" t="s">
        <v>89</v>
      </c>
      <c r="M248" s="3" t="s">
        <v>90</v>
      </c>
      <c r="N248" s="3" t="s">
        <v>886</v>
      </c>
      <c r="O248" s="3" t="s">
        <v>169</v>
      </c>
      <c r="P248" s="3" t="str">
        <f>"SUT-CT084213                  "</f>
        <v xml:space="preserve">SUT-CT084213                  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5.57</v>
      </c>
      <c r="AH248" s="3">
        <v>0</v>
      </c>
      <c r="AI248" s="3">
        <v>0</v>
      </c>
      <c r="AJ248" s="3">
        <v>0</v>
      </c>
      <c r="AK248" s="3">
        <v>0</v>
      </c>
      <c r="AL248" s="3">
        <v>0</v>
      </c>
      <c r="AM248" s="3">
        <v>0</v>
      </c>
      <c r="AN248" s="3">
        <v>0</v>
      </c>
      <c r="AO248" s="3">
        <v>0</v>
      </c>
      <c r="AP248" s="3">
        <v>0</v>
      </c>
      <c r="AQ248" s="3">
        <v>57.12</v>
      </c>
      <c r="AR248" s="3">
        <v>0</v>
      </c>
      <c r="AS248" s="3">
        <v>0</v>
      </c>
      <c r="AT248" s="3">
        <v>0</v>
      </c>
      <c r="AU248" s="3">
        <v>0</v>
      </c>
      <c r="AV248" s="3">
        <v>0</v>
      </c>
      <c r="AW248" s="3">
        <v>0</v>
      </c>
      <c r="AX248" s="3">
        <v>0</v>
      </c>
      <c r="AY248" s="3">
        <v>0</v>
      </c>
      <c r="AZ248" s="3">
        <v>0</v>
      </c>
      <c r="BA248" s="3">
        <v>0</v>
      </c>
      <c r="BB248" s="3">
        <v>0</v>
      </c>
      <c r="BC248" s="3">
        <v>0</v>
      </c>
      <c r="BD248" s="3">
        <v>0</v>
      </c>
      <c r="BE248" s="3">
        <v>0</v>
      </c>
      <c r="BF248" s="3">
        <v>0</v>
      </c>
      <c r="BG248" s="3">
        <v>0</v>
      </c>
      <c r="BH248" s="3">
        <v>1</v>
      </c>
      <c r="BI248" s="3">
        <v>0.2</v>
      </c>
      <c r="BJ248" s="3">
        <v>3.1</v>
      </c>
      <c r="BK248" s="3">
        <v>4</v>
      </c>
      <c r="BL248" s="3">
        <v>151.94</v>
      </c>
      <c r="BM248" s="3">
        <v>22.79</v>
      </c>
      <c r="BN248" s="3">
        <v>174.73</v>
      </c>
      <c r="BO248" s="3">
        <v>174.73</v>
      </c>
      <c r="BQ248" s="3" t="s">
        <v>887</v>
      </c>
      <c r="BR248" s="3" t="s">
        <v>84</v>
      </c>
      <c r="BS248" s="4">
        <v>45259</v>
      </c>
      <c r="BT248" s="5">
        <v>0.42152777777777778</v>
      </c>
      <c r="BU248" s="3" t="s">
        <v>888</v>
      </c>
      <c r="BV248" s="3" t="s">
        <v>94</v>
      </c>
      <c r="BY248" s="3">
        <v>15300.16</v>
      </c>
      <c r="CA248" s="3" t="s">
        <v>889</v>
      </c>
      <c r="CC248" s="3" t="s">
        <v>90</v>
      </c>
      <c r="CD248" s="3">
        <v>2196</v>
      </c>
      <c r="CE248" s="3" t="s">
        <v>161</v>
      </c>
      <c r="CF248" s="4">
        <v>45260</v>
      </c>
      <c r="CI248" s="3">
        <v>3</v>
      </c>
      <c r="CJ248" s="3">
        <v>2</v>
      </c>
      <c r="CK248" s="3">
        <v>41</v>
      </c>
      <c r="CL248" s="3" t="s">
        <v>88</v>
      </c>
    </row>
    <row r="249" spans="1:90" x14ac:dyDescent="0.3">
      <c r="A249" s="3" t="s">
        <v>72</v>
      </c>
      <c r="B249" s="3" t="s">
        <v>73</v>
      </c>
      <c r="C249" s="3" t="s">
        <v>74</v>
      </c>
      <c r="E249" s="3" t="str">
        <f>"GAB2017913"</f>
        <v>GAB2017913</v>
      </c>
      <c r="F249" s="4">
        <v>45257</v>
      </c>
      <c r="G249" s="3">
        <v>202408</v>
      </c>
      <c r="H249" s="3" t="s">
        <v>75</v>
      </c>
      <c r="I249" s="3" t="s">
        <v>76</v>
      </c>
      <c r="J249" s="3" t="s">
        <v>77</v>
      </c>
      <c r="K249" s="3" t="s">
        <v>78</v>
      </c>
      <c r="L249" s="3" t="s">
        <v>89</v>
      </c>
      <c r="M249" s="3" t="s">
        <v>90</v>
      </c>
      <c r="N249" s="3" t="s">
        <v>890</v>
      </c>
      <c r="O249" s="3" t="s">
        <v>169</v>
      </c>
      <c r="P249" s="3" t="str">
        <f>"MED-CT084157                  "</f>
        <v xml:space="preserve">MED-CT084157                  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5.57</v>
      </c>
      <c r="AH249" s="3">
        <v>0</v>
      </c>
      <c r="AI249" s="3">
        <v>0</v>
      </c>
      <c r="AJ249" s="3">
        <v>0</v>
      </c>
      <c r="AK249" s="3">
        <v>0</v>
      </c>
      <c r="AL249" s="3">
        <v>0</v>
      </c>
      <c r="AM249" s="3">
        <v>0</v>
      </c>
      <c r="AN249" s="3">
        <v>0</v>
      </c>
      <c r="AO249" s="3">
        <v>0</v>
      </c>
      <c r="AP249" s="3">
        <v>0</v>
      </c>
      <c r="AQ249" s="3">
        <v>57.12</v>
      </c>
      <c r="AR249" s="3">
        <v>0</v>
      </c>
      <c r="AS249" s="3">
        <v>0</v>
      </c>
      <c r="AT249" s="3">
        <v>0</v>
      </c>
      <c r="AU249" s="3">
        <v>0</v>
      </c>
      <c r="AV249" s="3">
        <v>0</v>
      </c>
      <c r="AW249" s="3">
        <v>0</v>
      </c>
      <c r="AX249" s="3">
        <v>0</v>
      </c>
      <c r="AY249" s="3">
        <v>0</v>
      </c>
      <c r="AZ249" s="3">
        <v>0</v>
      </c>
      <c r="BA249" s="3">
        <v>0</v>
      </c>
      <c r="BB249" s="3">
        <v>0</v>
      </c>
      <c r="BC249" s="3">
        <v>0</v>
      </c>
      <c r="BD249" s="3">
        <v>0</v>
      </c>
      <c r="BE249" s="3">
        <v>0</v>
      </c>
      <c r="BF249" s="3">
        <v>0</v>
      </c>
      <c r="BG249" s="3">
        <v>0</v>
      </c>
      <c r="BH249" s="3">
        <v>1</v>
      </c>
      <c r="BI249" s="3">
        <v>1.3</v>
      </c>
      <c r="BJ249" s="3">
        <v>1.7</v>
      </c>
      <c r="BK249" s="3">
        <v>2</v>
      </c>
      <c r="BL249" s="3">
        <v>151.94</v>
      </c>
      <c r="BM249" s="3">
        <v>22.79</v>
      </c>
      <c r="BN249" s="3">
        <v>174.73</v>
      </c>
      <c r="BO249" s="3">
        <v>174.73</v>
      </c>
      <c r="BQ249" s="3" t="s">
        <v>891</v>
      </c>
      <c r="BR249" s="3" t="s">
        <v>84</v>
      </c>
      <c r="BS249" s="4">
        <v>45259</v>
      </c>
      <c r="BT249" s="5">
        <v>0.5708333333333333</v>
      </c>
      <c r="BU249" s="3" t="s">
        <v>892</v>
      </c>
      <c r="BV249" s="3" t="s">
        <v>94</v>
      </c>
      <c r="BY249" s="3">
        <v>8294.2199999999993</v>
      </c>
      <c r="CA249" s="3" t="s">
        <v>893</v>
      </c>
      <c r="CC249" s="3" t="s">
        <v>90</v>
      </c>
      <c r="CD249" s="3">
        <v>2007</v>
      </c>
      <c r="CE249" s="3" t="s">
        <v>161</v>
      </c>
      <c r="CF249" s="4">
        <v>45259</v>
      </c>
      <c r="CI249" s="3">
        <v>3</v>
      </c>
      <c r="CJ249" s="3">
        <v>2</v>
      </c>
      <c r="CK249" s="3">
        <v>41</v>
      </c>
      <c r="CL249" s="3" t="s">
        <v>88</v>
      </c>
    </row>
    <row r="250" spans="1:90" x14ac:dyDescent="0.3">
      <c r="A250" s="3" t="s">
        <v>72</v>
      </c>
      <c r="B250" s="3" t="s">
        <v>73</v>
      </c>
      <c r="C250" s="3" t="s">
        <v>74</v>
      </c>
      <c r="E250" s="3" t="str">
        <f>"GAB2017914"</f>
        <v>GAB2017914</v>
      </c>
      <c r="F250" s="4">
        <v>45257</v>
      </c>
      <c r="G250" s="3">
        <v>202408</v>
      </c>
      <c r="H250" s="3" t="s">
        <v>75</v>
      </c>
      <c r="I250" s="3" t="s">
        <v>76</v>
      </c>
      <c r="J250" s="3" t="s">
        <v>77</v>
      </c>
      <c r="K250" s="3" t="s">
        <v>78</v>
      </c>
      <c r="L250" s="3" t="s">
        <v>223</v>
      </c>
      <c r="M250" s="3" t="s">
        <v>224</v>
      </c>
      <c r="N250" s="3" t="s">
        <v>362</v>
      </c>
      <c r="O250" s="3" t="s">
        <v>169</v>
      </c>
      <c r="P250" s="3" t="str">
        <f>"MED-CT083858                  "</f>
        <v xml:space="preserve">MED-CT083858                  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5.57</v>
      </c>
      <c r="AH250" s="3">
        <v>0</v>
      </c>
      <c r="AI250" s="3">
        <v>0</v>
      </c>
      <c r="AJ250" s="3">
        <v>0</v>
      </c>
      <c r="AK250" s="3">
        <v>0</v>
      </c>
      <c r="AL250" s="3">
        <v>0</v>
      </c>
      <c r="AM250" s="3">
        <v>0</v>
      </c>
      <c r="AN250" s="3">
        <v>0</v>
      </c>
      <c r="AO250" s="3">
        <v>0</v>
      </c>
      <c r="AP250" s="3">
        <v>0</v>
      </c>
      <c r="AQ250" s="3">
        <v>57.12</v>
      </c>
      <c r="AR250" s="3">
        <v>0</v>
      </c>
      <c r="AS250" s="3">
        <v>0</v>
      </c>
      <c r="AT250" s="3">
        <v>0</v>
      </c>
      <c r="AU250" s="3">
        <v>0</v>
      </c>
      <c r="AV250" s="3">
        <v>0</v>
      </c>
      <c r="AW250" s="3">
        <v>0</v>
      </c>
      <c r="AX250" s="3">
        <v>0</v>
      </c>
      <c r="AY250" s="3">
        <v>0</v>
      </c>
      <c r="AZ250" s="3">
        <v>0</v>
      </c>
      <c r="BA250" s="3">
        <v>0</v>
      </c>
      <c r="BB250" s="3">
        <v>0</v>
      </c>
      <c r="BC250" s="3">
        <v>0</v>
      </c>
      <c r="BD250" s="3">
        <v>0</v>
      </c>
      <c r="BE250" s="3">
        <v>0</v>
      </c>
      <c r="BF250" s="3">
        <v>0</v>
      </c>
      <c r="BG250" s="3">
        <v>0</v>
      </c>
      <c r="BH250" s="3">
        <v>1</v>
      </c>
      <c r="BI250" s="3">
        <v>3.5</v>
      </c>
      <c r="BJ250" s="3">
        <v>7.7</v>
      </c>
      <c r="BK250" s="3">
        <v>8</v>
      </c>
      <c r="BL250" s="3">
        <v>151.94</v>
      </c>
      <c r="BM250" s="3">
        <v>22.79</v>
      </c>
      <c r="BN250" s="3">
        <v>174.73</v>
      </c>
      <c r="BO250" s="3">
        <v>174.73</v>
      </c>
      <c r="BQ250" s="3" t="s">
        <v>363</v>
      </c>
      <c r="BR250" s="3" t="s">
        <v>84</v>
      </c>
      <c r="BS250" s="4">
        <v>45259</v>
      </c>
      <c r="BT250" s="5">
        <v>0.4770833333333333</v>
      </c>
      <c r="BU250" s="3" t="s">
        <v>837</v>
      </c>
      <c r="BV250" s="3" t="s">
        <v>94</v>
      </c>
      <c r="BY250" s="3">
        <v>38538.5</v>
      </c>
      <c r="CA250" s="3" t="s">
        <v>774</v>
      </c>
      <c r="CC250" s="3" t="s">
        <v>224</v>
      </c>
      <c r="CD250" s="3">
        <v>4001</v>
      </c>
      <c r="CE250" s="3" t="s">
        <v>161</v>
      </c>
      <c r="CI250" s="3">
        <v>3</v>
      </c>
      <c r="CJ250" s="3">
        <v>2</v>
      </c>
      <c r="CK250" s="3">
        <v>41</v>
      </c>
      <c r="CL250" s="3" t="s">
        <v>88</v>
      </c>
    </row>
    <row r="251" spans="1:90" x14ac:dyDescent="0.3">
      <c r="A251" s="3" t="s">
        <v>72</v>
      </c>
      <c r="B251" s="3" t="s">
        <v>73</v>
      </c>
      <c r="C251" s="3" t="s">
        <v>74</v>
      </c>
      <c r="E251" s="3" t="str">
        <f>"009944387599"</f>
        <v>009944387599</v>
      </c>
      <c r="F251" s="4">
        <v>45257</v>
      </c>
      <c r="G251" s="3">
        <v>202408</v>
      </c>
      <c r="H251" s="3" t="s">
        <v>154</v>
      </c>
      <c r="I251" s="3" t="s">
        <v>155</v>
      </c>
      <c r="J251" s="3" t="s">
        <v>138</v>
      </c>
      <c r="K251" s="3" t="s">
        <v>78</v>
      </c>
      <c r="L251" s="3" t="s">
        <v>136</v>
      </c>
      <c r="M251" s="3" t="s">
        <v>137</v>
      </c>
      <c r="N251" s="3" t="s">
        <v>138</v>
      </c>
      <c r="O251" s="3" t="s">
        <v>169</v>
      </c>
      <c r="P251" s="3" t="str">
        <f>"                              "</f>
        <v xml:space="preserve">                              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5.57</v>
      </c>
      <c r="AH251" s="3">
        <v>0</v>
      </c>
      <c r="AI251" s="3">
        <v>0</v>
      </c>
      <c r="AJ251" s="3">
        <v>0</v>
      </c>
      <c r="AK251" s="3">
        <v>0</v>
      </c>
      <c r="AL251" s="3">
        <v>0</v>
      </c>
      <c r="AM251" s="3">
        <v>0</v>
      </c>
      <c r="AN251" s="3">
        <v>0</v>
      </c>
      <c r="AO251" s="3">
        <v>0</v>
      </c>
      <c r="AP251" s="3">
        <v>0</v>
      </c>
      <c r="AQ251" s="3">
        <v>94.8</v>
      </c>
      <c r="AR251" s="3">
        <v>0</v>
      </c>
      <c r="AS251" s="3">
        <v>0</v>
      </c>
      <c r="AT251" s="3">
        <v>0</v>
      </c>
      <c r="AU251" s="3">
        <v>0</v>
      </c>
      <c r="AV251" s="3">
        <v>0</v>
      </c>
      <c r="AW251" s="3">
        <v>0</v>
      </c>
      <c r="AX251" s="3">
        <v>0</v>
      </c>
      <c r="AY251" s="3">
        <v>0</v>
      </c>
      <c r="AZ251" s="3">
        <v>0</v>
      </c>
      <c r="BA251" s="3">
        <v>0</v>
      </c>
      <c r="BB251" s="3">
        <v>0</v>
      </c>
      <c r="BC251" s="3">
        <v>0</v>
      </c>
      <c r="BD251" s="3">
        <v>0</v>
      </c>
      <c r="BE251" s="3">
        <v>0</v>
      </c>
      <c r="BF251" s="3">
        <v>0</v>
      </c>
      <c r="BG251" s="3">
        <v>0</v>
      </c>
      <c r="BH251" s="3">
        <v>2</v>
      </c>
      <c r="BI251" s="3">
        <v>12</v>
      </c>
      <c r="BJ251" s="3">
        <v>30.7</v>
      </c>
      <c r="BK251" s="3">
        <v>31</v>
      </c>
      <c r="BL251" s="3">
        <v>248.5</v>
      </c>
      <c r="BM251" s="3">
        <v>37.28</v>
      </c>
      <c r="BN251" s="3">
        <v>285.77999999999997</v>
      </c>
      <c r="BO251" s="3">
        <v>285.77999999999997</v>
      </c>
      <c r="BQ251" s="3" t="s">
        <v>583</v>
      </c>
      <c r="BR251" s="3" t="s">
        <v>894</v>
      </c>
      <c r="BS251" s="3" t="s">
        <v>85</v>
      </c>
      <c r="BY251" s="3">
        <v>153344</v>
      </c>
      <c r="BZ251" s="3" t="s">
        <v>600</v>
      </c>
      <c r="CC251" s="3" t="s">
        <v>137</v>
      </c>
      <c r="CD251" s="3">
        <v>157</v>
      </c>
      <c r="CE251" s="3" t="s">
        <v>161</v>
      </c>
      <c r="CI251" s="3">
        <v>3</v>
      </c>
      <c r="CJ251" s="3" t="s">
        <v>85</v>
      </c>
      <c r="CK251" s="3">
        <v>41</v>
      </c>
      <c r="CL251" s="3" t="s">
        <v>88</v>
      </c>
    </row>
    <row r="252" spans="1:90" x14ac:dyDescent="0.3">
      <c r="A252" s="3" t="s">
        <v>72</v>
      </c>
      <c r="B252" s="3" t="s">
        <v>73</v>
      </c>
      <c r="C252" s="3" t="s">
        <v>74</v>
      </c>
      <c r="E252" s="3" t="str">
        <f>"GAB2017887"</f>
        <v>GAB2017887</v>
      </c>
      <c r="F252" s="4">
        <v>45257</v>
      </c>
      <c r="G252" s="3">
        <v>202408</v>
      </c>
      <c r="H252" s="3" t="s">
        <v>75</v>
      </c>
      <c r="I252" s="3" t="s">
        <v>76</v>
      </c>
      <c r="J252" s="3" t="s">
        <v>77</v>
      </c>
      <c r="K252" s="3" t="s">
        <v>78</v>
      </c>
      <c r="L252" s="3" t="s">
        <v>75</v>
      </c>
      <c r="M252" s="3" t="s">
        <v>76</v>
      </c>
      <c r="N252" s="3" t="s">
        <v>895</v>
      </c>
      <c r="O252" s="3" t="s">
        <v>169</v>
      </c>
      <c r="P252" s="3" t="str">
        <f>"MED-CT083960                  "</f>
        <v xml:space="preserve">MED-CT083960                  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5.57</v>
      </c>
      <c r="AH252" s="3">
        <v>0</v>
      </c>
      <c r="AI252" s="3">
        <v>0</v>
      </c>
      <c r="AJ252" s="3">
        <v>0</v>
      </c>
      <c r="AK252" s="3">
        <v>0</v>
      </c>
      <c r="AL252" s="3">
        <v>0</v>
      </c>
      <c r="AM252" s="3">
        <v>0</v>
      </c>
      <c r="AN252" s="3">
        <v>0</v>
      </c>
      <c r="AO252" s="3">
        <v>0</v>
      </c>
      <c r="AP252" s="3">
        <v>0</v>
      </c>
      <c r="AQ252" s="3">
        <v>44.08</v>
      </c>
      <c r="AR252" s="3">
        <v>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3">
        <v>0</v>
      </c>
      <c r="BB252" s="3">
        <v>0</v>
      </c>
      <c r="BC252" s="3">
        <v>0</v>
      </c>
      <c r="BD252" s="3">
        <v>0</v>
      </c>
      <c r="BE252" s="3">
        <v>0</v>
      </c>
      <c r="BF252" s="3">
        <v>0</v>
      </c>
      <c r="BG252" s="3">
        <v>0</v>
      </c>
      <c r="BH252" s="3">
        <v>1</v>
      </c>
      <c r="BI252" s="3">
        <v>3.3</v>
      </c>
      <c r="BJ252" s="3">
        <v>7.7</v>
      </c>
      <c r="BK252" s="3">
        <v>8</v>
      </c>
      <c r="BL252" s="3">
        <v>118.52</v>
      </c>
      <c r="BM252" s="3">
        <v>17.78</v>
      </c>
      <c r="BN252" s="3">
        <v>136.30000000000001</v>
      </c>
      <c r="BO252" s="3">
        <v>136.30000000000001</v>
      </c>
      <c r="BQ252" s="3" t="s">
        <v>896</v>
      </c>
      <c r="BR252" s="3" t="s">
        <v>84</v>
      </c>
      <c r="BS252" s="4">
        <v>45259</v>
      </c>
      <c r="BT252" s="5">
        <v>0.49236111111111108</v>
      </c>
      <c r="BU252" s="3" t="s">
        <v>897</v>
      </c>
      <c r="BV252" s="3" t="s">
        <v>88</v>
      </c>
      <c r="BW252" s="3" t="s">
        <v>220</v>
      </c>
      <c r="BX252" s="3" t="s">
        <v>898</v>
      </c>
      <c r="BY252" s="3">
        <v>38397.980000000003</v>
      </c>
      <c r="CA252" s="3" t="s">
        <v>371</v>
      </c>
      <c r="CC252" s="3" t="s">
        <v>76</v>
      </c>
      <c r="CD252" s="3">
        <v>7441</v>
      </c>
      <c r="CE252" s="3" t="s">
        <v>161</v>
      </c>
      <c r="CF252" s="4">
        <v>45260</v>
      </c>
      <c r="CI252" s="3">
        <v>1</v>
      </c>
      <c r="CJ252" s="3">
        <v>2</v>
      </c>
      <c r="CK252" s="3">
        <v>42</v>
      </c>
      <c r="CL252" s="3" t="s">
        <v>88</v>
      </c>
    </row>
    <row r="253" spans="1:90" x14ac:dyDescent="0.3">
      <c r="A253" s="3" t="s">
        <v>72</v>
      </c>
      <c r="B253" s="3" t="s">
        <v>73</v>
      </c>
      <c r="C253" s="3" t="s">
        <v>74</v>
      </c>
      <c r="E253" s="3" t="str">
        <f>"GAB2017888"</f>
        <v>GAB2017888</v>
      </c>
      <c r="F253" s="4">
        <v>45257</v>
      </c>
      <c r="G253" s="3">
        <v>202408</v>
      </c>
      <c r="H253" s="3" t="s">
        <v>75</v>
      </c>
      <c r="I253" s="3" t="s">
        <v>76</v>
      </c>
      <c r="J253" s="3" t="s">
        <v>77</v>
      </c>
      <c r="K253" s="3" t="s">
        <v>78</v>
      </c>
      <c r="L253" s="3" t="s">
        <v>157</v>
      </c>
      <c r="M253" s="3" t="s">
        <v>158</v>
      </c>
      <c r="N253" s="3" t="s">
        <v>899</v>
      </c>
      <c r="O253" s="3" t="s">
        <v>169</v>
      </c>
      <c r="P253" s="3" t="str">
        <f>"SUT-019343                    "</f>
        <v xml:space="preserve">SUT-019343                    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5.57</v>
      </c>
      <c r="AH253" s="3">
        <v>0</v>
      </c>
      <c r="AI253" s="3">
        <v>0</v>
      </c>
      <c r="AJ253" s="3">
        <v>0</v>
      </c>
      <c r="AK253" s="3">
        <v>0</v>
      </c>
      <c r="AL253" s="3">
        <v>0</v>
      </c>
      <c r="AM253" s="3">
        <v>0</v>
      </c>
      <c r="AN253" s="3">
        <v>0</v>
      </c>
      <c r="AO253" s="3">
        <v>0</v>
      </c>
      <c r="AP253" s="3">
        <v>0</v>
      </c>
      <c r="AQ253" s="3">
        <v>87.74</v>
      </c>
      <c r="AR253" s="3">
        <v>0</v>
      </c>
      <c r="AS253" s="3">
        <v>0</v>
      </c>
      <c r="AT253" s="3">
        <v>0</v>
      </c>
      <c r="AU253" s="3">
        <v>0</v>
      </c>
      <c r="AV253" s="3">
        <v>0</v>
      </c>
      <c r="AW253" s="3">
        <v>0</v>
      </c>
      <c r="AX253" s="3">
        <v>0</v>
      </c>
      <c r="AY253" s="3">
        <v>0</v>
      </c>
      <c r="AZ253" s="3">
        <v>0</v>
      </c>
      <c r="BA253" s="3">
        <v>0</v>
      </c>
      <c r="BB253" s="3">
        <v>0</v>
      </c>
      <c r="BC253" s="3">
        <v>0</v>
      </c>
      <c r="BD253" s="3">
        <v>0</v>
      </c>
      <c r="BE253" s="3">
        <v>0</v>
      </c>
      <c r="BF253" s="3">
        <v>0</v>
      </c>
      <c r="BG253" s="3">
        <v>0</v>
      </c>
      <c r="BH253" s="3">
        <v>2</v>
      </c>
      <c r="BI253" s="3">
        <v>12</v>
      </c>
      <c r="BJ253" s="3">
        <v>27.6</v>
      </c>
      <c r="BK253" s="3">
        <v>28</v>
      </c>
      <c r="BL253" s="3">
        <v>230.4</v>
      </c>
      <c r="BM253" s="3">
        <v>34.56</v>
      </c>
      <c r="BN253" s="3">
        <v>264.95999999999998</v>
      </c>
      <c r="BO253" s="3">
        <v>264.95999999999998</v>
      </c>
      <c r="BR253" s="3" t="s">
        <v>84</v>
      </c>
      <c r="BS253" s="4">
        <v>45260</v>
      </c>
      <c r="BT253" s="5">
        <v>0.4284722222222222</v>
      </c>
      <c r="BU253" s="3" t="s">
        <v>900</v>
      </c>
      <c r="BV253" s="3" t="s">
        <v>94</v>
      </c>
      <c r="BY253" s="3">
        <v>137844.84</v>
      </c>
      <c r="CA253" s="3" t="s">
        <v>901</v>
      </c>
      <c r="CC253" s="3" t="s">
        <v>158</v>
      </c>
      <c r="CD253" s="3">
        <v>2</v>
      </c>
      <c r="CE253" s="3" t="s">
        <v>161</v>
      </c>
      <c r="CI253" s="3">
        <v>3</v>
      </c>
      <c r="CJ253" s="3">
        <v>3</v>
      </c>
      <c r="CK253" s="3">
        <v>41</v>
      </c>
      <c r="CL253" s="3" t="s">
        <v>88</v>
      </c>
    </row>
    <row r="254" spans="1:90" x14ac:dyDescent="0.3">
      <c r="A254" s="3" t="s">
        <v>72</v>
      </c>
      <c r="B254" s="3" t="s">
        <v>73</v>
      </c>
      <c r="C254" s="3" t="s">
        <v>74</v>
      </c>
      <c r="E254" s="3" t="str">
        <f>"GAB2017889"</f>
        <v>GAB2017889</v>
      </c>
      <c r="F254" s="4">
        <v>45257</v>
      </c>
      <c r="G254" s="3">
        <v>202408</v>
      </c>
      <c r="H254" s="3" t="s">
        <v>75</v>
      </c>
      <c r="I254" s="3" t="s">
        <v>76</v>
      </c>
      <c r="J254" s="3" t="s">
        <v>77</v>
      </c>
      <c r="K254" s="3" t="s">
        <v>78</v>
      </c>
      <c r="L254" s="3" t="s">
        <v>75</v>
      </c>
      <c r="M254" s="3" t="s">
        <v>76</v>
      </c>
      <c r="N254" s="3" t="s">
        <v>902</v>
      </c>
      <c r="O254" s="3" t="s">
        <v>169</v>
      </c>
      <c r="P254" s="3" t="str">
        <f>"SUT-CT084178                  "</f>
        <v xml:space="preserve">SUT-CT084178                  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5.57</v>
      </c>
      <c r="AH254" s="3">
        <v>0</v>
      </c>
      <c r="AI254" s="3">
        <v>0</v>
      </c>
      <c r="AJ254" s="3">
        <v>0</v>
      </c>
      <c r="AK254" s="3">
        <v>0</v>
      </c>
      <c r="AL254" s="3">
        <v>0</v>
      </c>
      <c r="AM254" s="3">
        <v>0</v>
      </c>
      <c r="AN254" s="3">
        <v>0</v>
      </c>
      <c r="AO254" s="3">
        <v>0</v>
      </c>
      <c r="AP254" s="3">
        <v>0</v>
      </c>
      <c r="AQ254" s="3">
        <v>44.08</v>
      </c>
      <c r="AR254" s="3">
        <v>0</v>
      </c>
      <c r="AS254" s="3">
        <v>0</v>
      </c>
      <c r="AT254" s="3">
        <v>0</v>
      </c>
      <c r="AU254" s="3">
        <v>0</v>
      </c>
      <c r="AV254" s="3">
        <v>0</v>
      </c>
      <c r="AW254" s="3">
        <v>0</v>
      </c>
      <c r="AX254" s="3">
        <v>0</v>
      </c>
      <c r="AY254" s="3">
        <v>0</v>
      </c>
      <c r="AZ254" s="3">
        <v>0</v>
      </c>
      <c r="BA254" s="3">
        <v>0</v>
      </c>
      <c r="BB254" s="3">
        <v>0</v>
      </c>
      <c r="BC254" s="3">
        <v>0</v>
      </c>
      <c r="BD254" s="3">
        <v>0</v>
      </c>
      <c r="BE254" s="3">
        <v>0</v>
      </c>
      <c r="BF254" s="3">
        <v>0</v>
      </c>
      <c r="BG254" s="3">
        <v>0</v>
      </c>
      <c r="BH254" s="3">
        <v>1</v>
      </c>
      <c r="BI254" s="3">
        <v>0.2</v>
      </c>
      <c r="BJ254" s="3">
        <v>3</v>
      </c>
      <c r="BK254" s="3">
        <v>3</v>
      </c>
      <c r="BL254" s="3">
        <v>118.52</v>
      </c>
      <c r="BM254" s="3">
        <v>17.78</v>
      </c>
      <c r="BN254" s="3">
        <v>136.30000000000001</v>
      </c>
      <c r="BO254" s="3">
        <v>136.30000000000001</v>
      </c>
      <c r="BQ254" s="3" t="s">
        <v>903</v>
      </c>
      <c r="BR254" s="3" t="s">
        <v>84</v>
      </c>
      <c r="BS254" s="4">
        <v>45258</v>
      </c>
      <c r="BT254" s="5">
        <v>0.52986111111111112</v>
      </c>
      <c r="BU254" s="3" t="s">
        <v>904</v>
      </c>
      <c r="BV254" s="3" t="s">
        <v>94</v>
      </c>
      <c r="BY254" s="3">
        <v>15190.35</v>
      </c>
      <c r="CA254" s="3" t="s">
        <v>905</v>
      </c>
      <c r="CC254" s="3" t="s">
        <v>76</v>
      </c>
      <c r="CD254" s="3">
        <v>7700</v>
      </c>
      <c r="CE254" s="3" t="s">
        <v>161</v>
      </c>
      <c r="CF254" s="4">
        <v>45259</v>
      </c>
      <c r="CI254" s="3">
        <v>1</v>
      </c>
      <c r="CJ254" s="3">
        <v>1</v>
      </c>
      <c r="CK254" s="3">
        <v>42</v>
      </c>
      <c r="CL254" s="3" t="s">
        <v>88</v>
      </c>
    </row>
    <row r="255" spans="1:90" x14ac:dyDescent="0.3">
      <c r="A255" s="3" t="s">
        <v>72</v>
      </c>
      <c r="B255" s="3" t="s">
        <v>73</v>
      </c>
      <c r="C255" s="3" t="s">
        <v>74</v>
      </c>
      <c r="E255" s="3" t="str">
        <f>"GAB2017890"</f>
        <v>GAB2017890</v>
      </c>
      <c r="F255" s="4">
        <v>45257</v>
      </c>
      <c r="G255" s="3">
        <v>202408</v>
      </c>
      <c r="H255" s="3" t="s">
        <v>75</v>
      </c>
      <c r="I255" s="3" t="s">
        <v>76</v>
      </c>
      <c r="J255" s="3" t="s">
        <v>77</v>
      </c>
      <c r="K255" s="3" t="s">
        <v>78</v>
      </c>
      <c r="L255" s="3" t="s">
        <v>154</v>
      </c>
      <c r="M255" s="3" t="s">
        <v>155</v>
      </c>
      <c r="N255" s="3" t="s">
        <v>803</v>
      </c>
      <c r="O255" s="3" t="s">
        <v>169</v>
      </c>
      <c r="P255" s="3" t="str">
        <f>"SUT-CT083757                  "</f>
        <v xml:space="preserve">SUT-CT083757                  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5.57</v>
      </c>
      <c r="AH255" s="3">
        <v>0</v>
      </c>
      <c r="AI255" s="3">
        <v>0</v>
      </c>
      <c r="AJ255" s="3">
        <v>0</v>
      </c>
      <c r="AK255" s="3">
        <v>0</v>
      </c>
      <c r="AL255" s="3">
        <v>0</v>
      </c>
      <c r="AM255" s="3">
        <v>0</v>
      </c>
      <c r="AN255" s="3">
        <v>0</v>
      </c>
      <c r="AO255" s="3">
        <v>0</v>
      </c>
      <c r="AP255" s="3">
        <v>0</v>
      </c>
      <c r="AQ255" s="3">
        <v>57.12</v>
      </c>
      <c r="AR255" s="3">
        <v>0</v>
      </c>
      <c r="AS255" s="3">
        <v>0</v>
      </c>
      <c r="AT255" s="3">
        <v>0</v>
      </c>
      <c r="AU255" s="3">
        <v>0</v>
      </c>
      <c r="AV255" s="3">
        <v>0</v>
      </c>
      <c r="AW255" s="3">
        <v>0</v>
      </c>
      <c r="AX255" s="3">
        <v>0</v>
      </c>
      <c r="AY255" s="3">
        <v>0</v>
      </c>
      <c r="AZ255" s="3">
        <v>0</v>
      </c>
      <c r="BA255" s="3">
        <v>0</v>
      </c>
      <c r="BB255" s="3">
        <v>0</v>
      </c>
      <c r="BC255" s="3">
        <v>0</v>
      </c>
      <c r="BD255" s="3">
        <v>0</v>
      </c>
      <c r="BE255" s="3">
        <v>0</v>
      </c>
      <c r="BF255" s="3">
        <v>0</v>
      </c>
      <c r="BG255" s="3">
        <v>0</v>
      </c>
      <c r="BH255" s="3">
        <v>1</v>
      </c>
      <c r="BI255" s="3">
        <v>0.1</v>
      </c>
      <c r="BJ255" s="3">
        <v>2.4</v>
      </c>
      <c r="BK255" s="3">
        <v>3</v>
      </c>
      <c r="BL255" s="3">
        <v>151.94</v>
      </c>
      <c r="BM255" s="3">
        <v>22.79</v>
      </c>
      <c r="BN255" s="3">
        <v>174.73</v>
      </c>
      <c r="BO255" s="3">
        <v>174.73</v>
      </c>
      <c r="BR255" s="3" t="s">
        <v>84</v>
      </c>
      <c r="BS255" s="4">
        <v>45259</v>
      </c>
      <c r="BT255" s="5">
        <v>0.41805555555555557</v>
      </c>
      <c r="BU255" s="3" t="s">
        <v>906</v>
      </c>
      <c r="BV255" s="3" t="s">
        <v>94</v>
      </c>
      <c r="BY255" s="3">
        <v>12178.35</v>
      </c>
      <c r="CA255" s="3" t="s">
        <v>907</v>
      </c>
      <c r="CC255" s="3" t="s">
        <v>155</v>
      </c>
      <c r="CD255" s="3">
        <v>6001</v>
      </c>
      <c r="CE255" s="3" t="s">
        <v>161</v>
      </c>
      <c r="CF255" s="4">
        <v>45259</v>
      </c>
      <c r="CI255" s="3">
        <v>3</v>
      </c>
      <c r="CJ255" s="3">
        <v>2</v>
      </c>
      <c r="CK255" s="3">
        <v>41</v>
      </c>
      <c r="CL255" s="3" t="s">
        <v>88</v>
      </c>
    </row>
    <row r="256" spans="1:90" x14ac:dyDescent="0.3">
      <c r="A256" s="3" t="s">
        <v>72</v>
      </c>
      <c r="B256" s="3" t="s">
        <v>73</v>
      </c>
      <c r="C256" s="3" t="s">
        <v>74</v>
      </c>
      <c r="E256" s="3" t="str">
        <f>"GAB2017892"</f>
        <v>GAB2017892</v>
      </c>
      <c r="F256" s="4">
        <v>45257</v>
      </c>
      <c r="G256" s="3">
        <v>202408</v>
      </c>
      <c r="H256" s="3" t="s">
        <v>75</v>
      </c>
      <c r="I256" s="3" t="s">
        <v>76</v>
      </c>
      <c r="J256" s="3" t="s">
        <v>77</v>
      </c>
      <c r="K256" s="3" t="s">
        <v>78</v>
      </c>
      <c r="L256" s="3" t="s">
        <v>110</v>
      </c>
      <c r="M256" s="3" t="s">
        <v>111</v>
      </c>
      <c r="N256" s="3" t="s">
        <v>740</v>
      </c>
      <c r="O256" s="3" t="s">
        <v>169</v>
      </c>
      <c r="P256" s="3" t="str">
        <f>"SUT-CT084026                  "</f>
        <v xml:space="preserve">SUT-CT084026                  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5.57</v>
      </c>
      <c r="AH256" s="3">
        <v>0</v>
      </c>
      <c r="AI256" s="3">
        <v>0</v>
      </c>
      <c r="AJ256" s="3">
        <v>0</v>
      </c>
      <c r="AK256" s="3">
        <v>0</v>
      </c>
      <c r="AL256" s="3">
        <v>0</v>
      </c>
      <c r="AM256" s="3">
        <v>0</v>
      </c>
      <c r="AN256" s="3">
        <v>0</v>
      </c>
      <c r="AO256" s="3">
        <v>0</v>
      </c>
      <c r="AP256" s="3">
        <v>0</v>
      </c>
      <c r="AQ256" s="3">
        <v>80.56</v>
      </c>
      <c r="AR256" s="3">
        <v>0</v>
      </c>
      <c r="AS256" s="3">
        <v>0</v>
      </c>
      <c r="AT256" s="3">
        <v>0</v>
      </c>
      <c r="AU256" s="3">
        <v>0</v>
      </c>
      <c r="AV256" s="3">
        <v>0</v>
      </c>
      <c r="AW256" s="3">
        <v>0</v>
      </c>
      <c r="AX256" s="3">
        <v>0</v>
      </c>
      <c r="AY256" s="3">
        <v>0</v>
      </c>
      <c r="AZ256" s="3">
        <v>0</v>
      </c>
      <c r="BA256" s="3">
        <v>0</v>
      </c>
      <c r="BB256" s="3">
        <v>0</v>
      </c>
      <c r="BC256" s="3">
        <v>0</v>
      </c>
      <c r="BD256" s="3">
        <v>0</v>
      </c>
      <c r="BE256" s="3">
        <v>0</v>
      </c>
      <c r="BF256" s="3">
        <v>0</v>
      </c>
      <c r="BG256" s="3">
        <v>0</v>
      </c>
      <c r="BH256" s="3">
        <v>1</v>
      </c>
      <c r="BI256" s="3">
        <v>0.1</v>
      </c>
      <c r="BJ256" s="3">
        <v>1.9</v>
      </c>
      <c r="BK256" s="3">
        <v>2</v>
      </c>
      <c r="BL256" s="3">
        <v>212.01</v>
      </c>
      <c r="BM256" s="3">
        <v>31.8</v>
      </c>
      <c r="BN256" s="3">
        <v>243.81</v>
      </c>
      <c r="BO256" s="3">
        <v>243.81</v>
      </c>
      <c r="BQ256" s="3" t="s">
        <v>741</v>
      </c>
      <c r="BR256" s="3" t="s">
        <v>84</v>
      </c>
      <c r="BS256" s="4">
        <v>45259</v>
      </c>
      <c r="BT256" s="5">
        <v>0.76527777777777783</v>
      </c>
      <c r="BU256" s="3" t="s">
        <v>908</v>
      </c>
      <c r="BV256" s="3" t="s">
        <v>94</v>
      </c>
      <c r="BY256" s="3">
        <v>9723.15</v>
      </c>
      <c r="CA256" s="3" t="s">
        <v>909</v>
      </c>
      <c r="CC256" s="3" t="s">
        <v>111</v>
      </c>
      <c r="CD256" s="3">
        <v>1739</v>
      </c>
      <c r="CE256" s="3" t="s">
        <v>161</v>
      </c>
      <c r="CF256" s="4">
        <v>45260</v>
      </c>
      <c r="CI256" s="3">
        <v>3</v>
      </c>
      <c r="CJ256" s="3">
        <v>2</v>
      </c>
      <c r="CK256" s="3">
        <v>43</v>
      </c>
      <c r="CL256" s="3" t="s">
        <v>88</v>
      </c>
    </row>
    <row r="257" spans="1:90" x14ac:dyDescent="0.3">
      <c r="A257" s="3" t="s">
        <v>72</v>
      </c>
      <c r="B257" s="3" t="s">
        <v>73</v>
      </c>
      <c r="C257" s="3" t="s">
        <v>74</v>
      </c>
      <c r="E257" s="3" t="str">
        <f>"GAB2017893"</f>
        <v>GAB2017893</v>
      </c>
      <c r="F257" s="4">
        <v>45257</v>
      </c>
      <c r="G257" s="3">
        <v>202408</v>
      </c>
      <c r="H257" s="3" t="s">
        <v>75</v>
      </c>
      <c r="I257" s="3" t="s">
        <v>76</v>
      </c>
      <c r="J257" s="3" t="s">
        <v>77</v>
      </c>
      <c r="K257" s="3" t="s">
        <v>78</v>
      </c>
      <c r="L257" s="3" t="s">
        <v>555</v>
      </c>
      <c r="M257" s="3" t="s">
        <v>556</v>
      </c>
      <c r="N257" s="3" t="s">
        <v>910</v>
      </c>
      <c r="O257" s="3" t="s">
        <v>169</v>
      </c>
      <c r="P257" s="3" t="str">
        <f>"SUT-CT084191                  "</f>
        <v xml:space="preserve">SUT-CT084191                  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5.57</v>
      </c>
      <c r="AH257" s="3">
        <v>0</v>
      </c>
      <c r="AI257" s="3">
        <v>0</v>
      </c>
      <c r="AJ257" s="3">
        <v>0</v>
      </c>
      <c r="AK257" s="3">
        <v>0</v>
      </c>
      <c r="AL257" s="3">
        <v>0</v>
      </c>
      <c r="AM257" s="3">
        <v>0</v>
      </c>
      <c r="AN257" s="3">
        <v>0</v>
      </c>
      <c r="AO257" s="3">
        <v>0</v>
      </c>
      <c r="AP257" s="3">
        <v>0</v>
      </c>
      <c r="AQ257" s="3">
        <v>57.12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v>0</v>
      </c>
      <c r="BE257" s="3">
        <v>0</v>
      </c>
      <c r="BF257" s="3">
        <v>0</v>
      </c>
      <c r="BG257" s="3">
        <v>0</v>
      </c>
      <c r="BH257" s="3">
        <v>1</v>
      </c>
      <c r="BI257" s="3">
        <v>0.8</v>
      </c>
      <c r="BJ257" s="3">
        <v>1.7</v>
      </c>
      <c r="BK257" s="3">
        <v>2</v>
      </c>
      <c r="BL257" s="3">
        <v>151.94</v>
      </c>
      <c r="BM257" s="3">
        <v>22.79</v>
      </c>
      <c r="BN257" s="3">
        <v>174.73</v>
      </c>
      <c r="BO257" s="3">
        <v>174.73</v>
      </c>
      <c r="BR257" s="3" t="s">
        <v>84</v>
      </c>
      <c r="BS257" s="4">
        <v>45258</v>
      </c>
      <c r="BT257" s="5">
        <v>0.67847222222222225</v>
      </c>
      <c r="BU257" s="3" t="s">
        <v>911</v>
      </c>
      <c r="BV257" s="3" t="s">
        <v>94</v>
      </c>
      <c r="BY257" s="3">
        <v>8350.49</v>
      </c>
      <c r="CC257" s="3" t="s">
        <v>556</v>
      </c>
      <c r="CD257" s="3">
        <v>6530</v>
      </c>
      <c r="CE257" s="3" t="s">
        <v>161</v>
      </c>
      <c r="CF257" s="4">
        <v>45258</v>
      </c>
      <c r="CI257" s="3">
        <v>1</v>
      </c>
      <c r="CJ257" s="3">
        <v>1</v>
      </c>
      <c r="CK257" s="3">
        <v>41</v>
      </c>
      <c r="CL257" s="3" t="s">
        <v>88</v>
      </c>
    </row>
    <row r="258" spans="1:90" x14ac:dyDescent="0.3">
      <c r="A258" s="3" t="s">
        <v>72</v>
      </c>
      <c r="B258" s="3" t="s">
        <v>73</v>
      </c>
      <c r="C258" s="3" t="s">
        <v>74</v>
      </c>
      <c r="E258" s="3" t="str">
        <f>"GAB2017894"</f>
        <v>GAB2017894</v>
      </c>
      <c r="F258" s="4">
        <v>45257</v>
      </c>
      <c r="G258" s="3">
        <v>202408</v>
      </c>
      <c r="H258" s="3" t="s">
        <v>75</v>
      </c>
      <c r="I258" s="3" t="s">
        <v>76</v>
      </c>
      <c r="J258" s="3" t="s">
        <v>77</v>
      </c>
      <c r="K258" s="3" t="s">
        <v>78</v>
      </c>
      <c r="L258" s="3" t="s">
        <v>75</v>
      </c>
      <c r="M258" s="3" t="s">
        <v>76</v>
      </c>
      <c r="N258" s="3" t="s">
        <v>207</v>
      </c>
      <c r="O258" s="3" t="s">
        <v>169</v>
      </c>
      <c r="P258" s="3" t="str">
        <f>"SUT-CT084186                  "</f>
        <v xml:space="preserve">SUT-CT084186                  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0</v>
      </c>
      <c r="AG258" s="3">
        <v>5.57</v>
      </c>
      <c r="AH258" s="3">
        <v>0</v>
      </c>
      <c r="AI258" s="3">
        <v>0</v>
      </c>
      <c r="AJ258" s="3">
        <v>0</v>
      </c>
      <c r="AK258" s="3">
        <v>0</v>
      </c>
      <c r="AL258" s="3">
        <v>0</v>
      </c>
      <c r="AM258" s="3">
        <v>0</v>
      </c>
      <c r="AN258" s="3">
        <v>0</v>
      </c>
      <c r="AO258" s="3">
        <v>0</v>
      </c>
      <c r="AP258" s="3">
        <v>0</v>
      </c>
      <c r="AQ258" s="3">
        <v>44.08</v>
      </c>
      <c r="AR258" s="3">
        <v>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v>0</v>
      </c>
      <c r="BE258" s="3">
        <v>0</v>
      </c>
      <c r="BF258" s="3">
        <v>0</v>
      </c>
      <c r="BG258" s="3">
        <v>0</v>
      </c>
      <c r="BH258" s="3">
        <v>1</v>
      </c>
      <c r="BI258" s="3">
        <v>0.4</v>
      </c>
      <c r="BJ258" s="3">
        <v>2.7</v>
      </c>
      <c r="BK258" s="3">
        <v>3</v>
      </c>
      <c r="BL258" s="3">
        <v>118.52</v>
      </c>
      <c r="BM258" s="3">
        <v>17.78</v>
      </c>
      <c r="BN258" s="3">
        <v>136.30000000000001</v>
      </c>
      <c r="BO258" s="3">
        <v>136.30000000000001</v>
      </c>
      <c r="BQ258" s="3" t="s">
        <v>208</v>
      </c>
      <c r="BR258" s="3" t="s">
        <v>84</v>
      </c>
      <c r="BS258" s="4">
        <v>45258</v>
      </c>
      <c r="BT258" s="5">
        <v>0.50416666666666665</v>
      </c>
      <c r="BU258" s="3" t="s">
        <v>209</v>
      </c>
      <c r="BV258" s="3" t="s">
        <v>94</v>
      </c>
      <c r="BY258" s="3">
        <v>13684.95</v>
      </c>
      <c r="CA258" s="3" t="s">
        <v>210</v>
      </c>
      <c r="CC258" s="3" t="s">
        <v>76</v>
      </c>
      <c r="CD258" s="3">
        <v>7441</v>
      </c>
      <c r="CE258" s="3" t="s">
        <v>161</v>
      </c>
      <c r="CF258" s="4">
        <v>45259</v>
      </c>
      <c r="CI258" s="3">
        <v>1</v>
      </c>
      <c r="CJ258" s="3">
        <v>1</v>
      </c>
      <c r="CK258" s="3">
        <v>42</v>
      </c>
      <c r="CL258" s="3" t="s">
        <v>88</v>
      </c>
    </row>
    <row r="259" spans="1:90" x14ac:dyDescent="0.3">
      <c r="A259" s="3" t="s">
        <v>72</v>
      </c>
      <c r="B259" s="3" t="s">
        <v>73</v>
      </c>
      <c r="C259" s="3" t="s">
        <v>74</v>
      </c>
      <c r="E259" s="3" t="str">
        <f>"GAB2017897"</f>
        <v>GAB2017897</v>
      </c>
      <c r="F259" s="4">
        <v>45257</v>
      </c>
      <c r="G259" s="3">
        <v>202408</v>
      </c>
      <c r="H259" s="3" t="s">
        <v>75</v>
      </c>
      <c r="I259" s="3" t="s">
        <v>76</v>
      </c>
      <c r="J259" s="3" t="s">
        <v>77</v>
      </c>
      <c r="K259" s="3" t="s">
        <v>78</v>
      </c>
      <c r="L259" s="3" t="s">
        <v>658</v>
      </c>
      <c r="M259" s="3" t="s">
        <v>659</v>
      </c>
      <c r="N259" s="3" t="s">
        <v>660</v>
      </c>
      <c r="O259" s="3" t="s">
        <v>169</v>
      </c>
      <c r="P259" s="3" t="str">
        <f>"SUT-CT083927                  "</f>
        <v xml:space="preserve">SUT-CT083927                  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0</v>
      </c>
      <c r="AG259" s="3">
        <v>5.57</v>
      </c>
      <c r="AH259" s="3">
        <v>0</v>
      </c>
      <c r="AI259" s="3">
        <v>0</v>
      </c>
      <c r="AJ259" s="3">
        <v>0</v>
      </c>
      <c r="AK259" s="3">
        <v>0</v>
      </c>
      <c r="AL259" s="3">
        <v>0</v>
      </c>
      <c r="AM259" s="3">
        <v>0</v>
      </c>
      <c r="AN259" s="3">
        <v>0</v>
      </c>
      <c r="AO259" s="3">
        <v>0</v>
      </c>
      <c r="AP259" s="3">
        <v>0</v>
      </c>
      <c r="AQ259" s="3">
        <v>80.56</v>
      </c>
      <c r="AR259" s="3">
        <v>0</v>
      </c>
      <c r="AS259" s="3">
        <v>0</v>
      </c>
      <c r="AT259" s="3">
        <v>0</v>
      </c>
      <c r="AU259" s="3">
        <v>0</v>
      </c>
      <c r="AV259" s="3">
        <v>0</v>
      </c>
      <c r="AW259" s="3">
        <v>0</v>
      </c>
      <c r="AX259" s="3">
        <v>0</v>
      </c>
      <c r="AY259" s="3">
        <v>0</v>
      </c>
      <c r="AZ259" s="3">
        <v>0</v>
      </c>
      <c r="BA259" s="3">
        <v>0</v>
      </c>
      <c r="BB259" s="3">
        <v>0</v>
      </c>
      <c r="BC259" s="3">
        <v>0</v>
      </c>
      <c r="BD259" s="3">
        <v>0</v>
      </c>
      <c r="BE259" s="3">
        <v>0</v>
      </c>
      <c r="BF259" s="3">
        <v>0</v>
      </c>
      <c r="BG259" s="3">
        <v>0</v>
      </c>
      <c r="BH259" s="3">
        <v>2</v>
      </c>
      <c r="BI259" s="3">
        <v>5.5</v>
      </c>
      <c r="BJ259" s="3">
        <v>12</v>
      </c>
      <c r="BK259" s="3">
        <v>12</v>
      </c>
      <c r="BL259" s="3">
        <v>212.01</v>
      </c>
      <c r="BM259" s="3">
        <v>31.8</v>
      </c>
      <c r="BN259" s="3">
        <v>243.81</v>
      </c>
      <c r="BO259" s="3">
        <v>243.81</v>
      </c>
      <c r="BQ259" s="3" t="s">
        <v>912</v>
      </c>
      <c r="BR259" s="3" t="s">
        <v>84</v>
      </c>
      <c r="BS259" s="4">
        <v>45260</v>
      </c>
      <c r="BT259" s="5">
        <v>0.35486111111111113</v>
      </c>
      <c r="BU259" s="3" t="s">
        <v>913</v>
      </c>
      <c r="BV259" s="3" t="s">
        <v>94</v>
      </c>
      <c r="BY259" s="3">
        <v>59826.77</v>
      </c>
      <c r="CA259" s="3" t="s">
        <v>914</v>
      </c>
      <c r="CC259" s="3" t="s">
        <v>659</v>
      </c>
      <c r="CD259" s="3">
        <v>3900</v>
      </c>
      <c r="CE259" s="3" t="s">
        <v>161</v>
      </c>
      <c r="CI259" s="3">
        <v>4</v>
      </c>
      <c r="CJ259" s="3">
        <v>3</v>
      </c>
      <c r="CK259" s="3">
        <v>43</v>
      </c>
      <c r="CL259" s="3" t="s">
        <v>88</v>
      </c>
    </row>
    <row r="260" spans="1:90" x14ac:dyDescent="0.3">
      <c r="A260" s="3" t="s">
        <v>72</v>
      </c>
      <c r="B260" s="3" t="s">
        <v>73</v>
      </c>
      <c r="C260" s="3" t="s">
        <v>74</v>
      </c>
      <c r="E260" s="3" t="str">
        <f>"GAB2017898"</f>
        <v>GAB2017898</v>
      </c>
      <c r="F260" s="4">
        <v>45257</v>
      </c>
      <c r="G260" s="3">
        <v>202408</v>
      </c>
      <c r="H260" s="3" t="s">
        <v>75</v>
      </c>
      <c r="I260" s="3" t="s">
        <v>76</v>
      </c>
      <c r="J260" s="3" t="s">
        <v>77</v>
      </c>
      <c r="K260" s="3" t="s">
        <v>78</v>
      </c>
      <c r="L260" s="3" t="s">
        <v>491</v>
      </c>
      <c r="M260" s="3" t="s">
        <v>492</v>
      </c>
      <c r="N260" s="3" t="s">
        <v>915</v>
      </c>
      <c r="O260" s="3" t="s">
        <v>169</v>
      </c>
      <c r="P260" s="3" t="str">
        <f>"MED-CT084128                  "</f>
        <v xml:space="preserve">MED-CT084128                  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0</v>
      </c>
      <c r="AG260" s="3">
        <v>5.57</v>
      </c>
      <c r="AH260" s="3">
        <v>0</v>
      </c>
      <c r="AI260" s="3">
        <v>0</v>
      </c>
      <c r="AJ260" s="3">
        <v>0</v>
      </c>
      <c r="AK260" s="3">
        <v>0</v>
      </c>
      <c r="AL260" s="3">
        <v>0</v>
      </c>
      <c r="AM260" s="3">
        <v>0</v>
      </c>
      <c r="AN260" s="3">
        <v>0</v>
      </c>
      <c r="AO260" s="3">
        <v>0</v>
      </c>
      <c r="AP260" s="3">
        <v>0</v>
      </c>
      <c r="AQ260" s="3">
        <v>64.19</v>
      </c>
      <c r="AR260" s="3">
        <v>0</v>
      </c>
      <c r="AS260" s="3">
        <v>0</v>
      </c>
      <c r="AT260" s="3">
        <v>0</v>
      </c>
      <c r="AU260" s="3">
        <v>0</v>
      </c>
      <c r="AV260" s="3">
        <v>0</v>
      </c>
      <c r="AW260" s="3">
        <v>0</v>
      </c>
      <c r="AX260" s="3">
        <v>0</v>
      </c>
      <c r="AY260" s="3">
        <v>0</v>
      </c>
      <c r="AZ260" s="3">
        <v>0</v>
      </c>
      <c r="BA260" s="3">
        <v>0</v>
      </c>
      <c r="BB260" s="3">
        <v>0</v>
      </c>
      <c r="BC260" s="3">
        <v>0</v>
      </c>
      <c r="BD260" s="3">
        <v>0</v>
      </c>
      <c r="BE260" s="3">
        <v>0</v>
      </c>
      <c r="BF260" s="3">
        <v>0</v>
      </c>
      <c r="BG260" s="3">
        <v>0</v>
      </c>
      <c r="BH260" s="3">
        <v>1</v>
      </c>
      <c r="BI260" s="3">
        <v>7.8</v>
      </c>
      <c r="BJ260" s="3">
        <v>17.5</v>
      </c>
      <c r="BK260" s="3">
        <v>18</v>
      </c>
      <c r="BL260" s="3">
        <v>170.05</v>
      </c>
      <c r="BM260" s="3">
        <v>25.51</v>
      </c>
      <c r="BN260" s="3">
        <v>195.56</v>
      </c>
      <c r="BO260" s="3">
        <v>195.56</v>
      </c>
      <c r="BQ260" s="3" t="s">
        <v>916</v>
      </c>
      <c r="BR260" s="3" t="s">
        <v>84</v>
      </c>
      <c r="BS260" s="3" t="s">
        <v>85</v>
      </c>
      <c r="BY260" s="3">
        <v>87445.8</v>
      </c>
      <c r="CC260" s="3" t="s">
        <v>492</v>
      </c>
      <c r="CD260" s="3">
        <v>3699</v>
      </c>
      <c r="CE260" s="3" t="s">
        <v>161</v>
      </c>
      <c r="CI260" s="3">
        <v>4</v>
      </c>
      <c r="CJ260" s="3" t="s">
        <v>85</v>
      </c>
      <c r="CK260" s="3">
        <v>41</v>
      </c>
      <c r="CL260" s="3" t="s">
        <v>88</v>
      </c>
    </row>
    <row r="261" spans="1:90" x14ac:dyDescent="0.3">
      <c r="A261" s="3" t="s">
        <v>72</v>
      </c>
      <c r="B261" s="3" t="s">
        <v>73</v>
      </c>
      <c r="C261" s="3" t="s">
        <v>74</v>
      </c>
      <c r="E261" s="3" t="str">
        <f>"GAB2017899"</f>
        <v>GAB2017899</v>
      </c>
      <c r="F261" s="4">
        <v>45257</v>
      </c>
      <c r="G261" s="3">
        <v>202408</v>
      </c>
      <c r="H261" s="3" t="s">
        <v>75</v>
      </c>
      <c r="I261" s="3" t="s">
        <v>76</v>
      </c>
      <c r="J261" s="3" t="s">
        <v>77</v>
      </c>
      <c r="K261" s="3" t="s">
        <v>78</v>
      </c>
      <c r="L261" s="3" t="s">
        <v>89</v>
      </c>
      <c r="M261" s="3" t="s">
        <v>90</v>
      </c>
      <c r="N261" s="3" t="s">
        <v>917</v>
      </c>
      <c r="O261" s="3" t="s">
        <v>169</v>
      </c>
      <c r="P261" s="3" t="str">
        <f>"MED-CT084154                  "</f>
        <v xml:space="preserve">MED-CT084154                  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0</v>
      </c>
      <c r="Z261" s="3">
        <v>0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0</v>
      </c>
      <c r="AG261" s="3">
        <v>5.57</v>
      </c>
      <c r="AH261" s="3">
        <v>0</v>
      </c>
      <c r="AI261" s="3">
        <v>0</v>
      </c>
      <c r="AJ261" s="3">
        <v>0</v>
      </c>
      <c r="AK261" s="3">
        <v>0</v>
      </c>
      <c r="AL261" s="3">
        <v>0</v>
      </c>
      <c r="AM261" s="3">
        <v>0</v>
      </c>
      <c r="AN261" s="3">
        <v>0</v>
      </c>
      <c r="AO261" s="3">
        <v>0</v>
      </c>
      <c r="AP261" s="3">
        <v>0</v>
      </c>
      <c r="AQ261" s="3">
        <v>57.12</v>
      </c>
      <c r="AR261" s="3">
        <v>0</v>
      </c>
      <c r="AS261" s="3">
        <v>0</v>
      </c>
      <c r="AT261" s="3">
        <v>0</v>
      </c>
      <c r="AU261" s="3">
        <v>0</v>
      </c>
      <c r="AV261" s="3">
        <v>0</v>
      </c>
      <c r="AW261" s="3">
        <v>0</v>
      </c>
      <c r="AX261" s="3">
        <v>0</v>
      </c>
      <c r="AY261" s="3">
        <v>0</v>
      </c>
      <c r="AZ261" s="3">
        <v>0</v>
      </c>
      <c r="BA261" s="3">
        <v>0</v>
      </c>
      <c r="BB261" s="3">
        <v>0</v>
      </c>
      <c r="BC261" s="3">
        <v>0</v>
      </c>
      <c r="BD261" s="3">
        <v>0</v>
      </c>
      <c r="BE261" s="3">
        <v>0</v>
      </c>
      <c r="BF261" s="3">
        <v>0</v>
      </c>
      <c r="BG261" s="3">
        <v>0</v>
      </c>
      <c r="BH261" s="3">
        <v>1</v>
      </c>
      <c r="BI261" s="3">
        <v>2.2000000000000002</v>
      </c>
      <c r="BJ261" s="3">
        <v>7.9</v>
      </c>
      <c r="BK261" s="3">
        <v>8</v>
      </c>
      <c r="BL261" s="3">
        <v>151.94</v>
      </c>
      <c r="BM261" s="3">
        <v>22.79</v>
      </c>
      <c r="BN261" s="3">
        <v>174.73</v>
      </c>
      <c r="BO261" s="3">
        <v>174.73</v>
      </c>
      <c r="BQ261" s="3" t="s">
        <v>918</v>
      </c>
      <c r="BR261" s="3" t="s">
        <v>84</v>
      </c>
      <c r="BS261" s="4">
        <v>45260</v>
      </c>
      <c r="BT261" s="5">
        <v>0.4604166666666667</v>
      </c>
      <c r="BU261" s="3" t="s">
        <v>919</v>
      </c>
      <c r="BV261" s="3" t="s">
        <v>94</v>
      </c>
      <c r="BY261" s="3">
        <v>39514.800000000003</v>
      </c>
      <c r="CA261" s="3" t="s">
        <v>135</v>
      </c>
      <c r="CC261" s="3" t="s">
        <v>90</v>
      </c>
      <c r="CD261" s="3">
        <v>1803</v>
      </c>
      <c r="CE261" s="3" t="s">
        <v>161</v>
      </c>
      <c r="CI261" s="3">
        <v>3</v>
      </c>
      <c r="CJ261" s="3">
        <v>3</v>
      </c>
      <c r="CK261" s="3">
        <v>41</v>
      </c>
      <c r="CL261" s="3" t="s">
        <v>88</v>
      </c>
    </row>
    <row r="262" spans="1:90" x14ac:dyDescent="0.3">
      <c r="A262" s="3" t="s">
        <v>72</v>
      </c>
      <c r="B262" s="3" t="s">
        <v>73</v>
      </c>
      <c r="C262" s="3" t="s">
        <v>74</v>
      </c>
      <c r="E262" s="3" t="str">
        <f>"GAB2017900"</f>
        <v>GAB2017900</v>
      </c>
      <c r="F262" s="4">
        <v>45257</v>
      </c>
      <c r="G262" s="3">
        <v>202408</v>
      </c>
      <c r="H262" s="3" t="s">
        <v>75</v>
      </c>
      <c r="I262" s="3" t="s">
        <v>76</v>
      </c>
      <c r="J262" s="3" t="s">
        <v>77</v>
      </c>
      <c r="K262" s="3" t="s">
        <v>78</v>
      </c>
      <c r="L262" s="3" t="s">
        <v>89</v>
      </c>
      <c r="M262" s="3" t="s">
        <v>90</v>
      </c>
      <c r="N262" s="3" t="s">
        <v>920</v>
      </c>
      <c r="O262" s="3" t="s">
        <v>169</v>
      </c>
      <c r="P262" s="3" t="str">
        <f>"MED-CT083917                  "</f>
        <v xml:space="preserve">MED-CT083917                  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0</v>
      </c>
      <c r="AG262" s="3">
        <v>5.57</v>
      </c>
      <c r="AH262" s="3">
        <v>0</v>
      </c>
      <c r="AI262" s="3">
        <v>0</v>
      </c>
      <c r="AJ262" s="3">
        <v>0</v>
      </c>
      <c r="AK262" s="3">
        <v>0</v>
      </c>
      <c r="AL262" s="3">
        <v>0</v>
      </c>
      <c r="AM262" s="3">
        <v>0</v>
      </c>
      <c r="AN262" s="3">
        <v>0</v>
      </c>
      <c r="AO262" s="3">
        <v>0</v>
      </c>
      <c r="AP262" s="3">
        <v>0</v>
      </c>
      <c r="AQ262" s="3">
        <v>57.12</v>
      </c>
      <c r="AR262" s="3">
        <v>0</v>
      </c>
      <c r="AS262" s="3">
        <v>0</v>
      </c>
      <c r="AT262" s="3">
        <v>0</v>
      </c>
      <c r="AU262" s="3">
        <v>0</v>
      </c>
      <c r="AV262" s="3">
        <v>0</v>
      </c>
      <c r="AW262" s="3">
        <v>0</v>
      </c>
      <c r="AX262" s="3">
        <v>0</v>
      </c>
      <c r="AY262" s="3">
        <v>0</v>
      </c>
      <c r="AZ262" s="3">
        <v>0</v>
      </c>
      <c r="BA262" s="3">
        <v>0</v>
      </c>
      <c r="BB262" s="3">
        <v>0</v>
      </c>
      <c r="BC262" s="3">
        <v>0</v>
      </c>
      <c r="BD262" s="3">
        <v>0</v>
      </c>
      <c r="BE262" s="3">
        <v>0</v>
      </c>
      <c r="BF262" s="3">
        <v>0</v>
      </c>
      <c r="BG262" s="3">
        <v>0</v>
      </c>
      <c r="BH262" s="3">
        <v>1</v>
      </c>
      <c r="BI262" s="3">
        <v>2.5</v>
      </c>
      <c r="BJ262" s="3">
        <v>4.4000000000000004</v>
      </c>
      <c r="BK262" s="3">
        <v>5</v>
      </c>
      <c r="BL262" s="3">
        <v>151.94</v>
      </c>
      <c r="BM262" s="3">
        <v>22.79</v>
      </c>
      <c r="BN262" s="3">
        <v>174.73</v>
      </c>
      <c r="BO262" s="3">
        <v>174.73</v>
      </c>
      <c r="BQ262" s="3" t="s">
        <v>212</v>
      </c>
      <c r="BR262" s="3" t="s">
        <v>84</v>
      </c>
      <c r="BS262" s="4">
        <v>45259</v>
      </c>
      <c r="BT262" s="5">
        <v>0.42083333333333334</v>
      </c>
      <c r="BU262" s="3" t="s">
        <v>921</v>
      </c>
      <c r="BV262" s="3" t="s">
        <v>94</v>
      </c>
      <c r="BY262" s="3">
        <v>21908.880000000001</v>
      </c>
      <c r="CA262" s="3" t="s">
        <v>214</v>
      </c>
      <c r="CC262" s="3" t="s">
        <v>90</v>
      </c>
      <c r="CD262" s="3">
        <v>2001</v>
      </c>
      <c r="CE262" s="3" t="s">
        <v>161</v>
      </c>
      <c r="CF262" s="4">
        <v>45259</v>
      </c>
      <c r="CI262" s="3">
        <v>3</v>
      </c>
      <c r="CJ262" s="3">
        <v>2</v>
      </c>
      <c r="CK262" s="3">
        <v>41</v>
      </c>
      <c r="CL262" s="3" t="s">
        <v>88</v>
      </c>
    </row>
    <row r="263" spans="1:90" x14ac:dyDescent="0.3">
      <c r="A263" s="3" t="s">
        <v>72</v>
      </c>
      <c r="B263" s="3" t="s">
        <v>73</v>
      </c>
      <c r="C263" s="3" t="s">
        <v>74</v>
      </c>
      <c r="E263" s="3" t="str">
        <f>"GAB2017901"</f>
        <v>GAB2017901</v>
      </c>
      <c r="F263" s="4">
        <v>45257</v>
      </c>
      <c r="G263" s="3">
        <v>202408</v>
      </c>
      <c r="H263" s="3" t="s">
        <v>75</v>
      </c>
      <c r="I263" s="3" t="s">
        <v>76</v>
      </c>
      <c r="J263" s="3" t="s">
        <v>77</v>
      </c>
      <c r="K263" s="3" t="s">
        <v>78</v>
      </c>
      <c r="L263" s="3" t="s">
        <v>89</v>
      </c>
      <c r="M263" s="3" t="s">
        <v>90</v>
      </c>
      <c r="N263" s="3" t="s">
        <v>922</v>
      </c>
      <c r="O263" s="3" t="s">
        <v>169</v>
      </c>
      <c r="P263" s="3" t="str">
        <f>"SUT-CT084156                  "</f>
        <v xml:space="preserve">SUT-CT084156                  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0</v>
      </c>
      <c r="AG263" s="3">
        <v>5.57</v>
      </c>
      <c r="AH263" s="3">
        <v>0</v>
      </c>
      <c r="AI263" s="3">
        <v>0</v>
      </c>
      <c r="AJ263" s="3">
        <v>0</v>
      </c>
      <c r="AK263" s="3">
        <v>0</v>
      </c>
      <c r="AL263" s="3">
        <v>0</v>
      </c>
      <c r="AM263" s="3">
        <v>0</v>
      </c>
      <c r="AN263" s="3">
        <v>0</v>
      </c>
      <c r="AO263" s="3">
        <v>0</v>
      </c>
      <c r="AP263" s="3">
        <v>0</v>
      </c>
      <c r="AQ263" s="3">
        <v>57.12</v>
      </c>
      <c r="AR263" s="3">
        <v>0</v>
      </c>
      <c r="AS263" s="3">
        <v>0</v>
      </c>
      <c r="AT263" s="3">
        <v>0</v>
      </c>
      <c r="AU263" s="3">
        <v>0</v>
      </c>
      <c r="AV263" s="3">
        <v>0</v>
      </c>
      <c r="AW263" s="3">
        <v>0</v>
      </c>
      <c r="AX263" s="3">
        <v>0</v>
      </c>
      <c r="AY263" s="3">
        <v>0</v>
      </c>
      <c r="AZ263" s="3">
        <v>0</v>
      </c>
      <c r="BA263" s="3">
        <v>0</v>
      </c>
      <c r="BB263" s="3">
        <v>0</v>
      </c>
      <c r="BC263" s="3">
        <v>0</v>
      </c>
      <c r="BD263" s="3">
        <v>0</v>
      </c>
      <c r="BE263" s="3">
        <v>0</v>
      </c>
      <c r="BF263" s="3">
        <v>0</v>
      </c>
      <c r="BG263" s="3">
        <v>0</v>
      </c>
      <c r="BH263" s="3">
        <v>1</v>
      </c>
      <c r="BI263" s="3">
        <v>3.2</v>
      </c>
      <c r="BJ263" s="3">
        <v>7.7</v>
      </c>
      <c r="BK263" s="3">
        <v>8</v>
      </c>
      <c r="BL263" s="3">
        <v>151.94</v>
      </c>
      <c r="BM263" s="3">
        <v>22.79</v>
      </c>
      <c r="BN263" s="3">
        <v>174.73</v>
      </c>
      <c r="BO263" s="3">
        <v>174.73</v>
      </c>
      <c r="BQ263" s="3" t="s">
        <v>923</v>
      </c>
      <c r="BR263" s="3" t="s">
        <v>84</v>
      </c>
      <c r="BS263" s="3" t="s">
        <v>85</v>
      </c>
      <c r="BY263" s="3">
        <v>38736.36</v>
      </c>
      <c r="CC263" s="3" t="s">
        <v>90</v>
      </c>
      <c r="CD263" s="3">
        <v>2001</v>
      </c>
      <c r="CE263" s="3" t="s">
        <v>161</v>
      </c>
      <c r="CI263" s="3">
        <v>3</v>
      </c>
      <c r="CJ263" s="3" t="s">
        <v>85</v>
      </c>
      <c r="CK263" s="3">
        <v>41</v>
      </c>
      <c r="CL263" s="3" t="s">
        <v>88</v>
      </c>
    </row>
    <row r="264" spans="1:90" x14ac:dyDescent="0.3">
      <c r="A264" s="3" t="s">
        <v>72</v>
      </c>
      <c r="B264" s="3" t="s">
        <v>73</v>
      </c>
      <c r="C264" s="3" t="s">
        <v>74</v>
      </c>
      <c r="E264" s="3" t="str">
        <f>"GAB2017905"</f>
        <v>GAB2017905</v>
      </c>
      <c r="F264" s="4">
        <v>45257</v>
      </c>
      <c r="G264" s="3">
        <v>202408</v>
      </c>
      <c r="H264" s="3" t="s">
        <v>75</v>
      </c>
      <c r="I264" s="3" t="s">
        <v>76</v>
      </c>
      <c r="J264" s="3" t="s">
        <v>77</v>
      </c>
      <c r="K264" s="3" t="s">
        <v>78</v>
      </c>
      <c r="L264" s="3" t="s">
        <v>491</v>
      </c>
      <c r="M264" s="3" t="s">
        <v>492</v>
      </c>
      <c r="N264" s="3" t="s">
        <v>493</v>
      </c>
      <c r="O264" s="3" t="s">
        <v>169</v>
      </c>
      <c r="P264" s="3" t="str">
        <f>"MED-CT083834                  "</f>
        <v xml:space="preserve">MED-CT083834                  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0</v>
      </c>
      <c r="AG264" s="3">
        <v>5.57</v>
      </c>
      <c r="AH264" s="3">
        <v>0</v>
      </c>
      <c r="AI264" s="3">
        <v>0</v>
      </c>
      <c r="AJ264" s="3">
        <v>0</v>
      </c>
      <c r="AK264" s="3">
        <v>0</v>
      </c>
      <c r="AL264" s="3">
        <v>0</v>
      </c>
      <c r="AM264" s="3">
        <v>0</v>
      </c>
      <c r="AN264" s="3">
        <v>0</v>
      </c>
      <c r="AO264" s="3">
        <v>0</v>
      </c>
      <c r="AP264" s="3">
        <v>0</v>
      </c>
      <c r="AQ264" s="3">
        <v>57.12</v>
      </c>
      <c r="AR264" s="3">
        <v>0</v>
      </c>
      <c r="AS264" s="3">
        <v>0</v>
      </c>
      <c r="AT264" s="3">
        <v>0</v>
      </c>
      <c r="AU264" s="3">
        <v>0</v>
      </c>
      <c r="AV264" s="3">
        <v>0</v>
      </c>
      <c r="AW264" s="3">
        <v>0</v>
      </c>
      <c r="AX264" s="3">
        <v>0</v>
      </c>
      <c r="AY264" s="3">
        <v>0</v>
      </c>
      <c r="AZ264" s="3">
        <v>0</v>
      </c>
      <c r="BA264" s="3">
        <v>0</v>
      </c>
      <c r="BB264" s="3">
        <v>0</v>
      </c>
      <c r="BC264" s="3">
        <v>0</v>
      </c>
      <c r="BD264" s="3">
        <v>0</v>
      </c>
      <c r="BE264" s="3">
        <v>0</v>
      </c>
      <c r="BF264" s="3">
        <v>0</v>
      </c>
      <c r="BG264" s="3">
        <v>0</v>
      </c>
      <c r="BH264" s="3">
        <v>1</v>
      </c>
      <c r="BI264" s="3">
        <v>3.9</v>
      </c>
      <c r="BJ264" s="3">
        <v>7.5</v>
      </c>
      <c r="BK264" s="3">
        <v>8</v>
      </c>
      <c r="BL264" s="3">
        <v>151.94</v>
      </c>
      <c r="BM264" s="3">
        <v>22.79</v>
      </c>
      <c r="BN264" s="3">
        <v>174.73</v>
      </c>
      <c r="BO264" s="3">
        <v>174.73</v>
      </c>
      <c r="BQ264" s="3" t="s">
        <v>924</v>
      </c>
      <c r="BR264" s="3" t="s">
        <v>84</v>
      </c>
      <c r="BS264" s="4">
        <v>45260</v>
      </c>
      <c r="BT264" s="5">
        <v>0.48055555555555557</v>
      </c>
      <c r="BU264" s="3" t="s">
        <v>925</v>
      </c>
      <c r="BV264" s="3" t="s">
        <v>94</v>
      </c>
      <c r="BY264" s="3">
        <v>37351.160000000003</v>
      </c>
      <c r="CA264" s="3" t="s">
        <v>926</v>
      </c>
      <c r="CC264" s="3" t="s">
        <v>492</v>
      </c>
      <c r="CD264" s="3">
        <v>3201</v>
      </c>
      <c r="CE264" s="3" t="s">
        <v>161</v>
      </c>
      <c r="CI264" s="3">
        <v>4</v>
      </c>
      <c r="CJ264" s="3">
        <v>3</v>
      </c>
      <c r="CK264" s="3">
        <v>41</v>
      </c>
      <c r="CL264" s="3" t="s">
        <v>88</v>
      </c>
    </row>
    <row r="265" spans="1:90" x14ac:dyDescent="0.3">
      <c r="A265" s="3" t="s">
        <v>72</v>
      </c>
      <c r="B265" s="3" t="s">
        <v>73</v>
      </c>
      <c r="C265" s="3" t="s">
        <v>74</v>
      </c>
      <c r="E265" s="3" t="str">
        <f>"GAB2017908"</f>
        <v>GAB2017908</v>
      </c>
      <c r="F265" s="4">
        <v>45257</v>
      </c>
      <c r="G265" s="3">
        <v>202408</v>
      </c>
      <c r="H265" s="3" t="s">
        <v>75</v>
      </c>
      <c r="I265" s="3" t="s">
        <v>76</v>
      </c>
      <c r="J265" s="3" t="s">
        <v>77</v>
      </c>
      <c r="K265" s="3" t="s">
        <v>78</v>
      </c>
      <c r="L265" s="3" t="s">
        <v>927</v>
      </c>
      <c r="M265" s="3" t="s">
        <v>928</v>
      </c>
      <c r="N265" s="3" t="s">
        <v>929</v>
      </c>
      <c r="O265" s="3" t="s">
        <v>169</v>
      </c>
      <c r="P265" s="3" t="str">
        <f>"SUT-019362                    "</f>
        <v xml:space="preserve">SUT-019362                    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0</v>
      </c>
      <c r="AG265" s="3">
        <v>5.57</v>
      </c>
      <c r="AH265" s="3">
        <v>0</v>
      </c>
      <c r="AI265" s="3">
        <v>0</v>
      </c>
      <c r="AJ265" s="3">
        <v>0</v>
      </c>
      <c r="AK265" s="3">
        <v>0</v>
      </c>
      <c r="AL265" s="3">
        <v>0</v>
      </c>
      <c r="AM265" s="3">
        <v>0</v>
      </c>
      <c r="AN265" s="3">
        <v>0</v>
      </c>
      <c r="AO265" s="3">
        <v>0</v>
      </c>
      <c r="AP265" s="3">
        <v>0</v>
      </c>
      <c r="AQ265" s="3">
        <v>63.08</v>
      </c>
      <c r="AR265" s="3">
        <v>0</v>
      </c>
      <c r="AS265" s="3">
        <v>0</v>
      </c>
      <c r="AT265" s="3">
        <v>0</v>
      </c>
      <c r="AU265" s="3">
        <v>0</v>
      </c>
      <c r="AV265" s="3">
        <v>0</v>
      </c>
      <c r="AW265" s="3">
        <v>0</v>
      </c>
      <c r="AX265" s="3">
        <v>0</v>
      </c>
      <c r="AY265" s="3">
        <v>0</v>
      </c>
      <c r="AZ265" s="3">
        <v>0</v>
      </c>
      <c r="BA265" s="3">
        <v>0</v>
      </c>
      <c r="BB265" s="3">
        <v>0</v>
      </c>
      <c r="BC265" s="3">
        <v>0</v>
      </c>
      <c r="BD265" s="3">
        <v>0</v>
      </c>
      <c r="BE265" s="3">
        <v>0</v>
      </c>
      <c r="BF265" s="3">
        <v>0</v>
      </c>
      <c r="BG265" s="3">
        <v>0</v>
      </c>
      <c r="BH265" s="3">
        <v>1</v>
      </c>
      <c r="BI265" s="3">
        <v>2</v>
      </c>
      <c r="BJ265" s="3">
        <v>6.1</v>
      </c>
      <c r="BK265" s="3">
        <v>7</v>
      </c>
      <c r="BL265" s="3">
        <v>167.22</v>
      </c>
      <c r="BM265" s="3">
        <v>25.08</v>
      </c>
      <c r="BN265" s="3">
        <v>192.3</v>
      </c>
      <c r="BO265" s="3">
        <v>192.3</v>
      </c>
      <c r="BQ265" s="3" t="s">
        <v>504</v>
      </c>
      <c r="BR265" s="3" t="s">
        <v>84</v>
      </c>
      <c r="BS265" s="4">
        <v>45258</v>
      </c>
      <c r="BT265" s="5">
        <v>0.51527777777777783</v>
      </c>
      <c r="BU265" s="3" t="s">
        <v>930</v>
      </c>
      <c r="BV265" s="3" t="s">
        <v>94</v>
      </c>
      <c r="BY265" s="3">
        <v>30421.759999999998</v>
      </c>
      <c r="CA265" s="3" t="s">
        <v>931</v>
      </c>
      <c r="CC265" s="3" t="s">
        <v>928</v>
      </c>
      <c r="CD265" s="3">
        <v>7100</v>
      </c>
      <c r="CE265" s="3" t="s">
        <v>161</v>
      </c>
      <c r="CF265" s="4">
        <v>45259</v>
      </c>
      <c r="CI265" s="3">
        <v>1</v>
      </c>
      <c r="CJ265" s="3">
        <v>1</v>
      </c>
      <c r="CK265" s="3">
        <v>44</v>
      </c>
      <c r="CL265" s="3" t="s">
        <v>88</v>
      </c>
    </row>
    <row r="266" spans="1:90" x14ac:dyDescent="0.3">
      <c r="A266" s="3" t="s">
        <v>72</v>
      </c>
      <c r="B266" s="3" t="s">
        <v>73</v>
      </c>
      <c r="C266" s="3" t="s">
        <v>74</v>
      </c>
      <c r="E266" s="3" t="str">
        <f>"GAB2017918"</f>
        <v>GAB2017918</v>
      </c>
      <c r="F266" s="4">
        <v>45258</v>
      </c>
      <c r="G266" s="3">
        <v>202408</v>
      </c>
      <c r="H266" s="3" t="s">
        <v>75</v>
      </c>
      <c r="I266" s="3" t="s">
        <v>76</v>
      </c>
      <c r="J266" s="3" t="s">
        <v>77</v>
      </c>
      <c r="K266" s="3" t="s">
        <v>78</v>
      </c>
      <c r="L266" s="3" t="s">
        <v>157</v>
      </c>
      <c r="M266" s="3" t="s">
        <v>158</v>
      </c>
      <c r="N266" s="3" t="s">
        <v>932</v>
      </c>
      <c r="O266" s="3" t="s">
        <v>169</v>
      </c>
      <c r="P266" s="3" t="str">
        <f>"SUT-CT084218                  "</f>
        <v xml:space="preserve">SUT-CT084218                  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0</v>
      </c>
      <c r="AG266" s="3">
        <v>5.57</v>
      </c>
      <c r="AH266" s="3">
        <v>0</v>
      </c>
      <c r="AI266" s="3">
        <v>0</v>
      </c>
      <c r="AJ266" s="3">
        <v>0</v>
      </c>
      <c r="AK266" s="3">
        <v>0</v>
      </c>
      <c r="AL266" s="3">
        <v>0</v>
      </c>
      <c r="AM266" s="3">
        <v>0</v>
      </c>
      <c r="AN266" s="3">
        <v>0</v>
      </c>
      <c r="AO266" s="3">
        <v>0</v>
      </c>
      <c r="AP266" s="3">
        <v>0</v>
      </c>
      <c r="AQ266" s="3">
        <v>57.12</v>
      </c>
      <c r="AR266" s="3">
        <v>0</v>
      </c>
      <c r="AS266" s="3">
        <v>0</v>
      </c>
      <c r="AT266" s="3">
        <v>0</v>
      </c>
      <c r="AU266" s="3">
        <v>0</v>
      </c>
      <c r="AV266" s="3">
        <v>0</v>
      </c>
      <c r="AW266" s="3">
        <v>0</v>
      </c>
      <c r="AX266" s="3">
        <v>0</v>
      </c>
      <c r="AY266" s="3">
        <v>0</v>
      </c>
      <c r="AZ266" s="3">
        <v>0</v>
      </c>
      <c r="BA266" s="3">
        <v>0</v>
      </c>
      <c r="BB266" s="3">
        <v>0</v>
      </c>
      <c r="BC266" s="3">
        <v>0</v>
      </c>
      <c r="BD266" s="3">
        <v>0</v>
      </c>
      <c r="BE266" s="3">
        <v>0</v>
      </c>
      <c r="BF266" s="3">
        <v>0</v>
      </c>
      <c r="BG266" s="3">
        <v>0</v>
      </c>
      <c r="BH266" s="3">
        <v>1</v>
      </c>
      <c r="BI266" s="3">
        <v>0.4</v>
      </c>
      <c r="BJ266" s="3">
        <v>2.7</v>
      </c>
      <c r="BK266" s="3">
        <v>3</v>
      </c>
      <c r="BL266" s="3">
        <v>151.94</v>
      </c>
      <c r="BM266" s="3">
        <v>22.79</v>
      </c>
      <c r="BN266" s="3">
        <v>174.73</v>
      </c>
      <c r="BO266" s="3">
        <v>174.73</v>
      </c>
      <c r="BQ266" s="3" t="s">
        <v>933</v>
      </c>
      <c r="BR266" s="3" t="s">
        <v>84</v>
      </c>
      <c r="BS266" s="4">
        <v>45260</v>
      </c>
      <c r="BT266" s="5">
        <v>0.54583333333333328</v>
      </c>
      <c r="BU266" s="3" t="s">
        <v>934</v>
      </c>
      <c r="BV266" s="3" t="s">
        <v>94</v>
      </c>
      <c r="BY266" s="3">
        <v>13343.13</v>
      </c>
      <c r="CA266" s="3" t="s">
        <v>935</v>
      </c>
      <c r="CC266" s="3" t="s">
        <v>158</v>
      </c>
      <c r="CD266" s="3">
        <v>181</v>
      </c>
      <c r="CE266" s="3" t="s">
        <v>161</v>
      </c>
      <c r="CI266" s="3">
        <v>3</v>
      </c>
      <c r="CJ266" s="3">
        <v>2</v>
      </c>
      <c r="CK266" s="3">
        <v>41</v>
      </c>
      <c r="CL266" s="3" t="s">
        <v>88</v>
      </c>
    </row>
    <row r="267" spans="1:90" x14ac:dyDescent="0.3">
      <c r="A267" s="3" t="s">
        <v>72</v>
      </c>
      <c r="B267" s="3" t="s">
        <v>73</v>
      </c>
      <c r="C267" s="3" t="s">
        <v>74</v>
      </c>
      <c r="E267" s="3" t="str">
        <f>"GAB2017926"</f>
        <v>GAB2017926</v>
      </c>
      <c r="F267" s="4">
        <v>45258</v>
      </c>
      <c r="G267" s="3">
        <v>202408</v>
      </c>
      <c r="H267" s="3" t="s">
        <v>75</v>
      </c>
      <c r="I267" s="3" t="s">
        <v>76</v>
      </c>
      <c r="J267" s="3" t="s">
        <v>77</v>
      </c>
      <c r="K267" s="3" t="s">
        <v>78</v>
      </c>
      <c r="L267" s="3" t="s">
        <v>936</v>
      </c>
      <c r="M267" s="3" t="s">
        <v>937</v>
      </c>
      <c r="N267" s="3" t="s">
        <v>938</v>
      </c>
      <c r="O267" s="3" t="s">
        <v>169</v>
      </c>
      <c r="P267" s="3" t="str">
        <f>"MED-00269                     "</f>
        <v xml:space="preserve">MED-00269                     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0</v>
      </c>
      <c r="AG267" s="3">
        <v>5.57</v>
      </c>
      <c r="AH267" s="3">
        <v>0</v>
      </c>
      <c r="AI267" s="3">
        <v>0</v>
      </c>
      <c r="AJ267" s="3">
        <v>0</v>
      </c>
      <c r="AK267" s="3">
        <v>0</v>
      </c>
      <c r="AL267" s="3">
        <v>0</v>
      </c>
      <c r="AM267" s="3">
        <v>0</v>
      </c>
      <c r="AN267" s="3">
        <v>0</v>
      </c>
      <c r="AO267" s="3">
        <v>0</v>
      </c>
      <c r="AP267" s="3">
        <v>0</v>
      </c>
      <c r="AQ267" s="3">
        <v>125.83</v>
      </c>
      <c r="AR267" s="3">
        <v>0</v>
      </c>
      <c r="AS267" s="3">
        <v>0</v>
      </c>
      <c r="AT267" s="3">
        <v>0</v>
      </c>
      <c r="AU267" s="3">
        <v>0</v>
      </c>
      <c r="AV267" s="3">
        <v>0</v>
      </c>
      <c r="AW267" s="3">
        <v>0</v>
      </c>
      <c r="AX267" s="3">
        <v>0</v>
      </c>
      <c r="AY267" s="3">
        <v>0</v>
      </c>
      <c r="AZ267" s="3">
        <v>0</v>
      </c>
      <c r="BA267" s="3">
        <v>0</v>
      </c>
      <c r="BB267" s="3">
        <v>0</v>
      </c>
      <c r="BC267" s="3">
        <v>0</v>
      </c>
      <c r="BD267" s="3">
        <v>0</v>
      </c>
      <c r="BE267" s="3">
        <v>0</v>
      </c>
      <c r="BF267" s="3">
        <v>0</v>
      </c>
      <c r="BG267" s="3">
        <v>0</v>
      </c>
      <c r="BH267" s="3">
        <v>1</v>
      </c>
      <c r="BI267" s="3">
        <v>6.9</v>
      </c>
      <c r="BJ267" s="3">
        <v>26</v>
      </c>
      <c r="BK267" s="3">
        <v>26</v>
      </c>
      <c r="BL267" s="3">
        <v>328.01</v>
      </c>
      <c r="BM267" s="3">
        <v>49.2</v>
      </c>
      <c r="BN267" s="3">
        <v>377.21</v>
      </c>
      <c r="BO267" s="3">
        <v>377.21</v>
      </c>
      <c r="BQ267" s="3" t="s">
        <v>504</v>
      </c>
      <c r="BR267" s="3" t="s">
        <v>84</v>
      </c>
      <c r="BS267" s="3" t="s">
        <v>85</v>
      </c>
      <c r="BY267" s="3">
        <v>129961.26</v>
      </c>
      <c r="CC267" s="3" t="s">
        <v>937</v>
      </c>
      <c r="CD267" s="3">
        <v>4249</v>
      </c>
      <c r="CE267" s="3" t="s">
        <v>161</v>
      </c>
      <c r="CI267" s="3">
        <v>4</v>
      </c>
      <c r="CJ267" s="3" t="s">
        <v>85</v>
      </c>
      <c r="CK267" s="3">
        <v>43</v>
      </c>
      <c r="CL267" s="3" t="s">
        <v>88</v>
      </c>
    </row>
    <row r="268" spans="1:90" x14ac:dyDescent="0.3">
      <c r="A268" s="3" t="s">
        <v>72</v>
      </c>
      <c r="B268" s="3" t="s">
        <v>73</v>
      </c>
      <c r="C268" s="3" t="s">
        <v>74</v>
      </c>
      <c r="E268" s="3" t="str">
        <f>"GAB2017927"</f>
        <v>GAB2017927</v>
      </c>
      <c r="F268" s="4">
        <v>45258</v>
      </c>
      <c r="G268" s="3">
        <v>202408</v>
      </c>
      <c r="H268" s="3" t="s">
        <v>75</v>
      </c>
      <c r="I268" s="3" t="s">
        <v>76</v>
      </c>
      <c r="J268" s="3" t="s">
        <v>77</v>
      </c>
      <c r="K268" s="3" t="s">
        <v>78</v>
      </c>
      <c r="L268" s="3" t="s">
        <v>939</v>
      </c>
      <c r="M268" s="3" t="s">
        <v>940</v>
      </c>
      <c r="N268" s="3" t="s">
        <v>941</v>
      </c>
      <c r="O268" s="3" t="s">
        <v>169</v>
      </c>
      <c r="P268" s="3" t="str">
        <f>"SUT-CT083535 140              "</f>
        <v xml:space="preserve">SUT-CT083535 140              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3">
        <v>0</v>
      </c>
      <c r="AE268" s="3">
        <v>0</v>
      </c>
      <c r="AF268" s="3">
        <v>0</v>
      </c>
      <c r="AG268" s="3">
        <v>5.57</v>
      </c>
      <c r="AH268" s="3">
        <v>0</v>
      </c>
      <c r="AI268" s="3">
        <v>0</v>
      </c>
      <c r="AJ268" s="3">
        <v>0</v>
      </c>
      <c r="AK268" s="3">
        <v>0</v>
      </c>
      <c r="AL268" s="3">
        <v>0</v>
      </c>
      <c r="AM268" s="3">
        <v>0</v>
      </c>
      <c r="AN268" s="3">
        <v>0</v>
      </c>
      <c r="AO268" s="3">
        <v>0</v>
      </c>
      <c r="AP268" s="3">
        <v>0</v>
      </c>
      <c r="AQ268" s="3">
        <v>80.56</v>
      </c>
      <c r="AR268" s="3">
        <v>0</v>
      </c>
      <c r="AS268" s="3">
        <v>0</v>
      </c>
      <c r="AT268" s="3">
        <v>0</v>
      </c>
      <c r="AU268" s="3">
        <v>0</v>
      </c>
      <c r="AV268" s="3">
        <v>0</v>
      </c>
      <c r="AW268" s="3">
        <v>0</v>
      </c>
      <c r="AX268" s="3">
        <v>0</v>
      </c>
      <c r="AY268" s="3">
        <v>0</v>
      </c>
      <c r="AZ268" s="3">
        <v>0</v>
      </c>
      <c r="BA268" s="3">
        <v>0</v>
      </c>
      <c r="BB268" s="3">
        <v>0</v>
      </c>
      <c r="BC268" s="3">
        <v>0</v>
      </c>
      <c r="BD268" s="3">
        <v>0</v>
      </c>
      <c r="BE268" s="3">
        <v>0</v>
      </c>
      <c r="BF268" s="3">
        <v>0</v>
      </c>
      <c r="BG268" s="3">
        <v>0</v>
      </c>
      <c r="BH268" s="3">
        <v>2</v>
      </c>
      <c r="BI268" s="3">
        <v>4.7</v>
      </c>
      <c r="BJ268" s="3">
        <v>11.8</v>
      </c>
      <c r="BK268" s="3">
        <v>12</v>
      </c>
      <c r="BL268" s="3">
        <v>212.01</v>
      </c>
      <c r="BM268" s="3">
        <v>31.8</v>
      </c>
      <c r="BN268" s="3">
        <v>243.81</v>
      </c>
      <c r="BO268" s="3">
        <v>243.81</v>
      </c>
      <c r="BQ268" s="3" t="s">
        <v>942</v>
      </c>
      <c r="BR268" s="3" t="s">
        <v>84</v>
      </c>
      <c r="BS268" s="3" t="s">
        <v>85</v>
      </c>
      <c r="BY268" s="3">
        <v>58978.12</v>
      </c>
      <c r="CC268" s="3" t="s">
        <v>940</v>
      </c>
      <c r="CD268" s="3">
        <v>1947</v>
      </c>
      <c r="CE268" s="3" t="s">
        <v>161</v>
      </c>
      <c r="CI268" s="3">
        <v>2</v>
      </c>
      <c r="CJ268" s="3" t="s">
        <v>85</v>
      </c>
      <c r="CK268" s="3">
        <v>43</v>
      </c>
      <c r="CL268" s="3" t="s">
        <v>88</v>
      </c>
    </row>
    <row r="269" spans="1:90" x14ac:dyDescent="0.3">
      <c r="A269" s="3" t="s">
        <v>72</v>
      </c>
      <c r="B269" s="3" t="s">
        <v>73</v>
      </c>
      <c r="C269" s="3" t="s">
        <v>74</v>
      </c>
      <c r="E269" s="3" t="str">
        <f>"GAB2017929"</f>
        <v>GAB2017929</v>
      </c>
      <c r="F269" s="4">
        <v>45258</v>
      </c>
      <c r="G269" s="3">
        <v>202408</v>
      </c>
      <c r="H269" s="3" t="s">
        <v>75</v>
      </c>
      <c r="I269" s="3" t="s">
        <v>76</v>
      </c>
      <c r="J269" s="3" t="s">
        <v>77</v>
      </c>
      <c r="K269" s="3" t="s">
        <v>78</v>
      </c>
      <c r="L269" s="3" t="s">
        <v>136</v>
      </c>
      <c r="M269" s="3" t="s">
        <v>137</v>
      </c>
      <c r="N269" s="3" t="s">
        <v>173</v>
      </c>
      <c r="O269" s="3" t="s">
        <v>169</v>
      </c>
      <c r="P269" s="3" t="str">
        <f>"SUT-CT084225 232 233          "</f>
        <v xml:space="preserve">SUT-CT084225 232 233          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0</v>
      </c>
      <c r="AA269" s="3">
        <v>0</v>
      </c>
      <c r="AB269" s="3">
        <v>0</v>
      </c>
      <c r="AC269" s="3">
        <v>0</v>
      </c>
      <c r="AD269" s="3">
        <v>0</v>
      </c>
      <c r="AE269" s="3">
        <v>0</v>
      </c>
      <c r="AF269" s="3">
        <v>0</v>
      </c>
      <c r="AG269" s="3">
        <v>5.57</v>
      </c>
      <c r="AH269" s="3">
        <v>0</v>
      </c>
      <c r="AI269" s="3">
        <v>0</v>
      </c>
      <c r="AJ269" s="3">
        <v>0</v>
      </c>
      <c r="AK269" s="3">
        <v>0</v>
      </c>
      <c r="AL269" s="3">
        <v>0</v>
      </c>
      <c r="AM269" s="3">
        <v>0</v>
      </c>
      <c r="AN269" s="3">
        <v>0</v>
      </c>
      <c r="AO269" s="3">
        <v>0</v>
      </c>
      <c r="AP269" s="3">
        <v>0</v>
      </c>
      <c r="AQ269" s="3">
        <v>139.55000000000001</v>
      </c>
      <c r="AR269" s="3">
        <v>0</v>
      </c>
      <c r="AS269" s="3">
        <v>0</v>
      </c>
      <c r="AT269" s="3">
        <v>0</v>
      </c>
      <c r="AU269" s="3">
        <v>0</v>
      </c>
      <c r="AV269" s="3">
        <v>0</v>
      </c>
      <c r="AW269" s="3">
        <v>0</v>
      </c>
      <c r="AX269" s="3">
        <v>0</v>
      </c>
      <c r="AY269" s="3">
        <v>0</v>
      </c>
      <c r="AZ269" s="3">
        <v>0</v>
      </c>
      <c r="BA269" s="3">
        <v>0</v>
      </c>
      <c r="BB269" s="3">
        <v>0</v>
      </c>
      <c r="BC269" s="3">
        <v>0</v>
      </c>
      <c r="BD269" s="3">
        <v>0</v>
      </c>
      <c r="BE269" s="3">
        <v>0</v>
      </c>
      <c r="BF269" s="3">
        <v>0</v>
      </c>
      <c r="BG269" s="3">
        <v>0</v>
      </c>
      <c r="BH269" s="3">
        <v>4</v>
      </c>
      <c r="BI269" s="3">
        <v>18.3</v>
      </c>
      <c r="BJ269" s="3">
        <v>49.1</v>
      </c>
      <c r="BK269" s="3">
        <v>50</v>
      </c>
      <c r="BL269" s="3">
        <v>363.17</v>
      </c>
      <c r="BM269" s="3">
        <v>54.48</v>
      </c>
      <c r="BN269" s="3">
        <v>417.65</v>
      </c>
      <c r="BO269" s="3">
        <v>417.65</v>
      </c>
      <c r="BQ269" s="3" t="s">
        <v>943</v>
      </c>
      <c r="BR269" s="3" t="s">
        <v>84</v>
      </c>
      <c r="BS269" s="4">
        <v>45260</v>
      </c>
      <c r="BT269" s="5">
        <v>0.42430555555555555</v>
      </c>
      <c r="BU269" s="3" t="s">
        <v>151</v>
      </c>
      <c r="BV269" s="3" t="s">
        <v>94</v>
      </c>
      <c r="BY269" s="3">
        <v>245622.61</v>
      </c>
      <c r="CA269" s="3" t="s">
        <v>152</v>
      </c>
      <c r="CC269" s="3" t="s">
        <v>137</v>
      </c>
      <c r="CD269" s="3">
        <v>157</v>
      </c>
      <c r="CE269" s="3" t="s">
        <v>161</v>
      </c>
      <c r="CI269" s="3">
        <v>3</v>
      </c>
      <c r="CJ269" s="3">
        <v>2</v>
      </c>
      <c r="CK269" s="3">
        <v>41</v>
      </c>
      <c r="CL269" s="3" t="s">
        <v>88</v>
      </c>
    </row>
    <row r="270" spans="1:90" x14ac:dyDescent="0.3">
      <c r="A270" s="3" t="s">
        <v>72</v>
      </c>
      <c r="B270" s="3" t="s">
        <v>73</v>
      </c>
      <c r="C270" s="3" t="s">
        <v>74</v>
      </c>
      <c r="E270" s="3" t="str">
        <f>"GAB2017932"</f>
        <v>GAB2017932</v>
      </c>
      <c r="F270" s="4">
        <v>45258</v>
      </c>
      <c r="G270" s="3">
        <v>202408</v>
      </c>
      <c r="H270" s="3" t="s">
        <v>75</v>
      </c>
      <c r="I270" s="3" t="s">
        <v>76</v>
      </c>
      <c r="J270" s="3" t="s">
        <v>77</v>
      </c>
      <c r="K270" s="3" t="s">
        <v>78</v>
      </c>
      <c r="L270" s="3" t="s">
        <v>136</v>
      </c>
      <c r="M270" s="3" t="s">
        <v>137</v>
      </c>
      <c r="N270" s="3" t="s">
        <v>149</v>
      </c>
      <c r="O270" s="3" t="s">
        <v>169</v>
      </c>
      <c r="P270" s="3" t="str">
        <f>"SUT-CT084220                  "</f>
        <v xml:space="preserve">SUT-CT084220                  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0</v>
      </c>
      <c r="AA270" s="3">
        <v>0</v>
      </c>
      <c r="AB270" s="3">
        <v>0</v>
      </c>
      <c r="AC270" s="3">
        <v>0</v>
      </c>
      <c r="AD270" s="3">
        <v>0</v>
      </c>
      <c r="AE270" s="3">
        <v>0</v>
      </c>
      <c r="AF270" s="3">
        <v>0</v>
      </c>
      <c r="AG270" s="3">
        <v>5.57</v>
      </c>
      <c r="AH270" s="3">
        <v>0</v>
      </c>
      <c r="AI270" s="3">
        <v>0</v>
      </c>
      <c r="AJ270" s="3">
        <v>0</v>
      </c>
      <c r="AK270" s="3">
        <v>0</v>
      </c>
      <c r="AL270" s="3">
        <v>0</v>
      </c>
      <c r="AM270" s="3">
        <v>0</v>
      </c>
      <c r="AN270" s="3">
        <v>0</v>
      </c>
      <c r="AO270" s="3">
        <v>0</v>
      </c>
      <c r="AP270" s="3">
        <v>0</v>
      </c>
      <c r="AQ270" s="3">
        <v>200.79</v>
      </c>
      <c r="AR270" s="3">
        <v>0</v>
      </c>
      <c r="AS270" s="3">
        <v>0</v>
      </c>
      <c r="AT270" s="3">
        <v>0</v>
      </c>
      <c r="AU270" s="3">
        <v>0</v>
      </c>
      <c r="AV270" s="3">
        <v>0</v>
      </c>
      <c r="AW270" s="3">
        <v>0</v>
      </c>
      <c r="AX270" s="3">
        <v>0</v>
      </c>
      <c r="AY270" s="3">
        <v>0</v>
      </c>
      <c r="AZ270" s="3">
        <v>0</v>
      </c>
      <c r="BA270" s="3">
        <v>0</v>
      </c>
      <c r="BB270" s="3">
        <v>0</v>
      </c>
      <c r="BC270" s="3">
        <v>0</v>
      </c>
      <c r="BD270" s="3">
        <v>0</v>
      </c>
      <c r="BE270" s="3">
        <v>0</v>
      </c>
      <c r="BF270" s="3">
        <v>0</v>
      </c>
      <c r="BG270" s="3">
        <v>0</v>
      </c>
      <c r="BH270" s="3">
        <v>3</v>
      </c>
      <c r="BI270" s="3">
        <v>34.6</v>
      </c>
      <c r="BJ270" s="3">
        <v>75.2</v>
      </c>
      <c r="BK270" s="3">
        <v>76</v>
      </c>
      <c r="BL270" s="3">
        <v>520.09</v>
      </c>
      <c r="BM270" s="3">
        <v>78.010000000000005</v>
      </c>
      <c r="BN270" s="3">
        <v>598.1</v>
      </c>
      <c r="BO270" s="3">
        <v>598.1</v>
      </c>
      <c r="BQ270" s="3" t="s">
        <v>150</v>
      </c>
      <c r="BR270" s="3" t="s">
        <v>84</v>
      </c>
      <c r="BS270" s="4">
        <v>45260</v>
      </c>
      <c r="BT270" s="5">
        <v>0.42430555555555555</v>
      </c>
      <c r="BU270" s="3" t="s">
        <v>151</v>
      </c>
      <c r="BV270" s="3" t="s">
        <v>94</v>
      </c>
      <c r="BY270" s="3">
        <v>375868.64</v>
      </c>
      <c r="CA270" s="3" t="s">
        <v>152</v>
      </c>
      <c r="CC270" s="3" t="s">
        <v>137</v>
      </c>
      <c r="CD270" s="3">
        <v>157</v>
      </c>
      <c r="CE270" s="3" t="s">
        <v>161</v>
      </c>
      <c r="CI270" s="3">
        <v>3</v>
      </c>
      <c r="CJ270" s="3">
        <v>2</v>
      </c>
      <c r="CK270" s="3">
        <v>41</v>
      </c>
      <c r="CL270" s="3" t="s">
        <v>88</v>
      </c>
    </row>
    <row r="271" spans="1:90" x14ac:dyDescent="0.3">
      <c r="A271" s="3" t="s">
        <v>72</v>
      </c>
      <c r="B271" s="3" t="s">
        <v>73</v>
      </c>
      <c r="C271" s="3" t="s">
        <v>74</v>
      </c>
      <c r="E271" s="3" t="str">
        <f>"GAB2017879"</f>
        <v>GAB2017879</v>
      </c>
      <c r="F271" s="4">
        <v>45254</v>
      </c>
      <c r="G271" s="3">
        <v>202408</v>
      </c>
      <c r="H271" s="3" t="s">
        <v>75</v>
      </c>
      <c r="I271" s="3" t="s">
        <v>76</v>
      </c>
      <c r="J271" s="3" t="s">
        <v>138</v>
      </c>
      <c r="K271" s="3" t="s">
        <v>78</v>
      </c>
      <c r="L271" s="3" t="s">
        <v>75</v>
      </c>
      <c r="M271" s="3" t="s">
        <v>76</v>
      </c>
      <c r="N271" s="3" t="s">
        <v>902</v>
      </c>
      <c r="O271" s="3" t="s">
        <v>169</v>
      </c>
      <c r="P271" s="3" t="str">
        <f>"SUT-CT084178                  "</f>
        <v xml:space="preserve">SUT-CT084178                  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0</v>
      </c>
      <c r="AA271" s="3">
        <v>0</v>
      </c>
      <c r="AB271" s="3">
        <v>0</v>
      </c>
      <c r="AC271" s="3">
        <v>0</v>
      </c>
      <c r="AD271" s="3">
        <v>0</v>
      </c>
      <c r="AE271" s="3">
        <v>0</v>
      </c>
      <c r="AF271" s="3">
        <v>0</v>
      </c>
      <c r="AG271" s="3">
        <v>0</v>
      </c>
      <c r="AH271" s="3">
        <v>0</v>
      </c>
      <c r="AI271" s="3">
        <v>0</v>
      </c>
      <c r="AJ271" s="3">
        <v>0</v>
      </c>
      <c r="AK271" s="3">
        <v>0</v>
      </c>
      <c r="AL271" s="3">
        <v>0</v>
      </c>
      <c r="AM271" s="3">
        <v>0</v>
      </c>
      <c r="AN271" s="3">
        <v>0</v>
      </c>
      <c r="AO271" s="3">
        <v>0</v>
      </c>
      <c r="AP271" s="3">
        <v>0</v>
      </c>
      <c r="AQ271" s="3">
        <v>0</v>
      </c>
      <c r="AR271" s="3">
        <v>0</v>
      </c>
      <c r="AS271" s="3">
        <v>0</v>
      </c>
      <c r="AT271" s="3">
        <v>0</v>
      </c>
      <c r="AU271" s="3">
        <v>0</v>
      </c>
      <c r="AV271" s="3">
        <v>0</v>
      </c>
      <c r="AW271" s="3">
        <v>0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3">
        <v>0</v>
      </c>
      <c r="BH271" s="3">
        <v>1</v>
      </c>
      <c r="BI271" s="3">
        <v>1</v>
      </c>
      <c r="BJ271" s="3">
        <v>2.4</v>
      </c>
      <c r="BK271" s="3">
        <v>3</v>
      </c>
      <c r="BL271" s="3">
        <v>0</v>
      </c>
      <c r="BM271" s="3">
        <v>0</v>
      </c>
      <c r="BN271" s="3">
        <v>0</v>
      </c>
      <c r="BO271" s="3">
        <v>0</v>
      </c>
      <c r="BQ271" s="3" t="s">
        <v>903</v>
      </c>
      <c r="BR271" s="3" t="s">
        <v>944</v>
      </c>
      <c r="BS271" s="4">
        <v>45257</v>
      </c>
      <c r="BT271" s="5">
        <v>0.34027777777777773</v>
      </c>
      <c r="BU271" s="3" t="s">
        <v>945</v>
      </c>
      <c r="BV271" s="3" t="s">
        <v>94</v>
      </c>
      <c r="BY271" s="3">
        <v>12000</v>
      </c>
      <c r="BZ271" s="3" t="s">
        <v>946</v>
      </c>
      <c r="CC271" s="3" t="s">
        <v>76</v>
      </c>
      <c r="CD271" s="3">
        <v>7700</v>
      </c>
      <c r="CE271" s="3" t="s">
        <v>161</v>
      </c>
      <c r="CF271" s="4">
        <v>45257</v>
      </c>
      <c r="CI271" s="3">
        <v>1</v>
      </c>
      <c r="CJ271" s="3">
        <v>1</v>
      </c>
      <c r="CK271" s="3">
        <v>-1</v>
      </c>
      <c r="CL271" s="3" t="s">
        <v>88</v>
      </c>
    </row>
    <row r="272" spans="1:90" x14ac:dyDescent="0.3">
      <c r="A272" s="3" t="s">
        <v>72</v>
      </c>
      <c r="B272" s="3" t="s">
        <v>73</v>
      </c>
      <c r="C272" s="3" t="s">
        <v>74</v>
      </c>
      <c r="E272" s="3" t="str">
        <f>"GAB2017576"</f>
        <v>GAB2017576</v>
      </c>
      <c r="F272" s="4">
        <v>45237</v>
      </c>
      <c r="G272" s="3">
        <v>202408</v>
      </c>
      <c r="H272" s="3" t="s">
        <v>75</v>
      </c>
      <c r="I272" s="3" t="s">
        <v>76</v>
      </c>
      <c r="J272" s="3" t="s">
        <v>77</v>
      </c>
      <c r="K272" s="3" t="s">
        <v>78</v>
      </c>
      <c r="L272" s="3" t="s">
        <v>75</v>
      </c>
      <c r="M272" s="3" t="s">
        <v>76</v>
      </c>
      <c r="N272" s="3" t="s">
        <v>947</v>
      </c>
      <c r="O272" s="3" t="s">
        <v>82</v>
      </c>
      <c r="P272" s="3" t="str">
        <f>"SUT-CT083773                  "</f>
        <v xml:space="preserve">SUT-CT083773                  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0</v>
      </c>
      <c r="AA272" s="3">
        <v>0</v>
      </c>
      <c r="AB272" s="3">
        <v>0</v>
      </c>
      <c r="AC272" s="3">
        <v>0</v>
      </c>
      <c r="AD272" s="3">
        <v>0</v>
      </c>
      <c r="AE272" s="3">
        <v>0</v>
      </c>
      <c r="AF272" s="3">
        <v>0</v>
      </c>
      <c r="AG272" s="3">
        <v>0</v>
      </c>
      <c r="AH272" s="3">
        <v>0</v>
      </c>
      <c r="AI272" s="3">
        <v>0</v>
      </c>
      <c r="AJ272" s="3">
        <v>0</v>
      </c>
      <c r="AK272" s="3">
        <v>0</v>
      </c>
      <c r="AL272" s="3">
        <v>0</v>
      </c>
      <c r="AM272" s="3">
        <v>0</v>
      </c>
      <c r="AN272" s="3">
        <v>0</v>
      </c>
      <c r="AO272" s="3">
        <v>0</v>
      </c>
      <c r="AP272" s="3">
        <v>0</v>
      </c>
      <c r="AQ272" s="3">
        <v>23.07</v>
      </c>
      <c r="AR272" s="3">
        <v>0</v>
      </c>
      <c r="AS272" s="3">
        <v>0</v>
      </c>
      <c r="AT272" s="3">
        <v>0</v>
      </c>
      <c r="AU272" s="3">
        <v>0</v>
      </c>
      <c r="AV272" s="3">
        <v>0</v>
      </c>
      <c r="AW272" s="3">
        <v>0</v>
      </c>
      <c r="AX272" s="3">
        <v>0</v>
      </c>
      <c r="AY272" s="3">
        <v>0</v>
      </c>
      <c r="AZ272" s="3">
        <v>0</v>
      </c>
      <c r="BA272" s="3">
        <v>0</v>
      </c>
      <c r="BB272" s="3">
        <v>0</v>
      </c>
      <c r="BC272" s="3">
        <v>0</v>
      </c>
      <c r="BD272" s="3">
        <v>0</v>
      </c>
      <c r="BE272" s="3">
        <v>0</v>
      </c>
      <c r="BF272" s="3">
        <v>0</v>
      </c>
      <c r="BG272" s="3">
        <v>0</v>
      </c>
      <c r="BH272" s="3">
        <v>1</v>
      </c>
      <c r="BI272" s="3">
        <v>0.2</v>
      </c>
      <c r="BJ272" s="3">
        <v>1.8</v>
      </c>
      <c r="BK272" s="3">
        <v>2</v>
      </c>
      <c r="BL272" s="3">
        <v>59.12</v>
      </c>
      <c r="BM272" s="3">
        <v>8.8699999999999992</v>
      </c>
      <c r="BN272" s="3">
        <v>67.989999999999995</v>
      </c>
      <c r="BO272" s="3">
        <v>67.989999999999995</v>
      </c>
      <c r="BQ272" s="3" t="s">
        <v>948</v>
      </c>
      <c r="BR272" s="3" t="s">
        <v>84</v>
      </c>
      <c r="BS272" s="4">
        <v>45238</v>
      </c>
      <c r="BT272" s="5">
        <v>0.40625</v>
      </c>
      <c r="BU272" s="3" t="s">
        <v>949</v>
      </c>
      <c r="BV272" s="3" t="s">
        <v>94</v>
      </c>
      <c r="BY272" s="3">
        <v>9049.6</v>
      </c>
      <c r="BZ272" s="3" t="s">
        <v>86</v>
      </c>
      <c r="CA272" s="3" t="s">
        <v>950</v>
      </c>
      <c r="CC272" s="3" t="s">
        <v>76</v>
      </c>
      <c r="CD272" s="3">
        <v>7975</v>
      </c>
      <c r="CE272" s="3" t="s">
        <v>96</v>
      </c>
      <c r="CF272" s="4">
        <v>45239</v>
      </c>
      <c r="CI272" s="3">
        <v>1</v>
      </c>
      <c r="CJ272" s="3">
        <v>1</v>
      </c>
      <c r="CK272" s="3">
        <v>22</v>
      </c>
      <c r="CL272" s="3" t="s">
        <v>88</v>
      </c>
    </row>
    <row r="273" spans="1:90" x14ac:dyDescent="0.3">
      <c r="A273" s="3" t="s">
        <v>72</v>
      </c>
      <c r="B273" s="3" t="s">
        <v>73</v>
      </c>
      <c r="C273" s="3" t="s">
        <v>74</v>
      </c>
      <c r="E273" s="3" t="str">
        <f>"GAB2017577"</f>
        <v>GAB2017577</v>
      </c>
      <c r="F273" s="4">
        <v>45237</v>
      </c>
      <c r="G273" s="3">
        <v>202408</v>
      </c>
      <c r="H273" s="3" t="s">
        <v>75</v>
      </c>
      <c r="I273" s="3" t="s">
        <v>76</v>
      </c>
      <c r="J273" s="3" t="s">
        <v>77</v>
      </c>
      <c r="K273" s="3" t="s">
        <v>78</v>
      </c>
      <c r="L273" s="3" t="s">
        <v>223</v>
      </c>
      <c r="M273" s="3" t="s">
        <v>224</v>
      </c>
      <c r="N273" s="3" t="s">
        <v>301</v>
      </c>
      <c r="O273" s="3" t="s">
        <v>82</v>
      </c>
      <c r="P273" s="3" t="str">
        <f>"SUT-018880                    "</f>
        <v xml:space="preserve">SUT-018880                    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0</v>
      </c>
      <c r="AA273" s="3">
        <v>0</v>
      </c>
      <c r="AB273" s="3">
        <v>0</v>
      </c>
      <c r="AC273" s="3">
        <v>0</v>
      </c>
      <c r="AD273" s="3">
        <v>0</v>
      </c>
      <c r="AE273" s="3">
        <v>0</v>
      </c>
      <c r="AF273" s="3">
        <v>0</v>
      </c>
      <c r="AG273" s="3">
        <v>0</v>
      </c>
      <c r="AH273" s="3">
        <v>0</v>
      </c>
      <c r="AI273" s="3">
        <v>0</v>
      </c>
      <c r="AJ273" s="3">
        <v>0</v>
      </c>
      <c r="AK273" s="3">
        <v>0</v>
      </c>
      <c r="AL273" s="3">
        <v>0</v>
      </c>
      <c r="AM273" s="3">
        <v>0</v>
      </c>
      <c r="AN273" s="3">
        <v>0</v>
      </c>
      <c r="AO273" s="3">
        <v>0</v>
      </c>
      <c r="AP273" s="3">
        <v>0</v>
      </c>
      <c r="AQ273" s="3">
        <v>36.92</v>
      </c>
      <c r="AR273" s="3">
        <v>0</v>
      </c>
      <c r="AS273" s="3">
        <v>0</v>
      </c>
      <c r="AT273" s="3">
        <v>0</v>
      </c>
      <c r="AU273" s="3">
        <v>0</v>
      </c>
      <c r="AV273" s="3">
        <v>0</v>
      </c>
      <c r="AW273" s="3">
        <v>0</v>
      </c>
      <c r="AX273" s="3">
        <v>0</v>
      </c>
      <c r="AY273" s="3">
        <v>0</v>
      </c>
      <c r="AZ273" s="3">
        <v>0</v>
      </c>
      <c r="BA273" s="3">
        <v>0</v>
      </c>
      <c r="BB273" s="3">
        <v>0</v>
      </c>
      <c r="BC273" s="3">
        <v>0</v>
      </c>
      <c r="BD273" s="3">
        <v>0</v>
      </c>
      <c r="BE273" s="3">
        <v>0</v>
      </c>
      <c r="BF273" s="3">
        <v>0</v>
      </c>
      <c r="BG273" s="3">
        <v>0</v>
      </c>
      <c r="BH273" s="3">
        <v>1</v>
      </c>
      <c r="BI273" s="3">
        <v>0.3</v>
      </c>
      <c r="BJ273" s="3">
        <v>2.5</v>
      </c>
      <c r="BK273" s="3">
        <v>2.5</v>
      </c>
      <c r="BL273" s="3">
        <v>94.6</v>
      </c>
      <c r="BM273" s="3">
        <v>14.19</v>
      </c>
      <c r="BN273" s="3">
        <v>108.79</v>
      </c>
      <c r="BO273" s="3">
        <v>108.79</v>
      </c>
      <c r="BQ273" s="3" t="s">
        <v>302</v>
      </c>
      <c r="BR273" s="3" t="s">
        <v>84</v>
      </c>
      <c r="BS273" s="4">
        <v>45240</v>
      </c>
      <c r="BT273" s="5">
        <v>0.38541666666666669</v>
      </c>
      <c r="BU273" s="3" t="s">
        <v>763</v>
      </c>
      <c r="BV273" s="3" t="s">
        <v>88</v>
      </c>
      <c r="BW273" s="3" t="s">
        <v>796</v>
      </c>
      <c r="BX273" s="3" t="s">
        <v>951</v>
      </c>
      <c r="BY273" s="3">
        <v>12484.8</v>
      </c>
      <c r="BZ273" s="3" t="s">
        <v>86</v>
      </c>
      <c r="CC273" s="3" t="s">
        <v>224</v>
      </c>
      <c r="CD273" s="3">
        <v>4000</v>
      </c>
      <c r="CE273" s="3" t="s">
        <v>87</v>
      </c>
      <c r="CF273" s="4">
        <v>45243</v>
      </c>
      <c r="CI273" s="3">
        <v>2</v>
      </c>
      <c r="CJ273" s="3">
        <v>3</v>
      </c>
      <c r="CK273" s="3">
        <v>21</v>
      </c>
      <c r="CL273" s="3" t="s">
        <v>88</v>
      </c>
    </row>
    <row r="274" spans="1:90" x14ac:dyDescent="0.3">
      <c r="A274" s="3" t="s">
        <v>72</v>
      </c>
      <c r="B274" s="3" t="s">
        <v>73</v>
      </c>
      <c r="C274" s="3" t="s">
        <v>74</v>
      </c>
      <c r="E274" s="3" t="str">
        <f>"GAB2017578"</f>
        <v>GAB2017578</v>
      </c>
      <c r="F274" s="4">
        <v>45237</v>
      </c>
      <c r="G274" s="3">
        <v>202408</v>
      </c>
      <c r="H274" s="3" t="s">
        <v>75</v>
      </c>
      <c r="I274" s="3" t="s">
        <v>76</v>
      </c>
      <c r="J274" s="3" t="s">
        <v>77</v>
      </c>
      <c r="K274" s="3" t="s">
        <v>78</v>
      </c>
      <c r="L274" s="3" t="s">
        <v>215</v>
      </c>
      <c r="M274" s="3" t="s">
        <v>216</v>
      </c>
      <c r="N274" s="3" t="s">
        <v>284</v>
      </c>
      <c r="O274" s="3" t="s">
        <v>82</v>
      </c>
      <c r="P274" s="3" t="str">
        <f>"SUT-018853                    "</f>
        <v xml:space="preserve">SUT-018853                    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3">
        <v>0</v>
      </c>
      <c r="AE274" s="3">
        <v>0</v>
      </c>
      <c r="AF274" s="3">
        <v>0</v>
      </c>
      <c r="AG274" s="3">
        <v>0</v>
      </c>
      <c r="AH274" s="3">
        <v>0</v>
      </c>
      <c r="AI274" s="3">
        <v>0</v>
      </c>
      <c r="AJ274" s="3">
        <v>0</v>
      </c>
      <c r="AK274" s="3">
        <v>0</v>
      </c>
      <c r="AL274" s="3">
        <v>0</v>
      </c>
      <c r="AM274" s="3">
        <v>0</v>
      </c>
      <c r="AN274" s="3">
        <v>0</v>
      </c>
      <c r="AO274" s="3">
        <v>0</v>
      </c>
      <c r="AP274" s="3">
        <v>0</v>
      </c>
      <c r="AQ274" s="3">
        <v>44.29</v>
      </c>
      <c r="AR274" s="3">
        <v>0</v>
      </c>
      <c r="AS274" s="3">
        <v>0</v>
      </c>
      <c r="AT274" s="3">
        <v>0</v>
      </c>
      <c r="AU274" s="3">
        <v>0</v>
      </c>
      <c r="AV274" s="3">
        <v>0</v>
      </c>
      <c r="AW274" s="3">
        <v>0</v>
      </c>
      <c r="AX274" s="3">
        <v>0</v>
      </c>
      <c r="AY274" s="3">
        <v>0</v>
      </c>
      <c r="AZ274" s="3">
        <v>0</v>
      </c>
      <c r="BA274" s="3">
        <v>0</v>
      </c>
      <c r="BB274" s="3">
        <v>0</v>
      </c>
      <c r="BC274" s="3">
        <v>0</v>
      </c>
      <c r="BD274" s="3">
        <v>0</v>
      </c>
      <c r="BE274" s="3">
        <v>0</v>
      </c>
      <c r="BF274" s="3">
        <v>0</v>
      </c>
      <c r="BG274" s="3">
        <v>0</v>
      </c>
      <c r="BH274" s="3">
        <v>1</v>
      </c>
      <c r="BI274" s="3">
        <v>0.1</v>
      </c>
      <c r="BJ274" s="3">
        <v>2.6</v>
      </c>
      <c r="BK274" s="3">
        <v>3</v>
      </c>
      <c r="BL274" s="3">
        <v>113.5</v>
      </c>
      <c r="BM274" s="3">
        <v>17.03</v>
      </c>
      <c r="BN274" s="3">
        <v>130.53</v>
      </c>
      <c r="BO274" s="3">
        <v>130.53</v>
      </c>
      <c r="BQ274" s="3" t="s">
        <v>684</v>
      </c>
      <c r="BR274" s="3" t="s">
        <v>84</v>
      </c>
      <c r="BS274" s="4">
        <v>45239</v>
      </c>
      <c r="BT274" s="5">
        <v>0.48958333333333331</v>
      </c>
      <c r="BU274" s="3" t="s">
        <v>952</v>
      </c>
      <c r="BV274" s="3" t="s">
        <v>88</v>
      </c>
      <c r="BY274" s="3">
        <v>12847.8</v>
      </c>
      <c r="BZ274" s="3" t="s">
        <v>86</v>
      </c>
      <c r="CA274" s="3" t="s">
        <v>287</v>
      </c>
      <c r="CC274" s="3" t="s">
        <v>216</v>
      </c>
      <c r="CD274" s="3">
        <v>700</v>
      </c>
      <c r="CE274" s="3" t="s">
        <v>96</v>
      </c>
      <c r="CF274" s="4">
        <v>45239</v>
      </c>
      <c r="CI274" s="3">
        <v>2</v>
      </c>
      <c r="CJ274" s="3">
        <v>2</v>
      </c>
      <c r="CK274" s="3">
        <v>21</v>
      </c>
      <c r="CL274" s="3" t="s">
        <v>88</v>
      </c>
    </row>
    <row r="275" spans="1:90" x14ac:dyDescent="0.3">
      <c r="A275" s="3" t="s">
        <v>72</v>
      </c>
      <c r="B275" s="3" t="s">
        <v>73</v>
      </c>
      <c r="C275" s="3" t="s">
        <v>74</v>
      </c>
      <c r="E275" s="3" t="str">
        <f>"GAB2017580"</f>
        <v>GAB2017580</v>
      </c>
      <c r="F275" s="4">
        <v>45237</v>
      </c>
      <c r="G275" s="3">
        <v>202408</v>
      </c>
      <c r="H275" s="3" t="s">
        <v>75</v>
      </c>
      <c r="I275" s="3" t="s">
        <v>76</v>
      </c>
      <c r="J275" s="3" t="s">
        <v>77</v>
      </c>
      <c r="K275" s="3" t="s">
        <v>78</v>
      </c>
      <c r="L275" s="3" t="s">
        <v>375</v>
      </c>
      <c r="M275" s="3" t="s">
        <v>376</v>
      </c>
      <c r="N275" s="3" t="s">
        <v>392</v>
      </c>
      <c r="O275" s="3" t="s">
        <v>82</v>
      </c>
      <c r="P275" s="3" t="str">
        <f>"SUT-CT083780 594              "</f>
        <v xml:space="preserve">SUT-CT083780 594              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3">
        <v>0</v>
      </c>
      <c r="AE275" s="3">
        <v>0</v>
      </c>
      <c r="AF275" s="3">
        <v>0</v>
      </c>
      <c r="AG275" s="3">
        <v>0</v>
      </c>
      <c r="AH275" s="3">
        <v>0</v>
      </c>
      <c r="AI275" s="3">
        <v>0</v>
      </c>
      <c r="AJ275" s="3">
        <v>0</v>
      </c>
      <c r="AK275" s="3">
        <v>0</v>
      </c>
      <c r="AL275" s="3">
        <v>0</v>
      </c>
      <c r="AM275" s="3">
        <v>0</v>
      </c>
      <c r="AN275" s="3">
        <v>0</v>
      </c>
      <c r="AO275" s="3">
        <v>0</v>
      </c>
      <c r="AP275" s="3">
        <v>0</v>
      </c>
      <c r="AQ275" s="3">
        <v>29.54</v>
      </c>
      <c r="AR275" s="3">
        <v>0</v>
      </c>
      <c r="AS275" s="3">
        <v>0</v>
      </c>
      <c r="AT275" s="3">
        <v>0</v>
      </c>
      <c r="AU275" s="3">
        <v>0</v>
      </c>
      <c r="AV275" s="3">
        <v>0</v>
      </c>
      <c r="AW275" s="3">
        <v>15.9</v>
      </c>
      <c r="AX275" s="3">
        <v>0</v>
      </c>
      <c r="AY275" s="3">
        <v>0</v>
      </c>
      <c r="AZ275" s="3">
        <v>0</v>
      </c>
      <c r="BA275" s="3">
        <v>0</v>
      </c>
      <c r="BB275" s="3">
        <v>0</v>
      </c>
      <c r="BC275" s="3">
        <v>0</v>
      </c>
      <c r="BD275" s="3">
        <v>0</v>
      </c>
      <c r="BE275" s="3">
        <v>0</v>
      </c>
      <c r="BF275" s="3">
        <v>0</v>
      </c>
      <c r="BG275" s="3">
        <v>0</v>
      </c>
      <c r="BH275" s="3">
        <v>1</v>
      </c>
      <c r="BI275" s="3">
        <v>0.1</v>
      </c>
      <c r="BJ275" s="3">
        <v>2</v>
      </c>
      <c r="BK275" s="3">
        <v>2</v>
      </c>
      <c r="BL275" s="3">
        <v>91.59</v>
      </c>
      <c r="BM275" s="3">
        <v>13.74</v>
      </c>
      <c r="BN275" s="3">
        <v>105.33</v>
      </c>
      <c r="BO275" s="3">
        <v>105.33</v>
      </c>
      <c r="BQ275" s="3" t="s">
        <v>393</v>
      </c>
      <c r="BR275" s="3" t="s">
        <v>84</v>
      </c>
      <c r="BS275" s="4">
        <v>45238</v>
      </c>
      <c r="BT275" s="5">
        <v>0.37152777777777773</v>
      </c>
      <c r="BU275" s="3" t="s">
        <v>953</v>
      </c>
      <c r="BV275" s="3" t="s">
        <v>94</v>
      </c>
      <c r="BY275" s="3">
        <v>10199.040000000001</v>
      </c>
      <c r="BZ275" s="3" t="s">
        <v>108</v>
      </c>
      <c r="CA275" s="3" t="s">
        <v>379</v>
      </c>
      <c r="CC275" s="3" t="s">
        <v>376</v>
      </c>
      <c r="CD275" s="3">
        <v>1475</v>
      </c>
      <c r="CE275" s="3" t="s">
        <v>96</v>
      </c>
      <c r="CF275" s="4">
        <v>45238</v>
      </c>
      <c r="CI275" s="3">
        <v>1</v>
      </c>
      <c r="CJ275" s="3">
        <v>1</v>
      </c>
      <c r="CK275" s="3">
        <v>21</v>
      </c>
      <c r="CL275" s="3" t="s">
        <v>88</v>
      </c>
    </row>
    <row r="276" spans="1:90" x14ac:dyDescent="0.3">
      <c r="A276" s="3" t="s">
        <v>72</v>
      </c>
      <c r="B276" s="3" t="s">
        <v>73</v>
      </c>
      <c r="C276" s="3" t="s">
        <v>74</v>
      </c>
      <c r="E276" s="3" t="str">
        <f>"GAB2017582"</f>
        <v>GAB2017582</v>
      </c>
      <c r="F276" s="4">
        <v>45237</v>
      </c>
      <c r="G276" s="3">
        <v>202408</v>
      </c>
      <c r="H276" s="3" t="s">
        <v>75</v>
      </c>
      <c r="I276" s="3" t="s">
        <v>76</v>
      </c>
      <c r="J276" s="3" t="s">
        <v>77</v>
      </c>
      <c r="K276" s="3" t="s">
        <v>78</v>
      </c>
      <c r="L276" s="3" t="s">
        <v>136</v>
      </c>
      <c r="M276" s="3" t="s">
        <v>137</v>
      </c>
      <c r="N276" s="3" t="s">
        <v>138</v>
      </c>
      <c r="O276" s="3" t="s">
        <v>82</v>
      </c>
      <c r="P276" s="3" t="str">
        <f>"SUT-CT083768 768ATT:MONIQUE  M"</f>
        <v>SUT-CT083768 768ATT:MONIQUE  M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3">
        <v>0</v>
      </c>
      <c r="AE276" s="3">
        <v>0</v>
      </c>
      <c r="AF276" s="3">
        <v>0</v>
      </c>
      <c r="AG276" s="3">
        <v>0</v>
      </c>
      <c r="AH276" s="3">
        <v>0</v>
      </c>
      <c r="AI276" s="3">
        <v>0</v>
      </c>
      <c r="AJ276" s="3">
        <v>0</v>
      </c>
      <c r="AK276" s="3">
        <v>0</v>
      </c>
      <c r="AL276" s="3">
        <v>0</v>
      </c>
      <c r="AM276" s="3">
        <v>0</v>
      </c>
      <c r="AN276" s="3">
        <v>0</v>
      </c>
      <c r="AO276" s="3">
        <v>0</v>
      </c>
      <c r="AP276" s="3">
        <v>0</v>
      </c>
      <c r="AQ276" s="3">
        <v>36.92</v>
      </c>
      <c r="AR276" s="3">
        <v>0</v>
      </c>
      <c r="AS276" s="3">
        <v>0</v>
      </c>
      <c r="AT276" s="3">
        <v>0</v>
      </c>
      <c r="AU276" s="3">
        <v>0</v>
      </c>
      <c r="AV276" s="3">
        <v>0</v>
      </c>
      <c r="AW276" s="3">
        <v>0</v>
      </c>
      <c r="AX276" s="3">
        <v>0</v>
      </c>
      <c r="AY276" s="3">
        <v>0</v>
      </c>
      <c r="AZ276" s="3">
        <v>0</v>
      </c>
      <c r="BA276" s="3">
        <v>0</v>
      </c>
      <c r="BB276" s="3">
        <v>0</v>
      </c>
      <c r="BC276" s="3">
        <v>0</v>
      </c>
      <c r="BD276" s="3">
        <v>0</v>
      </c>
      <c r="BE276" s="3">
        <v>0</v>
      </c>
      <c r="BF276" s="3">
        <v>0</v>
      </c>
      <c r="BG276" s="3">
        <v>0</v>
      </c>
      <c r="BH276" s="3">
        <v>1</v>
      </c>
      <c r="BI276" s="3">
        <v>0.3</v>
      </c>
      <c r="BJ276" s="3">
        <v>2.2999999999999998</v>
      </c>
      <c r="BK276" s="3">
        <v>2.5</v>
      </c>
      <c r="BL276" s="3">
        <v>94.6</v>
      </c>
      <c r="BM276" s="3">
        <v>14.19</v>
      </c>
      <c r="BN276" s="3">
        <v>108.79</v>
      </c>
      <c r="BO276" s="3">
        <v>108.79</v>
      </c>
      <c r="BQ276" s="3" t="s">
        <v>954</v>
      </c>
      <c r="BR276" s="3" t="s">
        <v>84</v>
      </c>
      <c r="BS276" s="4">
        <v>45238</v>
      </c>
      <c r="BT276" s="5">
        <v>0.43958333333333338</v>
      </c>
      <c r="BU276" s="3" t="s">
        <v>289</v>
      </c>
      <c r="BV276" s="3" t="s">
        <v>88</v>
      </c>
      <c r="BW276" s="3" t="s">
        <v>220</v>
      </c>
      <c r="BX276" s="3" t="s">
        <v>955</v>
      </c>
      <c r="BY276" s="3">
        <v>11637.9</v>
      </c>
      <c r="BZ276" s="3" t="s">
        <v>86</v>
      </c>
      <c r="CA276" s="3" t="s">
        <v>429</v>
      </c>
      <c r="CC276" s="3" t="s">
        <v>137</v>
      </c>
      <c r="CD276" s="3">
        <v>157</v>
      </c>
      <c r="CE276" s="3" t="s">
        <v>291</v>
      </c>
      <c r="CF276" s="4">
        <v>45238</v>
      </c>
      <c r="CI276" s="3">
        <v>1</v>
      </c>
      <c r="CJ276" s="3">
        <v>1</v>
      </c>
      <c r="CK276" s="3">
        <v>21</v>
      </c>
      <c r="CL276" s="3" t="s">
        <v>88</v>
      </c>
    </row>
    <row r="277" spans="1:90" x14ac:dyDescent="0.3">
      <c r="A277" s="3" t="s">
        <v>72</v>
      </c>
      <c r="B277" s="3" t="s">
        <v>73</v>
      </c>
      <c r="C277" s="3" t="s">
        <v>74</v>
      </c>
      <c r="E277" s="3" t="str">
        <f>"GAB2017583"</f>
        <v>GAB2017583</v>
      </c>
      <c r="F277" s="4">
        <v>45237</v>
      </c>
      <c r="G277" s="3">
        <v>202408</v>
      </c>
      <c r="H277" s="3" t="s">
        <v>75</v>
      </c>
      <c r="I277" s="3" t="s">
        <v>76</v>
      </c>
      <c r="J277" s="3" t="s">
        <v>77</v>
      </c>
      <c r="K277" s="3" t="s">
        <v>78</v>
      </c>
      <c r="L277" s="3" t="s">
        <v>259</v>
      </c>
      <c r="M277" s="3" t="s">
        <v>260</v>
      </c>
      <c r="N277" s="3" t="s">
        <v>956</v>
      </c>
      <c r="O277" s="3" t="s">
        <v>82</v>
      </c>
      <c r="P277" s="3" t="str">
        <f>"SUT-CT083785                  "</f>
        <v xml:space="preserve">SUT-CT083785                  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3">
        <v>0</v>
      </c>
      <c r="AE277" s="3">
        <v>0</v>
      </c>
      <c r="AF277" s="3">
        <v>0</v>
      </c>
      <c r="AG277" s="3">
        <v>0</v>
      </c>
      <c r="AH277" s="3">
        <v>0</v>
      </c>
      <c r="AI277" s="3">
        <v>0</v>
      </c>
      <c r="AJ277" s="3">
        <v>0</v>
      </c>
      <c r="AK277" s="3">
        <v>0</v>
      </c>
      <c r="AL277" s="3">
        <v>0</v>
      </c>
      <c r="AM277" s="3">
        <v>0</v>
      </c>
      <c r="AN277" s="3">
        <v>0</v>
      </c>
      <c r="AO277" s="3">
        <v>0</v>
      </c>
      <c r="AP277" s="3">
        <v>0</v>
      </c>
      <c r="AQ277" s="3">
        <v>36.92</v>
      </c>
      <c r="AR277" s="3">
        <v>0</v>
      </c>
      <c r="AS277" s="3">
        <v>0</v>
      </c>
      <c r="AT277" s="3">
        <v>0</v>
      </c>
      <c r="AU277" s="3">
        <v>0</v>
      </c>
      <c r="AV277" s="3">
        <v>0</v>
      </c>
      <c r="AW277" s="3">
        <v>0</v>
      </c>
      <c r="AX277" s="3">
        <v>0</v>
      </c>
      <c r="AY277" s="3">
        <v>0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3">
        <v>0</v>
      </c>
      <c r="BH277" s="3">
        <v>1</v>
      </c>
      <c r="BI277" s="3">
        <v>0.1</v>
      </c>
      <c r="BJ277" s="3">
        <v>2.4</v>
      </c>
      <c r="BK277" s="3">
        <v>2.5</v>
      </c>
      <c r="BL277" s="3">
        <v>94.6</v>
      </c>
      <c r="BM277" s="3">
        <v>14.19</v>
      </c>
      <c r="BN277" s="3">
        <v>108.79</v>
      </c>
      <c r="BO277" s="3">
        <v>108.79</v>
      </c>
      <c r="BR277" s="3" t="s">
        <v>84</v>
      </c>
      <c r="BS277" s="4">
        <v>45239</v>
      </c>
      <c r="BT277" s="5">
        <v>0.41666666666666669</v>
      </c>
      <c r="BU277" s="3" t="s">
        <v>957</v>
      </c>
      <c r="BV277" s="3" t="s">
        <v>94</v>
      </c>
      <c r="BY277" s="3">
        <v>12091.31</v>
      </c>
      <c r="BZ277" s="3" t="s">
        <v>86</v>
      </c>
      <c r="CA277" s="3" t="s">
        <v>958</v>
      </c>
      <c r="CC277" s="3" t="s">
        <v>260</v>
      </c>
      <c r="CD277" s="3">
        <v>3610</v>
      </c>
      <c r="CE277" s="3" t="s">
        <v>116</v>
      </c>
      <c r="CF277" s="4">
        <v>45241</v>
      </c>
      <c r="CI277" s="3">
        <v>2</v>
      </c>
      <c r="CJ277" s="3">
        <v>2</v>
      </c>
      <c r="CK277" s="3">
        <v>21</v>
      </c>
      <c r="CL277" s="3" t="s">
        <v>88</v>
      </c>
    </row>
    <row r="278" spans="1:90" x14ac:dyDescent="0.3">
      <c r="A278" s="3" t="s">
        <v>72</v>
      </c>
      <c r="B278" s="3" t="s">
        <v>73</v>
      </c>
      <c r="C278" s="3" t="s">
        <v>74</v>
      </c>
      <c r="E278" s="3" t="str">
        <f>"GAB2017584"</f>
        <v>GAB2017584</v>
      </c>
      <c r="F278" s="4">
        <v>45237</v>
      </c>
      <c r="G278" s="3">
        <v>202408</v>
      </c>
      <c r="H278" s="3" t="s">
        <v>75</v>
      </c>
      <c r="I278" s="3" t="s">
        <v>76</v>
      </c>
      <c r="J278" s="3" t="s">
        <v>77</v>
      </c>
      <c r="K278" s="3" t="s">
        <v>78</v>
      </c>
      <c r="L278" s="3" t="s">
        <v>326</v>
      </c>
      <c r="M278" s="3" t="s">
        <v>327</v>
      </c>
      <c r="N278" s="3" t="s">
        <v>328</v>
      </c>
      <c r="O278" s="3" t="s">
        <v>82</v>
      </c>
      <c r="P278" s="3" t="str">
        <f>"SUT-CT083784                  "</f>
        <v xml:space="preserve">SUT-CT083784                  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3">
        <v>0</v>
      </c>
      <c r="AE278" s="3">
        <v>0</v>
      </c>
      <c r="AF278" s="3">
        <v>0</v>
      </c>
      <c r="AG278" s="3">
        <v>0</v>
      </c>
      <c r="AH278" s="3">
        <v>0</v>
      </c>
      <c r="AI278" s="3">
        <v>0</v>
      </c>
      <c r="AJ278" s="3">
        <v>0</v>
      </c>
      <c r="AK278" s="3">
        <v>0</v>
      </c>
      <c r="AL278" s="3">
        <v>0</v>
      </c>
      <c r="AM278" s="3">
        <v>0</v>
      </c>
      <c r="AN278" s="3">
        <v>0</v>
      </c>
      <c r="AO278" s="3">
        <v>0</v>
      </c>
      <c r="AP278" s="3">
        <v>0</v>
      </c>
      <c r="AQ278" s="3">
        <v>57.23</v>
      </c>
      <c r="AR278" s="3">
        <v>0</v>
      </c>
      <c r="AS278" s="3">
        <v>0</v>
      </c>
      <c r="AT278" s="3">
        <v>0</v>
      </c>
      <c r="AU278" s="3">
        <v>0</v>
      </c>
      <c r="AV278" s="3">
        <v>0</v>
      </c>
      <c r="AW278" s="3">
        <v>0</v>
      </c>
      <c r="AX278" s="3">
        <v>0</v>
      </c>
      <c r="AY278" s="3">
        <v>0</v>
      </c>
      <c r="AZ278" s="3">
        <v>0</v>
      </c>
      <c r="BA278" s="3">
        <v>0</v>
      </c>
      <c r="BB278" s="3">
        <v>0</v>
      </c>
      <c r="BC278" s="3">
        <v>0</v>
      </c>
      <c r="BD278" s="3">
        <v>0</v>
      </c>
      <c r="BE278" s="3">
        <v>0</v>
      </c>
      <c r="BF278" s="3">
        <v>0</v>
      </c>
      <c r="BG278" s="3">
        <v>0</v>
      </c>
      <c r="BH278" s="3">
        <v>1</v>
      </c>
      <c r="BI278" s="3">
        <v>0.1</v>
      </c>
      <c r="BJ278" s="3">
        <v>1.8</v>
      </c>
      <c r="BK278" s="3">
        <v>2</v>
      </c>
      <c r="BL278" s="3">
        <v>146.65</v>
      </c>
      <c r="BM278" s="3">
        <v>22</v>
      </c>
      <c r="BN278" s="3">
        <v>168.65</v>
      </c>
      <c r="BO278" s="3">
        <v>168.65</v>
      </c>
      <c r="BQ278" s="3" t="s">
        <v>329</v>
      </c>
      <c r="BR278" s="3" t="s">
        <v>84</v>
      </c>
      <c r="BS278" s="4">
        <v>45238</v>
      </c>
      <c r="BT278" s="5">
        <v>0.43124999999999997</v>
      </c>
      <c r="BU278" s="3" t="s">
        <v>959</v>
      </c>
      <c r="BV278" s="3" t="s">
        <v>94</v>
      </c>
      <c r="BY278" s="3">
        <v>9155.6299999999992</v>
      </c>
      <c r="BZ278" s="3" t="s">
        <v>86</v>
      </c>
      <c r="CA278" s="3" t="s">
        <v>371</v>
      </c>
      <c r="CC278" s="3" t="s">
        <v>327</v>
      </c>
      <c r="CD278" s="3">
        <v>9459</v>
      </c>
      <c r="CE278" s="3" t="s">
        <v>116</v>
      </c>
      <c r="CF278" s="4">
        <v>45238</v>
      </c>
      <c r="CI278" s="3">
        <v>2</v>
      </c>
      <c r="CJ278" s="3">
        <v>1</v>
      </c>
      <c r="CK278" s="3">
        <v>23</v>
      </c>
      <c r="CL278" s="3" t="s">
        <v>88</v>
      </c>
    </row>
    <row r="279" spans="1:90" x14ac:dyDescent="0.3">
      <c r="A279" s="3" t="s">
        <v>72</v>
      </c>
      <c r="B279" s="3" t="s">
        <v>73</v>
      </c>
      <c r="C279" s="3" t="s">
        <v>74</v>
      </c>
      <c r="E279" s="3" t="str">
        <f>"GAB2017590"</f>
        <v>GAB2017590</v>
      </c>
      <c r="F279" s="4">
        <v>45237</v>
      </c>
      <c r="G279" s="3">
        <v>202408</v>
      </c>
      <c r="H279" s="3" t="s">
        <v>75</v>
      </c>
      <c r="I279" s="3" t="s">
        <v>76</v>
      </c>
      <c r="J279" s="3" t="s">
        <v>77</v>
      </c>
      <c r="K279" s="3" t="s">
        <v>78</v>
      </c>
      <c r="L279" s="3" t="s">
        <v>491</v>
      </c>
      <c r="M279" s="3" t="s">
        <v>492</v>
      </c>
      <c r="N279" s="3" t="s">
        <v>960</v>
      </c>
      <c r="O279" s="3" t="s">
        <v>82</v>
      </c>
      <c r="P279" s="3" t="str">
        <f>"SUT-018848                    "</f>
        <v xml:space="preserve">SUT-018848                    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3">
        <v>0</v>
      </c>
      <c r="AE279" s="3">
        <v>0</v>
      </c>
      <c r="AF279" s="3">
        <v>0</v>
      </c>
      <c r="AG279" s="3">
        <v>0</v>
      </c>
      <c r="AH279" s="3">
        <v>0</v>
      </c>
      <c r="AI279" s="3">
        <v>0</v>
      </c>
      <c r="AJ279" s="3">
        <v>0</v>
      </c>
      <c r="AK279" s="3">
        <v>0</v>
      </c>
      <c r="AL279" s="3">
        <v>0</v>
      </c>
      <c r="AM279" s="3">
        <v>0</v>
      </c>
      <c r="AN279" s="3">
        <v>0</v>
      </c>
      <c r="AO279" s="3">
        <v>0</v>
      </c>
      <c r="AP279" s="3">
        <v>0</v>
      </c>
      <c r="AQ279" s="3">
        <v>29.54</v>
      </c>
      <c r="AR279" s="3">
        <v>0</v>
      </c>
      <c r="AS279" s="3">
        <v>0</v>
      </c>
      <c r="AT279" s="3">
        <v>0</v>
      </c>
      <c r="AU279" s="3">
        <v>0</v>
      </c>
      <c r="AV279" s="3">
        <v>0</v>
      </c>
      <c r="AW279" s="3">
        <v>0</v>
      </c>
      <c r="AX279" s="3">
        <v>0</v>
      </c>
      <c r="AY279" s="3">
        <v>0</v>
      </c>
      <c r="AZ279" s="3">
        <v>0</v>
      </c>
      <c r="BA279" s="3">
        <v>0</v>
      </c>
      <c r="BB279" s="3">
        <v>0</v>
      </c>
      <c r="BC279" s="3">
        <v>0</v>
      </c>
      <c r="BD279" s="3">
        <v>0</v>
      </c>
      <c r="BE279" s="3">
        <v>0</v>
      </c>
      <c r="BF279" s="3">
        <v>0</v>
      </c>
      <c r="BG279" s="3">
        <v>0</v>
      </c>
      <c r="BH279" s="3">
        <v>1</v>
      </c>
      <c r="BI279" s="3">
        <v>0.1</v>
      </c>
      <c r="BJ279" s="3">
        <v>1.9</v>
      </c>
      <c r="BK279" s="3">
        <v>2</v>
      </c>
      <c r="BL279" s="3">
        <v>75.69</v>
      </c>
      <c r="BM279" s="3">
        <v>11.35</v>
      </c>
      <c r="BN279" s="3">
        <v>87.04</v>
      </c>
      <c r="BO279" s="3">
        <v>87.04</v>
      </c>
      <c r="BQ279" s="3" t="s">
        <v>119</v>
      </c>
      <c r="BR279" s="3" t="s">
        <v>84</v>
      </c>
      <c r="BS279" s="4">
        <v>45239</v>
      </c>
      <c r="BT279" s="5">
        <v>0.42291666666666666</v>
      </c>
      <c r="BU279" s="3" t="s">
        <v>961</v>
      </c>
      <c r="BV279" s="3" t="s">
        <v>88</v>
      </c>
      <c r="BY279" s="3">
        <v>9390.15</v>
      </c>
      <c r="BZ279" s="3" t="s">
        <v>86</v>
      </c>
      <c r="CA279" s="3" t="s">
        <v>926</v>
      </c>
      <c r="CC279" s="3" t="s">
        <v>492</v>
      </c>
      <c r="CD279" s="3">
        <v>3201</v>
      </c>
      <c r="CE279" s="3" t="s">
        <v>116</v>
      </c>
      <c r="CF279" s="4">
        <v>45240</v>
      </c>
      <c r="CI279" s="3">
        <v>1</v>
      </c>
      <c r="CJ279" s="3">
        <v>2</v>
      </c>
      <c r="CK279" s="3">
        <v>21</v>
      </c>
      <c r="CL279" s="3" t="s">
        <v>88</v>
      </c>
    </row>
    <row r="280" spans="1:90" x14ac:dyDescent="0.3">
      <c r="A280" s="3" t="s">
        <v>72</v>
      </c>
      <c r="B280" s="3" t="s">
        <v>73</v>
      </c>
      <c r="C280" s="3" t="s">
        <v>74</v>
      </c>
      <c r="E280" s="3" t="str">
        <f>"GAB2017593"</f>
        <v>GAB2017593</v>
      </c>
      <c r="F280" s="4">
        <v>45237</v>
      </c>
      <c r="G280" s="3">
        <v>202408</v>
      </c>
      <c r="H280" s="3" t="s">
        <v>75</v>
      </c>
      <c r="I280" s="3" t="s">
        <v>76</v>
      </c>
      <c r="J280" s="3" t="s">
        <v>77</v>
      </c>
      <c r="K280" s="3" t="s">
        <v>78</v>
      </c>
      <c r="L280" s="3" t="s">
        <v>75</v>
      </c>
      <c r="M280" s="3" t="s">
        <v>76</v>
      </c>
      <c r="N280" s="3" t="s">
        <v>787</v>
      </c>
      <c r="O280" s="3" t="s">
        <v>82</v>
      </c>
      <c r="P280" s="3" t="str">
        <f>"sut-ct083788                  "</f>
        <v xml:space="preserve">sut-ct083788                  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3">
        <v>0</v>
      </c>
      <c r="AE280" s="3">
        <v>0</v>
      </c>
      <c r="AF280" s="3">
        <v>0</v>
      </c>
      <c r="AG280" s="3">
        <v>0</v>
      </c>
      <c r="AH280" s="3">
        <v>0</v>
      </c>
      <c r="AI280" s="3">
        <v>0</v>
      </c>
      <c r="AJ280" s="3">
        <v>0</v>
      </c>
      <c r="AK280" s="3">
        <v>0</v>
      </c>
      <c r="AL280" s="3">
        <v>0</v>
      </c>
      <c r="AM280" s="3">
        <v>0</v>
      </c>
      <c r="AN280" s="3">
        <v>0</v>
      </c>
      <c r="AO280" s="3">
        <v>0</v>
      </c>
      <c r="AP280" s="3">
        <v>0</v>
      </c>
      <c r="AQ280" s="3">
        <v>23.07</v>
      </c>
      <c r="AR280" s="3">
        <v>0</v>
      </c>
      <c r="AS280" s="3">
        <v>0</v>
      </c>
      <c r="AT280" s="3">
        <v>0</v>
      </c>
      <c r="AU280" s="3">
        <v>0</v>
      </c>
      <c r="AV280" s="3">
        <v>0</v>
      </c>
      <c r="AW280" s="3">
        <v>0</v>
      </c>
      <c r="AX280" s="3">
        <v>0</v>
      </c>
      <c r="AY280" s="3">
        <v>0</v>
      </c>
      <c r="AZ280" s="3">
        <v>0</v>
      </c>
      <c r="BA280" s="3">
        <v>0</v>
      </c>
      <c r="BB280" s="3">
        <v>0</v>
      </c>
      <c r="BC280" s="3">
        <v>0</v>
      </c>
      <c r="BD280" s="3">
        <v>0</v>
      </c>
      <c r="BE280" s="3">
        <v>0</v>
      </c>
      <c r="BF280" s="3">
        <v>0</v>
      </c>
      <c r="BG280" s="3">
        <v>0</v>
      </c>
      <c r="BH280" s="3">
        <v>1</v>
      </c>
      <c r="BI280" s="3">
        <v>0.1</v>
      </c>
      <c r="BJ280" s="3">
        <v>1.8</v>
      </c>
      <c r="BK280" s="3">
        <v>2</v>
      </c>
      <c r="BL280" s="3">
        <v>59.12</v>
      </c>
      <c r="BM280" s="3">
        <v>8.8699999999999992</v>
      </c>
      <c r="BN280" s="3">
        <v>67.989999999999995</v>
      </c>
      <c r="BO280" s="3">
        <v>67.989999999999995</v>
      </c>
      <c r="BQ280" s="3" t="s">
        <v>594</v>
      </c>
      <c r="BR280" s="3" t="s">
        <v>84</v>
      </c>
      <c r="BS280" s="4">
        <v>45238</v>
      </c>
      <c r="BT280" s="5">
        <v>0.3611111111111111</v>
      </c>
      <c r="BU280" s="3" t="s">
        <v>594</v>
      </c>
      <c r="BV280" s="3" t="s">
        <v>94</v>
      </c>
      <c r="BY280" s="3">
        <v>9135.6299999999992</v>
      </c>
      <c r="BZ280" s="3" t="s">
        <v>86</v>
      </c>
      <c r="CA280" s="3" t="s">
        <v>172</v>
      </c>
      <c r="CC280" s="3" t="s">
        <v>76</v>
      </c>
      <c r="CD280" s="3">
        <v>7800</v>
      </c>
      <c r="CE280" s="3" t="s">
        <v>677</v>
      </c>
      <c r="CF280" s="4">
        <v>45239</v>
      </c>
      <c r="CI280" s="3">
        <v>1</v>
      </c>
      <c r="CJ280" s="3">
        <v>1</v>
      </c>
      <c r="CK280" s="3">
        <v>22</v>
      </c>
      <c r="CL280" s="3" t="s">
        <v>88</v>
      </c>
    </row>
    <row r="281" spans="1:90" x14ac:dyDescent="0.3">
      <c r="A281" s="3" t="s">
        <v>72</v>
      </c>
      <c r="B281" s="3" t="s">
        <v>73</v>
      </c>
      <c r="C281" s="3" t="s">
        <v>74</v>
      </c>
      <c r="E281" s="3" t="str">
        <f>"009943325949"</f>
        <v>009943325949</v>
      </c>
      <c r="F281" s="4">
        <v>45237</v>
      </c>
      <c r="G281" s="3">
        <v>202408</v>
      </c>
      <c r="H281" s="3" t="s">
        <v>157</v>
      </c>
      <c r="I281" s="3" t="s">
        <v>158</v>
      </c>
      <c r="J281" s="3" t="s">
        <v>333</v>
      </c>
      <c r="K281" s="3" t="s">
        <v>78</v>
      </c>
      <c r="L281" s="3" t="s">
        <v>223</v>
      </c>
      <c r="M281" s="3" t="s">
        <v>224</v>
      </c>
      <c r="N281" s="3" t="s">
        <v>138</v>
      </c>
      <c r="O281" s="3" t="s">
        <v>169</v>
      </c>
      <c r="P281" s="3" t="str">
        <f>"NA                            "</f>
        <v xml:space="preserve">NA                            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3">
        <v>0</v>
      </c>
      <c r="AE281" s="3">
        <v>0</v>
      </c>
      <c r="AF281" s="3">
        <v>0</v>
      </c>
      <c r="AG281" s="3">
        <v>5.57</v>
      </c>
      <c r="AH281" s="3">
        <v>0</v>
      </c>
      <c r="AI281" s="3">
        <v>0</v>
      </c>
      <c r="AJ281" s="3">
        <v>0</v>
      </c>
      <c r="AK281" s="3">
        <v>0</v>
      </c>
      <c r="AL281" s="3">
        <v>0</v>
      </c>
      <c r="AM281" s="3">
        <v>0</v>
      </c>
      <c r="AN281" s="3">
        <v>0</v>
      </c>
      <c r="AO281" s="3">
        <v>0</v>
      </c>
      <c r="AP281" s="3">
        <v>0</v>
      </c>
      <c r="AQ281" s="3">
        <v>57.12</v>
      </c>
      <c r="AR281" s="3">
        <v>0</v>
      </c>
      <c r="AS281" s="3">
        <v>0</v>
      </c>
      <c r="AT281" s="3">
        <v>0</v>
      </c>
      <c r="AU281" s="3">
        <v>0</v>
      </c>
      <c r="AV281" s="3">
        <v>0</v>
      </c>
      <c r="AW281" s="3">
        <v>0</v>
      </c>
      <c r="AX281" s="3">
        <v>0</v>
      </c>
      <c r="AY281" s="3">
        <v>0</v>
      </c>
      <c r="AZ281" s="3">
        <v>0</v>
      </c>
      <c r="BA281" s="3">
        <v>0</v>
      </c>
      <c r="BB281" s="3">
        <v>0</v>
      </c>
      <c r="BC281" s="3">
        <v>0</v>
      </c>
      <c r="BD281" s="3">
        <v>0</v>
      </c>
      <c r="BE281" s="3">
        <v>0</v>
      </c>
      <c r="BF281" s="3">
        <v>0</v>
      </c>
      <c r="BG281" s="3">
        <v>0</v>
      </c>
      <c r="BH281" s="3">
        <v>1</v>
      </c>
      <c r="BI281" s="3">
        <v>3.5</v>
      </c>
      <c r="BJ281" s="3">
        <v>4.0999999999999996</v>
      </c>
      <c r="BK281" s="3">
        <v>5</v>
      </c>
      <c r="BL281" s="3">
        <v>151.94</v>
      </c>
      <c r="BM281" s="3">
        <v>22.79</v>
      </c>
      <c r="BN281" s="3">
        <v>174.73</v>
      </c>
      <c r="BO281" s="3">
        <v>174.73</v>
      </c>
      <c r="BQ281" s="3" t="s">
        <v>226</v>
      </c>
      <c r="BR281" s="3" t="s">
        <v>139</v>
      </c>
      <c r="BS281" s="4">
        <v>45238</v>
      </c>
      <c r="BT281" s="5">
        <v>0.4152777777777778</v>
      </c>
      <c r="BU281" s="3" t="s">
        <v>227</v>
      </c>
      <c r="BV281" s="3" t="s">
        <v>94</v>
      </c>
      <c r="BY281" s="3">
        <v>20541</v>
      </c>
      <c r="BZ281" s="3" t="s">
        <v>600</v>
      </c>
      <c r="CC281" s="3" t="s">
        <v>224</v>
      </c>
      <c r="CD281" s="3">
        <v>4000</v>
      </c>
      <c r="CE281" s="3" t="s">
        <v>161</v>
      </c>
      <c r="CF281" s="4">
        <v>45239</v>
      </c>
      <c r="CI281" s="3">
        <v>1</v>
      </c>
      <c r="CJ281" s="3">
        <v>1</v>
      </c>
      <c r="CK281" s="3">
        <v>41</v>
      </c>
      <c r="CL281" s="3" t="s">
        <v>88</v>
      </c>
    </row>
    <row r="282" spans="1:90" x14ac:dyDescent="0.3">
      <c r="A282" s="3" t="s">
        <v>72</v>
      </c>
      <c r="B282" s="3" t="s">
        <v>73</v>
      </c>
      <c r="C282" s="3" t="s">
        <v>74</v>
      </c>
      <c r="E282" s="3" t="str">
        <f>"009943325948"</f>
        <v>009943325948</v>
      </c>
      <c r="F282" s="4">
        <v>45237</v>
      </c>
      <c r="G282" s="3">
        <v>202408</v>
      </c>
      <c r="H282" s="3" t="s">
        <v>157</v>
      </c>
      <c r="I282" s="3" t="s">
        <v>158</v>
      </c>
      <c r="J282" s="3" t="s">
        <v>333</v>
      </c>
      <c r="K282" s="3" t="s">
        <v>78</v>
      </c>
      <c r="L282" s="3" t="s">
        <v>962</v>
      </c>
      <c r="M282" s="3" t="s">
        <v>963</v>
      </c>
      <c r="N282" s="3" t="s">
        <v>964</v>
      </c>
      <c r="O282" s="3" t="s">
        <v>82</v>
      </c>
      <c r="P282" s="3" t="str">
        <f>"NA                            "</f>
        <v xml:space="preserve">NA                            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3">
        <v>0</v>
      </c>
      <c r="AC282" s="3">
        <v>0</v>
      </c>
      <c r="AD282" s="3">
        <v>0</v>
      </c>
      <c r="AE282" s="3">
        <v>0</v>
      </c>
      <c r="AF282" s="3">
        <v>0</v>
      </c>
      <c r="AG282" s="3">
        <v>0</v>
      </c>
      <c r="AH282" s="3">
        <v>0</v>
      </c>
      <c r="AI282" s="3">
        <v>0</v>
      </c>
      <c r="AJ282" s="3">
        <v>0</v>
      </c>
      <c r="AK282" s="3">
        <v>0</v>
      </c>
      <c r="AL282" s="3">
        <v>0</v>
      </c>
      <c r="AM282" s="3">
        <v>0</v>
      </c>
      <c r="AN282" s="3">
        <v>0</v>
      </c>
      <c r="AO282" s="3">
        <v>0</v>
      </c>
      <c r="AP282" s="3">
        <v>0</v>
      </c>
      <c r="AQ282" s="3">
        <v>57.23</v>
      </c>
      <c r="AR282" s="3">
        <v>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v>0</v>
      </c>
      <c r="BE282" s="3">
        <v>0</v>
      </c>
      <c r="BF282" s="3">
        <v>0</v>
      </c>
      <c r="BG282" s="3">
        <v>0</v>
      </c>
      <c r="BH282" s="3">
        <v>1</v>
      </c>
      <c r="BI282" s="3">
        <v>1</v>
      </c>
      <c r="BJ282" s="3">
        <v>0.2</v>
      </c>
      <c r="BK282" s="3">
        <v>1</v>
      </c>
      <c r="BL282" s="3">
        <v>146.65</v>
      </c>
      <c r="BM282" s="3">
        <v>22</v>
      </c>
      <c r="BN282" s="3">
        <v>168.65</v>
      </c>
      <c r="BO282" s="3">
        <v>168.65</v>
      </c>
      <c r="BQ282" s="3" t="s">
        <v>965</v>
      </c>
      <c r="BR282" s="3" t="s">
        <v>139</v>
      </c>
      <c r="BS282" s="4">
        <v>45238</v>
      </c>
      <c r="BT282" s="5">
        <v>0.62361111111111112</v>
      </c>
      <c r="BU282" s="3" t="s">
        <v>966</v>
      </c>
      <c r="BV282" s="3" t="s">
        <v>94</v>
      </c>
      <c r="BY282" s="3">
        <v>1200</v>
      </c>
      <c r="BZ282" s="3" t="s">
        <v>86</v>
      </c>
      <c r="CA282" s="3" t="s">
        <v>967</v>
      </c>
      <c r="CC282" s="3" t="s">
        <v>963</v>
      </c>
      <c r="CD282" s="3">
        <v>6500</v>
      </c>
      <c r="CE282" s="3" t="s">
        <v>161</v>
      </c>
      <c r="CF282" s="4">
        <v>45238</v>
      </c>
      <c r="CI282" s="3">
        <v>1</v>
      </c>
      <c r="CJ282" s="3">
        <v>1</v>
      </c>
      <c r="CK282" s="3">
        <v>23</v>
      </c>
      <c r="CL282" s="3" t="s">
        <v>88</v>
      </c>
    </row>
    <row r="283" spans="1:90" x14ac:dyDescent="0.3">
      <c r="A283" s="3" t="s">
        <v>72</v>
      </c>
      <c r="B283" s="3" t="s">
        <v>73</v>
      </c>
      <c r="C283" s="3" t="s">
        <v>74</v>
      </c>
      <c r="E283" s="3" t="str">
        <f>"009943325943"</f>
        <v>009943325943</v>
      </c>
      <c r="F283" s="4">
        <v>45237</v>
      </c>
      <c r="G283" s="3">
        <v>202408</v>
      </c>
      <c r="H283" s="3" t="s">
        <v>157</v>
      </c>
      <c r="I283" s="3" t="s">
        <v>158</v>
      </c>
      <c r="J283" s="3" t="s">
        <v>333</v>
      </c>
      <c r="K283" s="3" t="s">
        <v>78</v>
      </c>
      <c r="L283" s="3" t="s">
        <v>266</v>
      </c>
      <c r="M283" s="3" t="s">
        <v>267</v>
      </c>
      <c r="N283" s="3" t="s">
        <v>138</v>
      </c>
      <c r="O283" s="3" t="s">
        <v>82</v>
      </c>
      <c r="P283" s="3" t="str">
        <f>"NA                            "</f>
        <v xml:space="preserve">NA                            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3">
        <v>0</v>
      </c>
      <c r="AE283" s="3">
        <v>0</v>
      </c>
      <c r="AF283" s="3">
        <v>0</v>
      </c>
      <c r="AG283" s="3">
        <v>0</v>
      </c>
      <c r="AH283" s="3">
        <v>0</v>
      </c>
      <c r="AI283" s="3">
        <v>0</v>
      </c>
      <c r="AJ283" s="3">
        <v>0</v>
      </c>
      <c r="AK283" s="3">
        <v>0</v>
      </c>
      <c r="AL283" s="3">
        <v>0</v>
      </c>
      <c r="AM283" s="3">
        <v>0</v>
      </c>
      <c r="AN283" s="3">
        <v>0</v>
      </c>
      <c r="AO283" s="3">
        <v>0</v>
      </c>
      <c r="AP283" s="3">
        <v>0</v>
      </c>
      <c r="AQ283" s="3">
        <v>29.54</v>
      </c>
      <c r="AR283" s="3">
        <v>0</v>
      </c>
      <c r="AS283" s="3">
        <v>0</v>
      </c>
      <c r="AT283" s="3">
        <v>0</v>
      </c>
      <c r="AU283" s="3">
        <v>0</v>
      </c>
      <c r="AV283" s="3">
        <v>0</v>
      </c>
      <c r="AW283" s="3">
        <v>0</v>
      </c>
      <c r="AX283" s="3">
        <v>0</v>
      </c>
      <c r="AY283" s="3">
        <v>0</v>
      </c>
      <c r="AZ283" s="3">
        <v>0</v>
      </c>
      <c r="BA283" s="3">
        <v>0</v>
      </c>
      <c r="BB283" s="3">
        <v>0</v>
      </c>
      <c r="BC283" s="3">
        <v>0</v>
      </c>
      <c r="BD283" s="3">
        <v>0</v>
      </c>
      <c r="BE283" s="3">
        <v>0</v>
      </c>
      <c r="BF283" s="3">
        <v>0</v>
      </c>
      <c r="BG283" s="3">
        <v>0</v>
      </c>
      <c r="BH283" s="3">
        <v>1</v>
      </c>
      <c r="BI283" s="3">
        <v>1</v>
      </c>
      <c r="BJ283" s="3">
        <v>0.2</v>
      </c>
      <c r="BK283" s="3">
        <v>1</v>
      </c>
      <c r="BL283" s="3">
        <v>75.69</v>
      </c>
      <c r="BM283" s="3">
        <v>11.35</v>
      </c>
      <c r="BN283" s="3">
        <v>87.04</v>
      </c>
      <c r="BO283" s="3">
        <v>87.04</v>
      </c>
      <c r="BQ283" s="3" t="s">
        <v>269</v>
      </c>
      <c r="BR283" s="3" t="s">
        <v>471</v>
      </c>
      <c r="BS283" s="4">
        <v>45238</v>
      </c>
      <c r="BT283" s="5">
        <v>0.68055555555555547</v>
      </c>
      <c r="BU283" s="3" t="s">
        <v>968</v>
      </c>
      <c r="BV283" s="3" t="s">
        <v>88</v>
      </c>
      <c r="BW283" s="3" t="s">
        <v>551</v>
      </c>
      <c r="BX283" s="3" t="s">
        <v>595</v>
      </c>
      <c r="BY283" s="3">
        <v>1200</v>
      </c>
      <c r="BZ283" s="3" t="s">
        <v>86</v>
      </c>
      <c r="CC283" s="3" t="s">
        <v>267</v>
      </c>
      <c r="CD283" s="3">
        <v>9300</v>
      </c>
      <c r="CE283" s="3" t="s">
        <v>161</v>
      </c>
      <c r="CF283" s="4">
        <v>45240</v>
      </c>
      <c r="CI283" s="3">
        <v>1</v>
      </c>
      <c r="CJ283" s="3">
        <v>1</v>
      </c>
      <c r="CK283" s="3">
        <v>21</v>
      </c>
      <c r="CL283" s="3" t="s">
        <v>88</v>
      </c>
    </row>
    <row r="284" spans="1:90" x14ac:dyDescent="0.3">
      <c r="A284" s="3" t="s">
        <v>72</v>
      </c>
      <c r="B284" s="3" t="s">
        <v>73</v>
      </c>
      <c r="C284" s="3" t="s">
        <v>74</v>
      </c>
      <c r="E284" s="3" t="str">
        <f>"GAB2017587"</f>
        <v>GAB2017587</v>
      </c>
      <c r="F284" s="4">
        <v>45237</v>
      </c>
      <c r="G284" s="3">
        <v>202408</v>
      </c>
      <c r="H284" s="3" t="s">
        <v>75</v>
      </c>
      <c r="I284" s="3" t="s">
        <v>76</v>
      </c>
      <c r="J284" s="3" t="s">
        <v>77</v>
      </c>
      <c r="K284" s="3" t="s">
        <v>78</v>
      </c>
      <c r="L284" s="3" t="s">
        <v>605</v>
      </c>
      <c r="M284" s="3" t="s">
        <v>606</v>
      </c>
      <c r="N284" s="3" t="s">
        <v>607</v>
      </c>
      <c r="O284" s="3" t="s">
        <v>82</v>
      </c>
      <c r="P284" s="3" t="str">
        <f>"SUT-CT083778                  "</f>
        <v xml:space="preserve">SUT-CT083778                  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3">
        <v>0</v>
      </c>
      <c r="AE284" s="3">
        <v>0</v>
      </c>
      <c r="AF284" s="3">
        <v>0</v>
      </c>
      <c r="AG284" s="3">
        <v>0</v>
      </c>
      <c r="AH284" s="3">
        <v>0</v>
      </c>
      <c r="AI284" s="3">
        <v>0</v>
      </c>
      <c r="AJ284" s="3">
        <v>0</v>
      </c>
      <c r="AK284" s="3">
        <v>0</v>
      </c>
      <c r="AL284" s="3">
        <v>0</v>
      </c>
      <c r="AM284" s="3">
        <v>0</v>
      </c>
      <c r="AN284" s="3">
        <v>0</v>
      </c>
      <c r="AO284" s="3">
        <v>0</v>
      </c>
      <c r="AP284" s="3">
        <v>0</v>
      </c>
      <c r="AQ284" s="3">
        <v>57.23</v>
      </c>
      <c r="AR284" s="3">
        <v>0</v>
      </c>
      <c r="AS284" s="3">
        <v>0</v>
      </c>
      <c r="AT284" s="3">
        <v>0</v>
      </c>
      <c r="AU284" s="3">
        <v>0</v>
      </c>
      <c r="AV284" s="3">
        <v>0</v>
      </c>
      <c r="AW284" s="3">
        <v>0</v>
      </c>
      <c r="AX284" s="3">
        <v>0</v>
      </c>
      <c r="AY284" s="3">
        <v>0</v>
      </c>
      <c r="AZ284" s="3">
        <v>0</v>
      </c>
      <c r="BA284" s="3">
        <v>0</v>
      </c>
      <c r="BB284" s="3">
        <v>0</v>
      </c>
      <c r="BC284" s="3">
        <v>0</v>
      </c>
      <c r="BD284" s="3">
        <v>0</v>
      </c>
      <c r="BE284" s="3">
        <v>0</v>
      </c>
      <c r="BF284" s="3">
        <v>0</v>
      </c>
      <c r="BG284" s="3">
        <v>0</v>
      </c>
      <c r="BH284" s="3">
        <v>1</v>
      </c>
      <c r="BI284" s="3">
        <v>0.2</v>
      </c>
      <c r="BJ284" s="3">
        <v>1.9</v>
      </c>
      <c r="BK284" s="3">
        <v>2</v>
      </c>
      <c r="BL284" s="3">
        <v>146.65</v>
      </c>
      <c r="BM284" s="3">
        <v>22</v>
      </c>
      <c r="BN284" s="3">
        <v>168.65</v>
      </c>
      <c r="BO284" s="3">
        <v>168.65</v>
      </c>
      <c r="BQ284" s="3" t="s">
        <v>608</v>
      </c>
      <c r="BR284" s="3" t="s">
        <v>84</v>
      </c>
      <c r="BS284" s="4">
        <v>45239</v>
      </c>
      <c r="BT284" s="5">
        <v>0.59305555555555556</v>
      </c>
      <c r="BU284" s="3" t="s">
        <v>969</v>
      </c>
      <c r="BV284" s="3" t="s">
        <v>94</v>
      </c>
      <c r="BY284" s="3">
        <v>9638</v>
      </c>
      <c r="BZ284" s="3" t="s">
        <v>86</v>
      </c>
      <c r="CA284" s="3" t="s">
        <v>970</v>
      </c>
      <c r="CC284" s="3" t="s">
        <v>606</v>
      </c>
      <c r="CD284" s="3">
        <v>555</v>
      </c>
      <c r="CE284" s="3" t="s">
        <v>116</v>
      </c>
      <c r="CF284" s="4">
        <v>45240</v>
      </c>
      <c r="CI284" s="3">
        <v>2</v>
      </c>
      <c r="CJ284" s="3">
        <v>2</v>
      </c>
      <c r="CK284" s="3">
        <v>23</v>
      </c>
      <c r="CL284" s="3" t="s">
        <v>88</v>
      </c>
    </row>
    <row r="285" spans="1:90" x14ac:dyDescent="0.3">
      <c r="A285" s="3" t="s">
        <v>72</v>
      </c>
      <c r="B285" s="3" t="s">
        <v>73</v>
      </c>
      <c r="C285" s="3" t="s">
        <v>74</v>
      </c>
      <c r="E285" s="3" t="str">
        <f>"GAB2017588"</f>
        <v>GAB2017588</v>
      </c>
      <c r="F285" s="4">
        <v>45237</v>
      </c>
      <c r="G285" s="3">
        <v>202408</v>
      </c>
      <c r="H285" s="3" t="s">
        <v>75</v>
      </c>
      <c r="I285" s="3" t="s">
        <v>76</v>
      </c>
      <c r="J285" s="3" t="s">
        <v>77</v>
      </c>
      <c r="K285" s="3" t="s">
        <v>78</v>
      </c>
      <c r="L285" s="3" t="s">
        <v>971</v>
      </c>
      <c r="M285" s="3" t="s">
        <v>972</v>
      </c>
      <c r="N285" s="3" t="s">
        <v>973</v>
      </c>
      <c r="O285" s="3" t="s">
        <v>82</v>
      </c>
      <c r="P285" s="3" t="str">
        <f>"SUT-018267                    "</f>
        <v xml:space="preserve">SUT-018267                    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3">
        <v>0</v>
      </c>
      <c r="AE285" s="3">
        <v>0</v>
      </c>
      <c r="AF285" s="3">
        <v>0</v>
      </c>
      <c r="AG285" s="3">
        <v>0</v>
      </c>
      <c r="AH285" s="3">
        <v>0</v>
      </c>
      <c r="AI285" s="3">
        <v>0</v>
      </c>
      <c r="AJ285" s="3">
        <v>0</v>
      </c>
      <c r="AK285" s="3">
        <v>0</v>
      </c>
      <c r="AL285" s="3">
        <v>0</v>
      </c>
      <c r="AM285" s="3">
        <v>0</v>
      </c>
      <c r="AN285" s="3">
        <v>0</v>
      </c>
      <c r="AO285" s="3">
        <v>0</v>
      </c>
      <c r="AP285" s="3">
        <v>0</v>
      </c>
      <c r="AQ285" s="3">
        <v>29.54</v>
      </c>
      <c r="AR285" s="3">
        <v>0</v>
      </c>
      <c r="AS285" s="3">
        <v>0</v>
      </c>
      <c r="AT285" s="3">
        <v>0</v>
      </c>
      <c r="AU285" s="3">
        <v>0</v>
      </c>
      <c r="AV285" s="3">
        <v>0</v>
      </c>
      <c r="AW285" s="3">
        <v>0</v>
      </c>
      <c r="AX285" s="3">
        <v>0</v>
      </c>
      <c r="AY285" s="3">
        <v>0</v>
      </c>
      <c r="AZ285" s="3">
        <v>0</v>
      </c>
      <c r="BA285" s="3">
        <v>0</v>
      </c>
      <c r="BB285" s="3">
        <v>0</v>
      </c>
      <c r="BC285" s="3">
        <v>0</v>
      </c>
      <c r="BD285" s="3">
        <v>0</v>
      </c>
      <c r="BE285" s="3">
        <v>0</v>
      </c>
      <c r="BF285" s="3">
        <v>0</v>
      </c>
      <c r="BG285" s="3">
        <v>0</v>
      </c>
      <c r="BH285" s="3">
        <v>1</v>
      </c>
      <c r="BI285" s="3">
        <v>0.1</v>
      </c>
      <c r="BJ285" s="3">
        <v>1.7</v>
      </c>
      <c r="BK285" s="3">
        <v>2</v>
      </c>
      <c r="BL285" s="3">
        <v>75.69</v>
      </c>
      <c r="BM285" s="3">
        <v>11.35</v>
      </c>
      <c r="BN285" s="3">
        <v>87.04</v>
      </c>
      <c r="BO285" s="3">
        <v>87.04</v>
      </c>
      <c r="BQ285" s="3" t="s">
        <v>974</v>
      </c>
      <c r="BR285" s="3" t="s">
        <v>84</v>
      </c>
      <c r="BS285" s="4">
        <v>45238</v>
      </c>
      <c r="BT285" s="5">
        <v>0.35416666666666669</v>
      </c>
      <c r="BU285" s="3" t="s">
        <v>975</v>
      </c>
      <c r="BV285" s="3" t="s">
        <v>94</v>
      </c>
      <c r="BY285" s="3">
        <v>8373.11</v>
      </c>
      <c r="BZ285" s="3" t="s">
        <v>86</v>
      </c>
      <c r="CA285" s="3" t="s">
        <v>976</v>
      </c>
      <c r="CC285" s="3" t="s">
        <v>972</v>
      </c>
      <c r="CD285" s="3">
        <v>1724</v>
      </c>
      <c r="CE285" s="3" t="s">
        <v>292</v>
      </c>
      <c r="CF285" s="4">
        <v>45238</v>
      </c>
      <c r="CI285" s="3">
        <v>1</v>
      </c>
      <c r="CJ285" s="3">
        <v>1</v>
      </c>
      <c r="CK285" s="3">
        <v>21</v>
      </c>
      <c r="CL285" s="3" t="s">
        <v>88</v>
      </c>
    </row>
    <row r="286" spans="1:90" x14ac:dyDescent="0.3">
      <c r="A286" s="3" t="s">
        <v>72</v>
      </c>
      <c r="B286" s="3" t="s">
        <v>73</v>
      </c>
      <c r="C286" s="3" t="s">
        <v>74</v>
      </c>
      <c r="E286" s="3" t="str">
        <f>"GAB2017589"</f>
        <v>GAB2017589</v>
      </c>
      <c r="F286" s="4">
        <v>45237</v>
      </c>
      <c r="G286" s="3">
        <v>202408</v>
      </c>
      <c r="H286" s="3" t="s">
        <v>75</v>
      </c>
      <c r="I286" s="3" t="s">
        <v>76</v>
      </c>
      <c r="J286" s="3" t="s">
        <v>77</v>
      </c>
      <c r="K286" s="3" t="s">
        <v>78</v>
      </c>
      <c r="L286" s="3" t="s">
        <v>75</v>
      </c>
      <c r="M286" s="3" t="s">
        <v>76</v>
      </c>
      <c r="N286" s="3" t="s">
        <v>977</v>
      </c>
      <c r="O286" s="3" t="s">
        <v>82</v>
      </c>
      <c r="P286" s="3" t="str">
        <f>"SUT-018889                    "</f>
        <v xml:space="preserve">SUT-018889                    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3">
        <v>0</v>
      </c>
      <c r="AC286" s="3">
        <v>0</v>
      </c>
      <c r="AD286" s="3">
        <v>0</v>
      </c>
      <c r="AE286" s="3">
        <v>0</v>
      </c>
      <c r="AF286" s="3">
        <v>0</v>
      </c>
      <c r="AG286" s="3">
        <v>0</v>
      </c>
      <c r="AH286" s="3">
        <v>0</v>
      </c>
      <c r="AI286" s="3">
        <v>0</v>
      </c>
      <c r="AJ286" s="3">
        <v>0</v>
      </c>
      <c r="AK286" s="3">
        <v>0</v>
      </c>
      <c r="AL286" s="3">
        <v>0</v>
      </c>
      <c r="AM286" s="3">
        <v>0</v>
      </c>
      <c r="AN286" s="3">
        <v>0</v>
      </c>
      <c r="AO286" s="3">
        <v>0</v>
      </c>
      <c r="AP286" s="3">
        <v>0</v>
      </c>
      <c r="AQ286" s="3">
        <v>23.07</v>
      </c>
      <c r="AR286" s="3">
        <v>0</v>
      </c>
      <c r="AS286" s="3">
        <v>0</v>
      </c>
      <c r="AT286" s="3">
        <v>0</v>
      </c>
      <c r="AU286" s="3">
        <v>0</v>
      </c>
      <c r="AV286" s="3">
        <v>0</v>
      </c>
      <c r="AW286" s="3">
        <v>0</v>
      </c>
      <c r="AX286" s="3">
        <v>0</v>
      </c>
      <c r="AY286" s="3">
        <v>0</v>
      </c>
      <c r="AZ286" s="3">
        <v>0</v>
      </c>
      <c r="BA286" s="3">
        <v>0</v>
      </c>
      <c r="BB286" s="3">
        <v>0</v>
      </c>
      <c r="BC286" s="3">
        <v>0</v>
      </c>
      <c r="BD286" s="3">
        <v>0</v>
      </c>
      <c r="BE286" s="3">
        <v>0</v>
      </c>
      <c r="BF286" s="3">
        <v>0</v>
      </c>
      <c r="BG286" s="3">
        <v>0</v>
      </c>
      <c r="BH286" s="3">
        <v>1</v>
      </c>
      <c r="BI286" s="3">
        <v>0.1</v>
      </c>
      <c r="BJ286" s="3">
        <v>1.8</v>
      </c>
      <c r="BK286" s="3">
        <v>2</v>
      </c>
      <c r="BL286" s="3">
        <v>59.12</v>
      </c>
      <c r="BM286" s="3">
        <v>8.8699999999999992</v>
      </c>
      <c r="BN286" s="3">
        <v>67.989999999999995</v>
      </c>
      <c r="BO286" s="3">
        <v>67.989999999999995</v>
      </c>
      <c r="BQ286" s="3" t="s">
        <v>119</v>
      </c>
      <c r="BR286" s="3" t="s">
        <v>84</v>
      </c>
      <c r="BS286" s="4">
        <v>45238</v>
      </c>
      <c r="BT286" s="5">
        <v>0.40208333333333335</v>
      </c>
      <c r="BU286" s="3" t="s">
        <v>978</v>
      </c>
      <c r="BV286" s="3" t="s">
        <v>94</v>
      </c>
      <c r="BY286" s="3">
        <v>9168</v>
      </c>
      <c r="BZ286" s="3" t="s">
        <v>86</v>
      </c>
      <c r="CA286" s="3" t="s">
        <v>979</v>
      </c>
      <c r="CC286" s="3" t="s">
        <v>76</v>
      </c>
      <c r="CD286" s="3">
        <v>7441</v>
      </c>
      <c r="CE286" s="3" t="s">
        <v>96</v>
      </c>
      <c r="CF286" s="4">
        <v>45239</v>
      </c>
      <c r="CI286" s="3">
        <v>1</v>
      </c>
      <c r="CJ286" s="3">
        <v>1</v>
      </c>
      <c r="CK286" s="3">
        <v>22</v>
      </c>
      <c r="CL286" s="3" t="s">
        <v>88</v>
      </c>
    </row>
    <row r="287" spans="1:90" x14ac:dyDescent="0.3">
      <c r="A287" s="3" t="s">
        <v>72</v>
      </c>
      <c r="B287" s="3" t="s">
        <v>73</v>
      </c>
      <c r="C287" s="3" t="s">
        <v>74</v>
      </c>
      <c r="E287" s="3" t="str">
        <f>"GAB2017574"</f>
        <v>GAB2017574</v>
      </c>
      <c r="F287" s="4">
        <v>45237</v>
      </c>
      <c r="G287" s="3">
        <v>202408</v>
      </c>
      <c r="H287" s="3" t="s">
        <v>75</v>
      </c>
      <c r="I287" s="3" t="s">
        <v>76</v>
      </c>
      <c r="J287" s="3" t="s">
        <v>77</v>
      </c>
      <c r="K287" s="3" t="s">
        <v>78</v>
      </c>
      <c r="L287" s="3" t="s">
        <v>157</v>
      </c>
      <c r="M287" s="3" t="s">
        <v>158</v>
      </c>
      <c r="N287" s="3" t="s">
        <v>980</v>
      </c>
      <c r="O287" s="3" t="s">
        <v>169</v>
      </c>
      <c r="P287" s="3" t="str">
        <f>"MED-CT082582                  "</f>
        <v xml:space="preserve">MED-CT082582                  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  <c r="AA287" s="3">
        <v>0</v>
      </c>
      <c r="AB287" s="3">
        <v>0</v>
      </c>
      <c r="AC287" s="3">
        <v>0</v>
      </c>
      <c r="AD287" s="3">
        <v>0</v>
      </c>
      <c r="AE287" s="3">
        <v>0</v>
      </c>
      <c r="AF287" s="3">
        <v>0</v>
      </c>
      <c r="AG287" s="3">
        <v>5.57</v>
      </c>
      <c r="AH287" s="3">
        <v>0</v>
      </c>
      <c r="AI287" s="3">
        <v>0</v>
      </c>
      <c r="AJ287" s="3">
        <v>0</v>
      </c>
      <c r="AK287" s="3">
        <v>0</v>
      </c>
      <c r="AL287" s="3">
        <v>0</v>
      </c>
      <c r="AM287" s="3">
        <v>0</v>
      </c>
      <c r="AN287" s="3">
        <v>0</v>
      </c>
      <c r="AO287" s="3">
        <v>0</v>
      </c>
      <c r="AP287" s="3">
        <v>0</v>
      </c>
      <c r="AQ287" s="3">
        <v>87.74</v>
      </c>
      <c r="AR287" s="3">
        <v>0</v>
      </c>
      <c r="AS287" s="3">
        <v>0</v>
      </c>
      <c r="AT287" s="3">
        <v>0</v>
      </c>
      <c r="AU287" s="3">
        <v>0</v>
      </c>
      <c r="AV287" s="3">
        <v>0</v>
      </c>
      <c r="AW287" s="3">
        <v>0</v>
      </c>
      <c r="AX287" s="3">
        <v>0</v>
      </c>
      <c r="AY287" s="3">
        <v>0</v>
      </c>
      <c r="AZ287" s="3">
        <v>0</v>
      </c>
      <c r="BA287" s="3">
        <v>0</v>
      </c>
      <c r="BB287" s="3">
        <v>0</v>
      </c>
      <c r="BC287" s="3">
        <v>0</v>
      </c>
      <c r="BD287" s="3">
        <v>0</v>
      </c>
      <c r="BE287" s="3">
        <v>0</v>
      </c>
      <c r="BF287" s="3">
        <v>0</v>
      </c>
      <c r="BG287" s="3">
        <v>0</v>
      </c>
      <c r="BH287" s="3">
        <v>1</v>
      </c>
      <c r="BI287" s="3">
        <v>11.5</v>
      </c>
      <c r="BJ287" s="3">
        <v>27.7</v>
      </c>
      <c r="BK287" s="3">
        <v>28</v>
      </c>
      <c r="BL287" s="3">
        <v>230.4</v>
      </c>
      <c r="BM287" s="3">
        <v>34.56</v>
      </c>
      <c r="BN287" s="3">
        <v>264.95999999999998</v>
      </c>
      <c r="BO287" s="3">
        <v>264.95999999999998</v>
      </c>
      <c r="BQ287" s="3" t="s">
        <v>981</v>
      </c>
      <c r="BR287" s="3" t="s">
        <v>84</v>
      </c>
      <c r="BS287" s="4">
        <v>45239</v>
      </c>
      <c r="BT287" s="5">
        <v>0.55138888888888882</v>
      </c>
      <c r="BU287" s="3" t="s">
        <v>594</v>
      </c>
      <c r="BV287" s="3" t="s">
        <v>94</v>
      </c>
      <c r="BY287" s="3">
        <v>138272.4</v>
      </c>
      <c r="CA287" s="3" t="s">
        <v>982</v>
      </c>
      <c r="CC287" s="3" t="s">
        <v>158</v>
      </c>
      <c r="CD287" s="3">
        <v>182</v>
      </c>
      <c r="CE287" s="3" t="s">
        <v>161</v>
      </c>
      <c r="CF287" s="4">
        <v>45239</v>
      </c>
      <c r="CI287" s="3">
        <v>3</v>
      </c>
      <c r="CJ287" s="3">
        <v>2</v>
      </c>
      <c r="CK287" s="3">
        <v>41</v>
      </c>
      <c r="CL287" s="3" t="s">
        <v>88</v>
      </c>
    </row>
    <row r="288" spans="1:90" x14ac:dyDescent="0.3">
      <c r="A288" s="3" t="s">
        <v>72</v>
      </c>
      <c r="B288" s="3" t="s">
        <v>73</v>
      </c>
      <c r="C288" s="3" t="s">
        <v>74</v>
      </c>
      <c r="E288" s="3" t="str">
        <f>"GAB2017579"</f>
        <v>GAB2017579</v>
      </c>
      <c r="F288" s="4">
        <v>45237</v>
      </c>
      <c r="G288" s="3">
        <v>202408</v>
      </c>
      <c r="H288" s="3" t="s">
        <v>75</v>
      </c>
      <c r="I288" s="3" t="s">
        <v>76</v>
      </c>
      <c r="J288" s="3" t="s">
        <v>77</v>
      </c>
      <c r="K288" s="3" t="s">
        <v>78</v>
      </c>
      <c r="L288" s="3" t="s">
        <v>136</v>
      </c>
      <c r="M288" s="3" t="s">
        <v>137</v>
      </c>
      <c r="N288" s="3" t="s">
        <v>173</v>
      </c>
      <c r="O288" s="3" t="s">
        <v>169</v>
      </c>
      <c r="P288" s="3" t="str">
        <f>"SUT-CT083776 775 777          "</f>
        <v xml:space="preserve">SUT-CT083776 775 777          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  <c r="AA288" s="3">
        <v>0</v>
      </c>
      <c r="AB288" s="3">
        <v>0</v>
      </c>
      <c r="AC288" s="3">
        <v>0</v>
      </c>
      <c r="AD288" s="3">
        <v>0</v>
      </c>
      <c r="AE288" s="3">
        <v>0</v>
      </c>
      <c r="AF288" s="3">
        <v>0</v>
      </c>
      <c r="AG288" s="3">
        <v>5.57</v>
      </c>
      <c r="AH288" s="3">
        <v>0</v>
      </c>
      <c r="AI288" s="3">
        <v>0</v>
      </c>
      <c r="AJ288" s="3">
        <v>0</v>
      </c>
      <c r="AK288" s="3">
        <v>0</v>
      </c>
      <c r="AL288" s="3">
        <v>0</v>
      </c>
      <c r="AM288" s="3">
        <v>0</v>
      </c>
      <c r="AN288" s="3">
        <v>0</v>
      </c>
      <c r="AO288" s="3">
        <v>0</v>
      </c>
      <c r="AP288" s="3">
        <v>0</v>
      </c>
      <c r="AQ288" s="3">
        <v>57.12</v>
      </c>
      <c r="AR288" s="3">
        <v>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3">
        <v>0</v>
      </c>
      <c r="BE288" s="3">
        <v>0</v>
      </c>
      <c r="BF288" s="3">
        <v>0</v>
      </c>
      <c r="BG288" s="3">
        <v>0</v>
      </c>
      <c r="BH288" s="3">
        <v>1</v>
      </c>
      <c r="BI288" s="3">
        <v>3.6</v>
      </c>
      <c r="BJ288" s="3">
        <v>12.2</v>
      </c>
      <c r="BK288" s="3">
        <v>13</v>
      </c>
      <c r="BL288" s="3">
        <v>151.94</v>
      </c>
      <c r="BM288" s="3">
        <v>22.79</v>
      </c>
      <c r="BN288" s="3">
        <v>174.73</v>
      </c>
      <c r="BO288" s="3">
        <v>174.73</v>
      </c>
      <c r="BQ288" s="3" t="s">
        <v>174</v>
      </c>
      <c r="BR288" s="3" t="s">
        <v>84</v>
      </c>
      <c r="BS288" s="4">
        <v>45239</v>
      </c>
      <c r="BT288" s="5">
        <v>0.65972222222222221</v>
      </c>
      <c r="BU288" s="3" t="s">
        <v>370</v>
      </c>
      <c r="BV288" s="3" t="s">
        <v>94</v>
      </c>
      <c r="BY288" s="3">
        <v>60947.7</v>
      </c>
      <c r="CA288" s="3" t="s">
        <v>371</v>
      </c>
      <c r="CC288" s="3" t="s">
        <v>137</v>
      </c>
      <c r="CD288" s="3">
        <v>157</v>
      </c>
      <c r="CE288" s="3" t="s">
        <v>161</v>
      </c>
      <c r="CF288" s="4">
        <v>45239</v>
      </c>
      <c r="CI288" s="3">
        <v>3</v>
      </c>
      <c r="CJ288" s="3">
        <v>2</v>
      </c>
      <c r="CK288" s="3">
        <v>41</v>
      </c>
      <c r="CL288" s="3" t="s">
        <v>88</v>
      </c>
    </row>
    <row r="289" spans="1:90" x14ac:dyDescent="0.3">
      <c r="A289" s="3" t="s">
        <v>72</v>
      </c>
      <c r="B289" s="3" t="s">
        <v>73</v>
      </c>
      <c r="C289" s="3" t="s">
        <v>74</v>
      </c>
      <c r="E289" s="3" t="str">
        <f>"GAB2017581"</f>
        <v>GAB2017581</v>
      </c>
      <c r="F289" s="4">
        <v>45237</v>
      </c>
      <c r="G289" s="3">
        <v>202408</v>
      </c>
      <c r="H289" s="3" t="s">
        <v>75</v>
      </c>
      <c r="I289" s="3" t="s">
        <v>76</v>
      </c>
      <c r="J289" s="3" t="s">
        <v>77</v>
      </c>
      <c r="K289" s="3" t="s">
        <v>78</v>
      </c>
      <c r="L289" s="3" t="s">
        <v>117</v>
      </c>
      <c r="M289" s="3" t="s">
        <v>117</v>
      </c>
      <c r="N289" s="3" t="s">
        <v>181</v>
      </c>
      <c r="O289" s="3" t="s">
        <v>169</v>
      </c>
      <c r="P289" s="3" t="str">
        <f>"SUT-CT083782                  "</f>
        <v xml:space="preserve">SUT-CT083782                  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  <c r="AA289" s="3">
        <v>0</v>
      </c>
      <c r="AB289" s="3">
        <v>0</v>
      </c>
      <c r="AC289" s="3">
        <v>0</v>
      </c>
      <c r="AD289" s="3">
        <v>0</v>
      </c>
      <c r="AE289" s="3">
        <v>0</v>
      </c>
      <c r="AF289" s="3">
        <v>0</v>
      </c>
      <c r="AG289" s="3">
        <v>5.57</v>
      </c>
      <c r="AH289" s="3">
        <v>0</v>
      </c>
      <c r="AI289" s="3">
        <v>0</v>
      </c>
      <c r="AJ289" s="3">
        <v>0</v>
      </c>
      <c r="AK289" s="3">
        <v>0</v>
      </c>
      <c r="AL289" s="3">
        <v>0</v>
      </c>
      <c r="AM289" s="3">
        <v>0</v>
      </c>
      <c r="AN289" s="3">
        <v>0</v>
      </c>
      <c r="AO289" s="3">
        <v>0</v>
      </c>
      <c r="AP289" s="3">
        <v>0</v>
      </c>
      <c r="AQ289" s="3">
        <v>63.08</v>
      </c>
      <c r="AR289" s="3">
        <v>0</v>
      </c>
      <c r="AS289" s="3">
        <v>0</v>
      </c>
      <c r="AT289" s="3">
        <v>0</v>
      </c>
      <c r="AU289" s="3">
        <v>0</v>
      </c>
      <c r="AV289" s="3">
        <v>0</v>
      </c>
      <c r="AW289" s="3">
        <v>0</v>
      </c>
      <c r="AX289" s="3">
        <v>0</v>
      </c>
      <c r="AY289" s="3">
        <v>0</v>
      </c>
      <c r="AZ289" s="3">
        <v>0</v>
      </c>
      <c r="BA289" s="3">
        <v>0</v>
      </c>
      <c r="BB289" s="3">
        <v>0</v>
      </c>
      <c r="BC289" s="3">
        <v>0</v>
      </c>
      <c r="BD289" s="3">
        <v>0</v>
      </c>
      <c r="BE289" s="3">
        <v>0</v>
      </c>
      <c r="BF289" s="3">
        <v>0</v>
      </c>
      <c r="BG289" s="3">
        <v>0</v>
      </c>
      <c r="BH289" s="3">
        <v>1</v>
      </c>
      <c r="BI289" s="3">
        <v>0.1</v>
      </c>
      <c r="BJ289" s="3">
        <v>2.4</v>
      </c>
      <c r="BK289" s="3">
        <v>3</v>
      </c>
      <c r="BL289" s="3">
        <v>167.22</v>
      </c>
      <c r="BM289" s="3">
        <v>25.08</v>
      </c>
      <c r="BN289" s="3">
        <v>192.3</v>
      </c>
      <c r="BO289" s="3">
        <v>192.3</v>
      </c>
      <c r="BQ289" s="3" t="s">
        <v>983</v>
      </c>
      <c r="BR289" s="3" t="s">
        <v>84</v>
      </c>
      <c r="BS289" s="4">
        <v>45238</v>
      </c>
      <c r="BT289" s="5">
        <v>0.58333333333333337</v>
      </c>
      <c r="BU289" s="3" t="s">
        <v>984</v>
      </c>
      <c r="BV289" s="3" t="s">
        <v>94</v>
      </c>
      <c r="BY289" s="3">
        <v>12156.08</v>
      </c>
      <c r="CA289" s="3" t="s">
        <v>495</v>
      </c>
      <c r="CC289" s="3" t="s">
        <v>117</v>
      </c>
      <c r="CD289" s="3">
        <v>7646</v>
      </c>
      <c r="CE289" s="3" t="s">
        <v>161</v>
      </c>
      <c r="CF289" s="4">
        <v>45239</v>
      </c>
      <c r="CI289" s="3">
        <v>1</v>
      </c>
      <c r="CJ289" s="3">
        <v>1</v>
      </c>
      <c r="CK289" s="3">
        <v>44</v>
      </c>
      <c r="CL289" s="3" t="s">
        <v>88</v>
      </c>
    </row>
    <row r="290" spans="1:90" x14ac:dyDescent="0.3">
      <c r="A290" s="3" t="s">
        <v>72</v>
      </c>
      <c r="B290" s="3" t="s">
        <v>73</v>
      </c>
      <c r="C290" s="3" t="s">
        <v>74</v>
      </c>
      <c r="E290" s="3" t="str">
        <f>"GAB2017585"</f>
        <v>GAB2017585</v>
      </c>
      <c r="F290" s="4">
        <v>45237</v>
      </c>
      <c r="G290" s="3">
        <v>202408</v>
      </c>
      <c r="H290" s="3" t="s">
        <v>75</v>
      </c>
      <c r="I290" s="3" t="s">
        <v>76</v>
      </c>
      <c r="J290" s="3" t="s">
        <v>77</v>
      </c>
      <c r="K290" s="3" t="s">
        <v>78</v>
      </c>
      <c r="L290" s="3" t="s">
        <v>223</v>
      </c>
      <c r="M290" s="3" t="s">
        <v>224</v>
      </c>
      <c r="N290" s="3" t="s">
        <v>362</v>
      </c>
      <c r="O290" s="3" t="s">
        <v>169</v>
      </c>
      <c r="P290" s="3" t="str">
        <f>"MED-CT083619                  "</f>
        <v xml:space="preserve">MED-CT083619                  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3">
        <v>0</v>
      </c>
      <c r="AE290" s="3">
        <v>0</v>
      </c>
      <c r="AF290" s="3">
        <v>0</v>
      </c>
      <c r="AG290" s="3">
        <v>5.57</v>
      </c>
      <c r="AH290" s="3">
        <v>0</v>
      </c>
      <c r="AI290" s="3">
        <v>0</v>
      </c>
      <c r="AJ290" s="3">
        <v>0</v>
      </c>
      <c r="AK290" s="3">
        <v>0</v>
      </c>
      <c r="AL290" s="3">
        <v>0</v>
      </c>
      <c r="AM290" s="3">
        <v>0</v>
      </c>
      <c r="AN290" s="3">
        <v>0</v>
      </c>
      <c r="AO290" s="3">
        <v>0</v>
      </c>
      <c r="AP290" s="3">
        <v>0</v>
      </c>
      <c r="AQ290" s="3">
        <v>57.12</v>
      </c>
      <c r="AR290" s="3">
        <v>0</v>
      </c>
      <c r="AS290" s="3">
        <v>0</v>
      </c>
      <c r="AT290" s="3">
        <v>0</v>
      </c>
      <c r="AU290" s="3">
        <v>0</v>
      </c>
      <c r="AV290" s="3">
        <v>0</v>
      </c>
      <c r="AW290" s="3">
        <v>0</v>
      </c>
      <c r="AX290" s="3">
        <v>0</v>
      </c>
      <c r="AY290" s="3">
        <v>0</v>
      </c>
      <c r="AZ290" s="3">
        <v>0</v>
      </c>
      <c r="BA290" s="3">
        <v>0</v>
      </c>
      <c r="BB290" s="3">
        <v>0</v>
      </c>
      <c r="BC290" s="3">
        <v>0</v>
      </c>
      <c r="BD290" s="3">
        <v>0</v>
      </c>
      <c r="BE290" s="3">
        <v>0</v>
      </c>
      <c r="BF290" s="3">
        <v>0</v>
      </c>
      <c r="BG290" s="3">
        <v>0</v>
      </c>
      <c r="BH290" s="3">
        <v>1</v>
      </c>
      <c r="BI290" s="3">
        <v>1.1000000000000001</v>
      </c>
      <c r="BJ290" s="3">
        <v>2.5</v>
      </c>
      <c r="BK290" s="3">
        <v>3</v>
      </c>
      <c r="BL290" s="3">
        <v>151.94</v>
      </c>
      <c r="BM290" s="3">
        <v>22.79</v>
      </c>
      <c r="BN290" s="3">
        <v>174.73</v>
      </c>
      <c r="BO290" s="3">
        <v>174.73</v>
      </c>
      <c r="BQ290" s="3" t="s">
        <v>363</v>
      </c>
      <c r="BR290" s="3" t="s">
        <v>84</v>
      </c>
      <c r="BS290" s="4">
        <v>45240</v>
      </c>
      <c r="BT290" s="5">
        <v>0.46111111111111108</v>
      </c>
      <c r="BU290" s="3" t="s">
        <v>985</v>
      </c>
      <c r="BV290" s="3" t="s">
        <v>94</v>
      </c>
      <c r="BY290" s="3">
        <v>12312</v>
      </c>
      <c r="CA290" s="3" t="s">
        <v>774</v>
      </c>
      <c r="CC290" s="3" t="s">
        <v>224</v>
      </c>
      <c r="CD290" s="3">
        <v>4001</v>
      </c>
      <c r="CE290" s="3" t="s">
        <v>161</v>
      </c>
      <c r="CF290" s="4">
        <v>45243</v>
      </c>
      <c r="CI290" s="3">
        <v>3</v>
      </c>
      <c r="CJ290" s="3">
        <v>3</v>
      </c>
      <c r="CK290" s="3">
        <v>41</v>
      </c>
      <c r="CL290" s="3" t="s">
        <v>88</v>
      </c>
    </row>
    <row r="291" spans="1:90" x14ac:dyDescent="0.3">
      <c r="A291" s="3" t="s">
        <v>72</v>
      </c>
      <c r="B291" s="3" t="s">
        <v>73</v>
      </c>
      <c r="C291" s="3" t="s">
        <v>74</v>
      </c>
      <c r="E291" s="3" t="str">
        <f>"GAB2017586"</f>
        <v>GAB2017586</v>
      </c>
      <c r="F291" s="4">
        <v>45237</v>
      </c>
      <c r="G291" s="3">
        <v>202408</v>
      </c>
      <c r="H291" s="3" t="s">
        <v>75</v>
      </c>
      <c r="I291" s="3" t="s">
        <v>76</v>
      </c>
      <c r="J291" s="3" t="s">
        <v>77</v>
      </c>
      <c r="K291" s="3" t="s">
        <v>78</v>
      </c>
      <c r="L291" s="3" t="s">
        <v>157</v>
      </c>
      <c r="M291" s="3" t="s">
        <v>158</v>
      </c>
      <c r="N291" s="3" t="s">
        <v>986</v>
      </c>
      <c r="O291" s="3" t="s">
        <v>169</v>
      </c>
      <c r="P291" s="3" t="str">
        <f>"MED-CT083199                  "</f>
        <v xml:space="preserve">MED-CT083199                  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3">
        <v>0</v>
      </c>
      <c r="AE291" s="3">
        <v>0</v>
      </c>
      <c r="AF291" s="3">
        <v>0</v>
      </c>
      <c r="AG291" s="3">
        <v>5.57</v>
      </c>
      <c r="AH291" s="3">
        <v>0</v>
      </c>
      <c r="AI291" s="3">
        <v>0</v>
      </c>
      <c r="AJ291" s="3">
        <v>0</v>
      </c>
      <c r="AK291" s="3">
        <v>0</v>
      </c>
      <c r="AL291" s="3">
        <v>0</v>
      </c>
      <c r="AM291" s="3">
        <v>0</v>
      </c>
      <c r="AN291" s="3">
        <v>0</v>
      </c>
      <c r="AO291" s="3">
        <v>0</v>
      </c>
      <c r="AP291" s="3">
        <v>0</v>
      </c>
      <c r="AQ291" s="3">
        <v>64.19</v>
      </c>
      <c r="AR291" s="3">
        <v>0</v>
      </c>
      <c r="AS291" s="3">
        <v>0</v>
      </c>
      <c r="AT291" s="3">
        <v>0</v>
      </c>
      <c r="AU291" s="3">
        <v>0</v>
      </c>
      <c r="AV291" s="3">
        <v>0</v>
      </c>
      <c r="AW291" s="3">
        <v>0</v>
      </c>
      <c r="AX291" s="3">
        <v>0</v>
      </c>
      <c r="AY291" s="3">
        <v>0</v>
      </c>
      <c r="AZ291" s="3">
        <v>0</v>
      </c>
      <c r="BA291" s="3">
        <v>0</v>
      </c>
      <c r="BB291" s="3">
        <v>0</v>
      </c>
      <c r="BC291" s="3">
        <v>0</v>
      </c>
      <c r="BD291" s="3">
        <v>0</v>
      </c>
      <c r="BE291" s="3">
        <v>0</v>
      </c>
      <c r="BF291" s="3">
        <v>0</v>
      </c>
      <c r="BG291" s="3">
        <v>0</v>
      </c>
      <c r="BH291" s="3">
        <v>1</v>
      </c>
      <c r="BI291" s="3">
        <v>11.7</v>
      </c>
      <c r="BJ291" s="3">
        <v>17.600000000000001</v>
      </c>
      <c r="BK291" s="3">
        <v>18</v>
      </c>
      <c r="BL291" s="3">
        <v>170.05</v>
      </c>
      <c r="BM291" s="3">
        <v>25.51</v>
      </c>
      <c r="BN291" s="3">
        <v>195.56</v>
      </c>
      <c r="BO291" s="3">
        <v>195.56</v>
      </c>
      <c r="BQ291" s="3" t="s">
        <v>987</v>
      </c>
      <c r="BR291" s="3" t="s">
        <v>84</v>
      </c>
      <c r="BS291" s="4">
        <v>45239</v>
      </c>
      <c r="BT291" s="5">
        <v>0.41041666666666665</v>
      </c>
      <c r="BU291" s="3" t="s">
        <v>988</v>
      </c>
      <c r="BV291" s="3" t="s">
        <v>94</v>
      </c>
      <c r="BY291" s="3">
        <v>87803.63</v>
      </c>
      <c r="CA291" s="3" t="s">
        <v>989</v>
      </c>
      <c r="CC291" s="3" t="s">
        <v>158</v>
      </c>
      <c r="CD291" s="3">
        <v>81</v>
      </c>
      <c r="CE291" s="3" t="s">
        <v>161</v>
      </c>
      <c r="CF291" s="4">
        <v>45239</v>
      </c>
      <c r="CI291" s="3">
        <v>3</v>
      </c>
      <c r="CJ291" s="3">
        <v>2</v>
      </c>
      <c r="CK291" s="3">
        <v>41</v>
      </c>
      <c r="CL291" s="3" t="s">
        <v>88</v>
      </c>
    </row>
    <row r="292" spans="1:90" x14ac:dyDescent="0.3">
      <c r="A292" s="3" t="s">
        <v>72</v>
      </c>
      <c r="B292" s="3" t="s">
        <v>73</v>
      </c>
      <c r="C292" s="3" t="s">
        <v>74</v>
      </c>
      <c r="E292" s="3" t="str">
        <f>"GAB2017591"</f>
        <v>GAB2017591</v>
      </c>
      <c r="F292" s="4">
        <v>45237</v>
      </c>
      <c r="G292" s="3">
        <v>202408</v>
      </c>
      <c r="H292" s="3" t="s">
        <v>75</v>
      </c>
      <c r="I292" s="3" t="s">
        <v>76</v>
      </c>
      <c r="J292" s="3" t="s">
        <v>77</v>
      </c>
      <c r="K292" s="3" t="s">
        <v>78</v>
      </c>
      <c r="L292" s="3" t="s">
        <v>157</v>
      </c>
      <c r="M292" s="3" t="s">
        <v>158</v>
      </c>
      <c r="N292" s="3" t="s">
        <v>990</v>
      </c>
      <c r="O292" s="3" t="s">
        <v>169</v>
      </c>
      <c r="P292" s="3" t="str">
        <f>"MED-CT083516                  "</f>
        <v xml:space="preserve">MED-CT083516                  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  <c r="AA292" s="3">
        <v>0</v>
      </c>
      <c r="AB292" s="3">
        <v>0</v>
      </c>
      <c r="AC292" s="3">
        <v>0</v>
      </c>
      <c r="AD292" s="3">
        <v>0</v>
      </c>
      <c r="AE292" s="3">
        <v>0</v>
      </c>
      <c r="AF292" s="3">
        <v>0</v>
      </c>
      <c r="AG292" s="3">
        <v>5.57</v>
      </c>
      <c r="AH292" s="3">
        <v>0</v>
      </c>
      <c r="AI292" s="3">
        <v>0</v>
      </c>
      <c r="AJ292" s="3">
        <v>0</v>
      </c>
      <c r="AK292" s="3">
        <v>0</v>
      </c>
      <c r="AL292" s="3">
        <v>0</v>
      </c>
      <c r="AM292" s="3">
        <v>0</v>
      </c>
      <c r="AN292" s="3">
        <v>0</v>
      </c>
      <c r="AO292" s="3">
        <v>0</v>
      </c>
      <c r="AP292" s="3">
        <v>0</v>
      </c>
      <c r="AQ292" s="3">
        <v>57.12</v>
      </c>
      <c r="AR292" s="3">
        <v>0</v>
      </c>
      <c r="AS292" s="3">
        <v>0</v>
      </c>
      <c r="AT292" s="3">
        <v>0</v>
      </c>
      <c r="AU292" s="3">
        <v>0</v>
      </c>
      <c r="AV292" s="3">
        <v>0</v>
      </c>
      <c r="AW292" s="3">
        <v>0</v>
      </c>
      <c r="AX292" s="3">
        <v>0</v>
      </c>
      <c r="AY292" s="3">
        <v>0</v>
      </c>
      <c r="AZ292" s="3">
        <v>0</v>
      </c>
      <c r="BA292" s="3">
        <v>0</v>
      </c>
      <c r="BB292" s="3">
        <v>0</v>
      </c>
      <c r="BC292" s="3">
        <v>0</v>
      </c>
      <c r="BD292" s="3">
        <v>0</v>
      </c>
      <c r="BE292" s="3">
        <v>0</v>
      </c>
      <c r="BF292" s="3">
        <v>0</v>
      </c>
      <c r="BG292" s="3">
        <v>0</v>
      </c>
      <c r="BH292" s="3">
        <v>1</v>
      </c>
      <c r="BI292" s="3">
        <v>5.4</v>
      </c>
      <c r="BJ292" s="3">
        <v>7.7</v>
      </c>
      <c r="BK292" s="3">
        <v>8</v>
      </c>
      <c r="BL292" s="3">
        <v>151.94</v>
      </c>
      <c r="BM292" s="3">
        <v>22.79</v>
      </c>
      <c r="BN292" s="3">
        <v>174.73</v>
      </c>
      <c r="BO292" s="3">
        <v>174.73</v>
      </c>
      <c r="BQ292" s="3" t="s">
        <v>991</v>
      </c>
      <c r="BR292" s="3" t="s">
        <v>84</v>
      </c>
      <c r="BS292" s="4">
        <v>45239</v>
      </c>
      <c r="BT292" s="5">
        <v>0.43472222222222223</v>
      </c>
      <c r="BU292" s="3" t="s">
        <v>992</v>
      </c>
      <c r="BV292" s="3" t="s">
        <v>94</v>
      </c>
      <c r="BY292" s="3">
        <v>38574.120000000003</v>
      </c>
      <c r="CA292" s="3" t="s">
        <v>993</v>
      </c>
      <c r="CC292" s="3" t="s">
        <v>158</v>
      </c>
      <c r="CD292" s="3">
        <v>1</v>
      </c>
      <c r="CE292" s="3" t="s">
        <v>161</v>
      </c>
      <c r="CF292" s="4">
        <v>45239</v>
      </c>
      <c r="CI292" s="3">
        <v>3</v>
      </c>
      <c r="CJ292" s="3">
        <v>2</v>
      </c>
      <c r="CK292" s="3">
        <v>41</v>
      </c>
      <c r="CL292" s="3" t="s">
        <v>88</v>
      </c>
    </row>
    <row r="293" spans="1:90" x14ac:dyDescent="0.3">
      <c r="A293" s="3" t="s">
        <v>72</v>
      </c>
      <c r="B293" s="3" t="s">
        <v>73</v>
      </c>
      <c r="C293" s="3" t="s">
        <v>74</v>
      </c>
      <c r="E293" s="3" t="str">
        <f>"GAB2017592"</f>
        <v>GAB2017592</v>
      </c>
      <c r="F293" s="4">
        <v>45237</v>
      </c>
      <c r="G293" s="3">
        <v>202408</v>
      </c>
      <c r="H293" s="3" t="s">
        <v>75</v>
      </c>
      <c r="I293" s="3" t="s">
        <v>76</v>
      </c>
      <c r="J293" s="3" t="s">
        <v>77</v>
      </c>
      <c r="K293" s="3" t="s">
        <v>78</v>
      </c>
      <c r="L293" s="3" t="s">
        <v>994</v>
      </c>
      <c r="M293" s="3" t="s">
        <v>995</v>
      </c>
      <c r="N293" s="3" t="s">
        <v>996</v>
      </c>
      <c r="O293" s="3" t="s">
        <v>169</v>
      </c>
      <c r="P293" s="3" t="str">
        <f>"MED-CT083552                  "</f>
        <v xml:space="preserve">MED-CT083552                  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  <c r="AA293" s="3">
        <v>0</v>
      </c>
      <c r="AB293" s="3">
        <v>0</v>
      </c>
      <c r="AC293" s="3">
        <v>0</v>
      </c>
      <c r="AD293" s="3">
        <v>0</v>
      </c>
      <c r="AE293" s="3">
        <v>0</v>
      </c>
      <c r="AF293" s="3">
        <v>0</v>
      </c>
      <c r="AG293" s="3">
        <v>5.57</v>
      </c>
      <c r="AH293" s="3">
        <v>0</v>
      </c>
      <c r="AI293" s="3">
        <v>0</v>
      </c>
      <c r="AJ293" s="3">
        <v>0</v>
      </c>
      <c r="AK293" s="3">
        <v>0</v>
      </c>
      <c r="AL293" s="3">
        <v>0</v>
      </c>
      <c r="AM293" s="3">
        <v>0</v>
      </c>
      <c r="AN293" s="3">
        <v>0</v>
      </c>
      <c r="AO293" s="3">
        <v>0</v>
      </c>
      <c r="AP293" s="3">
        <v>0</v>
      </c>
      <c r="AQ293" s="3">
        <v>88.79</v>
      </c>
      <c r="AR293" s="3">
        <v>0</v>
      </c>
      <c r="AS293" s="3">
        <v>0</v>
      </c>
      <c r="AT293" s="3">
        <v>0</v>
      </c>
      <c r="AU293" s="3">
        <v>0</v>
      </c>
      <c r="AV293" s="3">
        <v>0</v>
      </c>
      <c r="AW293" s="3">
        <v>0</v>
      </c>
      <c r="AX293" s="3">
        <v>0</v>
      </c>
      <c r="AY293" s="3">
        <v>0</v>
      </c>
      <c r="AZ293" s="3">
        <v>0</v>
      </c>
      <c r="BA293" s="3">
        <v>0</v>
      </c>
      <c r="BB293" s="3">
        <v>0</v>
      </c>
      <c r="BC293" s="3">
        <v>0</v>
      </c>
      <c r="BD293" s="3">
        <v>0</v>
      </c>
      <c r="BE293" s="3">
        <v>0</v>
      </c>
      <c r="BF293" s="3">
        <v>0</v>
      </c>
      <c r="BG293" s="3">
        <v>0</v>
      </c>
      <c r="BH293" s="3">
        <v>2</v>
      </c>
      <c r="BI293" s="3">
        <v>5.0999999999999996</v>
      </c>
      <c r="BJ293" s="3">
        <v>16.3</v>
      </c>
      <c r="BK293" s="3">
        <v>17</v>
      </c>
      <c r="BL293" s="3">
        <v>233.1</v>
      </c>
      <c r="BM293" s="3">
        <v>34.97</v>
      </c>
      <c r="BN293" s="3">
        <v>268.07</v>
      </c>
      <c r="BO293" s="3">
        <v>268.07</v>
      </c>
      <c r="BQ293" s="3" t="s">
        <v>997</v>
      </c>
      <c r="BR293" s="3" t="s">
        <v>84</v>
      </c>
      <c r="BS293" s="4">
        <v>45240</v>
      </c>
      <c r="BT293" s="5">
        <v>0.44375000000000003</v>
      </c>
      <c r="BU293" s="3" t="s">
        <v>998</v>
      </c>
      <c r="BV293" s="3" t="s">
        <v>94</v>
      </c>
      <c r="BY293" s="3">
        <v>81435.12</v>
      </c>
      <c r="CC293" s="3" t="s">
        <v>995</v>
      </c>
      <c r="CD293" s="3">
        <v>4700</v>
      </c>
      <c r="CE293" s="3" t="s">
        <v>161</v>
      </c>
      <c r="CF293" s="4">
        <v>45243</v>
      </c>
      <c r="CI293" s="3">
        <v>3</v>
      </c>
      <c r="CJ293" s="3">
        <v>3</v>
      </c>
      <c r="CK293" s="3">
        <v>43</v>
      </c>
      <c r="CL293" s="3" t="s">
        <v>88</v>
      </c>
    </row>
    <row r="294" spans="1:90" x14ac:dyDescent="0.3">
      <c r="A294" s="3" t="s">
        <v>72</v>
      </c>
      <c r="B294" s="3" t="s">
        <v>73</v>
      </c>
      <c r="C294" s="3" t="s">
        <v>74</v>
      </c>
      <c r="E294" s="3" t="str">
        <f>"GAB2017560"</f>
        <v>GAB2017560</v>
      </c>
      <c r="F294" s="4">
        <v>45236</v>
      </c>
      <c r="G294" s="3">
        <v>202408</v>
      </c>
      <c r="H294" s="3" t="s">
        <v>75</v>
      </c>
      <c r="I294" s="3" t="s">
        <v>76</v>
      </c>
      <c r="J294" s="3" t="s">
        <v>77</v>
      </c>
      <c r="K294" s="3" t="s">
        <v>78</v>
      </c>
      <c r="L294" s="3" t="s">
        <v>97</v>
      </c>
      <c r="M294" s="3" t="s">
        <v>98</v>
      </c>
      <c r="N294" s="3" t="s">
        <v>122</v>
      </c>
      <c r="O294" s="3" t="s">
        <v>82</v>
      </c>
      <c r="P294" s="3" t="str">
        <f>"SUT-CT083745                  "</f>
        <v xml:space="preserve">SUT-CT083745                  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3">
        <v>0</v>
      </c>
      <c r="AE294" s="3">
        <v>0</v>
      </c>
      <c r="AF294" s="3">
        <v>0</v>
      </c>
      <c r="AG294" s="3">
        <v>0</v>
      </c>
      <c r="AH294" s="3">
        <v>0</v>
      </c>
      <c r="AI294" s="3">
        <v>0</v>
      </c>
      <c r="AJ294" s="3">
        <v>0</v>
      </c>
      <c r="AK294" s="3">
        <v>0</v>
      </c>
      <c r="AL294" s="3">
        <v>0</v>
      </c>
      <c r="AM294" s="3">
        <v>0</v>
      </c>
      <c r="AN294" s="3">
        <v>0</v>
      </c>
      <c r="AO294" s="3">
        <v>0</v>
      </c>
      <c r="AP294" s="3">
        <v>0</v>
      </c>
      <c r="AQ294" s="3">
        <v>23.07</v>
      </c>
      <c r="AR294" s="3">
        <v>0</v>
      </c>
      <c r="AS294" s="3">
        <v>0</v>
      </c>
      <c r="AT294" s="3">
        <v>0</v>
      </c>
      <c r="AU294" s="3">
        <v>0</v>
      </c>
      <c r="AV294" s="3">
        <v>0</v>
      </c>
      <c r="AW294" s="3">
        <v>0</v>
      </c>
      <c r="AX294" s="3">
        <v>0</v>
      </c>
      <c r="AY294" s="3">
        <v>0</v>
      </c>
      <c r="AZ294" s="3">
        <v>0</v>
      </c>
      <c r="BA294" s="3">
        <v>0</v>
      </c>
      <c r="BB294" s="3">
        <v>0</v>
      </c>
      <c r="BC294" s="3">
        <v>0</v>
      </c>
      <c r="BD294" s="3">
        <v>0</v>
      </c>
      <c r="BE294" s="3">
        <v>0</v>
      </c>
      <c r="BF294" s="3">
        <v>0</v>
      </c>
      <c r="BG294" s="3">
        <v>0</v>
      </c>
      <c r="BH294" s="3">
        <v>1</v>
      </c>
      <c r="BI294" s="3">
        <v>0.3</v>
      </c>
      <c r="BJ294" s="3">
        <v>2.7</v>
      </c>
      <c r="BK294" s="3">
        <v>3</v>
      </c>
      <c r="BL294" s="3">
        <v>59.12</v>
      </c>
      <c r="BM294" s="3">
        <v>8.8699999999999992</v>
      </c>
      <c r="BN294" s="3">
        <v>67.989999999999995</v>
      </c>
      <c r="BO294" s="3">
        <v>67.989999999999995</v>
      </c>
      <c r="BQ294" s="3" t="s">
        <v>123</v>
      </c>
      <c r="BR294" s="3" t="s">
        <v>84</v>
      </c>
      <c r="BS294" s="4">
        <v>45237</v>
      </c>
      <c r="BT294" s="5">
        <v>0.4201388888888889</v>
      </c>
      <c r="BU294" s="3" t="s">
        <v>101</v>
      </c>
      <c r="BV294" s="3" t="s">
        <v>94</v>
      </c>
      <c r="BY294" s="3">
        <v>13708.98</v>
      </c>
      <c r="BZ294" s="3" t="s">
        <v>86</v>
      </c>
      <c r="CA294" s="3" t="s">
        <v>293</v>
      </c>
      <c r="CC294" s="3" t="s">
        <v>98</v>
      </c>
      <c r="CD294" s="3">
        <v>7600</v>
      </c>
      <c r="CE294" s="3" t="s">
        <v>87</v>
      </c>
      <c r="CF294" s="4">
        <v>45238</v>
      </c>
      <c r="CI294" s="3">
        <v>1</v>
      </c>
      <c r="CJ294" s="3">
        <v>1</v>
      </c>
      <c r="CK294" s="3">
        <v>22</v>
      </c>
      <c r="CL294" s="3" t="s">
        <v>88</v>
      </c>
    </row>
    <row r="295" spans="1:90" x14ac:dyDescent="0.3">
      <c r="A295" s="3" t="s">
        <v>72</v>
      </c>
      <c r="B295" s="3" t="s">
        <v>73</v>
      </c>
      <c r="C295" s="3" t="s">
        <v>74</v>
      </c>
      <c r="E295" s="3" t="str">
        <f>"GAB2017561"</f>
        <v>GAB2017561</v>
      </c>
      <c r="F295" s="4">
        <v>45236</v>
      </c>
      <c r="G295" s="3">
        <v>202408</v>
      </c>
      <c r="H295" s="3" t="s">
        <v>75</v>
      </c>
      <c r="I295" s="3" t="s">
        <v>76</v>
      </c>
      <c r="J295" s="3" t="s">
        <v>77</v>
      </c>
      <c r="K295" s="3" t="s">
        <v>78</v>
      </c>
      <c r="L295" s="3" t="s">
        <v>79</v>
      </c>
      <c r="M295" s="3" t="s">
        <v>80</v>
      </c>
      <c r="N295" s="3" t="s">
        <v>81</v>
      </c>
      <c r="O295" s="3" t="s">
        <v>82</v>
      </c>
      <c r="P295" s="3" t="str">
        <f>"SUT-CT083746                  "</f>
        <v xml:space="preserve">SUT-CT083746                  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</v>
      </c>
      <c r="AB295" s="3">
        <v>0</v>
      </c>
      <c r="AC295" s="3">
        <v>0</v>
      </c>
      <c r="AD295" s="3">
        <v>0</v>
      </c>
      <c r="AE295" s="3">
        <v>0</v>
      </c>
      <c r="AF295" s="3">
        <v>0</v>
      </c>
      <c r="AG295" s="3">
        <v>0</v>
      </c>
      <c r="AH295" s="3">
        <v>0</v>
      </c>
      <c r="AI295" s="3">
        <v>0</v>
      </c>
      <c r="AJ295" s="3">
        <v>0</v>
      </c>
      <c r="AK295" s="3">
        <v>0</v>
      </c>
      <c r="AL295" s="3">
        <v>0</v>
      </c>
      <c r="AM295" s="3">
        <v>0</v>
      </c>
      <c r="AN295" s="3">
        <v>0</v>
      </c>
      <c r="AO295" s="3">
        <v>0</v>
      </c>
      <c r="AP295" s="3">
        <v>0</v>
      </c>
      <c r="AQ295" s="3">
        <v>70.150000000000006</v>
      </c>
      <c r="AR295" s="3">
        <v>0</v>
      </c>
      <c r="AS295" s="3">
        <v>0</v>
      </c>
      <c r="AT295" s="3">
        <v>0</v>
      </c>
      <c r="AU295" s="3">
        <v>0</v>
      </c>
      <c r="AV295" s="3">
        <v>0</v>
      </c>
      <c r="AW295" s="3">
        <v>0</v>
      </c>
      <c r="AX295" s="3">
        <v>0</v>
      </c>
      <c r="AY295" s="3">
        <v>0</v>
      </c>
      <c r="AZ295" s="3">
        <v>0</v>
      </c>
      <c r="BA295" s="3">
        <v>0</v>
      </c>
      <c r="BB295" s="3">
        <v>0</v>
      </c>
      <c r="BC295" s="3">
        <v>0</v>
      </c>
      <c r="BD295" s="3">
        <v>0</v>
      </c>
      <c r="BE295" s="3">
        <v>0</v>
      </c>
      <c r="BF295" s="3">
        <v>0</v>
      </c>
      <c r="BG295" s="3">
        <v>0</v>
      </c>
      <c r="BH295" s="3">
        <v>1</v>
      </c>
      <c r="BI295" s="3">
        <v>1</v>
      </c>
      <c r="BJ295" s="3">
        <v>2.4</v>
      </c>
      <c r="BK295" s="3">
        <v>2.5</v>
      </c>
      <c r="BL295" s="3">
        <v>179.76</v>
      </c>
      <c r="BM295" s="3">
        <v>26.96</v>
      </c>
      <c r="BN295" s="3">
        <v>206.72</v>
      </c>
      <c r="BO295" s="3">
        <v>206.72</v>
      </c>
      <c r="BQ295" s="3" t="s">
        <v>83</v>
      </c>
      <c r="BR295" s="3" t="s">
        <v>84</v>
      </c>
      <c r="BS295" s="3" t="s">
        <v>85</v>
      </c>
      <c r="BY295" s="3">
        <v>12000</v>
      </c>
      <c r="BZ295" s="3" t="s">
        <v>86</v>
      </c>
      <c r="CC295" s="3" t="s">
        <v>80</v>
      </c>
      <c r="CD295" s="3">
        <v>1900</v>
      </c>
      <c r="CE295" s="3" t="s">
        <v>96</v>
      </c>
      <c r="CF295" s="4">
        <v>45239</v>
      </c>
      <c r="CI295" s="3">
        <v>1</v>
      </c>
      <c r="CJ295" s="3" t="s">
        <v>85</v>
      </c>
      <c r="CK295" s="3">
        <v>23</v>
      </c>
      <c r="CL295" s="3" t="s">
        <v>88</v>
      </c>
    </row>
    <row r="296" spans="1:90" x14ac:dyDescent="0.3">
      <c r="A296" s="3" t="s">
        <v>72</v>
      </c>
      <c r="B296" s="3" t="s">
        <v>73</v>
      </c>
      <c r="C296" s="3" t="s">
        <v>74</v>
      </c>
      <c r="E296" s="3" t="str">
        <f>"GAB2017563"</f>
        <v>GAB2017563</v>
      </c>
      <c r="F296" s="4">
        <v>45236</v>
      </c>
      <c r="G296" s="3">
        <v>202408</v>
      </c>
      <c r="H296" s="3" t="s">
        <v>75</v>
      </c>
      <c r="I296" s="3" t="s">
        <v>76</v>
      </c>
      <c r="J296" s="3" t="s">
        <v>77</v>
      </c>
      <c r="K296" s="3" t="s">
        <v>78</v>
      </c>
      <c r="L296" s="3" t="s">
        <v>75</v>
      </c>
      <c r="M296" s="3" t="s">
        <v>76</v>
      </c>
      <c r="N296" s="3" t="s">
        <v>787</v>
      </c>
      <c r="O296" s="3" t="s">
        <v>82</v>
      </c>
      <c r="P296" s="3" t="str">
        <f>"SUT-CT083765                  "</f>
        <v xml:space="preserve">SUT-CT083765                  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  <c r="AA296" s="3">
        <v>0</v>
      </c>
      <c r="AB296" s="3">
        <v>0</v>
      </c>
      <c r="AC296" s="3">
        <v>0</v>
      </c>
      <c r="AD296" s="3">
        <v>0</v>
      </c>
      <c r="AE296" s="3">
        <v>0</v>
      </c>
      <c r="AF296" s="3">
        <v>0</v>
      </c>
      <c r="AG296" s="3">
        <v>0</v>
      </c>
      <c r="AH296" s="3">
        <v>0</v>
      </c>
      <c r="AI296" s="3">
        <v>0</v>
      </c>
      <c r="AJ296" s="3">
        <v>0</v>
      </c>
      <c r="AK296" s="3">
        <v>0</v>
      </c>
      <c r="AL296" s="3">
        <v>0</v>
      </c>
      <c r="AM296" s="3">
        <v>0</v>
      </c>
      <c r="AN296" s="3">
        <v>0</v>
      </c>
      <c r="AO296" s="3">
        <v>0</v>
      </c>
      <c r="AP296" s="3">
        <v>0</v>
      </c>
      <c r="AQ296" s="3">
        <v>23.07</v>
      </c>
      <c r="AR296" s="3">
        <v>0</v>
      </c>
      <c r="AS296" s="3">
        <v>0</v>
      </c>
      <c r="AT296" s="3">
        <v>0</v>
      </c>
      <c r="AU296" s="3">
        <v>0</v>
      </c>
      <c r="AV296" s="3">
        <v>0</v>
      </c>
      <c r="AW296" s="3">
        <v>0</v>
      </c>
      <c r="AX296" s="3">
        <v>0</v>
      </c>
      <c r="AY296" s="3">
        <v>0</v>
      </c>
      <c r="AZ296" s="3">
        <v>0</v>
      </c>
      <c r="BA296" s="3">
        <v>0</v>
      </c>
      <c r="BB296" s="3">
        <v>0</v>
      </c>
      <c r="BC296" s="3">
        <v>0</v>
      </c>
      <c r="BD296" s="3">
        <v>0</v>
      </c>
      <c r="BE296" s="3">
        <v>0</v>
      </c>
      <c r="BF296" s="3">
        <v>0</v>
      </c>
      <c r="BG296" s="3">
        <v>0</v>
      </c>
      <c r="BH296" s="3">
        <v>1</v>
      </c>
      <c r="BI296" s="3">
        <v>1</v>
      </c>
      <c r="BJ296" s="3">
        <v>2.4</v>
      </c>
      <c r="BK296" s="3">
        <v>3</v>
      </c>
      <c r="BL296" s="3">
        <v>59.12</v>
      </c>
      <c r="BM296" s="3">
        <v>8.8699999999999992</v>
      </c>
      <c r="BN296" s="3">
        <v>67.989999999999995</v>
      </c>
      <c r="BO296" s="3">
        <v>67.989999999999995</v>
      </c>
      <c r="BQ296" s="3" t="s">
        <v>788</v>
      </c>
      <c r="BR296" s="3" t="s">
        <v>84</v>
      </c>
      <c r="BS296" s="4">
        <v>45237</v>
      </c>
      <c r="BT296" s="5">
        <v>0.37986111111111115</v>
      </c>
      <c r="BU296" s="3" t="s">
        <v>594</v>
      </c>
      <c r="BV296" s="3" t="s">
        <v>94</v>
      </c>
      <c r="BY296" s="3">
        <v>12000</v>
      </c>
      <c r="BZ296" s="3" t="s">
        <v>86</v>
      </c>
      <c r="CA296" s="3" t="s">
        <v>172</v>
      </c>
      <c r="CC296" s="3" t="s">
        <v>76</v>
      </c>
      <c r="CD296" s="3">
        <v>7800</v>
      </c>
      <c r="CE296" s="3" t="s">
        <v>96</v>
      </c>
      <c r="CF296" s="4">
        <v>45238</v>
      </c>
      <c r="CI296" s="3">
        <v>1</v>
      </c>
      <c r="CJ296" s="3">
        <v>1</v>
      </c>
      <c r="CK296" s="3">
        <v>22</v>
      </c>
      <c r="CL296" s="3" t="s">
        <v>88</v>
      </c>
    </row>
    <row r="297" spans="1:90" x14ac:dyDescent="0.3">
      <c r="A297" s="3" t="s">
        <v>332</v>
      </c>
      <c r="B297" s="3" t="s">
        <v>73</v>
      </c>
      <c r="C297" s="3" t="s">
        <v>74</v>
      </c>
      <c r="E297" s="3" t="str">
        <f>"009943325950"</f>
        <v>009943325950</v>
      </c>
      <c r="F297" s="4">
        <v>45236</v>
      </c>
      <c r="G297" s="3">
        <v>202408</v>
      </c>
      <c r="H297" s="3" t="s">
        <v>157</v>
      </c>
      <c r="I297" s="3" t="s">
        <v>158</v>
      </c>
      <c r="J297" s="3" t="s">
        <v>333</v>
      </c>
      <c r="K297" s="3" t="s">
        <v>78</v>
      </c>
      <c r="L297" s="3" t="s">
        <v>75</v>
      </c>
      <c r="M297" s="3" t="s">
        <v>76</v>
      </c>
      <c r="N297" s="3" t="s">
        <v>138</v>
      </c>
      <c r="O297" s="3" t="s">
        <v>82</v>
      </c>
      <c r="P297" s="3" t="str">
        <f>"NA                            "</f>
        <v xml:space="preserve">NA                            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  <c r="AA297" s="3">
        <v>0</v>
      </c>
      <c r="AB297" s="3">
        <v>0</v>
      </c>
      <c r="AC297" s="3">
        <v>0</v>
      </c>
      <c r="AD297" s="3">
        <v>0</v>
      </c>
      <c r="AE297" s="3">
        <v>0</v>
      </c>
      <c r="AF297" s="3">
        <v>0</v>
      </c>
      <c r="AG297" s="3">
        <v>0</v>
      </c>
      <c r="AH297" s="3">
        <v>0</v>
      </c>
      <c r="AI297" s="3">
        <v>0</v>
      </c>
      <c r="AJ297" s="3">
        <v>0</v>
      </c>
      <c r="AK297" s="3">
        <v>0</v>
      </c>
      <c r="AL297" s="3">
        <v>0</v>
      </c>
      <c r="AM297" s="3">
        <v>0</v>
      </c>
      <c r="AN297" s="3">
        <v>0</v>
      </c>
      <c r="AO297" s="3">
        <v>0</v>
      </c>
      <c r="AP297" s="3">
        <v>0</v>
      </c>
      <c r="AQ297" s="3">
        <v>110.71</v>
      </c>
      <c r="AR297" s="3">
        <v>0</v>
      </c>
      <c r="AS297" s="3">
        <v>0</v>
      </c>
      <c r="AT297" s="3">
        <v>0</v>
      </c>
      <c r="AU297" s="3">
        <v>0</v>
      </c>
      <c r="AV297" s="3">
        <v>0</v>
      </c>
      <c r="AW297" s="3">
        <v>0</v>
      </c>
      <c r="AX297" s="3">
        <v>0</v>
      </c>
      <c r="AY297" s="3">
        <v>0</v>
      </c>
      <c r="AZ297" s="3">
        <v>0</v>
      </c>
      <c r="BA297" s="3">
        <v>0</v>
      </c>
      <c r="BB297" s="3">
        <v>0</v>
      </c>
      <c r="BC297" s="3">
        <v>0</v>
      </c>
      <c r="BD297" s="3">
        <v>0</v>
      </c>
      <c r="BE297" s="3">
        <v>0</v>
      </c>
      <c r="BF297" s="3">
        <v>0</v>
      </c>
      <c r="BG297" s="3">
        <v>0</v>
      </c>
      <c r="BH297" s="3">
        <v>1</v>
      </c>
      <c r="BI297" s="3">
        <v>4</v>
      </c>
      <c r="BJ297" s="3">
        <v>7.2</v>
      </c>
      <c r="BK297" s="3">
        <v>7.5</v>
      </c>
      <c r="BL297" s="3">
        <v>283.69</v>
      </c>
      <c r="BM297" s="3">
        <v>42.55</v>
      </c>
      <c r="BN297" s="3">
        <v>326.24</v>
      </c>
      <c r="BO297" s="3">
        <v>326.24</v>
      </c>
      <c r="BQ297" s="3" t="s">
        <v>999</v>
      </c>
      <c r="BR297" s="3" t="s">
        <v>139</v>
      </c>
      <c r="BS297" s="4">
        <v>45237</v>
      </c>
      <c r="BT297" s="5">
        <v>0.43333333333333335</v>
      </c>
      <c r="BU297" s="3" t="s">
        <v>165</v>
      </c>
      <c r="BV297" s="3" t="s">
        <v>94</v>
      </c>
      <c r="BY297" s="3">
        <v>36000</v>
      </c>
      <c r="BZ297" s="3" t="s">
        <v>86</v>
      </c>
      <c r="CA297" s="3" t="s">
        <v>469</v>
      </c>
      <c r="CC297" s="3" t="s">
        <v>76</v>
      </c>
      <c r="CD297" s="3">
        <v>8000</v>
      </c>
      <c r="CE297" s="3" t="s">
        <v>161</v>
      </c>
      <c r="CF297" s="4">
        <v>45238</v>
      </c>
      <c r="CI297" s="3">
        <v>1</v>
      </c>
      <c r="CJ297" s="3">
        <v>1</v>
      </c>
      <c r="CK297" s="3">
        <v>21</v>
      </c>
      <c r="CL297" s="3" t="s">
        <v>88</v>
      </c>
    </row>
    <row r="298" spans="1:90" x14ac:dyDescent="0.3">
      <c r="A298" s="3" t="s">
        <v>72</v>
      </c>
      <c r="B298" s="3" t="s">
        <v>73</v>
      </c>
      <c r="C298" s="3" t="s">
        <v>74</v>
      </c>
      <c r="E298" s="3" t="str">
        <f>"GAB2017497"</f>
        <v>GAB2017497</v>
      </c>
      <c r="F298" s="4">
        <v>45231</v>
      </c>
      <c r="G298" s="3">
        <v>202408</v>
      </c>
      <c r="H298" s="3" t="s">
        <v>75</v>
      </c>
      <c r="I298" s="3" t="s">
        <v>76</v>
      </c>
      <c r="J298" s="3" t="s">
        <v>77</v>
      </c>
      <c r="K298" s="3" t="s">
        <v>78</v>
      </c>
      <c r="L298" s="3" t="s">
        <v>136</v>
      </c>
      <c r="M298" s="3" t="s">
        <v>137</v>
      </c>
      <c r="N298" s="3" t="s">
        <v>149</v>
      </c>
      <c r="O298" s="3" t="s">
        <v>169</v>
      </c>
      <c r="P298" s="3" t="str">
        <f>"SUT:CT083653                  "</f>
        <v xml:space="preserve">SUT:CT083653                  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5.57</v>
      </c>
      <c r="AH298" s="3">
        <v>0</v>
      </c>
      <c r="AI298" s="3">
        <v>0</v>
      </c>
      <c r="AJ298" s="3">
        <v>0</v>
      </c>
      <c r="AK298" s="3">
        <v>0</v>
      </c>
      <c r="AL298" s="3">
        <v>0</v>
      </c>
      <c r="AM298" s="3">
        <v>0</v>
      </c>
      <c r="AN298" s="3">
        <v>0</v>
      </c>
      <c r="AO298" s="3">
        <v>0</v>
      </c>
      <c r="AP298" s="3">
        <v>0</v>
      </c>
      <c r="AQ298" s="3">
        <v>71.25</v>
      </c>
      <c r="AR298" s="3">
        <v>0</v>
      </c>
      <c r="AS298" s="3">
        <v>0</v>
      </c>
      <c r="AT298" s="3">
        <v>0</v>
      </c>
      <c r="AU298" s="3">
        <v>0</v>
      </c>
      <c r="AV298" s="3">
        <v>0</v>
      </c>
      <c r="AW298" s="3">
        <v>0</v>
      </c>
      <c r="AX298" s="3">
        <v>0</v>
      </c>
      <c r="AY298" s="3">
        <v>0</v>
      </c>
      <c r="AZ298" s="3">
        <v>0</v>
      </c>
      <c r="BA298" s="3">
        <v>0</v>
      </c>
      <c r="BB298" s="3">
        <v>0</v>
      </c>
      <c r="BC298" s="3">
        <v>0</v>
      </c>
      <c r="BD298" s="3">
        <v>0</v>
      </c>
      <c r="BE298" s="3">
        <v>0</v>
      </c>
      <c r="BF298" s="3">
        <v>0</v>
      </c>
      <c r="BG298" s="3">
        <v>0</v>
      </c>
      <c r="BH298" s="3">
        <v>3</v>
      </c>
      <c r="BI298" s="3">
        <v>9.6999999999999993</v>
      </c>
      <c r="BJ298" s="3">
        <v>20.7</v>
      </c>
      <c r="BK298" s="3">
        <v>21</v>
      </c>
      <c r="BL298" s="3">
        <v>188.15</v>
      </c>
      <c r="BM298" s="3">
        <v>28.22</v>
      </c>
      <c r="BN298" s="3">
        <v>216.37</v>
      </c>
      <c r="BO298" s="3">
        <v>216.37</v>
      </c>
      <c r="BQ298" s="3" t="s">
        <v>535</v>
      </c>
      <c r="BR298" s="3" t="s">
        <v>84</v>
      </c>
      <c r="BS298" s="4">
        <v>45233</v>
      </c>
      <c r="BT298" s="5">
        <v>0.54166666666666663</v>
      </c>
      <c r="BU298" s="3" t="s">
        <v>370</v>
      </c>
      <c r="BV298" s="3" t="s">
        <v>94</v>
      </c>
      <c r="BY298" s="3">
        <v>103424.42</v>
      </c>
      <c r="CA298" s="3" t="s">
        <v>371</v>
      </c>
      <c r="CC298" s="3" t="s">
        <v>137</v>
      </c>
      <c r="CD298" s="3">
        <v>157</v>
      </c>
      <c r="CE298" s="3" t="s">
        <v>161</v>
      </c>
      <c r="CF298" s="4">
        <v>45233</v>
      </c>
      <c r="CI298" s="3">
        <v>3</v>
      </c>
      <c r="CJ298" s="3">
        <v>2</v>
      </c>
      <c r="CK298" s="3">
        <v>41</v>
      </c>
      <c r="CL298" s="3" t="s">
        <v>88</v>
      </c>
    </row>
    <row r="299" spans="1:90" x14ac:dyDescent="0.3">
      <c r="A299" s="3" t="s">
        <v>72</v>
      </c>
      <c r="B299" s="3" t="s">
        <v>73</v>
      </c>
      <c r="C299" s="3" t="s">
        <v>74</v>
      </c>
      <c r="E299" s="3" t="str">
        <f>"GAB2017547"</f>
        <v>GAB2017547</v>
      </c>
      <c r="F299" s="4">
        <v>45233</v>
      </c>
      <c r="G299" s="3">
        <v>202408</v>
      </c>
      <c r="H299" s="3" t="s">
        <v>75</v>
      </c>
      <c r="I299" s="3" t="s">
        <v>76</v>
      </c>
      <c r="J299" s="3" t="s">
        <v>77</v>
      </c>
      <c r="K299" s="3" t="s">
        <v>78</v>
      </c>
      <c r="L299" s="3" t="s">
        <v>157</v>
      </c>
      <c r="M299" s="3" t="s">
        <v>158</v>
      </c>
      <c r="N299" s="3" t="s">
        <v>561</v>
      </c>
      <c r="O299" s="3" t="s">
        <v>169</v>
      </c>
      <c r="P299" s="3" t="str">
        <f>"SUT-CT083720                  "</f>
        <v xml:space="preserve">SUT-CT083720                  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5.57</v>
      </c>
      <c r="AH299" s="3">
        <v>0</v>
      </c>
      <c r="AI299" s="3">
        <v>0</v>
      </c>
      <c r="AJ299" s="3">
        <v>0</v>
      </c>
      <c r="AK299" s="3">
        <v>0</v>
      </c>
      <c r="AL299" s="3">
        <v>0</v>
      </c>
      <c r="AM299" s="3">
        <v>0</v>
      </c>
      <c r="AN299" s="3">
        <v>0</v>
      </c>
      <c r="AO299" s="3">
        <v>0</v>
      </c>
      <c r="AP299" s="3">
        <v>0</v>
      </c>
      <c r="AQ299" s="3">
        <v>57.12</v>
      </c>
      <c r="AR299" s="3">
        <v>0</v>
      </c>
      <c r="AS299" s="3">
        <v>0</v>
      </c>
      <c r="AT299" s="3">
        <v>0</v>
      </c>
      <c r="AU299" s="3">
        <v>0</v>
      </c>
      <c r="AV299" s="3">
        <v>0</v>
      </c>
      <c r="AW299" s="3">
        <v>0</v>
      </c>
      <c r="AX299" s="3">
        <v>0</v>
      </c>
      <c r="AY299" s="3">
        <v>0</v>
      </c>
      <c r="AZ299" s="3">
        <v>0</v>
      </c>
      <c r="BA299" s="3">
        <v>0</v>
      </c>
      <c r="BB299" s="3">
        <v>0</v>
      </c>
      <c r="BC299" s="3">
        <v>0</v>
      </c>
      <c r="BD299" s="3">
        <v>0</v>
      </c>
      <c r="BE299" s="3">
        <v>0</v>
      </c>
      <c r="BF299" s="3">
        <v>0</v>
      </c>
      <c r="BG299" s="3">
        <v>0</v>
      </c>
      <c r="BH299" s="3">
        <v>1</v>
      </c>
      <c r="BI299" s="3">
        <v>1.1000000000000001</v>
      </c>
      <c r="BJ299" s="3">
        <v>2.5</v>
      </c>
      <c r="BK299" s="3">
        <v>3</v>
      </c>
      <c r="BL299" s="3">
        <v>151.94</v>
      </c>
      <c r="BM299" s="3">
        <v>22.79</v>
      </c>
      <c r="BN299" s="3">
        <v>174.73</v>
      </c>
      <c r="BO299" s="3">
        <v>174.73</v>
      </c>
      <c r="BQ299" s="3" t="s">
        <v>562</v>
      </c>
      <c r="BR299" s="3" t="s">
        <v>84</v>
      </c>
      <c r="BS299" s="4">
        <v>45237</v>
      </c>
      <c r="BT299" s="5">
        <v>0.43888888888888888</v>
      </c>
      <c r="BU299" s="3" t="s">
        <v>1000</v>
      </c>
      <c r="BV299" s="3" t="s">
        <v>94</v>
      </c>
      <c r="BY299" s="3">
        <v>12413.6</v>
      </c>
      <c r="CA299" s="3" t="s">
        <v>1001</v>
      </c>
      <c r="CC299" s="3" t="s">
        <v>158</v>
      </c>
      <c r="CD299" s="3">
        <v>2</v>
      </c>
      <c r="CE299" s="3" t="s">
        <v>161</v>
      </c>
      <c r="CF299" s="4">
        <v>45237</v>
      </c>
      <c r="CI299" s="3">
        <v>3</v>
      </c>
      <c r="CJ299" s="3">
        <v>2</v>
      </c>
      <c r="CK299" s="3">
        <v>41</v>
      </c>
      <c r="CL299" s="3" t="s">
        <v>88</v>
      </c>
    </row>
    <row r="300" spans="1:90" x14ac:dyDescent="0.3">
      <c r="A300" s="3" t="s">
        <v>72</v>
      </c>
      <c r="B300" s="3" t="s">
        <v>73</v>
      </c>
      <c r="C300" s="3" t="s">
        <v>74</v>
      </c>
      <c r="E300" s="3" t="str">
        <f>"GAB2017554"</f>
        <v>GAB2017554</v>
      </c>
      <c r="F300" s="4">
        <v>45233</v>
      </c>
      <c r="G300" s="3">
        <v>202408</v>
      </c>
      <c r="H300" s="3" t="s">
        <v>75</v>
      </c>
      <c r="I300" s="3" t="s">
        <v>76</v>
      </c>
      <c r="J300" s="3" t="s">
        <v>77</v>
      </c>
      <c r="K300" s="3" t="s">
        <v>78</v>
      </c>
      <c r="L300" s="3" t="s">
        <v>244</v>
      </c>
      <c r="M300" s="3" t="s">
        <v>245</v>
      </c>
      <c r="N300" s="3" t="s">
        <v>1002</v>
      </c>
      <c r="O300" s="3" t="s">
        <v>169</v>
      </c>
      <c r="P300" s="3" t="str">
        <f>"SUT-018826                    "</f>
        <v xml:space="preserve">SUT-018826                    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5.57</v>
      </c>
      <c r="AH300" s="3">
        <v>0</v>
      </c>
      <c r="AI300" s="3">
        <v>0</v>
      </c>
      <c r="AJ300" s="3">
        <v>0</v>
      </c>
      <c r="AK300" s="3">
        <v>0</v>
      </c>
      <c r="AL300" s="3">
        <v>0</v>
      </c>
      <c r="AM300" s="3">
        <v>0</v>
      </c>
      <c r="AN300" s="3">
        <v>0</v>
      </c>
      <c r="AO300" s="3">
        <v>0</v>
      </c>
      <c r="AP300" s="3">
        <v>0</v>
      </c>
      <c r="AQ300" s="3">
        <v>101.14</v>
      </c>
      <c r="AR300" s="3">
        <v>0</v>
      </c>
      <c r="AS300" s="3">
        <v>0</v>
      </c>
      <c r="AT300" s="3">
        <v>0</v>
      </c>
      <c r="AU300" s="3">
        <v>0</v>
      </c>
      <c r="AV300" s="3">
        <v>0</v>
      </c>
      <c r="AW300" s="3">
        <v>0</v>
      </c>
      <c r="AX300" s="3">
        <v>0</v>
      </c>
      <c r="AY300" s="3">
        <v>0</v>
      </c>
      <c r="AZ300" s="3">
        <v>0</v>
      </c>
      <c r="BA300" s="3">
        <v>0</v>
      </c>
      <c r="BB300" s="3">
        <v>0</v>
      </c>
      <c r="BC300" s="3">
        <v>0</v>
      </c>
      <c r="BD300" s="3">
        <v>0</v>
      </c>
      <c r="BE300" s="3">
        <v>0</v>
      </c>
      <c r="BF300" s="3">
        <v>0</v>
      </c>
      <c r="BG300" s="3">
        <v>0</v>
      </c>
      <c r="BH300" s="3">
        <v>2</v>
      </c>
      <c r="BI300" s="3">
        <v>8.1</v>
      </c>
      <c r="BJ300" s="3">
        <v>19.399999999999999</v>
      </c>
      <c r="BK300" s="3">
        <v>20</v>
      </c>
      <c r="BL300" s="3">
        <v>264.74</v>
      </c>
      <c r="BM300" s="3">
        <v>39.71</v>
      </c>
      <c r="BN300" s="3">
        <v>304.45</v>
      </c>
      <c r="BO300" s="3">
        <v>304.45</v>
      </c>
      <c r="BQ300" s="3" t="s">
        <v>504</v>
      </c>
      <c r="BR300" s="3" t="s">
        <v>84</v>
      </c>
      <c r="BS300" s="4">
        <v>45237</v>
      </c>
      <c r="BT300" s="5">
        <v>0.71111111111111114</v>
      </c>
      <c r="BU300" s="3" t="s">
        <v>1003</v>
      </c>
      <c r="BV300" s="3" t="s">
        <v>94</v>
      </c>
      <c r="BY300" s="3">
        <v>97010.13</v>
      </c>
      <c r="CA300" s="3" t="s">
        <v>1004</v>
      </c>
      <c r="CC300" s="3" t="s">
        <v>245</v>
      </c>
      <c r="CD300" s="3">
        <v>2745</v>
      </c>
      <c r="CE300" s="3" t="s">
        <v>161</v>
      </c>
      <c r="CF300" s="4">
        <v>45237</v>
      </c>
      <c r="CI300" s="3">
        <v>2</v>
      </c>
      <c r="CJ300" s="3">
        <v>2</v>
      </c>
      <c r="CK300" s="3">
        <v>43</v>
      </c>
      <c r="CL300" s="3" t="s">
        <v>88</v>
      </c>
    </row>
    <row r="301" spans="1:90" x14ac:dyDescent="0.3">
      <c r="A301" s="3" t="s">
        <v>72</v>
      </c>
      <c r="B301" s="3" t="s">
        <v>73</v>
      </c>
      <c r="C301" s="3" t="s">
        <v>74</v>
      </c>
      <c r="E301" s="3" t="str">
        <f>"GAB2017542"</f>
        <v>GAB2017542</v>
      </c>
      <c r="F301" s="4">
        <v>45232</v>
      </c>
      <c r="G301" s="3">
        <v>202408</v>
      </c>
      <c r="H301" s="3" t="s">
        <v>75</v>
      </c>
      <c r="I301" s="3" t="s">
        <v>76</v>
      </c>
      <c r="J301" s="3" t="s">
        <v>77</v>
      </c>
      <c r="K301" s="3" t="s">
        <v>78</v>
      </c>
      <c r="L301" s="3" t="s">
        <v>405</v>
      </c>
      <c r="M301" s="3" t="s">
        <v>406</v>
      </c>
      <c r="N301" s="3" t="s">
        <v>1005</v>
      </c>
      <c r="O301" s="3" t="s">
        <v>169</v>
      </c>
      <c r="P301" s="3" t="str">
        <f>"SUT-018799                    "</f>
        <v xml:space="preserve">SUT-018799                    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5.57</v>
      </c>
      <c r="AH301" s="3">
        <v>0</v>
      </c>
      <c r="AI301" s="3">
        <v>0</v>
      </c>
      <c r="AJ301" s="3">
        <v>0</v>
      </c>
      <c r="AK301" s="3">
        <v>0</v>
      </c>
      <c r="AL301" s="3">
        <v>0</v>
      </c>
      <c r="AM301" s="3">
        <v>0</v>
      </c>
      <c r="AN301" s="3">
        <v>0</v>
      </c>
      <c r="AO301" s="3">
        <v>0</v>
      </c>
      <c r="AP301" s="3">
        <v>0</v>
      </c>
      <c r="AQ301" s="3">
        <v>57.12</v>
      </c>
      <c r="AR301" s="3">
        <v>0</v>
      </c>
      <c r="AS301" s="3">
        <v>0</v>
      </c>
      <c r="AT301" s="3">
        <v>0</v>
      </c>
      <c r="AU301" s="3">
        <v>0</v>
      </c>
      <c r="AV301" s="3">
        <v>0</v>
      </c>
      <c r="AW301" s="3">
        <v>0</v>
      </c>
      <c r="AX301" s="3">
        <v>0</v>
      </c>
      <c r="AY301" s="3">
        <v>0</v>
      </c>
      <c r="AZ301" s="3">
        <v>0</v>
      </c>
      <c r="BA301" s="3">
        <v>0</v>
      </c>
      <c r="BB301" s="3">
        <v>0</v>
      </c>
      <c r="BC301" s="3">
        <v>0</v>
      </c>
      <c r="BD301" s="3">
        <v>0</v>
      </c>
      <c r="BE301" s="3">
        <v>0</v>
      </c>
      <c r="BF301" s="3">
        <v>0</v>
      </c>
      <c r="BG301" s="3">
        <v>0</v>
      </c>
      <c r="BH301" s="3">
        <v>1</v>
      </c>
      <c r="BI301" s="3">
        <v>1.1000000000000001</v>
      </c>
      <c r="BJ301" s="3">
        <v>2.2999999999999998</v>
      </c>
      <c r="BK301" s="3">
        <v>3</v>
      </c>
      <c r="BL301" s="3">
        <v>151.94</v>
      </c>
      <c r="BM301" s="3">
        <v>22.79</v>
      </c>
      <c r="BN301" s="3">
        <v>174.73</v>
      </c>
      <c r="BO301" s="3">
        <v>174.73</v>
      </c>
      <c r="BQ301" s="3" t="s">
        <v>504</v>
      </c>
      <c r="BR301" s="3" t="s">
        <v>84</v>
      </c>
      <c r="BS301" s="4">
        <v>45236</v>
      </c>
      <c r="BT301" s="5">
        <v>0.3888888888888889</v>
      </c>
      <c r="BU301" s="3" t="s">
        <v>1006</v>
      </c>
      <c r="BV301" s="3" t="s">
        <v>94</v>
      </c>
      <c r="BY301" s="3">
        <v>11636.16</v>
      </c>
      <c r="CA301" s="3" t="s">
        <v>1007</v>
      </c>
      <c r="CC301" s="3" t="s">
        <v>406</v>
      </c>
      <c r="CD301" s="3">
        <v>1609</v>
      </c>
      <c r="CE301" s="3" t="s">
        <v>161</v>
      </c>
      <c r="CF301" s="4">
        <v>45236</v>
      </c>
      <c r="CI301" s="3">
        <v>3</v>
      </c>
      <c r="CJ301" s="3">
        <v>2</v>
      </c>
      <c r="CK301" s="3">
        <v>41</v>
      </c>
      <c r="CL301" s="3" t="s">
        <v>88</v>
      </c>
    </row>
    <row r="302" spans="1:90" x14ac:dyDescent="0.3">
      <c r="A302" s="3" t="s">
        <v>72</v>
      </c>
      <c r="B302" s="3" t="s">
        <v>73</v>
      </c>
      <c r="C302" s="3" t="s">
        <v>74</v>
      </c>
      <c r="E302" s="3" t="str">
        <f>"GAB2017516"</f>
        <v>GAB2017516</v>
      </c>
      <c r="F302" s="4">
        <v>45232</v>
      </c>
      <c r="G302" s="3">
        <v>202408</v>
      </c>
      <c r="H302" s="3" t="s">
        <v>75</v>
      </c>
      <c r="I302" s="3" t="s">
        <v>76</v>
      </c>
      <c r="J302" s="3" t="s">
        <v>138</v>
      </c>
      <c r="K302" s="3" t="s">
        <v>78</v>
      </c>
      <c r="L302" s="3" t="s">
        <v>244</v>
      </c>
      <c r="M302" s="3" t="s">
        <v>245</v>
      </c>
      <c r="N302" s="3" t="s">
        <v>1008</v>
      </c>
      <c r="O302" s="3" t="s">
        <v>82</v>
      </c>
      <c r="P302" s="3" t="str">
        <f>"SUT-CT083691                  "</f>
        <v xml:space="preserve">SUT-CT083691                  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  <c r="AL302" s="3">
        <v>0</v>
      </c>
      <c r="AM302" s="3">
        <v>0</v>
      </c>
      <c r="AN302" s="3">
        <v>0</v>
      </c>
      <c r="AO302" s="3">
        <v>0</v>
      </c>
      <c r="AP302" s="3">
        <v>0</v>
      </c>
      <c r="AQ302" s="3">
        <v>0</v>
      </c>
      <c r="AR302" s="3">
        <v>0</v>
      </c>
      <c r="AS302" s="3">
        <v>0</v>
      </c>
      <c r="AT302" s="3">
        <v>0</v>
      </c>
      <c r="AU302" s="3">
        <v>0</v>
      </c>
      <c r="AV302" s="3">
        <v>0</v>
      </c>
      <c r="AW302" s="3">
        <v>0</v>
      </c>
      <c r="AX302" s="3">
        <v>0</v>
      </c>
      <c r="AY302" s="3">
        <v>0</v>
      </c>
      <c r="AZ302" s="3">
        <v>0</v>
      </c>
      <c r="BA302" s="3">
        <v>0</v>
      </c>
      <c r="BB302" s="3">
        <v>0</v>
      </c>
      <c r="BC302" s="3">
        <v>0</v>
      </c>
      <c r="BD302" s="3">
        <v>0</v>
      </c>
      <c r="BE302" s="3">
        <v>0</v>
      </c>
      <c r="BF302" s="3">
        <v>0</v>
      </c>
      <c r="BG302" s="3">
        <v>0</v>
      </c>
      <c r="BH302" s="3">
        <v>1</v>
      </c>
      <c r="BI302" s="3">
        <v>1</v>
      </c>
      <c r="BJ302" s="3">
        <v>3.8</v>
      </c>
      <c r="BK302" s="3">
        <v>4</v>
      </c>
      <c r="BL302" s="3">
        <v>0</v>
      </c>
      <c r="BM302" s="3">
        <v>0</v>
      </c>
      <c r="BN302" s="3">
        <v>0</v>
      </c>
      <c r="BO302" s="3">
        <v>0</v>
      </c>
      <c r="BQ302" s="3" t="s">
        <v>247</v>
      </c>
      <c r="BR302" s="3" t="s">
        <v>944</v>
      </c>
      <c r="BS302" s="4">
        <v>45232</v>
      </c>
      <c r="BT302" s="5">
        <v>0.33333333333333331</v>
      </c>
      <c r="BU302" s="3" t="s">
        <v>945</v>
      </c>
      <c r="BV302" s="3" t="s">
        <v>94</v>
      </c>
      <c r="BY302" s="3">
        <v>19200</v>
      </c>
      <c r="BZ302" s="3" t="s">
        <v>1009</v>
      </c>
      <c r="CC302" s="3" t="s">
        <v>245</v>
      </c>
      <c r="CD302" s="3">
        <v>2745</v>
      </c>
      <c r="CE302" s="3" t="s">
        <v>239</v>
      </c>
      <c r="CF302" s="4">
        <v>45233</v>
      </c>
      <c r="CI302" s="3">
        <v>1</v>
      </c>
      <c r="CJ302" s="3">
        <v>0</v>
      </c>
      <c r="CK302" s="3">
        <v>-1</v>
      </c>
      <c r="CL302" s="3" t="s">
        <v>88</v>
      </c>
    </row>
    <row r="303" spans="1:90" x14ac:dyDescent="0.3">
      <c r="A303" s="3" t="s">
        <v>72</v>
      </c>
      <c r="B303" s="3" t="s">
        <v>73</v>
      </c>
      <c r="C303" s="3" t="s">
        <v>74</v>
      </c>
      <c r="E303" s="3" t="str">
        <f>"GAB2017517"</f>
        <v>GAB2017517</v>
      </c>
      <c r="F303" s="4">
        <v>45232</v>
      </c>
      <c r="G303" s="3">
        <v>202408</v>
      </c>
      <c r="H303" s="3" t="s">
        <v>75</v>
      </c>
      <c r="I303" s="3" t="s">
        <v>76</v>
      </c>
      <c r="J303" s="3" t="s">
        <v>77</v>
      </c>
      <c r="K303" s="3" t="s">
        <v>78</v>
      </c>
      <c r="L303" s="3" t="s">
        <v>405</v>
      </c>
      <c r="M303" s="3" t="s">
        <v>406</v>
      </c>
      <c r="N303" s="3" t="s">
        <v>407</v>
      </c>
      <c r="O303" s="3" t="s">
        <v>82</v>
      </c>
      <c r="P303" s="3" t="str">
        <f>"SUT-018764                    "</f>
        <v xml:space="preserve">SUT-018764                    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  <c r="AL303" s="3">
        <v>0</v>
      </c>
      <c r="AM303" s="3">
        <v>0</v>
      </c>
      <c r="AN303" s="3">
        <v>0</v>
      </c>
      <c r="AO303" s="3">
        <v>0</v>
      </c>
      <c r="AP303" s="3">
        <v>0</v>
      </c>
      <c r="AQ303" s="3">
        <v>44.29</v>
      </c>
      <c r="AR303" s="3">
        <v>0</v>
      </c>
      <c r="AS303" s="3">
        <v>0</v>
      </c>
      <c r="AT303" s="3">
        <v>0</v>
      </c>
      <c r="AU303" s="3">
        <v>0</v>
      </c>
      <c r="AV303" s="3">
        <v>0</v>
      </c>
      <c r="AW303" s="3">
        <v>0</v>
      </c>
      <c r="AX303" s="3">
        <v>0</v>
      </c>
      <c r="AY303" s="3">
        <v>0</v>
      </c>
      <c r="AZ303" s="3">
        <v>0</v>
      </c>
      <c r="BA303" s="3">
        <v>0</v>
      </c>
      <c r="BB303" s="3">
        <v>0</v>
      </c>
      <c r="BC303" s="3">
        <v>0</v>
      </c>
      <c r="BD303" s="3">
        <v>0</v>
      </c>
      <c r="BE303" s="3">
        <v>0</v>
      </c>
      <c r="BF303" s="3">
        <v>0</v>
      </c>
      <c r="BG303" s="3">
        <v>0</v>
      </c>
      <c r="BH303" s="3">
        <v>1</v>
      </c>
      <c r="BI303" s="3">
        <v>0.3</v>
      </c>
      <c r="BJ303" s="3">
        <v>2.6</v>
      </c>
      <c r="BK303" s="3">
        <v>3</v>
      </c>
      <c r="BL303" s="3">
        <v>113.5</v>
      </c>
      <c r="BM303" s="3">
        <v>17.03</v>
      </c>
      <c r="BN303" s="3">
        <v>130.53</v>
      </c>
      <c r="BO303" s="3">
        <v>130.53</v>
      </c>
      <c r="BQ303" s="3" t="s">
        <v>408</v>
      </c>
      <c r="BR303" s="3" t="s">
        <v>84</v>
      </c>
      <c r="BS303" s="4">
        <v>45233</v>
      </c>
      <c r="BT303" s="5">
        <v>0.3444444444444445</v>
      </c>
      <c r="BU303" s="3" t="s">
        <v>1010</v>
      </c>
      <c r="BV303" s="3" t="s">
        <v>94</v>
      </c>
      <c r="BY303" s="3">
        <v>12906</v>
      </c>
      <c r="BZ303" s="3" t="s">
        <v>86</v>
      </c>
      <c r="CA303" s="3" t="s">
        <v>1011</v>
      </c>
      <c r="CC303" s="3" t="s">
        <v>406</v>
      </c>
      <c r="CD303" s="3">
        <v>1619</v>
      </c>
      <c r="CE303" s="3" t="s">
        <v>87</v>
      </c>
      <c r="CF303" s="4">
        <v>45233</v>
      </c>
      <c r="CI303" s="3">
        <v>1</v>
      </c>
      <c r="CJ303" s="3">
        <v>1</v>
      </c>
      <c r="CK303" s="3">
        <v>21</v>
      </c>
      <c r="CL303" s="3" t="s">
        <v>88</v>
      </c>
    </row>
    <row r="304" spans="1:90" x14ac:dyDescent="0.3">
      <c r="A304" s="3" t="s">
        <v>72</v>
      </c>
      <c r="B304" s="3" t="s">
        <v>73</v>
      </c>
      <c r="C304" s="3" t="s">
        <v>74</v>
      </c>
      <c r="E304" s="3" t="str">
        <f>"GAB2017518"</f>
        <v>GAB2017518</v>
      </c>
      <c r="F304" s="4">
        <v>45232</v>
      </c>
      <c r="G304" s="3">
        <v>202408</v>
      </c>
      <c r="H304" s="3" t="s">
        <v>75</v>
      </c>
      <c r="I304" s="3" t="s">
        <v>76</v>
      </c>
      <c r="J304" s="3" t="s">
        <v>77</v>
      </c>
      <c r="K304" s="3" t="s">
        <v>78</v>
      </c>
      <c r="L304" s="3" t="s">
        <v>223</v>
      </c>
      <c r="M304" s="3" t="s">
        <v>224</v>
      </c>
      <c r="N304" s="3" t="s">
        <v>301</v>
      </c>
      <c r="O304" s="3" t="s">
        <v>82</v>
      </c>
      <c r="P304" s="3" t="str">
        <f>"SUT-018762                    "</f>
        <v xml:space="preserve">SUT-018762                    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  <c r="AL304" s="3">
        <v>0</v>
      </c>
      <c r="AM304" s="3">
        <v>0</v>
      </c>
      <c r="AN304" s="3">
        <v>0</v>
      </c>
      <c r="AO304" s="3">
        <v>0</v>
      </c>
      <c r="AP304" s="3">
        <v>0</v>
      </c>
      <c r="AQ304" s="3">
        <v>29.54</v>
      </c>
      <c r="AR304" s="3">
        <v>0</v>
      </c>
      <c r="AS304" s="3">
        <v>0</v>
      </c>
      <c r="AT304" s="3">
        <v>0</v>
      </c>
      <c r="AU304" s="3">
        <v>0</v>
      </c>
      <c r="AV304" s="3">
        <v>0</v>
      </c>
      <c r="AW304" s="3">
        <v>0</v>
      </c>
      <c r="AX304" s="3">
        <v>0</v>
      </c>
      <c r="AY304" s="3">
        <v>0</v>
      </c>
      <c r="AZ304" s="3">
        <v>0</v>
      </c>
      <c r="BA304" s="3">
        <v>0</v>
      </c>
      <c r="BB304" s="3">
        <v>0</v>
      </c>
      <c r="BC304" s="3">
        <v>0</v>
      </c>
      <c r="BD304" s="3">
        <v>0</v>
      </c>
      <c r="BE304" s="3">
        <v>0</v>
      </c>
      <c r="BF304" s="3">
        <v>0</v>
      </c>
      <c r="BG304" s="3">
        <v>0</v>
      </c>
      <c r="BH304" s="3">
        <v>1</v>
      </c>
      <c r="BI304" s="3">
        <v>0.1</v>
      </c>
      <c r="BJ304" s="3">
        <v>2</v>
      </c>
      <c r="BK304" s="3">
        <v>2</v>
      </c>
      <c r="BL304" s="3">
        <v>75.69</v>
      </c>
      <c r="BM304" s="3">
        <v>11.35</v>
      </c>
      <c r="BN304" s="3">
        <v>87.04</v>
      </c>
      <c r="BO304" s="3">
        <v>87.04</v>
      </c>
      <c r="BQ304" s="3" t="s">
        <v>302</v>
      </c>
      <c r="BR304" s="3" t="s">
        <v>84</v>
      </c>
      <c r="BS304" s="4">
        <v>45234</v>
      </c>
      <c r="BT304" s="5">
        <v>0.72222222222222221</v>
      </c>
      <c r="BU304" s="3" t="s">
        <v>1012</v>
      </c>
      <c r="BV304" s="3" t="s">
        <v>94</v>
      </c>
      <c r="BY304" s="3">
        <v>9784.32</v>
      </c>
      <c r="BZ304" s="3" t="s">
        <v>86</v>
      </c>
      <c r="CA304" s="3" t="s">
        <v>802</v>
      </c>
      <c r="CC304" s="3" t="s">
        <v>224</v>
      </c>
      <c r="CD304" s="3">
        <v>4000</v>
      </c>
      <c r="CE304" s="3" t="s">
        <v>116</v>
      </c>
      <c r="CF304" s="4">
        <v>45237</v>
      </c>
      <c r="CI304" s="3">
        <v>2</v>
      </c>
      <c r="CJ304" s="3">
        <v>1</v>
      </c>
      <c r="CK304" s="3">
        <v>21</v>
      </c>
      <c r="CL304" s="3" t="s">
        <v>88</v>
      </c>
    </row>
    <row r="305" spans="1:90" x14ac:dyDescent="0.3">
      <c r="A305" s="3" t="s">
        <v>72</v>
      </c>
      <c r="B305" s="3" t="s">
        <v>73</v>
      </c>
      <c r="C305" s="3" t="s">
        <v>74</v>
      </c>
      <c r="E305" s="3" t="str">
        <f>"GAB2017503"</f>
        <v>GAB2017503</v>
      </c>
      <c r="F305" s="4">
        <v>45231</v>
      </c>
      <c r="G305" s="3">
        <v>202408</v>
      </c>
      <c r="H305" s="3" t="s">
        <v>75</v>
      </c>
      <c r="I305" s="3" t="s">
        <v>76</v>
      </c>
      <c r="J305" s="3" t="s">
        <v>77</v>
      </c>
      <c r="K305" s="3" t="s">
        <v>78</v>
      </c>
      <c r="L305" s="3" t="s">
        <v>157</v>
      </c>
      <c r="M305" s="3" t="s">
        <v>158</v>
      </c>
      <c r="N305" s="3" t="s">
        <v>986</v>
      </c>
      <c r="O305" s="3" t="s">
        <v>82</v>
      </c>
      <c r="P305" s="3" t="str">
        <f>"SUT:018743                    "</f>
        <v xml:space="preserve">SUT:018743                    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  <c r="AL305" s="3">
        <v>0</v>
      </c>
      <c r="AM305" s="3">
        <v>0</v>
      </c>
      <c r="AN305" s="3">
        <v>0</v>
      </c>
      <c r="AO305" s="3">
        <v>0</v>
      </c>
      <c r="AP305" s="3">
        <v>0</v>
      </c>
      <c r="AQ305" s="3">
        <v>44.29</v>
      </c>
      <c r="AR305" s="3">
        <v>0</v>
      </c>
      <c r="AS305" s="3">
        <v>0</v>
      </c>
      <c r="AT305" s="3">
        <v>0</v>
      </c>
      <c r="AU305" s="3">
        <v>0</v>
      </c>
      <c r="AV305" s="3">
        <v>0</v>
      </c>
      <c r="AW305" s="3">
        <v>0</v>
      </c>
      <c r="AX305" s="3">
        <v>0</v>
      </c>
      <c r="AY305" s="3">
        <v>0</v>
      </c>
      <c r="AZ305" s="3">
        <v>0</v>
      </c>
      <c r="BA305" s="3">
        <v>0</v>
      </c>
      <c r="BB305" s="3">
        <v>0</v>
      </c>
      <c r="BC305" s="3">
        <v>0</v>
      </c>
      <c r="BD305" s="3">
        <v>0</v>
      </c>
      <c r="BE305" s="3">
        <v>0</v>
      </c>
      <c r="BF305" s="3">
        <v>0</v>
      </c>
      <c r="BG305" s="3">
        <v>0</v>
      </c>
      <c r="BH305" s="3">
        <v>1</v>
      </c>
      <c r="BI305" s="3">
        <v>0.3</v>
      </c>
      <c r="BJ305" s="3">
        <v>2.8</v>
      </c>
      <c r="BK305" s="3">
        <v>3</v>
      </c>
      <c r="BL305" s="3">
        <v>113.5</v>
      </c>
      <c r="BM305" s="3">
        <v>17.03</v>
      </c>
      <c r="BN305" s="3">
        <v>130.53</v>
      </c>
      <c r="BO305" s="3">
        <v>130.53</v>
      </c>
      <c r="BQ305" s="3" t="s">
        <v>1013</v>
      </c>
      <c r="BR305" s="3" t="s">
        <v>84</v>
      </c>
      <c r="BS305" s="4">
        <v>45232</v>
      </c>
      <c r="BT305" s="5">
        <v>0.40208333333333335</v>
      </c>
      <c r="BU305" s="3" t="s">
        <v>1014</v>
      </c>
      <c r="BV305" s="3" t="s">
        <v>94</v>
      </c>
      <c r="BY305" s="3">
        <v>13804.87</v>
      </c>
      <c r="BZ305" s="3" t="s">
        <v>86</v>
      </c>
      <c r="CA305" s="3" t="s">
        <v>989</v>
      </c>
      <c r="CC305" s="3" t="s">
        <v>158</v>
      </c>
      <c r="CD305" s="3">
        <v>81</v>
      </c>
      <c r="CE305" s="3" t="s">
        <v>239</v>
      </c>
      <c r="CF305" s="4">
        <v>45232</v>
      </c>
      <c r="CI305" s="3">
        <v>1</v>
      </c>
      <c r="CJ305" s="3">
        <v>1</v>
      </c>
      <c r="CK305" s="3">
        <v>21</v>
      </c>
      <c r="CL305" s="3" t="s">
        <v>88</v>
      </c>
    </row>
    <row r="306" spans="1:90" x14ac:dyDescent="0.3">
      <c r="A306" s="3" t="s">
        <v>72</v>
      </c>
      <c r="B306" s="3" t="s">
        <v>73</v>
      </c>
      <c r="C306" s="3" t="s">
        <v>74</v>
      </c>
      <c r="E306" s="3" t="str">
        <f>"GAB2017504"</f>
        <v>GAB2017504</v>
      </c>
      <c r="F306" s="4">
        <v>45231</v>
      </c>
      <c r="G306" s="3">
        <v>202408</v>
      </c>
      <c r="H306" s="3" t="s">
        <v>75</v>
      </c>
      <c r="I306" s="3" t="s">
        <v>76</v>
      </c>
      <c r="J306" s="3" t="s">
        <v>77</v>
      </c>
      <c r="K306" s="3" t="s">
        <v>78</v>
      </c>
      <c r="L306" s="3" t="s">
        <v>157</v>
      </c>
      <c r="M306" s="3" t="s">
        <v>158</v>
      </c>
      <c r="N306" s="3" t="s">
        <v>631</v>
      </c>
      <c r="O306" s="3" t="s">
        <v>82</v>
      </c>
      <c r="P306" s="3" t="str">
        <f>"SUT:018681                    "</f>
        <v xml:space="preserve">SUT:018681                    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  <c r="AL306" s="3">
        <v>0</v>
      </c>
      <c r="AM306" s="3">
        <v>0</v>
      </c>
      <c r="AN306" s="3">
        <v>0</v>
      </c>
      <c r="AO306" s="3">
        <v>0</v>
      </c>
      <c r="AP306" s="3">
        <v>0</v>
      </c>
      <c r="AQ306" s="3">
        <v>44.29</v>
      </c>
      <c r="AR306" s="3">
        <v>0</v>
      </c>
      <c r="AS306" s="3">
        <v>0</v>
      </c>
      <c r="AT306" s="3">
        <v>0</v>
      </c>
      <c r="AU306" s="3">
        <v>0</v>
      </c>
      <c r="AV306" s="3">
        <v>0</v>
      </c>
      <c r="AW306" s="3">
        <v>0</v>
      </c>
      <c r="AX306" s="3">
        <v>0</v>
      </c>
      <c r="AY306" s="3">
        <v>0</v>
      </c>
      <c r="AZ306" s="3">
        <v>0</v>
      </c>
      <c r="BA306" s="3">
        <v>0</v>
      </c>
      <c r="BB306" s="3">
        <v>0</v>
      </c>
      <c r="BC306" s="3">
        <v>0</v>
      </c>
      <c r="BD306" s="3">
        <v>0</v>
      </c>
      <c r="BE306" s="3">
        <v>0</v>
      </c>
      <c r="BF306" s="3">
        <v>0</v>
      </c>
      <c r="BG306" s="3">
        <v>0</v>
      </c>
      <c r="BH306" s="3">
        <v>1</v>
      </c>
      <c r="BI306" s="3">
        <v>0.3</v>
      </c>
      <c r="BJ306" s="3">
        <v>2.7</v>
      </c>
      <c r="BK306" s="3">
        <v>3</v>
      </c>
      <c r="BL306" s="3">
        <v>113.5</v>
      </c>
      <c r="BM306" s="3">
        <v>17.03</v>
      </c>
      <c r="BN306" s="3">
        <v>130.53</v>
      </c>
      <c r="BO306" s="3">
        <v>130.53</v>
      </c>
      <c r="BQ306" s="3" t="s">
        <v>1015</v>
      </c>
      <c r="BR306" s="3" t="s">
        <v>84</v>
      </c>
      <c r="BS306" s="4">
        <v>45232</v>
      </c>
      <c r="BT306" s="5">
        <v>0.38263888888888892</v>
      </c>
      <c r="BU306" s="3" t="s">
        <v>1016</v>
      </c>
      <c r="BV306" s="3" t="s">
        <v>94</v>
      </c>
      <c r="BY306" s="3">
        <v>13494.87</v>
      </c>
      <c r="BZ306" s="3" t="s">
        <v>86</v>
      </c>
      <c r="CA306" s="3" t="s">
        <v>592</v>
      </c>
      <c r="CC306" s="3" t="s">
        <v>158</v>
      </c>
      <c r="CD306" s="3">
        <v>2</v>
      </c>
      <c r="CE306" s="3" t="s">
        <v>87</v>
      </c>
      <c r="CF306" s="4">
        <v>45232</v>
      </c>
      <c r="CI306" s="3">
        <v>1</v>
      </c>
      <c r="CJ306" s="3">
        <v>1</v>
      </c>
      <c r="CK306" s="3">
        <v>21</v>
      </c>
      <c r="CL306" s="3" t="s">
        <v>88</v>
      </c>
    </row>
    <row r="307" spans="1:90" x14ac:dyDescent="0.3">
      <c r="A307" s="3" t="s">
        <v>72</v>
      </c>
      <c r="B307" s="3" t="s">
        <v>73</v>
      </c>
      <c r="C307" s="3" t="s">
        <v>74</v>
      </c>
      <c r="E307" s="3" t="str">
        <f>"GAB2017489"</f>
        <v>GAB2017489</v>
      </c>
      <c r="F307" s="4">
        <v>45231</v>
      </c>
      <c r="G307" s="3">
        <v>202408</v>
      </c>
      <c r="H307" s="3" t="s">
        <v>75</v>
      </c>
      <c r="I307" s="3" t="s">
        <v>76</v>
      </c>
      <c r="J307" s="3" t="s">
        <v>77</v>
      </c>
      <c r="K307" s="3" t="s">
        <v>78</v>
      </c>
      <c r="L307" s="3" t="s">
        <v>75</v>
      </c>
      <c r="M307" s="3" t="s">
        <v>76</v>
      </c>
      <c r="N307" s="3" t="s">
        <v>1017</v>
      </c>
      <c r="O307" s="3" t="s">
        <v>169</v>
      </c>
      <c r="P307" s="3" t="str">
        <f>"SUT:CT083654                  "</f>
        <v xml:space="preserve">SUT:CT083654                  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v>5.57</v>
      </c>
      <c r="AH307" s="3">
        <v>0</v>
      </c>
      <c r="AI307" s="3">
        <v>0</v>
      </c>
      <c r="AJ307" s="3">
        <v>0</v>
      </c>
      <c r="AK307" s="3">
        <v>0</v>
      </c>
      <c r="AL307" s="3">
        <v>0</v>
      </c>
      <c r="AM307" s="3">
        <v>0</v>
      </c>
      <c r="AN307" s="3">
        <v>0</v>
      </c>
      <c r="AO307" s="3">
        <v>0</v>
      </c>
      <c r="AP307" s="3">
        <v>0</v>
      </c>
      <c r="AQ307" s="3">
        <v>44.08</v>
      </c>
      <c r="AR307" s="3">
        <v>0</v>
      </c>
      <c r="AS307" s="3">
        <v>0</v>
      </c>
      <c r="AT307" s="3">
        <v>0</v>
      </c>
      <c r="AU307" s="3">
        <v>0</v>
      </c>
      <c r="AV307" s="3">
        <v>0</v>
      </c>
      <c r="AW307" s="3">
        <v>0</v>
      </c>
      <c r="AX307" s="3">
        <v>0</v>
      </c>
      <c r="AY307" s="3">
        <v>0</v>
      </c>
      <c r="AZ307" s="3">
        <v>0</v>
      </c>
      <c r="BA307" s="3">
        <v>0</v>
      </c>
      <c r="BB307" s="3">
        <v>0</v>
      </c>
      <c r="BC307" s="3">
        <v>0</v>
      </c>
      <c r="BD307" s="3">
        <v>0</v>
      </c>
      <c r="BE307" s="3">
        <v>0</v>
      </c>
      <c r="BF307" s="3">
        <v>0</v>
      </c>
      <c r="BG307" s="3">
        <v>0</v>
      </c>
      <c r="BH307" s="3">
        <v>1</v>
      </c>
      <c r="BI307" s="3">
        <v>1</v>
      </c>
      <c r="BJ307" s="3">
        <v>2.2999999999999998</v>
      </c>
      <c r="BK307" s="3">
        <v>3</v>
      </c>
      <c r="BL307" s="3">
        <v>118.52</v>
      </c>
      <c r="BM307" s="3">
        <v>17.78</v>
      </c>
      <c r="BN307" s="3">
        <v>136.30000000000001</v>
      </c>
      <c r="BO307" s="3">
        <v>136.30000000000001</v>
      </c>
      <c r="BQ307" s="3" t="s">
        <v>1018</v>
      </c>
      <c r="BR307" s="3" t="s">
        <v>84</v>
      </c>
      <c r="BS307" s="4">
        <v>45232</v>
      </c>
      <c r="BT307" s="5">
        <v>0.4069444444444445</v>
      </c>
      <c r="BU307" s="3" t="s">
        <v>1019</v>
      </c>
      <c r="BV307" s="3" t="s">
        <v>94</v>
      </c>
      <c r="BY307" s="3">
        <v>11506.58</v>
      </c>
      <c r="CA307" s="3" t="s">
        <v>390</v>
      </c>
      <c r="CC307" s="3" t="s">
        <v>76</v>
      </c>
      <c r="CD307" s="3">
        <v>7550</v>
      </c>
      <c r="CE307" s="3" t="s">
        <v>161</v>
      </c>
      <c r="CF307" s="4">
        <v>45233</v>
      </c>
      <c r="CI307" s="3">
        <v>1</v>
      </c>
      <c r="CJ307" s="3">
        <v>1</v>
      </c>
      <c r="CK307" s="3">
        <v>42</v>
      </c>
      <c r="CL307" s="3" t="s">
        <v>88</v>
      </c>
    </row>
    <row r="308" spans="1:90" x14ac:dyDescent="0.3">
      <c r="A308" s="3" t="s">
        <v>72</v>
      </c>
      <c r="B308" s="3" t="s">
        <v>73</v>
      </c>
      <c r="C308" s="3" t="s">
        <v>74</v>
      </c>
      <c r="E308" s="3" t="str">
        <f>"GAB2017511"</f>
        <v>GAB2017511</v>
      </c>
      <c r="F308" s="4">
        <v>45232</v>
      </c>
      <c r="G308" s="3">
        <v>202408</v>
      </c>
      <c r="H308" s="3" t="s">
        <v>75</v>
      </c>
      <c r="I308" s="3" t="s">
        <v>76</v>
      </c>
      <c r="J308" s="3" t="s">
        <v>77</v>
      </c>
      <c r="K308" s="3" t="s">
        <v>78</v>
      </c>
      <c r="L308" s="3" t="s">
        <v>326</v>
      </c>
      <c r="M308" s="3" t="s">
        <v>327</v>
      </c>
      <c r="N308" s="3" t="s">
        <v>635</v>
      </c>
      <c r="O308" s="3" t="s">
        <v>82</v>
      </c>
      <c r="P308" s="3" t="str">
        <f>"SUT-CT083680                  "</f>
        <v xml:space="preserve">SUT-CT083680                  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0</v>
      </c>
      <c r="AL308" s="3">
        <v>0</v>
      </c>
      <c r="AM308" s="3">
        <v>0</v>
      </c>
      <c r="AN308" s="3">
        <v>0</v>
      </c>
      <c r="AO308" s="3">
        <v>0</v>
      </c>
      <c r="AP308" s="3">
        <v>0</v>
      </c>
      <c r="AQ308" s="3">
        <v>83.07</v>
      </c>
      <c r="AR308" s="3">
        <v>0</v>
      </c>
      <c r="AS308" s="3">
        <v>0</v>
      </c>
      <c r="AT308" s="3">
        <v>0</v>
      </c>
      <c r="AU308" s="3">
        <v>0</v>
      </c>
      <c r="AV308" s="3">
        <v>0</v>
      </c>
      <c r="AW308" s="3">
        <v>0</v>
      </c>
      <c r="AX308" s="3">
        <v>0</v>
      </c>
      <c r="AY308" s="3">
        <v>0</v>
      </c>
      <c r="AZ308" s="3">
        <v>0</v>
      </c>
      <c r="BA308" s="3">
        <v>0</v>
      </c>
      <c r="BB308" s="3">
        <v>0</v>
      </c>
      <c r="BC308" s="3">
        <v>0</v>
      </c>
      <c r="BD308" s="3">
        <v>0</v>
      </c>
      <c r="BE308" s="3">
        <v>0</v>
      </c>
      <c r="BF308" s="3">
        <v>0</v>
      </c>
      <c r="BG308" s="3">
        <v>0</v>
      </c>
      <c r="BH308" s="3">
        <v>1</v>
      </c>
      <c r="BI308" s="3">
        <v>0.4</v>
      </c>
      <c r="BJ308" s="3">
        <v>3</v>
      </c>
      <c r="BK308" s="3">
        <v>3</v>
      </c>
      <c r="BL308" s="3">
        <v>212.87</v>
      </c>
      <c r="BM308" s="3">
        <v>31.93</v>
      </c>
      <c r="BN308" s="3">
        <v>244.8</v>
      </c>
      <c r="BO308" s="3">
        <v>244.8</v>
      </c>
      <c r="BQ308" s="3" t="s">
        <v>329</v>
      </c>
      <c r="BR308" s="3" t="s">
        <v>84</v>
      </c>
      <c r="BS308" s="4">
        <v>45233</v>
      </c>
      <c r="BT308" s="5">
        <v>0.42222222222222222</v>
      </c>
      <c r="BU308" s="3" t="s">
        <v>1020</v>
      </c>
      <c r="BV308" s="3" t="s">
        <v>94</v>
      </c>
      <c r="BY308" s="3">
        <v>15164</v>
      </c>
      <c r="BZ308" s="3" t="s">
        <v>86</v>
      </c>
      <c r="CA308" s="3" t="s">
        <v>371</v>
      </c>
      <c r="CC308" s="3" t="s">
        <v>327</v>
      </c>
      <c r="CD308" s="3">
        <v>9460</v>
      </c>
      <c r="CE308" s="3" t="s">
        <v>116</v>
      </c>
      <c r="CF308" s="4">
        <v>45233</v>
      </c>
      <c r="CI308" s="3">
        <v>2</v>
      </c>
      <c r="CJ308" s="3">
        <v>1</v>
      </c>
      <c r="CK308" s="3">
        <v>23</v>
      </c>
      <c r="CL308" s="3" t="s">
        <v>88</v>
      </c>
    </row>
    <row r="309" spans="1:90" x14ac:dyDescent="0.3">
      <c r="A309" s="3" t="s">
        <v>72</v>
      </c>
      <c r="B309" s="3" t="s">
        <v>73</v>
      </c>
      <c r="C309" s="3" t="s">
        <v>74</v>
      </c>
      <c r="E309" s="3" t="str">
        <f>"GAB2017515"</f>
        <v>GAB2017515</v>
      </c>
      <c r="F309" s="4">
        <v>45232</v>
      </c>
      <c r="G309" s="3">
        <v>202408</v>
      </c>
      <c r="H309" s="3" t="s">
        <v>75</v>
      </c>
      <c r="I309" s="3" t="s">
        <v>76</v>
      </c>
      <c r="J309" s="3" t="s">
        <v>77</v>
      </c>
      <c r="K309" s="3" t="s">
        <v>78</v>
      </c>
      <c r="L309" s="3" t="s">
        <v>136</v>
      </c>
      <c r="M309" s="3" t="s">
        <v>137</v>
      </c>
      <c r="N309" s="3" t="s">
        <v>352</v>
      </c>
      <c r="O309" s="3" t="s">
        <v>82</v>
      </c>
      <c r="P309" s="3" t="str">
        <f>"SUT-018778                    "</f>
        <v xml:space="preserve">SUT-018778                    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  <c r="AL309" s="3">
        <v>0</v>
      </c>
      <c r="AM309" s="3">
        <v>0</v>
      </c>
      <c r="AN309" s="3">
        <v>0</v>
      </c>
      <c r="AO309" s="3">
        <v>0</v>
      </c>
      <c r="AP309" s="3">
        <v>0</v>
      </c>
      <c r="AQ309" s="3">
        <v>29.54</v>
      </c>
      <c r="AR309" s="3">
        <v>0</v>
      </c>
      <c r="AS309" s="3">
        <v>0</v>
      </c>
      <c r="AT309" s="3">
        <v>0</v>
      </c>
      <c r="AU309" s="3">
        <v>0</v>
      </c>
      <c r="AV309" s="3">
        <v>0</v>
      </c>
      <c r="AW309" s="3">
        <v>0</v>
      </c>
      <c r="AX309" s="3">
        <v>0</v>
      </c>
      <c r="AY309" s="3">
        <v>0</v>
      </c>
      <c r="AZ309" s="3">
        <v>0</v>
      </c>
      <c r="BA309" s="3">
        <v>0</v>
      </c>
      <c r="BB309" s="3">
        <v>0</v>
      </c>
      <c r="BC309" s="3">
        <v>0</v>
      </c>
      <c r="BD309" s="3">
        <v>0</v>
      </c>
      <c r="BE309" s="3">
        <v>0</v>
      </c>
      <c r="BF309" s="3">
        <v>0</v>
      </c>
      <c r="BG309" s="3">
        <v>0</v>
      </c>
      <c r="BH309" s="3">
        <v>1</v>
      </c>
      <c r="BI309" s="3">
        <v>0.1</v>
      </c>
      <c r="BJ309" s="3">
        <v>1.8</v>
      </c>
      <c r="BK309" s="3">
        <v>2</v>
      </c>
      <c r="BL309" s="3">
        <v>75.69</v>
      </c>
      <c r="BM309" s="3">
        <v>11.35</v>
      </c>
      <c r="BN309" s="3">
        <v>87.04</v>
      </c>
      <c r="BO309" s="3">
        <v>87.04</v>
      </c>
      <c r="BQ309" s="3" t="s">
        <v>113</v>
      </c>
      <c r="BR309" s="3" t="s">
        <v>84</v>
      </c>
      <c r="BS309" s="4">
        <v>45233</v>
      </c>
      <c r="BT309" s="5">
        <v>0.42430555555555555</v>
      </c>
      <c r="BU309" s="3" t="s">
        <v>1021</v>
      </c>
      <c r="BV309" s="3" t="s">
        <v>94</v>
      </c>
      <c r="BY309" s="3">
        <v>9084.24</v>
      </c>
      <c r="BZ309" s="3" t="s">
        <v>86</v>
      </c>
      <c r="CA309" s="3" t="s">
        <v>722</v>
      </c>
      <c r="CC309" s="3" t="s">
        <v>137</v>
      </c>
      <c r="CD309" s="3">
        <v>157</v>
      </c>
      <c r="CE309" s="3" t="s">
        <v>116</v>
      </c>
      <c r="CF309" s="4">
        <v>45233</v>
      </c>
      <c r="CI309" s="3">
        <v>1</v>
      </c>
      <c r="CJ309" s="3">
        <v>1</v>
      </c>
      <c r="CK309" s="3">
        <v>21</v>
      </c>
      <c r="CL309" s="3" t="s">
        <v>88</v>
      </c>
    </row>
    <row r="310" spans="1:90" x14ac:dyDescent="0.3">
      <c r="A310" s="3" t="s">
        <v>72</v>
      </c>
      <c r="B310" s="3" t="s">
        <v>73</v>
      </c>
      <c r="C310" s="3" t="s">
        <v>74</v>
      </c>
      <c r="E310" s="3" t="str">
        <f>"GAB2017512"</f>
        <v>GAB2017512</v>
      </c>
      <c r="F310" s="4">
        <v>45232</v>
      </c>
      <c r="G310" s="3">
        <v>202408</v>
      </c>
      <c r="H310" s="3" t="s">
        <v>75</v>
      </c>
      <c r="I310" s="3" t="s">
        <v>76</v>
      </c>
      <c r="J310" s="3" t="s">
        <v>77</v>
      </c>
      <c r="K310" s="3" t="s">
        <v>78</v>
      </c>
      <c r="L310" s="3" t="s">
        <v>775</v>
      </c>
      <c r="M310" s="3" t="s">
        <v>776</v>
      </c>
      <c r="N310" s="3" t="s">
        <v>1022</v>
      </c>
      <c r="O310" s="3" t="s">
        <v>169</v>
      </c>
      <c r="P310" s="3" t="str">
        <f>"MED-CT082408                  "</f>
        <v xml:space="preserve">MED-CT082408                  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5.57</v>
      </c>
      <c r="AH310" s="3">
        <v>0</v>
      </c>
      <c r="AI310" s="3">
        <v>0</v>
      </c>
      <c r="AJ310" s="3">
        <v>0</v>
      </c>
      <c r="AK310" s="3">
        <v>0</v>
      </c>
      <c r="AL310" s="3">
        <v>0</v>
      </c>
      <c r="AM310" s="3">
        <v>0</v>
      </c>
      <c r="AN310" s="3">
        <v>0</v>
      </c>
      <c r="AO310" s="3">
        <v>0</v>
      </c>
      <c r="AP310" s="3">
        <v>0</v>
      </c>
      <c r="AQ310" s="3">
        <v>286.32</v>
      </c>
      <c r="AR310" s="3">
        <v>0</v>
      </c>
      <c r="AS310" s="3">
        <v>0</v>
      </c>
      <c r="AT310" s="3">
        <v>0</v>
      </c>
      <c r="AU310" s="3">
        <v>0</v>
      </c>
      <c r="AV310" s="3">
        <v>0</v>
      </c>
      <c r="AW310" s="3">
        <v>0</v>
      </c>
      <c r="AX310" s="3">
        <v>0</v>
      </c>
      <c r="AY310" s="3">
        <v>0</v>
      </c>
      <c r="AZ310" s="3">
        <v>0</v>
      </c>
      <c r="BA310" s="3">
        <v>0</v>
      </c>
      <c r="BB310" s="3">
        <v>0</v>
      </c>
      <c r="BC310" s="3">
        <v>0</v>
      </c>
      <c r="BD310" s="3">
        <v>0</v>
      </c>
      <c r="BE310" s="3">
        <v>0</v>
      </c>
      <c r="BF310" s="3">
        <v>0</v>
      </c>
      <c r="BG310" s="3">
        <v>0</v>
      </c>
      <c r="BH310" s="3">
        <v>5</v>
      </c>
      <c r="BI310" s="3">
        <v>19.100000000000001</v>
      </c>
      <c r="BJ310" s="3">
        <v>65</v>
      </c>
      <c r="BK310" s="3">
        <v>65</v>
      </c>
      <c r="BL310" s="3">
        <v>739.27</v>
      </c>
      <c r="BM310" s="3">
        <v>110.89</v>
      </c>
      <c r="BN310" s="3">
        <v>850.16</v>
      </c>
      <c r="BO310" s="3">
        <v>850.16</v>
      </c>
      <c r="BQ310" s="3" t="s">
        <v>1023</v>
      </c>
      <c r="BR310" s="3" t="s">
        <v>84</v>
      </c>
      <c r="BS310" s="4">
        <v>45238</v>
      </c>
      <c r="BT310" s="5">
        <v>0.55972222222222223</v>
      </c>
      <c r="BU310" s="3" t="s">
        <v>1024</v>
      </c>
      <c r="BV310" s="3" t="s">
        <v>94</v>
      </c>
      <c r="BY310" s="3">
        <v>324967.13</v>
      </c>
      <c r="CA310" s="3" t="s">
        <v>1025</v>
      </c>
      <c r="CC310" s="3" t="s">
        <v>776</v>
      </c>
      <c r="CD310" s="3">
        <v>8801</v>
      </c>
      <c r="CE310" s="3" t="s">
        <v>161</v>
      </c>
      <c r="CF310" s="4">
        <v>45240</v>
      </c>
      <c r="CI310" s="3">
        <v>5</v>
      </c>
      <c r="CJ310" s="3">
        <v>4</v>
      </c>
      <c r="CK310" s="3">
        <v>43</v>
      </c>
      <c r="CL310" s="3" t="s">
        <v>88</v>
      </c>
    </row>
    <row r="311" spans="1:90" x14ac:dyDescent="0.3">
      <c r="A311" s="3" t="s">
        <v>72</v>
      </c>
      <c r="B311" s="3" t="s">
        <v>73</v>
      </c>
      <c r="C311" s="3" t="s">
        <v>74</v>
      </c>
      <c r="E311" s="3" t="str">
        <f>"GAB2017534"</f>
        <v>GAB2017534</v>
      </c>
      <c r="F311" s="4">
        <v>45232</v>
      </c>
      <c r="G311" s="3">
        <v>202408</v>
      </c>
      <c r="H311" s="3" t="s">
        <v>75</v>
      </c>
      <c r="I311" s="3" t="s">
        <v>76</v>
      </c>
      <c r="J311" s="3" t="s">
        <v>77</v>
      </c>
      <c r="K311" s="3" t="s">
        <v>78</v>
      </c>
      <c r="L311" s="3" t="s">
        <v>454</v>
      </c>
      <c r="M311" s="3" t="s">
        <v>455</v>
      </c>
      <c r="N311" s="3" t="s">
        <v>648</v>
      </c>
      <c r="O311" s="3" t="s">
        <v>82</v>
      </c>
      <c r="P311" s="3" t="str">
        <f>"SUT-CT083700                  "</f>
        <v xml:space="preserve">SUT-CT083700                  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  <c r="AL311" s="3">
        <v>0</v>
      </c>
      <c r="AM311" s="3">
        <v>0</v>
      </c>
      <c r="AN311" s="3">
        <v>0</v>
      </c>
      <c r="AO311" s="3">
        <v>0</v>
      </c>
      <c r="AP311" s="3">
        <v>0</v>
      </c>
      <c r="AQ311" s="3">
        <v>70.150000000000006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v>0</v>
      </c>
      <c r="BE311" s="3">
        <v>0</v>
      </c>
      <c r="BF311" s="3">
        <v>0</v>
      </c>
      <c r="BG311" s="3">
        <v>0</v>
      </c>
      <c r="BH311" s="3">
        <v>1</v>
      </c>
      <c r="BI311" s="3">
        <v>0.1</v>
      </c>
      <c r="BJ311" s="3">
        <v>2.1</v>
      </c>
      <c r="BK311" s="3">
        <v>2.5</v>
      </c>
      <c r="BL311" s="3">
        <v>179.76</v>
      </c>
      <c r="BM311" s="3">
        <v>26.96</v>
      </c>
      <c r="BN311" s="3">
        <v>206.72</v>
      </c>
      <c r="BO311" s="3">
        <v>206.72</v>
      </c>
      <c r="BQ311" s="3" t="s">
        <v>649</v>
      </c>
      <c r="BR311" s="3" t="s">
        <v>84</v>
      </c>
      <c r="BS311" s="4">
        <v>45236</v>
      </c>
      <c r="BT311" s="5">
        <v>0.66875000000000007</v>
      </c>
      <c r="BU311" s="3" t="s">
        <v>1026</v>
      </c>
      <c r="BV311" s="3" t="s">
        <v>94</v>
      </c>
      <c r="BY311" s="3">
        <v>10535.94</v>
      </c>
      <c r="BZ311" s="3" t="s">
        <v>86</v>
      </c>
      <c r="CA311" s="3" t="s">
        <v>1027</v>
      </c>
      <c r="CC311" s="3" t="s">
        <v>455</v>
      </c>
      <c r="CD311" s="3">
        <v>4420</v>
      </c>
      <c r="CE311" s="3" t="s">
        <v>116</v>
      </c>
      <c r="CF311" s="4">
        <v>45237</v>
      </c>
      <c r="CI311" s="3">
        <v>2</v>
      </c>
      <c r="CJ311" s="3">
        <v>2</v>
      </c>
      <c r="CK311" s="3">
        <v>23</v>
      </c>
      <c r="CL311" s="3" t="s">
        <v>88</v>
      </c>
    </row>
    <row r="312" spans="1:90" x14ac:dyDescent="0.3">
      <c r="A312" s="3" t="s">
        <v>72</v>
      </c>
      <c r="B312" s="3" t="s">
        <v>73</v>
      </c>
      <c r="C312" s="3" t="s">
        <v>74</v>
      </c>
      <c r="E312" s="3" t="str">
        <f>"GAB2017536"</f>
        <v>GAB2017536</v>
      </c>
      <c r="F312" s="4">
        <v>45232</v>
      </c>
      <c r="G312" s="3">
        <v>202408</v>
      </c>
      <c r="H312" s="3" t="s">
        <v>75</v>
      </c>
      <c r="I312" s="3" t="s">
        <v>76</v>
      </c>
      <c r="J312" s="3" t="s">
        <v>77</v>
      </c>
      <c r="K312" s="3" t="s">
        <v>78</v>
      </c>
      <c r="L312" s="3" t="s">
        <v>75</v>
      </c>
      <c r="M312" s="3" t="s">
        <v>76</v>
      </c>
      <c r="N312" s="3" t="s">
        <v>401</v>
      </c>
      <c r="O312" s="3" t="s">
        <v>82</v>
      </c>
      <c r="P312" s="3" t="str">
        <f>"SUT-CT083717                  "</f>
        <v xml:space="preserve">SUT-CT083717                  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0</v>
      </c>
      <c r="AL312" s="3">
        <v>0</v>
      </c>
      <c r="AM312" s="3">
        <v>0</v>
      </c>
      <c r="AN312" s="3">
        <v>0</v>
      </c>
      <c r="AO312" s="3">
        <v>0</v>
      </c>
      <c r="AP312" s="3">
        <v>0</v>
      </c>
      <c r="AQ312" s="3">
        <v>23.07</v>
      </c>
      <c r="AR312" s="3">
        <v>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0</v>
      </c>
      <c r="BA312" s="3">
        <v>0</v>
      </c>
      <c r="BB312" s="3">
        <v>0</v>
      </c>
      <c r="BC312" s="3">
        <v>0</v>
      </c>
      <c r="BD312" s="3">
        <v>0</v>
      </c>
      <c r="BE312" s="3">
        <v>0</v>
      </c>
      <c r="BF312" s="3">
        <v>0</v>
      </c>
      <c r="BG312" s="3">
        <v>0</v>
      </c>
      <c r="BH312" s="3">
        <v>1</v>
      </c>
      <c r="BI312" s="3">
        <v>0.3</v>
      </c>
      <c r="BJ312" s="3">
        <v>2.4</v>
      </c>
      <c r="BK312" s="3">
        <v>3</v>
      </c>
      <c r="BL312" s="3">
        <v>59.12</v>
      </c>
      <c r="BM312" s="3">
        <v>8.8699999999999992</v>
      </c>
      <c r="BN312" s="3">
        <v>67.989999999999995</v>
      </c>
      <c r="BO312" s="3">
        <v>67.989999999999995</v>
      </c>
      <c r="BQ312" s="3" t="s">
        <v>402</v>
      </c>
      <c r="BR312" s="3" t="s">
        <v>84</v>
      </c>
      <c r="BS312" s="4">
        <v>45233</v>
      </c>
      <c r="BT312" s="5">
        <v>0.34375</v>
      </c>
      <c r="BU312" s="3" t="s">
        <v>1028</v>
      </c>
      <c r="BV312" s="3" t="s">
        <v>94</v>
      </c>
      <c r="BY312" s="3">
        <v>12049.5</v>
      </c>
      <c r="BZ312" s="3" t="s">
        <v>86</v>
      </c>
      <c r="CA312" s="3" t="s">
        <v>404</v>
      </c>
      <c r="CC312" s="3" t="s">
        <v>76</v>
      </c>
      <c r="CD312" s="3">
        <v>7441</v>
      </c>
      <c r="CE312" s="3" t="s">
        <v>291</v>
      </c>
      <c r="CF312" s="4">
        <v>45236</v>
      </c>
      <c r="CI312" s="3">
        <v>1</v>
      </c>
      <c r="CJ312" s="3">
        <v>1</v>
      </c>
      <c r="CK312" s="3">
        <v>22</v>
      </c>
      <c r="CL312" s="3" t="s">
        <v>88</v>
      </c>
    </row>
    <row r="313" spans="1:90" x14ac:dyDescent="0.3">
      <c r="A313" s="3" t="s">
        <v>72</v>
      </c>
      <c r="B313" s="3" t="s">
        <v>73</v>
      </c>
      <c r="C313" s="3" t="s">
        <v>74</v>
      </c>
      <c r="E313" s="3" t="str">
        <f>"GAB2017537"</f>
        <v>GAB2017537</v>
      </c>
      <c r="F313" s="4">
        <v>45232</v>
      </c>
      <c r="G313" s="3">
        <v>202408</v>
      </c>
      <c r="H313" s="3" t="s">
        <v>75</v>
      </c>
      <c r="I313" s="3" t="s">
        <v>76</v>
      </c>
      <c r="J313" s="3" t="s">
        <v>77</v>
      </c>
      <c r="K313" s="3" t="s">
        <v>78</v>
      </c>
      <c r="L313" s="3" t="s">
        <v>126</v>
      </c>
      <c r="M313" s="3" t="s">
        <v>127</v>
      </c>
      <c r="N313" s="3" t="s">
        <v>128</v>
      </c>
      <c r="O313" s="3" t="s">
        <v>82</v>
      </c>
      <c r="P313" s="3" t="str">
        <f>"SUT-CT083697                  "</f>
        <v xml:space="preserve">SUT-CT083697                  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  <c r="AL313" s="3">
        <v>0</v>
      </c>
      <c r="AM313" s="3">
        <v>0</v>
      </c>
      <c r="AN313" s="3">
        <v>0</v>
      </c>
      <c r="AO313" s="3">
        <v>0</v>
      </c>
      <c r="AP313" s="3">
        <v>0</v>
      </c>
      <c r="AQ313" s="3">
        <v>83.07</v>
      </c>
      <c r="AR313" s="3">
        <v>0</v>
      </c>
      <c r="AS313" s="3">
        <v>0</v>
      </c>
      <c r="AT313" s="3">
        <v>0</v>
      </c>
      <c r="AU313" s="3">
        <v>0</v>
      </c>
      <c r="AV313" s="3">
        <v>0</v>
      </c>
      <c r="AW313" s="3">
        <v>0</v>
      </c>
      <c r="AX313" s="3">
        <v>0</v>
      </c>
      <c r="AY313" s="3">
        <v>0</v>
      </c>
      <c r="AZ313" s="3">
        <v>0</v>
      </c>
      <c r="BA313" s="3">
        <v>0</v>
      </c>
      <c r="BB313" s="3">
        <v>0</v>
      </c>
      <c r="BC313" s="3">
        <v>0</v>
      </c>
      <c r="BD313" s="3">
        <v>0</v>
      </c>
      <c r="BE313" s="3">
        <v>0</v>
      </c>
      <c r="BF313" s="3">
        <v>0</v>
      </c>
      <c r="BG313" s="3">
        <v>0</v>
      </c>
      <c r="BH313" s="3">
        <v>1</v>
      </c>
      <c r="BI313" s="3">
        <v>0.5</v>
      </c>
      <c r="BJ313" s="3">
        <v>2.6</v>
      </c>
      <c r="BK313" s="3">
        <v>3</v>
      </c>
      <c r="BL313" s="3">
        <v>212.87</v>
      </c>
      <c r="BM313" s="3">
        <v>31.93</v>
      </c>
      <c r="BN313" s="3">
        <v>244.8</v>
      </c>
      <c r="BO313" s="3">
        <v>244.8</v>
      </c>
      <c r="BQ313" s="3" t="s">
        <v>129</v>
      </c>
      <c r="BR313" s="3" t="s">
        <v>84</v>
      </c>
      <c r="BS313" s="4">
        <v>45233</v>
      </c>
      <c r="BT313" s="5">
        <v>0.52083333333333337</v>
      </c>
      <c r="BU313" s="3" t="s">
        <v>1029</v>
      </c>
      <c r="BV313" s="3" t="s">
        <v>94</v>
      </c>
      <c r="BY313" s="3">
        <v>12828.2</v>
      </c>
      <c r="BZ313" s="3" t="s">
        <v>86</v>
      </c>
      <c r="CA313" s="3" t="s">
        <v>1030</v>
      </c>
      <c r="CC313" s="3" t="s">
        <v>127</v>
      </c>
      <c r="CD313" s="3">
        <v>250</v>
      </c>
      <c r="CE313" s="3" t="s">
        <v>243</v>
      </c>
      <c r="CF313" s="4">
        <v>45233</v>
      </c>
      <c r="CI313" s="3">
        <v>2</v>
      </c>
      <c r="CJ313" s="3">
        <v>1</v>
      </c>
      <c r="CK313" s="3">
        <v>23</v>
      </c>
      <c r="CL313" s="3" t="s">
        <v>88</v>
      </c>
    </row>
    <row r="314" spans="1:90" x14ac:dyDescent="0.3">
      <c r="A314" s="3" t="s">
        <v>72</v>
      </c>
      <c r="B314" s="3" t="s">
        <v>73</v>
      </c>
      <c r="C314" s="3" t="s">
        <v>74</v>
      </c>
      <c r="E314" s="3" t="str">
        <f>"GAB2017538"</f>
        <v>GAB2017538</v>
      </c>
      <c r="F314" s="4">
        <v>45232</v>
      </c>
      <c r="G314" s="3">
        <v>202408</v>
      </c>
      <c r="H314" s="3" t="s">
        <v>75</v>
      </c>
      <c r="I314" s="3" t="s">
        <v>76</v>
      </c>
      <c r="J314" s="3" t="s">
        <v>77</v>
      </c>
      <c r="K314" s="3" t="s">
        <v>78</v>
      </c>
      <c r="L314" s="3" t="s">
        <v>89</v>
      </c>
      <c r="M314" s="3" t="s">
        <v>90</v>
      </c>
      <c r="N314" s="3" t="s">
        <v>441</v>
      </c>
      <c r="O314" s="3" t="s">
        <v>82</v>
      </c>
      <c r="P314" s="3" t="str">
        <f>"SUT-CT083715                  "</f>
        <v xml:space="preserve">SUT-CT083715                  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0</v>
      </c>
      <c r="AL314" s="3">
        <v>0</v>
      </c>
      <c r="AM314" s="3">
        <v>0</v>
      </c>
      <c r="AN314" s="3">
        <v>0</v>
      </c>
      <c r="AO314" s="3">
        <v>0</v>
      </c>
      <c r="AP314" s="3">
        <v>0</v>
      </c>
      <c r="AQ314" s="3">
        <v>36.92</v>
      </c>
      <c r="AR314" s="3">
        <v>0</v>
      </c>
      <c r="AS314" s="3">
        <v>0</v>
      </c>
      <c r="AT314" s="3">
        <v>0</v>
      </c>
      <c r="AU314" s="3">
        <v>0</v>
      </c>
      <c r="AV314" s="3">
        <v>0</v>
      </c>
      <c r="AW314" s="3">
        <v>15.9</v>
      </c>
      <c r="AX314" s="3">
        <v>0</v>
      </c>
      <c r="AY314" s="3">
        <v>0</v>
      </c>
      <c r="AZ314" s="3">
        <v>0</v>
      </c>
      <c r="BA314" s="3">
        <v>0</v>
      </c>
      <c r="BB314" s="3">
        <v>0</v>
      </c>
      <c r="BC314" s="3">
        <v>0</v>
      </c>
      <c r="BD314" s="3">
        <v>0</v>
      </c>
      <c r="BE314" s="3">
        <v>0</v>
      </c>
      <c r="BF314" s="3">
        <v>0</v>
      </c>
      <c r="BG314" s="3">
        <v>0</v>
      </c>
      <c r="BH314" s="3">
        <v>1</v>
      </c>
      <c r="BI314" s="3">
        <v>0.4</v>
      </c>
      <c r="BJ314" s="3">
        <v>2.2999999999999998</v>
      </c>
      <c r="BK314" s="3">
        <v>2.5</v>
      </c>
      <c r="BL314" s="3">
        <v>110.5</v>
      </c>
      <c r="BM314" s="3">
        <v>16.579999999999998</v>
      </c>
      <c r="BN314" s="3">
        <v>127.08</v>
      </c>
      <c r="BO314" s="3">
        <v>127.08</v>
      </c>
      <c r="BQ314" s="3" t="s">
        <v>442</v>
      </c>
      <c r="BR314" s="3" t="s">
        <v>84</v>
      </c>
      <c r="BS314" s="4">
        <v>45233</v>
      </c>
      <c r="BT314" s="5">
        <v>0.3125</v>
      </c>
      <c r="BU314" s="3" t="s">
        <v>1031</v>
      </c>
      <c r="BV314" s="3" t="s">
        <v>94</v>
      </c>
      <c r="BY314" s="3">
        <v>11271.68</v>
      </c>
      <c r="BZ314" s="3" t="s">
        <v>108</v>
      </c>
      <c r="CA314" s="3" t="s">
        <v>1032</v>
      </c>
      <c r="CC314" s="3" t="s">
        <v>90</v>
      </c>
      <c r="CD314" s="3">
        <v>1862</v>
      </c>
      <c r="CE314" s="3" t="s">
        <v>243</v>
      </c>
      <c r="CF314" s="4">
        <v>45233</v>
      </c>
      <c r="CI314" s="3">
        <v>1</v>
      </c>
      <c r="CJ314" s="3">
        <v>1</v>
      </c>
      <c r="CK314" s="3">
        <v>21</v>
      </c>
      <c r="CL314" s="3" t="s">
        <v>88</v>
      </c>
    </row>
    <row r="315" spans="1:90" x14ac:dyDescent="0.3">
      <c r="A315" s="3" t="s">
        <v>72</v>
      </c>
      <c r="B315" s="3" t="s">
        <v>73</v>
      </c>
      <c r="C315" s="3" t="s">
        <v>74</v>
      </c>
      <c r="E315" s="3" t="str">
        <f>"GAB2017541"</f>
        <v>GAB2017541</v>
      </c>
      <c r="F315" s="4">
        <v>45232</v>
      </c>
      <c r="G315" s="3">
        <v>202408</v>
      </c>
      <c r="H315" s="3" t="s">
        <v>75</v>
      </c>
      <c r="I315" s="3" t="s">
        <v>76</v>
      </c>
      <c r="J315" s="3" t="s">
        <v>77</v>
      </c>
      <c r="K315" s="3" t="s">
        <v>78</v>
      </c>
      <c r="L315" s="3" t="s">
        <v>223</v>
      </c>
      <c r="M315" s="3" t="s">
        <v>224</v>
      </c>
      <c r="N315" s="3" t="s">
        <v>1033</v>
      </c>
      <c r="O315" s="3" t="s">
        <v>82</v>
      </c>
      <c r="P315" s="3" t="str">
        <f>"SUT-018792                    "</f>
        <v xml:space="preserve">SUT-018792                    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  <c r="AL315" s="3">
        <v>0</v>
      </c>
      <c r="AM315" s="3">
        <v>0</v>
      </c>
      <c r="AN315" s="3">
        <v>0</v>
      </c>
      <c r="AO315" s="3">
        <v>0</v>
      </c>
      <c r="AP315" s="3">
        <v>0</v>
      </c>
      <c r="AQ315" s="3">
        <v>29.54</v>
      </c>
      <c r="AR315" s="3">
        <v>0</v>
      </c>
      <c r="AS315" s="3">
        <v>0</v>
      </c>
      <c r="AT315" s="3">
        <v>0</v>
      </c>
      <c r="AU315" s="3">
        <v>0</v>
      </c>
      <c r="AV315" s="3">
        <v>0</v>
      </c>
      <c r="AW315" s="3">
        <v>0</v>
      </c>
      <c r="AX315" s="3">
        <v>0</v>
      </c>
      <c r="AY315" s="3">
        <v>0</v>
      </c>
      <c r="AZ315" s="3">
        <v>0</v>
      </c>
      <c r="BA315" s="3">
        <v>0</v>
      </c>
      <c r="BB315" s="3">
        <v>0</v>
      </c>
      <c r="BC315" s="3">
        <v>0</v>
      </c>
      <c r="BD315" s="3">
        <v>0</v>
      </c>
      <c r="BE315" s="3">
        <v>0</v>
      </c>
      <c r="BF315" s="3">
        <v>0</v>
      </c>
      <c r="BG315" s="3">
        <v>0</v>
      </c>
      <c r="BH315" s="3">
        <v>1</v>
      </c>
      <c r="BI315" s="3">
        <v>0.1</v>
      </c>
      <c r="BJ315" s="3">
        <v>2</v>
      </c>
      <c r="BK315" s="3">
        <v>2</v>
      </c>
      <c r="BL315" s="3">
        <v>75.69</v>
      </c>
      <c r="BM315" s="3">
        <v>11.35</v>
      </c>
      <c r="BN315" s="3">
        <v>87.04</v>
      </c>
      <c r="BO315" s="3">
        <v>87.04</v>
      </c>
      <c r="BQ315" s="3" t="s">
        <v>1034</v>
      </c>
      <c r="BR315" s="3" t="s">
        <v>84</v>
      </c>
      <c r="BS315" s="4">
        <v>45234</v>
      </c>
      <c r="BT315" s="5">
        <v>0.72083333333333333</v>
      </c>
      <c r="BU315" s="3" t="s">
        <v>1035</v>
      </c>
      <c r="BV315" s="3" t="s">
        <v>94</v>
      </c>
      <c r="BY315" s="3">
        <v>10038.6</v>
      </c>
      <c r="BZ315" s="3" t="s">
        <v>86</v>
      </c>
      <c r="CA315" s="3" t="s">
        <v>802</v>
      </c>
      <c r="CC315" s="3" t="s">
        <v>224</v>
      </c>
      <c r="CD315" s="3">
        <v>4091</v>
      </c>
      <c r="CE315" s="3" t="s">
        <v>116</v>
      </c>
      <c r="CF315" s="4">
        <v>45237</v>
      </c>
      <c r="CI315" s="3">
        <v>2</v>
      </c>
      <c r="CJ315" s="3">
        <v>1</v>
      </c>
      <c r="CK315" s="3">
        <v>21</v>
      </c>
      <c r="CL315" s="3" t="s">
        <v>88</v>
      </c>
    </row>
    <row r="316" spans="1:90" x14ac:dyDescent="0.3">
      <c r="A316" s="3" t="s">
        <v>72</v>
      </c>
      <c r="B316" s="3" t="s">
        <v>73</v>
      </c>
      <c r="C316" s="3" t="s">
        <v>74</v>
      </c>
      <c r="E316" s="3" t="str">
        <f>"GAB2017544"</f>
        <v>GAB2017544</v>
      </c>
      <c r="F316" s="4">
        <v>45232</v>
      </c>
      <c r="G316" s="3">
        <v>202408</v>
      </c>
      <c r="H316" s="3" t="s">
        <v>75</v>
      </c>
      <c r="I316" s="3" t="s">
        <v>76</v>
      </c>
      <c r="J316" s="3" t="s">
        <v>77</v>
      </c>
      <c r="K316" s="3" t="s">
        <v>78</v>
      </c>
      <c r="L316" s="3" t="s">
        <v>233</v>
      </c>
      <c r="M316" s="3" t="s">
        <v>234</v>
      </c>
      <c r="N316" s="3" t="s">
        <v>235</v>
      </c>
      <c r="O316" s="3" t="s">
        <v>82</v>
      </c>
      <c r="P316" s="3" t="str">
        <f>"SUT-CT083711                  "</f>
        <v xml:space="preserve">SUT-CT083711                  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  <c r="AL316" s="3">
        <v>0</v>
      </c>
      <c r="AM316" s="3">
        <v>0</v>
      </c>
      <c r="AN316" s="3">
        <v>0</v>
      </c>
      <c r="AO316" s="3">
        <v>0</v>
      </c>
      <c r="AP316" s="3">
        <v>0</v>
      </c>
      <c r="AQ316" s="3">
        <v>57.23</v>
      </c>
      <c r="AR316" s="3">
        <v>0</v>
      </c>
      <c r="AS316" s="3">
        <v>0</v>
      </c>
      <c r="AT316" s="3">
        <v>0</v>
      </c>
      <c r="AU316" s="3">
        <v>0</v>
      </c>
      <c r="AV316" s="3">
        <v>0</v>
      </c>
      <c r="AW316" s="3">
        <v>0</v>
      </c>
      <c r="AX316" s="3">
        <v>0</v>
      </c>
      <c r="AY316" s="3">
        <v>0</v>
      </c>
      <c r="AZ316" s="3">
        <v>0</v>
      </c>
      <c r="BA316" s="3">
        <v>0</v>
      </c>
      <c r="BB316" s="3">
        <v>0</v>
      </c>
      <c r="BC316" s="3">
        <v>0</v>
      </c>
      <c r="BD316" s="3">
        <v>0</v>
      </c>
      <c r="BE316" s="3">
        <v>0</v>
      </c>
      <c r="BF316" s="3">
        <v>0</v>
      </c>
      <c r="BG316" s="3">
        <v>0</v>
      </c>
      <c r="BH316" s="3">
        <v>1</v>
      </c>
      <c r="BI316" s="3">
        <v>0.7</v>
      </c>
      <c r="BJ316" s="3">
        <v>2</v>
      </c>
      <c r="BK316" s="3">
        <v>2</v>
      </c>
      <c r="BL316" s="3">
        <v>146.65</v>
      </c>
      <c r="BM316" s="3">
        <v>22</v>
      </c>
      <c r="BN316" s="3">
        <v>168.65</v>
      </c>
      <c r="BO316" s="3">
        <v>168.65</v>
      </c>
      <c r="BQ316" s="3" t="s">
        <v>236</v>
      </c>
      <c r="BR316" s="3" t="s">
        <v>84</v>
      </c>
      <c r="BS316" s="4">
        <v>45233</v>
      </c>
      <c r="BT316" s="5">
        <v>0.4375</v>
      </c>
      <c r="BU316" s="3" t="s">
        <v>1036</v>
      </c>
      <c r="BV316" s="3" t="s">
        <v>94</v>
      </c>
      <c r="BY316" s="3">
        <v>9871.0499999999993</v>
      </c>
      <c r="BZ316" s="3" t="s">
        <v>86</v>
      </c>
      <c r="CA316" s="3" t="s">
        <v>238</v>
      </c>
      <c r="CC316" s="3" t="s">
        <v>234</v>
      </c>
      <c r="CD316" s="3">
        <v>2515</v>
      </c>
      <c r="CE316" s="3" t="s">
        <v>300</v>
      </c>
      <c r="CF316" s="4">
        <v>45233</v>
      </c>
      <c r="CI316" s="3">
        <v>1</v>
      </c>
      <c r="CJ316" s="3">
        <v>1</v>
      </c>
      <c r="CK316" s="3">
        <v>23</v>
      </c>
      <c r="CL316" s="3" t="s">
        <v>88</v>
      </c>
    </row>
    <row r="317" spans="1:90" x14ac:dyDescent="0.3">
      <c r="A317" s="3" t="s">
        <v>72</v>
      </c>
      <c r="B317" s="3" t="s">
        <v>73</v>
      </c>
      <c r="C317" s="3" t="s">
        <v>74</v>
      </c>
      <c r="E317" s="3" t="str">
        <f>"009943325871"</f>
        <v>009943325871</v>
      </c>
      <c r="F317" s="4">
        <v>45232</v>
      </c>
      <c r="G317" s="3">
        <v>202408</v>
      </c>
      <c r="H317" s="3" t="s">
        <v>157</v>
      </c>
      <c r="I317" s="3" t="s">
        <v>158</v>
      </c>
      <c r="J317" s="3" t="s">
        <v>333</v>
      </c>
      <c r="K317" s="3" t="s">
        <v>78</v>
      </c>
      <c r="L317" s="3" t="s">
        <v>223</v>
      </c>
      <c r="M317" s="3" t="s">
        <v>224</v>
      </c>
      <c r="N317" s="3" t="s">
        <v>138</v>
      </c>
      <c r="O317" s="3" t="s">
        <v>82</v>
      </c>
      <c r="P317" s="3" t="str">
        <f>"NA                            "</f>
        <v xml:space="preserve">NA                            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  <c r="AL317" s="3">
        <v>0</v>
      </c>
      <c r="AM317" s="3">
        <v>0</v>
      </c>
      <c r="AN317" s="3">
        <v>0</v>
      </c>
      <c r="AO317" s="3">
        <v>0</v>
      </c>
      <c r="AP317" s="3">
        <v>0</v>
      </c>
      <c r="AQ317" s="3">
        <v>29.54</v>
      </c>
      <c r="AR317" s="3">
        <v>0</v>
      </c>
      <c r="AS317" s="3">
        <v>0</v>
      </c>
      <c r="AT317" s="3">
        <v>0</v>
      </c>
      <c r="AU317" s="3">
        <v>0</v>
      </c>
      <c r="AV317" s="3">
        <v>0</v>
      </c>
      <c r="AW317" s="3">
        <v>0</v>
      </c>
      <c r="AX317" s="3">
        <v>0</v>
      </c>
      <c r="AY317" s="3">
        <v>0</v>
      </c>
      <c r="AZ317" s="3">
        <v>0</v>
      </c>
      <c r="BA317" s="3">
        <v>0</v>
      </c>
      <c r="BB317" s="3">
        <v>0</v>
      </c>
      <c r="BC317" s="3">
        <v>0</v>
      </c>
      <c r="BD317" s="3">
        <v>0</v>
      </c>
      <c r="BE317" s="3">
        <v>0</v>
      </c>
      <c r="BF317" s="3">
        <v>0</v>
      </c>
      <c r="BG317" s="3">
        <v>0</v>
      </c>
      <c r="BH317" s="3">
        <v>1</v>
      </c>
      <c r="BI317" s="3">
        <v>1</v>
      </c>
      <c r="BJ317" s="3">
        <v>0.2</v>
      </c>
      <c r="BK317" s="3">
        <v>1</v>
      </c>
      <c r="BL317" s="3">
        <v>75.69</v>
      </c>
      <c r="BM317" s="3">
        <v>11.35</v>
      </c>
      <c r="BN317" s="3">
        <v>87.04</v>
      </c>
      <c r="BO317" s="3">
        <v>87.04</v>
      </c>
      <c r="BQ317" s="3" t="s">
        <v>1037</v>
      </c>
      <c r="BR317" s="3" t="s">
        <v>471</v>
      </c>
      <c r="BS317" s="4">
        <v>45238</v>
      </c>
      <c r="BT317" s="5">
        <v>0.5</v>
      </c>
      <c r="BU317" s="3" t="s">
        <v>763</v>
      </c>
      <c r="BV317" s="3" t="s">
        <v>88</v>
      </c>
      <c r="BW317" s="3" t="s">
        <v>551</v>
      </c>
      <c r="BX317" s="3" t="s">
        <v>951</v>
      </c>
      <c r="BY317" s="3">
        <v>900</v>
      </c>
      <c r="BZ317" s="3" t="s">
        <v>86</v>
      </c>
      <c r="CC317" s="3" t="s">
        <v>224</v>
      </c>
      <c r="CD317" s="3">
        <v>4000</v>
      </c>
      <c r="CE317" s="3" t="s">
        <v>161</v>
      </c>
      <c r="CF317" s="4">
        <v>45239</v>
      </c>
      <c r="CI317" s="3">
        <v>1</v>
      </c>
      <c r="CJ317" s="3">
        <v>4</v>
      </c>
      <c r="CK317" s="3">
        <v>21</v>
      </c>
      <c r="CL317" s="3" t="s">
        <v>88</v>
      </c>
    </row>
    <row r="318" spans="1:90" x14ac:dyDescent="0.3">
      <c r="A318" s="3" t="s">
        <v>72</v>
      </c>
      <c r="B318" s="3" t="s">
        <v>73</v>
      </c>
      <c r="C318" s="3" t="s">
        <v>74</v>
      </c>
      <c r="E318" s="3" t="str">
        <f>"009943325939"</f>
        <v>009943325939</v>
      </c>
      <c r="F318" s="4">
        <v>45232</v>
      </c>
      <c r="G318" s="3">
        <v>202408</v>
      </c>
      <c r="H318" s="3" t="s">
        <v>157</v>
      </c>
      <c r="I318" s="3" t="s">
        <v>158</v>
      </c>
      <c r="J318" s="3" t="s">
        <v>333</v>
      </c>
      <c r="K318" s="3" t="s">
        <v>78</v>
      </c>
      <c r="L318" s="3" t="s">
        <v>266</v>
      </c>
      <c r="M318" s="3" t="s">
        <v>267</v>
      </c>
      <c r="N318" s="3" t="s">
        <v>138</v>
      </c>
      <c r="O318" s="3" t="s">
        <v>82</v>
      </c>
      <c r="P318" s="3" t="str">
        <f>"NA                            "</f>
        <v xml:space="preserve">NA                            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3">
        <v>0</v>
      </c>
      <c r="AE318" s="3">
        <v>0</v>
      </c>
      <c r="AF318" s="3">
        <v>0</v>
      </c>
      <c r="AG318" s="3">
        <v>0</v>
      </c>
      <c r="AH318" s="3">
        <v>0</v>
      </c>
      <c r="AI318" s="3">
        <v>0</v>
      </c>
      <c r="AJ318" s="3">
        <v>0</v>
      </c>
      <c r="AK318" s="3">
        <v>0</v>
      </c>
      <c r="AL318" s="3">
        <v>0</v>
      </c>
      <c r="AM318" s="3">
        <v>0</v>
      </c>
      <c r="AN318" s="3">
        <v>0</v>
      </c>
      <c r="AO318" s="3">
        <v>0</v>
      </c>
      <c r="AP318" s="3">
        <v>0</v>
      </c>
      <c r="AQ318" s="3">
        <v>95.95</v>
      </c>
      <c r="AR318" s="3">
        <v>0</v>
      </c>
      <c r="AS318" s="3">
        <v>0</v>
      </c>
      <c r="AT318" s="3">
        <v>0</v>
      </c>
      <c r="AU318" s="3">
        <v>0</v>
      </c>
      <c r="AV318" s="3">
        <v>0</v>
      </c>
      <c r="AW318" s="3">
        <v>0</v>
      </c>
      <c r="AX318" s="3">
        <v>0</v>
      </c>
      <c r="AY318" s="3">
        <v>0</v>
      </c>
      <c r="AZ318" s="3">
        <v>0</v>
      </c>
      <c r="BA318" s="3">
        <v>0</v>
      </c>
      <c r="BB318" s="3">
        <v>0</v>
      </c>
      <c r="BC318" s="3">
        <v>0</v>
      </c>
      <c r="BD318" s="3">
        <v>0</v>
      </c>
      <c r="BE318" s="3">
        <v>0</v>
      </c>
      <c r="BF318" s="3">
        <v>0</v>
      </c>
      <c r="BG318" s="3">
        <v>0</v>
      </c>
      <c r="BH318" s="3">
        <v>1</v>
      </c>
      <c r="BI318" s="3">
        <v>3.9</v>
      </c>
      <c r="BJ318" s="3">
        <v>6.2</v>
      </c>
      <c r="BK318" s="3">
        <v>6.5</v>
      </c>
      <c r="BL318" s="3">
        <v>245.87</v>
      </c>
      <c r="BM318" s="3">
        <v>36.880000000000003</v>
      </c>
      <c r="BN318" s="3">
        <v>282.75</v>
      </c>
      <c r="BO318" s="3">
        <v>282.75</v>
      </c>
      <c r="BQ318" s="3" t="s">
        <v>269</v>
      </c>
      <c r="BR318" s="3" t="s">
        <v>139</v>
      </c>
      <c r="BS318" s="4">
        <v>45233</v>
      </c>
      <c r="BT318" s="5">
        <v>0.41666666666666669</v>
      </c>
      <c r="BU318" s="3" t="s">
        <v>968</v>
      </c>
      <c r="BV318" s="3" t="s">
        <v>94</v>
      </c>
      <c r="BY318" s="3">
        <v>30876</v>
      </c>
      <c r="BZ318" s="3" t="s">
        <v>86</v>
      </c>
      <c r="CC318" s="3" t="s">
        <v>267</v>
      </c>
      <c r="CD318" s="3">
        <v>9300</v>
      </c>
      <c r="CE318" s="3" t="s">
        <v>161</v>
      </c>
      <c r="CF318" s="4">
        <v>45236</v>
      </c>
      <c r="CI318" s="3">
        <v>1</v>
      </c>
      <c r="CJ318" s="3">
        <v>1</v>
      </c>
      <c r="CK318" s="3">
        <v>21</v>
      </c>
      <c r="CL318" s="3" t="s">
        <v>88</v>
      </c>
    </row>
    <row r="319" spans="1:90" x14ac:dyDescent="0.3">
      <c r="A319" s="3" t="s">
        <v>72</v>
      </c>
      <c r="B319" s="3" t="s">
        <v>73</v>
      </c>
      <c r="C319" s="3" t="s">
        <v>74</v>
      </c>
      <c r="E319" s="3" t="str">
        <f>"009943325940"</f>
        <v>009943325940</v>
      </c>
      <c r="F319" s="4">
        <v>45232</v>
      </c>
      <c r="G319" s="3">
        <v>202408</v>
      </c>
      <c r="H319" s="3" t="s">
        <v>157</v>
      </c>
      <c r="I319" s="3" t="s">
        <v>158</v>
      </c>
      <c r="J319" s="3" t="s">
        <v>333</v>
      </c>
      <c r="K319" s="3" t="s">
        <v>78</v>
      </c>
      <c r="L319" s="3" t="s">
        <v>223</v>
      </c>
      <c r="M319" s="3" t="s">
        <v>224</v>
      </c>
      <c r="N319" s="3" t="s">
        <v>138</v>
      </c>
      <c r="O319" s="3" t="s">
        <v>82</v>
      </c>
      <c r="P319" s="3" t="str">
        <f>"NA                            "</f>
        <v xml:space="preserve">NA                            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3">
        <v>0</v>
      </c>
      <c r="AE319" s="3">
        <v>0</v>
      </c>
      <c r="AF319" s="3">
        <v>0</v>
      </c>
      <c r="AG319" s="3">
        <v>0</v>
      </c>
      <c r="AH319" s="3">
        <v>0</v>
      </c>
      <c r="AI319" s="3">
        <v>0</v>
      </c>
      <c r="AJ319" s="3">
        <v>0</v>
      </c>
      <c r="AK319" s="3">
        <v>0</v>
      </c>
      <c r="AL319" s="3">
        <v>0</v>
      </c>
      <c r="AM319" s="3">
        <v>0</v>
      </c>
      <c r="AN319" s="3">
        <v>0</v>
      </c>
      <c r="AO319" s="3">
        <v>0</v>
      </c>
      <c r="AP319" s="3">
        <v>0</v>
      </c>
      <c r="AQ319" s="3">
        <v>81.19</v>
      </c>
      <c r="AR319" s="3">
        <v>0</v>
      </c>
      <c r="AS319" s="3">
        <v>0</v>
      </c>
      <c r="AT319" s="3">
        <v>0</v>
      </c>
      <c r="AU319" s="3">
        <v>0</v>
      </c>
      <c r="AV319" s="3">
        <v>0</v>
      </c>
      <c r="AW319" s="3">
        <v>0</v>
      </c>
      <c r="AX319" s="3">
        <v>0</v>
      </c>
      <c r="AY319" s="3">
        <v>0</v>
      </c>
      <c r="AZ319" s="3">
        <v>0</v>
      </c>
      <c r="BA319" s="3">
        <v>0</v>
      </c>
      <c r="BB319" s="3">
        <v>0</v>
      </c>
      <c r="BC319" s="3">
        <v>0</v>
      </c>
      <c r="BD319" s="3">
        <v>0</v>
      </c>
      <c r="BE319" s="3">
        <v>0</v>
      </c>
      <c r="BF319" s="3">
        <v>0</v>
      </c>
      <c r="BG319" s="3">
        <v>0</v>
      </c>
      <c r="BH319" s="3">
        <v>1</v>
      </c>
      <c r="BI319" s="3">
        <v>4</v>
      </c>
      <c r="BJ319" s="3">
        <v>5.3</v>
      </c>
      <c r="BK319" s="3">
        <v>5.5</v>
      </c>
      <c r="BL319" s="3">
        <v>208.05</v>
      </c>
      <c r="BM319" s="3">
        <v>31.21</v>
      </c>
      <c r="BN319" s="3">
        <v>239.26</v>
      </c>
      <c r="BO319" s="3">
        <v>239.26</v>
      </c>
      <c r="BQ319" s="3" t="s">
        <v>226</v>
      </c>
      <c r="BR319" s="3" t="s">
        <v>139</v>
      </c>
      <c r="BS319" s="4">
        <v>45233</v>
      </c>
      <c r="BT319" s="5">
        <v>0.50138888888888888</v>
      </c>
      <c r="BU319" s="3" t="s">
        <v>1038</v>
      </c>
      <c r="BV319" s="3" t="s">
        <v>88</v>
      </c>
      <c r="BY319" s="3">
        <v>26400</v>
      </c>
      <c r="BZ319" s="3" t="s">
        <v>86</v>
      </c>
      <c r="CC319" s="3" t="s">
        <v>224</v>
      </c>
      <c r="CD319" s="3">
        <v>4000</v>
      </c>
      <c r="CE319" s="3" t="s">
        <v>161</v>
      </c>
      <c r="CF319" s="4">
        <v>45236</v>
      </c>
      <c r="CI319" s="3">
        <v>1</v>
      </c>
      <c r="CJ319" s="3">
        <v>1</v>
      </c>
      <c r="CK319" s="3">
        <v>21</v>
      </c>
      <c r="CL319" s="3" t="s">
        <v>88</v>
      </c>
    </row>
    <row r="320" spans="1:90" x14ac:dyDescent="0.3">
      <c r="A320" s="3" t="s">
        <v>72</v>
      </c>
      <c r="B320" s="3" t="s">
        <v>73</v>
      </c>
      <c r="C320" s="3" t="s">
        <v>74</v>
      </c>
      <c r="E320" s="3" t="str">
        <f>"GAB2017528"</f>
        <v>GAB2017528</v>
      </c>
      <c r="F320" s="4">
        <v>45232</v>
      </c>
      <c r="G320" s="3">
        <v>202408</v>
      </c>
      <c r="H320" s="3" t="s">
        <v>75</v>
      </c>
      <c r="I320" s="3" t="s">
        <v>76</v>
      </c>
      <c r="J320" s="3" t="s">
        <v>77</v>
      </c>
      <c r="K320" s="3" t="s">
        <v>78</v>
      </c>
      <c r="L320" s="3" t="s">
        <v>223</v>
      </c>
      <c r="M320" s="3" t="s">
        <v>224</v>
      </c>
      <c r="N320" s="3" t="s">
        <v>700</v>
      </c>
      <c r="O320" s="3" t="s">
        <v>82</v>
      </c>
      <c r="P320" s="3" t="str">
        <f>"SUT-CT083699                  "</f>
        <v xml:space="preserve">SUT-CT083699                  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3">
        <v>0</v>
      </c>
      <c r="AE320" s="3">
        <v>0</v>
      </c>
      <c r="AF320" s="3">
        <v>0</v>
      </c>
      <c r="AG320" s="3">
        <v>0</v>
      </c>
      <c r="AH320" s="3">
        <v>0</v>
      </c>
      <c r="AI320" s="3">
        <v>0</v>
      </c>
      <c r="AJ320" s="3">
        <v>0</v>
      </c>
      <c r="AK320" s="3">
        <v>0</v>
      </c>
      <c r="AL320" s="3">
        <v>0</v>
      </c>
      <c r="AM320" s="3">
        <v>0</v>
      </c>
      <c r="AN320" s="3">
        <v>0</v>
      </c>
      <c r="AO320" s="3">
        <v>0</v>
      </c>
      <c r="AP320" s="3">
        <v>0</v>
      </c>
      <c r="AQ320" s="3">
        <v>29.54</v>
      </c>
      <c r="AR320" s="3">
        <v>0</v>
      </c>
      <c r="AS320" s="3">
        <v>0</v>
      </c>
      <c r="AT320" s="3">
        <v>0</v>
      </c>
      <c r="AU320" s="3">
        <v>0</v>
      </c>
      <c r="AV320" s="3">
        <v>0</v>
      </c>
      <c r="AW320" s="3">
        <v>0</v>
      </c>
      <c r="AX320" s="3">
        <v>0</v>
      </c>
      <c r="AY320" s="3">
        <v>0</v>
      </c>
      <c r="AZ320" s="3">
        <v>0</v>
      </c>
      <c r="BA320" s="3">
        <v>0</v>
      </c>
      <c r="BB320" s="3">
        <v>0</v>
      </c>
      <c r="BC320" s="3">
        <v>0</v>
      </c>
      <c r="BD320" s="3">
        <v>0</v>
      </c>
      <c r="BE320" s="3">
        <v>0</v>
      </c>
      <c r="BF320" s="3">
        <v>0</v>
      </c>
      <c r="BG320" s="3">
        <v>0</v>
      </c>
      <c r="BH320" s="3">
        <v>1</v>
      </c>
      <c r="BI320" s="3">
        <v>0.1</v>
      </c>
      <c r="BJ320" s="3">
        <v>1.5</v>
      </c>
      <c r="BK320" s="3">
        <v>1.5</v>
      </c>
      <c r="BL320" s="3">
        <v>75.69</v>
      </c>
      <c r="BM320" s="3">
        <v>11.35</v>
      </c>
      <c r="BN320" s="3">
        <v>87.04</v>
      </c>
      <c r="BO320" s="3">
        <v>87.04</v>
      </c>
      <c r="BR320" s="3" t="s">
        <v>84</v>
      </c>
      <c r="BS320" s="4">
        <v>45236</v>
      </c>
      <c r="BT320" s="5">
        <v>0.40277777777777773</v>
      </c>
      <c r="BU320" s="3" t="s">
        <v>1039</v>
      </c>
      <c r="BV320" s="3" t="s">
        <v>94</v>
      </c>
      <c r="BY320" s="3">
        <v>7707.38</v>
      </c>
      <c r="BZ320" s="3" t="s">
        <v>86</v>
      </c>
      <c r="CC320" s="3" t="s">
        <v>224</v>
      </c>
      <c r="CD320" s="3">
        <v>4001</v>
      </c>
      <c r="CE320" s="3" t="s">
        <v>96</v>
      </c>
      <c r="CF320" s="4">
        <v>45237</v>
      </c>
      <c r="CI320" s="3">
        <v>2</v>
      </c>
      <c r="CJ320" s="3">
        <v>2</v>
      </c>
      <c r="CK320" s="3">
        <v>21</v>
      </c>
      <c r="CL320" s="3" t="s">
        <v>88</v>
      </c>
    </row>
    <row r="321" spans="1:90" x14ac:dyDescent="0.3">
      <c r="A321" s="3" t="s">
        <v>72</v>
      </c>
      <c r="B321" s="3" t="s">
        <v>73</v>
      </c>
      <c r="C321" s="3" t="s">
        <v>74</v>
      </c>
      <c r="E321" s="3" t="str">
        <f>"GAB2017531"</f>
        <v>GAB2017531</v>
      </c>
      <c r="F321" s="4">
        <v>45232</v>
      </c>
      <c r="G321" s="3">
        <v>202408</v>
      </c>
      <c r="H321" s="3" t="s">
        <v>75</v>
      </c>
      <c r="I321" s="3" t="s">
        <v>76</v>
      </c>
      <c r="J321" s="3" t="s">
        <v>77</v>
      </c>
      <c r="K321" s="3" t="s">
        <v>78</v>
      </c>
      <c r="L321" s="3" t="s">
        <v>75</v>
      </c>
      <c r="M321" s="3" t="s">
        <v>76</v>
      </c>
      <c r="N321" s="3" t="s">
        <v>787</v>
      </c>
      <c r="O321" s="3" t="s">
        <v>82</v>
      </c>
      <c r="P321" s="3" t="str">
        <f>"SUT-CT083692 CT083679         "</f>
        <v xml:space="preserve">SUT-CT083692 CT083679         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3">
        <v>0</v>
      </c>
      <c r="AE321" s="3">
        <v>0</v>
      </c>
      <c r="AF321" s="3">
        <v>0</v>
      </c>
      <c r="AG321" s="3">
        <v>0</v>
      </c>
      <c r="AH321" s="3">
        <v>0</v>
      </c>
      <c r="AI321" s="3">
        <v>0</v>
      </c>
      <c r="AJ321" s="3">
        <v>0</v>
      </c>
      <c r="AK321" s="3">
        <v>0</v>
      </c>
      <c r="AL321" s="3">
        <v>0</v>
      </c>
      <c r="AM321" s="3">
        <v>0</v>
      </c>
      <c r="AN321" s="3">
        <v>0</v>
      </c>
      <c r="AO321" s="3">
        <v>0</v>
      </c>
      <c r="AP321" s="3">
        <v>0</v>
      </c>
      <c r="AQ321" s="3">
        <v>23.07</v>
      </c>
      <c r="AR321" s="3">
        <v>0</v>
      </c>
      <c r="AS321" s="3">
        <v>0</v>
      </c>
      <c r="AT321" s="3">
        <v>0</v>
      </c>
      <c r="AU321" s="3">
        <v>0</v>
      </c>
      <c r="AV321" s="3">
        <v>0</v>
      </c>
      <c r="AW321" s="3">
        <v>0</v>
      </c>
      <c r="AX321" s="3">
        <v>0</v>
      </c>
      <c r="AY321" s="3">
        <v>0</v>
      </c>
      <c r="AZ321" s="3">
        <v>0</v>
      </c>
      <c r="BA321" s="3">
        <v>0</v>
      </c>
      <c r="BB321" s="3">
        <v>0</v>
      </c>
      <c r="BC321" s="3">
        <v>0</v>
      </c>
      <c r="BD321" s="3">
        <v>0</v>
      </c>
      <c r="BE321" s="3">
        <v>0</v>
      </c>
      <c r="BF321" s="3">
        <v>0</v>
      </c>
      <c r="BG321" s="3">
        <v>0</v>
      </c>
      <c r="BH321" s="3">
        <v>1</v>
      </c>
      <c r="BI321" s="3">
        <v>1.4</v>
      </c>
      <c r="BJ321" s="3">
        <v>6.3</v>
      </c>
      <c r="BK321" s="3">
        <v>7</v>
      </c>
      <c r="BL321" s="3">
        <v>59.12</v>
      </c>
      <c r="BM321" s="3">
        <v>8.8699999999999992</v>
      </c>
      <c r="BN321" s="3">
        <v>67.989999999999995</v>
      </c>
      <c r="BO321" s="3">
        <v>67.989999999999995</v>
      </c>
      <c r="BQ321" s="3" t="s">
        <v>788</v>
      </c>
      <c r="BR321" s="3" t="s">
        <v>84</v>
      </c>
      <c r="BS321" s="4">
        <v>45233</v>
      </c>
      <c r="BT321" s="5">
        <v>0.37916666666666665</v>
      </c>
      <c r="BU321" s="3" t="s">
        <v>846</v>
      </c>
      <c r="BV321" s="3" t="s">
        <v>94</v>
      </c>
      <c r="BY321" s="3">
        <v>31333.25</v>
      </c>
      <c r="BZ321" s="3" t="s">
        <v>86</v>
      </c>
      <c r="CA321" s="3" t="s">
        <v>847</v>
      </c>
      <c r="CC321" s="3" t="s">
        <v>76</v>
      </c>
      <c r="CD321" s="3">
        <v>7800</v>
      </c>
      <c r="CE321" s="3" t="s">
        <v>1040</v>
      </c>
      <c r="CF321" s="4">
        <v>45236</v>
      </c>
      <c r="CI321" s="3">
        <v>1</v>
      </c>
      <c r="CJ321" s="3">
        <v>1</v>
      </c>
      <c r="CK321" s="3">
        <v>22</v>
      </c>
      <c r="CL321" s="3" t="s">
        <v>88</v>
      </c>
    </row>
    <row r="322" spans="1:90" x14ac:dyDescent="0.3">
      <c r="A322" s="3" t="s">
        <v>72</v>
      </c>
      <c r="B322" s="3" t="s">
        <v>73</v>
      </c>
      <c r="C322" s="3" t="s">
        <v>74</v>
      </c>
      <c r="E322" s="3" t="str">
        <f>"GAB2017532"</f>
        <v>GAB2017532</v>
      </c>
      <c r="F322" s="4">
        <v>45232</v>
      </c>
      <c r="G322" s="3">
        <v>202408</v>
      </c>
      <c r="H322" s="3" t="s">
        <v>75</v>
      </c>
      <c r="I322" s="3" t="s">
        <v>76</v>
      </c>
      <c r="J322" s="3" t="s">
        <v>77</v>
      </c>
      <c r="K322" s="3" t="s">
        <v>78</v>
      </c>
      <c r="L322" s="3" t="s">
        <v>75</v>
      </c>
      <c r="M322" s="3" t="s">
        <v>76</v>
      </c>
      <c r="N322" s="3" t="s">
        <v>452</v>
      </c>
      <c r="O322" s="3" t="s">
        <v>82</v>
      </c>
      <c r="P322" s="3" t="str">
        <f>"SUT-CT083712                  "</f>
        <v xml:space="preserve">SUT-CT083712                  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0</v>
      </c>
      <c r="Z322" s="3">
        <v>0</v>
      </c>
      <c r="AA322" s="3">
        <v>0</v>
      </c>
      <c r="AB322" s="3">
        <v>0</v>
      </c>
      <c r="AC322" s="3">
        <v>0</v>
      </c>
      <c r="AD322" s="3">
        <v>0</v>
      </c>
      <c r="AE322" s="3">
        <v>0</v>
      </c>
      <c r="AF322" s="3">
        <v>0</v>
      </c>
      <c r="AG322" s="3">
        <v>0</v>
      </c>
      <c r="AH322" s="3">
        <v>0</v>
      </c>
      <c r="AI322" s="3">
        <v>0</v>
      </c>
      <c r="AJ322" s="3">
        <v>0</v>
      </c>
      <c r="AK322" s="3">
        <v>0</v>
      </c>
      <c r="AL322" s="3">
        <v>0</v>
      </c>
      <c r="AM322" s="3">
        <v>0</v>
      </c>
      <c r="AN322" s="3">
        <v>0</v>
      </c>
      <c r="AO322" s="3">
        <v>0</v>
      </c>
      <c r="AP322" s="3">
        <v>0</v>
      </c>
      <c r="AQ322" s="3">
        <v>23.07</v>
      </c>
      <c r="AR322" s="3">
        <v>0</v>
      </c>
      <c r="AS322" s="3">
        <v>0</v>
      </c>
      <c r="AT322" s="3">
        <v>0</v>
      </c>
      <c r="AU322" s="3">
        <v>0</v>
      </c>
      <c r="AV322" s="3">
        <v>0</v>
      </c>
      <c r="AW322" s="3">
        <v>0</v>
      </c>
      <c r="AX322" s="3">
        <v>0</v>
      </c>
      <c r="AY322" s="3">
        <v>0</v>
      </c>
      <c r="AZ322" s="3">
        <v>0</v>
      </c>
      <c r="BA322" s="3">
        <v>0</v>
      </c>
      <c r="BB322" s="3">
        <v>0</v>
      </c>
      <c r="BC322" s="3">
        <v>0</v>
      </c>
      <c r="BD322" s="3">
        <v>0</v>
      </c>
      <c r="BE322" s="3">
        <v>0</v>
      </c>
      <c r="BF322" s="3">
        <v>0</v>
      </c>
      <c r="BG322" s="3">
        <v>0</v>
      </c>
      <c r="BH322" s="3">
        <v>1</v>
      </c>
      <c r="BI322" s="3">
        <v>0.3</v>
      </c>
      <c r="BJ322" s="3">
        <v>2.5</v>
      </c>
      <c r="BK322" s="3">
        <v>3</v>
      </c>
      <c r="BL322" s="3">
        <v>59.12</v>
      </c>
      <c r="BM322" s="3">
        <v>8.8699999999999992</v>
      </c>
      <c r="BN322" s="3">
        <v>67.989999999999995</v>
      </c>
      <c r="BO322" s="3">
        <v>67.989999999999995</v>
      </c>
      <c r="BQ322" s="3" t="s">
        <v>295</v>
      </c>
      <c r="BR322" s="3" t="s">
        <v>84</v>
      </c>
      <c r="BS322" s="4">
        <v>45233</v>
      </c>
      <c r="BT322" s="5">
        <v>0.43124999999999997</v>
      </c>
      <c r="BU322" s="3" t="s">
        <v>1041</v>
      </c>
      <c r="BV322" s="3" t="s">
        <v>94</v>
      </c>
      <c r="BY322" s="3">
        <v>12542.85</v>
      </c>
      <c r="BZ322" s="3" t="s">
        <v>86</v>
      </c>
      <c r="CA322" s="3" t="s">
        <v>390</v>
      </c>
      <c r="CC322" s="3" t="s">
        <v>76</v>
      </c>
      <c r="CD322" s="3">
        <v>7550</v>
      </c>
      <c r="CE322" s="3" t="s">
        <v>291</v>
      </c>
      <c r="CF322" s="4">
        <v>45236</v>
      </c>
      <c r="CI322" s="3">
        <v>1</v>
      </c>
      <c r="CJ322" s="3">
        <v>1</v>
      </c>
      <c r="CK322" s="3">
        <v>22</v>
      </c>
      <c r="CL322" s="3" t="s">
        <v>88</v>
      </c>
    </row>
    <row r="323" spans="1:90" x14ac:dyDescent="0.3">
      <c r="A323" s="3" t="s">
        <v>72</v>
      </c>
      <c r="B323" s="3" t="s">
        <v>73</v>
      </c>
      <c r="C323" s="3" t="s">
        <v>74</v>
      </c>
      <c r="E323" s="3" t="str">
        <f>"GAB2017533"</f>
        <v>GAB2017533</v>
      </c>
      <c r="F323" s="4">
        <v>45232</v>
      </c>
      <c r="G323" s="3">
        <v>202408</v>
      </c>
      <c r="H323" s="3" t="s">
        <v>75</v>
      </c>
      <c r="I323" s="3" t="s">
        <v>76</v>
      </c>
      <c r="J323" s="3" t="s">
        <v>77</v>
      </c>
      <c r="K323" s="3" t="s">
        <v>78</v>
      </c>
      <c r="L323" s="3" t="s">
        <v>97</v>
      </c>
      <c r="M323" s="3" t="s">
        <v>98</v>
      </c>
      <c r="N323" s="3" t="s">
        <v>122</v>
      </c>
      <c r="O323" s="3" t="s">
        <v>82</v>
      </c>
      <c r="P323" s="3" t="str">
        <f>"SUT-CT083698                  "</f>
        <v xml:space="preserve">SUT-CT083698                  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3">
        <v>0</v>
      </c>
      <c r="AE323" s="3">
        <v>0</v>
      </c>
      <c r="AF323" s="3">
        <v>0</v>
      </c>
      <c r="AG323" s="3">
        <v>0</v>
      </c>
      <c r="AH323" s="3">
        <v>0</v>
      </c>
      <c r="AI323" s="3">
        <v>0</v>
      </c>
      <c r="AJ323" s="3">
        <v>0</v>
      </c>
      <c r="AK323" s="3">
        <v>0</v>
      </c>
      <c r="AL323" s="3">
        <v>0</v>
      </c>
      <c r="AM323" s="3">
        <v>0</v>
      </c>
      <c r="AN323" s="3">
        <v>0</v>
      </c>
      <c r="AO323" s="3">
        <v>0</v>
      </c>
      <c r="AP323" s="3">
        <v>0</v>
      </c>
      <c r="AQ323" s="3">
        <v>23.07</v>
      </c>
      <c r="AR323" s="3">
        <v>0</v>
      </c>
      <c r="AS323" s="3">
        <v>0</v>
      </c>
      <c r="AT323" s="3">
        <v>0</v>
      </c>
      <c r="AU323" s="3">
        <v>0</v>
      </c>
      <c r="AV323" s="3">
        <v>0</v>
      </c>
      <c r="AW323" s="3">
        <v>0</v>
      </c>
      <c r="AX323" s="3">
        <v>0</v>
      </c>
      <c r="AY323" s="3">
        <v>0</v>
      </c>
      <c r="AZ323" s="3">
        <v>0</v>
      </c>
      <c r="BA323" s="3">
        <v>0</v>
      </c>
      <c r="BB323" s="3">
        <v>0</v>
      </c>
      <c r="BC323" s="3">
        <v>0</v>
      </c>
      <c r="BD323" s="3">
        <v>0</v>
      </c>
      <c r="BE323" s="3">
        <v>0</v>
      </c>
      <c r="BF323" s="3">
        <v>0</v>
      </c>
      <c r="BG323" s="3">
        <v>0</v>
      </c>
      <c r="BH323" s="3">
        <v>1</v>
      </c>
      <c r="BI323" s="3">
        <v>0.4</v>
      </c>
      <c r="BJ323" s="3">
        <v>2.7</v>
      </c>
      <c r="BK323" s="3">
        <v>3</v>
      </c>
      <c r="BL323" s="3">
        <v>59.12</v>
      </c>
      <c r="BM323" s="3">
        <v>8.8699999999999992</v>
      </c>
      <c r="BN323" s="3">
        <v>67.989999999999995</v>
      </c>
      <c r="BO323" s="3">
        <v>67.989999999999995</v>
      </c>
      <c r="BQ323" s="3" t="s">
        <v>123</v>
      </c>
      <c r="BR323" s="3" t="s">
        <v>84</v>
      </c>
      <c r="BS323" s="4">
        <v>45233</v>
      </c>
      <c r="BT323" s="5">
        <v>0.39583333333333331</v>
      </c>
      <c r="BU323" s="3" t="s">
        <v>146</v>
      </c>
      <c r="BV323" s="3" t="s">
        <v>94</v>
      </c>
      <c r="BY323" s="3">
        <v>13563.2</v>
      </c>
      <c r="BZ323" s="3" t="s">
        <v>86</v>
      </c>
      <c r="CA323" s="3" t="s">
        <v>147</v>
      </c>
      <c r="CC323" s="3" t="s">
        <v>98</v>
      </c>
      <c r="CD323" s="3">
        <v>7600</v>
      </c>
      <c r="CE323" s="3" t="s">
        <v>291</v>
      </c>
      <c r="CF323" s="4">
        <v>45236</v>
      </c>
      <c r="CI323" s="3">
        <v>1</v>
      </c>
      <c r="CJ323" s="3">
        <v>1</v>
      </c>
      <c r="CK323" s="3">
        <v>22</v>
      </c>
      <c r="CL323" s="3" t="s">
        <v>88</v>
      </c>
    </row>
    <row r="324" spans="1:90" x14ac:dyDescent="0.3">
      <c r="A324" s="3" t="s">
        <v>72</v>
      </c>
      <c r="B324" s="3" t="s">
        <v>73</v>
      </c>
      <c r="C324" s="3" t="s">
        <v>74</v>
      </c>
      <c r="E324" s="3" t="str">
        <f>"GAB2017513"</f>
        <v>GAB2017513</v>
      </c>
      <c r="F324" s="4">
        <v>45232</v>
      </c>
      <c r="G324" s="3">
        <v>202408</v>
      </c>
      <c r="H324" s="3" t="s">
        <v>75</v>
      </c>
      <c r="I324" s="3" t="s">
        <v>76</v>
      </c>
      <c r="J324" s="3" t="s">
        <v>77</v>
      </c>
      <c r="K324" s="3" t="s">
        <v>78</v>
      </c>
      <c r="L324" s="3" t="s">
        <v>497</v>
      </c>
      <c r="M324" s="3" t="s">
        <v>498</v>
      </c>
      <c r="N324" s="3" t="s">
        <v>1042</v>
      </c>
      <c r="O324" s="3" t="s">
        <v>169</v>
      </c>
      <c r="P324" s="3" t="str">
        <f>"SUT-018780 018781 018782 01878"</f>
        <v>SUT-018780 018781 018782 01878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3">
        <v>0</v>
      </c>
      <c r="AE324" s="3">
        <v>0</v>
      </c>
      <c r="AF324" s="3">
        <v>0</v>
      </c>
      <c r="AG324" s="3">
        <v>5.57</v>
      </c>
      <c r="AH324" s="3">
        <v>0</v>
      </c>
      <c r="AI324" s="3">
        <v>0</v>
      </c>
      <c r="AJ324" s="3">
        <v>0</v>
      </c>
      <c r="AK324" s="3">
        <v>0</v>
      </c>
      <c r="AL324" s="3">
        <v>0</v>
      </c>
      <c r="AM324" s="3">
        <v>0</v>
      </c>
      <c r="AN324" s="3">
        <v>0</v>
      </c>
      <c r="AO324" s="3">
        <v>0</v>
      </c>
      <c r="AP324" s="3">
        <v>0</v>
      </c>
      <c r="AQ324" s="3">
        <v>80.56</v>
      </c>
      <c r="AR324" s="3">
        <v>0</v>
      </c>
      <c r="AS324" s="3">
        <v>0</v>
      </c>
      <c r="AT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v>0</v>
      </c>
      <c r="BA324" s="3">
        <v>0</v>
      </c>
      <c r="BB324" s="3">
        <v>0</v>
      </c>
      <c r="BC324" s="3">
        <v>0</v>
      </c>
      <c r="BD324" s="3">
        <v>0</v>
      </c>
      <c r="BE324" s="3">
        <v>0</v>
      </c>
      <c r="BF324" s="3">
        <v>0</v>
      </c>
      <c r="BG324" s="3">
        <v>0</v>
      </c>
      <c r="BH324" s="3">
        <v>1</v>
      </c>
      <c r="BI324" s="3">
        <v>4.5</v>
      </c>
      <c r="BJ324" s="3">
        <v>12.3</v>
      </c>
      <c r="BK324" s="3">
        <v>13</v>
      </c>
      <c r="BL324" s="3">
        <v>212.01</v>
      </c>
      <c r="BM324" s="3">
        <v>31.8</v>
      </c>
      <c r="BN324" s="3">
        <v>243.81</v>
      </c>
      <c r="BO324" s="3">
        <v>243.81</v>
      </c>
      <c r="BQ324" s="3" t="s">
        <v>1043</v>
      </c>
      <c r="BR324" s="3" t="s">
        <v>84</v>
      </c>
      <c r="BS324" s="4">
        <v>45237</v>
      </c>
      <c r="BT324" s="5">
        <v>0.54999999999999993</v>
      </c>
      <c r="BU324" s="3" t="s">
        <v>1044</v>
      </c>
      <c r="BV324" s="3" t="s">
        <v>94</v>
      </c>
      <c r="BY324" s="3">
        <v>61694.63</v>
      </c>
      <c r="CA324" s="3" t="s">
        <v>1045</v>
      </c>
      <c r="CC324" s="3" t="s">
        <v>498</v>
      </c>
      <c r="CD324" s="3">
        <v>850</v>
      </c>
      <c r="CE324" s="3" t="s">
        <v>161</v>
      </c>
      <c r="CF324" s="4">
        <v>45238</v>
      </c>
      <c r="CI324" s="3">
        <v>3</v>
      </c>
      <c r="CJ324" s="3">
        <v>3</v>
      </c>
      <c r="CK324" s="3">
        <v>43</v>
      </c>
      <c r="CL324" s="3" t="s">
        <v>88</v>
      </c>
    </row>
    <row r="325" spans="1:90" x14ac:dyDescent="0.3">
      <c r="A325" s="3" t="s">
        <v>72</v>
      </c>
      <c r="B325" s="3" t="s">
        <v>73</v>
      </c>
      <c r="C325" s="3" t="s">
        <v>74</v>
      </c>
      <c r="E325" s="3" t="str">
        <f>"GAB2017514"</f>
        <v>GAB2017514</v>
      </c>
      <c r="F325" s="4">
        <v>45232</v>
      </c>
      <c r="G325" s="3">
        <v>202408</v>
      </c>
      <c r="H325" s="3" t="s">
        <v>75</v>
      </c>
      <c r="I325" s="3" t="s">
        <v>76</v>
      </c>
      <c r="J325" s="3" t="s">
        <v>77</v>
      </c>
      <c r="K325" s="3" t="s">
        <v>78</v>
      </c>
      <c r="L325" s="3" t="s">
        <v>89</v>
      </c>
      <c r="M325" s="3" t="s">
        <v>90</v>
      </c>
      <c r="N325" s="3" t="s">
        <v>1046</v>
      </c>
      <c r="O325" s="3" t="s">
        <v>169</v>
      </c>
      <c r="P325" s="3" t="str">
        <f>"SUT-018779                    "</f>
        <v xml:space="preserve">SUT-018779                    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3">
        <v>0</v>
      </c>
      <c r="AE325" s="3">
        <v>0</v>
      </c>
      <c r="AF325" s="3">
        <v>0</v>
      </c>
      <c r="AG325" s="3">
        <v>5.57</v>
      </c>
      <c r="AH325" s="3">
        <v>0</v>
      </c>
      <c r="AI325" s="3">
        <v>0</v>
      </c>
      <c r="AJ325" s="3">
        <v>0</v>
      </c>
      <c r="AK325" s="3">
        <v>0</v>
      </c>
      <c r="AL325" s="3">
        <v>0</v>
      </c>
      <c r="AM325" s="3">
        <v>0</v>
      </c>
      <c r="AN325" s="3">
        <v>0</v>
      </c>
      <c r="AO325" s="3">
        <v>0</v>
      </c>
      <c r="AP325" s="3">
        <v>0</v>
      </c>
      <c r="AQ325" s="3">
        <v>57.12</v>
      </c>
      <c r="AR325" s="3">
        <v>0</v>
      </c>
      <c r="AS325" s="3">
        <v>0</v>
      </c>
      <c r="AT325" s="3">
        <v>0</v>
      </c>
      <c r="AU325" s="3">
        <v>0</v>
      </c>
      <c r="AV325" s="3">
        <v>0</v>
      </c>
      <c r="AW325" s="3">
        <v>0</v>
      </c>
      <c r="AX325" s="3">
        <v>0</v>
      </c>
      <c r="AY325" s="3">
        <v>0</v>
      </c>
      <c r="AZ325" s="3">
        <v>0</v>
      </c>
      <c r="BA325" s="3">
        <v>0</v>
      </c>
      <c r="BB325" s="3">
        <v>0</v>
      </c>
      <c r="BC325" s="3">
        <v>0</v>
      </c>
      <c r="BD325" s="3">
        <v>0</v>
      </c>
      <c r="BE325" s="3">
        <v>0</v>
      </c>
      <c r="BF325" s="3">
        <v>0</v>
      </c>
      <c r="BG325" s="3">
        <v>0</v>
      </c>
      <c r="BH325" s="3">
        <v>1</v>
      </c>
      <c r="BI325" s="3">
        <v>2.2000000000000002</v>
      </c>
      <c r="BJ325" s="3">
        <v>5.9</v>
      </c>
      <c r="BK325" s="3">
        <v>6</v>
      </c>
      <c r="BL325" s="3">
        <v>151.94</v>
      </c>
      <c r="BM325" s="3">
        <v>22.79</v>
      </c>
      <c r="BN325" s="3">
        <v>174.73</v>
      </c>
      <c r="BO325" s="3">
        <v>174.73</v>
      </c>
      <c r="BR325" s="3" t="s">
        <v>84</v>
      </c>
      <c r="BS325" s="4">
        <v>45236</v>
      </c>
      <c r="BT325" s="5">
        <v>0.67083333333333339</v>
      </c>
      <c r="BU325" s="3" t="s">
        <v>1047</v>
      </c>
      <c r="BV325" s="3" t="s">
        <v>94</v>
      </c>
      <c r="BY325" s="3">
        <v>29400.09</v>
      </c>
      <c r="CA325" s="3" t="s">
        <v>1048</v>
      </c>
      <c r="CC325" s="3" t="s">
        <v>90</v>
      </c>
      <c r="CD325" s="3">
        <v>1803</v>
      </c>
      <c r="CE325" s="3" t="s">
        <v>161</v>
      </c>
      <c r="CF325" s="4">
        <v>45237</v>
      </c>
      <c r="CI325" s="3">
        <v>3</v>
      </c>
      <c r="CJ325" s="3">
        <v>2</v>
      </c>
      <c r="CK325" s="3">
        <v>41</v>
      </c>
      <c r="CL325" s="3" t="s">
        <v>88</v>
      </c>
    </row>
    <row r="326" spans="1:90" x14ac:dyDescent="0.3">
      <c r="A326" s="3" t="s">
        <v>72</v>
      </c>
      <c r="B326" s="3" t="s">
        <v>73</v>
      </c>
      <c r="C326" s="3" t="s">
        <v>74</v>
      </c>
      <c r="E326" s="3" t="str">
        <f>"GAB2017519"</f>
        <v>GAB2017519</v>
      </c>
      <c r="F326" s="4">
        <v>45232</v>
      </c>
      <c r="G326" s="3">
        <v>202408</v>
      </c>
      <c r="H326" s="3" t="s">
        <v>75</v>
      </c>
      <c r="I326" s="3" t="s">
        <v>76</v>
      </c>
      <c r="J326" s="3" t="s">
        <v>77</v>
      </c>
      <c r="K326" s="3" t="s">
        <v>78</v>
      </c>
      <c r="L326" s="3" t="s">
        <v>141</v>
      </c>
      <c r="M326" s="3" t="s">
        <v>142</v>
      </c>
      <c r="N326" s="3" t="s">
        <v>757</v>
      </c>
      <c r="O326" s="3" t="s">
        <v>169</v>
      </c>
      <c r="P326" s="3" t="str">
        <f>"MED-CT083708                  "</f>
        <v xml:space="preserve">MED-CT083708                  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3">
        <v>0</v>
      </c>
      <c r="AE326" s="3">
        <v>0</v>
      </c>
      <c r="AF326" s="3">
        <v>0</v>
      </c>
      <c r="AG326" s="3">
        <v>5.57</v>
      </c>
      <c r="AH326" s="3">
        <v>0</v>
      </c>
      <c r="AI326" s="3">
        <v>0</v>
      </c>
      <c r="AJ326" s="3">
        <v>0</v>
      </c>
      <c r="AK326" s="3">
        <v>0</v>
      </c>
      <c r="AL326" s="3">
        <v>0</v>
      </c>
      <c r="AM326" s="3">
        <v>0</v>
      </c>
      <c r="AN326" s="3">
        <v>0</v>
      </c>
      <c r="AO326" s="3">
        <v>0</v>
      </c>
      <c r="AP326" s="3">
        <v>0</v>
      </c>
      <c r="AQ326" s="3">
        <v>80.56</v>
      </c>
      <c r="AR326" s="3">
        <v>0</v>
      </c>
      <c r="AS326" s="3">
        <v>0</v>
      </c>
      <c r="AT326" s="3">
        <v>0</v>
      </c>
      <c r="AU326" s="3">
        <v>0</v>
      </c>
      <c r="AV326" s="3">
        <v>0</v>
      </c>
      <c r="AW326" s="3">
        <v>0</v>
      </c>
      <c r="AX326" s="3">
        <v>0</v>
      </c>
      <c r="AY326" s="3">
        <v>0</v>
      </c>
      <c r="AZ326" s="3">
        <v>0</v>
      </c>
      <c r="BA326" s="3">
        <v>0</v>
      </c>
      <c r="BB326" s="3">
        <v>0</v>
      </c>
      <c r="BC326" s="3">
        <v>0</v>
      </c>
      <c r="BD326" s="3">
        <v>0</v>
      </c>
      <c r="BE326" s="3">
        <v>0</v>
      </c>
      <c r="BF326" s="3">
        <v>0</v>
      </c>
      <c r="BG326" s="3">
        <v>0</v>
      </c>
      <c r="BH326" s="3">
        <v>1</v>
      </c>
      <c r="BI326" s="3">
        <v>4</v>
      </c>
      <c r="BJ326" s="3">
        <v>12.5</v>
      </c>
      <c r="BK326" s="3">
        <v>13</v>
      </c>
      <c r="BL326" s="3">
        <v>212.01</v>
      </c>
      <c r="BM326" s="3">
        <v>31.8</v>
      </c>
      <c r="BN326" s="3">
        <v>243.81</v>
      </c>
      <c r="BO326" s="3">
        <v>243.81</v>
      </c>
      <c r="BQ326" s="3" t="s">
        <v>758</v>
      </c>
      <c r="BR326" s="3" t="s">
        <v>84</v>
      </c>
      <c r="BS326" s="4">
        <v>45237</v>
      </c>
      <c r="BT326" s="5">
        <v>0.49374999999999997</v>
      </c>
      <c r="BU326" s="3" t="s">
        <v>759</v>
      </c>
      <c r="BV326" s="3" t="s">
        <v>94</v>
      </c>
      <c r="BY326" s="3">
        <v>62663.199999999997</v>
      </c>
      <c r="CA326" s="3" t="s">
        <v>760</v>
      </c>
      <c r="CC326" s="3" t="s">
        <v>142</v>
      </c>
      <c r="CD326" s="3">
        <v>300</v>
      </c>
      <c r="CE326" s="3" t="s">
        <v>161</v>
      </c>
      <c r="CF326" s="4">
        <v>45237</v>
      </c>
      <c r="CI326" s="3">
        <v>3</v>
      </c>
      <c r="CJ326" s="3">
        <v>3</v>
      </c>
      <c r="CK326" s="3">
        <v>43</v>
      </c>
      <c r="CL326" s="3" t="s">
        <v>88</v>
      </c>
    </row>
    <row r="327" spans="1:90" x14ac:dyDescent="0.3">
      <c r="A327" s="3" t="s">
        <v>72</v>
      </c>
      <c r="B327" s="3" t="s">
        <v>73</v>
      </c>
      <c r="C327" s="3" t="s">
        <v>74</v>
      </c>
      <c r="E327" s="3" t="str">
        <f>"GAB2017522"</f>
        <v>GAB2017522</v>
      </c>
      <c r="F327" s="4">
        <v>45232</v>
      </c>
      <c r="G327" s="3">
        <v>202408</v>
      </c>
      <c r="H327" s="3" t="s">
        <v>75</v>
      </c>
      <c r="I327" s="3" t="s">
        <v>76</v>
      </c>
      <c r="J327" s="3" t="s">
        <v>77</v>
      </c>
      <c r="K327" s="3" t="s">
        <v>78</v>
      </c>
      <c r="L327" s="3" t="s">
        <v>259</v>
      </c>
      <c r="M327" s="3" t="s">
        <v>260</v>
      </c>
      <c r="N327" s="3" t="s">
        <v>1049</v>
      </c>
      <c r="O327" s="3" t="s">
        <v>169</v>
      </c>
      <c r="P327" s="3" t="str">
        <f>"SUT-CT083684                  "</f>
        <v xml:space="preserve">SUT-CT083684                  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3">
        <v>0</v>
      </c>
      <c r="AE327" s="3">
        <v>0</v>
      </c>
      <c r="AF327" s="3">
        <v>0</v>
      </c>
      <c r="AG327" s="3">
        <v>5.57</v>
      </c>
      <c r="AH327" s="3">
        <v>0</v>
      </c>
      <c r="AI327" s="3">
        <v>0</v>
      </c>
      <c r="AJ327" s="3">
        <v>0</v>
      </c>
      <c r="AK327" s="3">
        <v>0</v>
      </c>
      <c r="AL327" s="3">
        <v>0</v>
      </c>
      <c r="AM327" s="3">
        <v>0</v>
      </c>
      <c r="AN327" s="3">
        <v>0</v>
      </c>
      <c r="AO327" s="3">
        <v>0</v>
      </c>
      <c r="AP327" s="3">
        <v>0</v>
      </c>
      <c r="AQ327" s="3">
        <v>57.12</v>
      </c>
      <c r="AR327" s="3">
        <v>0</v>
      </c>
      <c r="AS327" s="3">
        <v>0</v>
      </c>
      <c r="AT327" s="3">
        <v>0</v>
      </c>
      <c r="AU327" s="3">
        <v>0</v>
      </c>
      <c r="AV327" s="3">
        <v>0</v>
      </c>
      <c r="AW327" s="3">
        <v>0</v>
      </c>
      <c r="AX327" s="3">
        <v>0</v>
      </c>
      <c r="AY327" s="3">
        <v>0</v>
      </c>
      <c r="AZ327" s="3">
        <v>0</v>
      </c>
      <c r="BA327" s="3">
        <v>0</v>
      </c>
      <c r="BB327" s="3">
        <v>0</v>
      </c>
      <c r="BC327" s="3">
        <v>0</v>
      </c>
      <c r="BD327" s="3">
        <v>0</v>
      </c>
      <c r="BE327" s="3">
        <v>0</v>
      </c>
      <c r="BF327" s="3">
        <v>0</v>
      </c>
      <c r="BG327" s="3">
        <v>0</v>
      </c>
      <c r="BH327" s="3">
        <v>1</v>
      </c>
      <c r="BI327" s="3">
        <v>4.7</v>
      </c>
      <c r="BJ327" s="3">
        <v>12.2</v>
      </c>
      <c r="BK327" s="3">
        <v>13</v>
      </c>
      <c r="BL327" s="3">
        <v>151.94</v>
      </c>
      <c r="BM327" s="3">
        <v>22.79</v>
      </c>
      <c r="BN327" s="3">
        <v>174.73</v>
      </c>
      <c r="BO327" s="3">
        <v>174.73</v>
      </c>
      <c r="BQ327" s="3" t="s">
        <v>1050</v>
      </c>
      <c r="BR327" s="3" t="s">
        <v>84</v>
      </c>
      <c r="BS327" s="4">
        <v>45237</v>
      </c>
      <c r="BT327" s="5">
        <v>0.53055555555555556</v>
      </c>
      <c r="BU327" s="3" t="s">
        <v>1051</v>
      </c>
      <c r="BV327" s="3" t="s">
        <v>94</v>
      </c>
      <c r="BY327" s="3">
        <v>61183.199999999997</v>
      </c>
      <c r="CA327" s="3" t="s">
        <v>1052</v>
      </c>
      <c r="CC327" s="3" t="s">
        <v>260</v>
      </c>
      <c r="CD327" s="3">
        <v>3610</v>
      </c>
      <c r="CE327" s="3" t="s">
        <v>161</v>
      </c>
      <c r="CF327" s="4">
        <v>45238</v>
      </c>
      <c r="CI327" s="3">
        <v>3</v>
      </c>
      <c r="CJ327" s="3">
        <v>3</v>
      </c>
      <c r="CK327" s="3">
        <v>41</v>
      </c>
      <c r="CL327" s="3" t="s">
        <v>88</v>
      </c>
    </row>
    <row r="328" spans="1:90" x14ac:dyDescent="0.3">
      <c r="A328" s="3" t="s">
        <v>72</v>
      </c>
      <c r="B328" s="3" t="s">
        <v>73</v>
      </c>
      <c r="C328" s="3" t="s">
        <v>74</v>
      </c>
      <c r="E328" s="3" t="str">
        <f>"GAB2017555"</f>
        <v>GAB2017555</v>
      </c>
      <c r="F328" s="4">
        <v>45233</v>
      </c>
      <c r="G328" s="3">
        <v>202408</v>
      </c>
      <c r="H328" s="3" t="s">
        <v>75</v>
      </c>
      <c r="I328" s="3" t="s">
        <v>76</v>
      </c>
      <c r="J328" s="3" t="s">
        <v>77</v>
      </c>
      <c r="K328" s="3" t="s">
        <v>78</v>
      </c>
      <c r="L328" s="3" t="s">
        <v>710</v>
      </c>
      <c r="M328" s="3" t="s">
        <v>711</v>
      </c>
      <c r="N328" s="3" t="s">
        <v>781</v>
      </c>
      <c r="O328" s="3" t="s">
        <v>82</v>
      </c>
      <c r="P328" s="3" t="str">
        <f>"SUT-CT083732                  "</f>
        <v xml:space="preserve">SUT-CT083732                  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3">
        <v>0</v>
      </c>
      <c r="AE328" s="3">
        <v>0</v>
      </c>
      <c r="AF328" s="3">
        <v>0</v>
      </c>
      <c r="AG328" s="3">
        <v>0</v>
      </c>
      <c r="AH328" s="3">
        <v>0</v>
      </c>
      <c r="AI328" s="3">
        <v>0</v>
      </c>
      <c r="AJ328" s="3">
        <v>0</v>
      </c>
      <c r="AK328" s="3">
        <v>0</v>
      </c>
      <c r="AL328" s="3">
        <v>0</v>
      </c>
      <c r="AM328" s="3">
        <v>0</v>
      </c>
      <c r="AN328" s="3">
        <v>0</v>
      </c>
      <c r="AO328" s="3">
        <v>0</v>
      </c>
      <c r="AP328" s="3">
        <v>0</v>
      </c>
      <c r="AQ328" s="3">
        <v>57.23</v>
      </c>
      <c r="AR328" s="3">
        <v>0</v>
      </c>
      <c r="AS328" s="3">
        <v>0</v>
      </c>
      <c r="AT328" s="3">
        <v>0</v>
      </c>
      <c r="AU328" s="3">
        <v>0</v>
      </c>
      <c r="AV328" s="3">
        <v>0</v>
      </c>
      <c r="AW328" s="3">
        <v>0</v>
      </c>
      <c r="AX328" s="3">
        <v>0</v>
      </c>
      <c r="AY328" s="3">
        <v>0</v>
      </c>
      <c r="AZ328" s="3">
        <v>0</v>
      </c>
      <c r="BA328" s="3">
        <v>0</v>
      </c>
      <c r="BB328" s="3">
        <v>0</v>
      </c>
      <c r="BC328" s="3">
        <v>0</v>
      </c>
      <c r="BD328" s="3">
        <v>0</v>
      </c>
      <c r="BE328" s="3">
        <v>0</v>
      </c>
      <c r="BF328" s="3">
        <v>0</v>
      </c>
      <c r="BG328" s="3">
        <v>0</v>
      </c>
      <c r="BH328" s="3">
        <v>1</v>
      </c>
      <c r="BI328" s="3">
        <v>0.2</v>
      </c>
      <c r="BJ328" s="3">
        <v>1.7</v>
      </c>
      <c r="BK328" s="3">
        <v>2</v>
      </c>
      <c r="BL328" s="3">
        <v>146.65</v>
      </c>
      <c r="BM328" s="3">
        <v>22</v>
      </c>
      <c r="BN328" s="3">
        <v>168.65</v>
      </c>
      <c r="BO328" s="3">
        <v>168.65</v>
      </c>
      <c r="BQ328" s="3" t="s">
        <v>713</v>
      </c>
      <c r="BR328" s="3" t="s">
        <v>84</v>
      </c>
      <c r="BS328" s="4">
        <v>45236</v>
      </c>
      <c r="BT328" s="5">
        <v>0.37777777777777777</v>
      </c>
      <c r="BU328" s="3" t="s">
        <v>1053</v>
      </c>
      <c r="BV328" s="3" t="s">
        <v>94</v>
      </c>
      <c r="BY328" s="3">
        <v>8356.68</v>
      </c>
      <c r="BZ328" s="3" t="s">
        <v>86</v>
      </c>
      <c r="CA328" s="3" t="s">
        <v>784</v>
      </c>
      <c r="CC328" s="3" t="s">
        <v>711</v>
      </c>
      <c r="CD328" s="3">
        <v>2300</v>
      </c>
      <c r="CE328" s="3" t="s">
        <v>116</v>
      </c>
      <c r="CF328" s="4">
        <v>45237</v>
      </c>
      <c r="CI328" s="3">
        <v>1</v>
      </c>
      <c r="CJ328" s="3">
        <v>1</v>
      </c>
      <c r="CK328" s="3">
        <v>23</v>
      </c>
      <c r="CL328" s="3" t="s">
        <v>88</v>
      </c>
    </row>
    <row r="329" spans="1:90" x14ac:dyDescent="0.3">
      <c r="A329" s="3" t="s">
        <v>72</v>
      </c>
      <c r="B329" s="3" t="s">
        <v>73</v>
      </c>
      <c r="C329" s="3" t="s">
        <v>74</v>
      </c>
      <c r="E329" s="3" t="str">
        <f>"GAB2017556"</f>
        <v>GAB2017556</v>
      </c>
      <c r="F329" s="4">
        <v>45233</v>
      </c>
      <c r="G329" s="3">
        <v>202408</v>
      </c>
      <c r="H329" s="3" t="s">
        <v>75</v>
      </c>
      <c r="I329" s="3" t="s">
        <v>76</v>
      </c>
      <c r="J329" s="3" t="s">
        <v>77</v>
      </c>
      <c r="K329" s="3" t="s">
        <v>78</v>
      </c>
      <c r="L329" s="3" t="s">
        <v>75</v>
      </c>
      <c r="M329" s="3" t="s">
        <v>76</v>
      </c>
      <c r="N329" s="3" t="s">
        <v>401</v>
      </c>
      <c r="O329" s="3" t="s">
        <v>82</v>
      </c>
      <c r="P329" s="3" t="str">
        <f>"SUT-CT083736                  "</f>
        <v xml:space="preserve">SUT-CT083736                  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3">
        <v>0</v>
      </c>
      <c r="AE329" s="3">
        <v>0</v>
      </c>
      <c r="AF329" s="3">
        <v>0</v>
      </c>
      <c r="AG329" s="3">
        <v>0</v>
      </c>
      <c r="AH329" s="3">
        <v>0</v>
      </c>
      <c r="AI329" s="3">
        <v>0</v>
      </c>
      <c r="AJ329" s="3">
        <v>0</v>
      </c>
      <c r="AK329" s="3">
        <v>0</v>
      </c>
      <c r="AL329" s="3">
        <v>0</v>
      </c>
      <c r="AM329" s="3">
        <v>0</v>
      </c>
      <c r="AN329" s="3">
        <v>0</v>
      </c>
      <c r="AO329" s="3">
        <v>0</v>
      </c>
      <c r="AP329" s="3">
        <v>0</v>
      </c>
      <c r="AQ329" s="3">
        <v>23.07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0</v>
      </c>
      <c r="BA329" s="3">
        <v>0</v>
      </c>
      <c r="BB329" s="3">
        <v>0</v>
      </c>
      <c r="BC329" s="3">
        <v>0</v>
      </c>
      <c r="BD329" s="3">
        <v>0</v>
      </c>
      <c r="BE329" s="3">
        <v>0</v>
      </c>
      <c r="BF329" s="3">
        <v>0</v>
      </c>
      <c r="BG329" s="3">
        <v>0</v>
      </c>
      <c r="BH329" s="3">
        <v>1</v>
      </c>
      <c r="BI329" s="3">
        <v>0.4</v>
      </c>
      <c r="BJ329" s="3">
        <v>2.4</v>
      </c>
      <c r="BK329" s="3">
        <v>3</v>
      </c>
      <c r="BL329" s="3">
        <v>59.12</v>
      </c>
      <c r="BM329" s="3">
        <v>8.8699999999999992</v>
      </c>
      <c r="BN329" s="3">
        <v>67.989999999999995</v>
      </c>
      <c r="BO329" s="3">
        <v>67.989999999999995</v>
      </c>
      <c r="BQ329" s="3" t="s">
        <v>402</v>
      </c>
      <c r="BR329" s="3" t="s">
        <v>84</v>
      </c>
      <c r="BS329" s="4">
        <v>45236</v>
      </c>
      <c r="BT329" s="5">
        <v>0.34722222222222227</v>
      </c>
      <c r="BU329" s="3" t="s">
        <v>1028</v>
      </c>
      <c r="BV329" s="3" t="s">
        <v>94</v>
      </c>
      <c r="BY329" s="3">
        <v>12129</v>
      </c>
      <c r="BZ329" s="3" t="s">
        <v>86</v>
      </c>
      <c r="CA329" s="3" t="s">
        <v>404</v>
      </c>
      <c r="CC329" s="3" t="s">
        <v>76</v>
      </c>
      <c r="CD329" s="3">
        <v>7441</v>
      </c>
      <c r="CE329" s="3" t="s">
        <v>243</v>
      </c>
      <c r="CF329" s="4">
        <v>45237</v>
      </c>
      <c r="CI329" s="3">
        <v>1</v>
      </c>
      <c r="CJ329" s="3">
        <v>1</v>
      </c>
      <c r="CK329" s="3">
        <v>22</v>
      </c>
      <c r="CL329" s="3" t="s">
        <v>88</v>
      </c>
    </row>
    <row r="330" spans="1:90" x14ac:dyDescent="0.3">
      <c r="A330" s="3" t="s">
        <v>72</v>
      </c>
      <c r="B330" s="3" t="s">
        <v>73</v>
      </c>
      <c r="C330" s="3" t="s">
        <v>74</v>
      </c>
      <c r="E330" s="3" t="str">
        <f>"GAB2017557"</f>
        <v>GAB2017557</v>
      </c>
      <c r="F330" s="4">
        <v>45233</v>
      </c>
      <c r="G330" s="3">
        <v>202408</v>
      </c>
      <c r="H330" s="3" t="s">
        <v>75</v>
      </c>
      <c r="I330" s="3" t="s">
        <v>76</v>
      </c>
      <c r="J330" s="3" t="s">
        <v>77</v>
      </c>
      <c r="K330" s="3" t="s">
        <v>78</v>
      </c>
      <c r="L330" s="3" t="s">
        <v>110</v>
      </c>
      <c r="M330" s="3" t="s">
        <v>111</v>
      </c>
      <c r="N330" s="3" t="s">
        <v>112</v>
      </c>
      <c r="O330" s="3" t="s">
        <v>82</v>
      </c>
      <c r="P330" s="3" t="str">
        <f>"SUT-018832                    "</f>
        <v xml:space="preserve">SUT-018832                    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0</v>
      </c>
      <c r="AA330" s="3">
        <v>0</v>
      </c>
      <c r="AB330" s="3">
        <v>0</v>
      </c>
      <c r="AC330" s="3">
        <v>0</v>
      </c>
      <c r="AD330" s="3">
        <v>0</v>
      </c>
      <c r="AE330" s="3">
        <v>0</v>
      </c>
      <c r="AF330" s="3">
        <v>0</v>
      </c>
      <c r="AG330" s="3">
        <v>0</v>
      </c>
      <c r="AH330" s="3">
        <v>0</v>
      </c>
      <c r="AI330" s="3">
        <v>0</v>
      </c>
      <c r="AJ330" s="3">
        <v>0</v>
      </c>
      <c r="AK330" s="3">
        <v>0</v>
      </c>
      <c r="AL330" s="3">
        <v>0</v>
      </c>
      <c r="AM330" s="3">
        <v>0</v>
      </c>
      <c r="AN330" s="3">
        <v>0</v>
      </c>
      <c r="AO330" s="3">
        <v>0</v>
      </c>
      <c r="AP330" s="3">
        <v>0</v>
      </c>
      <c r="AQ330" s="3">
        <v>57.23</v>
      </c>
      <c r="AR330" s="3">
        <v>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v>0</v>
      </c>
      <c r="BE330" s="3">
        <v>0</v>
      </c>
      <c r="BF330" s="3">
        <v>0</v>
      </c>
      <c r="BG330" s="3">
        <v>0</v>
      </c>
      <c r="BH330" s="3">
        <v>1</v>
      </c>
      <c r="BI330" s="3">
        <v>0.3</v>
      </c>
      <c r="BJ330" s="3">
        <v>2</v>
      </c>
      <c r="BK330" s="3">
        <v>2</v>
      </c>
      <c r="BL330" s="3">
        <v>146.65</v>
      </c>
      <c r="BM330" s="3">
        <v>22</v>
      </c>
      <c r="BN330" s="3">
        <v>168.65</v>
      </c>
      <c r="BO330" s="3">
        <v>168.65</v>
      </c>
      <c r="BQ330" s="3" t="s">
        <v>113</v>
      </c>
      <c r="BR330" s="3" t="s">
        <v>84</v>
      </c>
      <c r="BS330" s="4">
        <v>45236</v>
      </c>
      <c r="BT330" s="5">
        <v>0.4375</v>
      </c>
      <c r="BU330" s="3" t="s">
        <v>1054</v>
      </c>
      <c r="BV330" s="3" t="s">
        <v>94</v>
      </c>
      <c r="BY330" s="3">
        <v>9943.08</v>
      </c>
      <c r="BZ330" s="3" t="s">
        <v>86</v>
      </c>
      <c r="CA330" s="3" t="s">
        <v>1055</v>
      </c>
      <c r="CC330" s="3" t="s">
        <v>111</v>
      </c>
      <c r="CD330" s="3">
        <v>1739</v>
      </c>
      <c r="CE330" s="3" t="s">
        <v>96</v>
      </c>
      <c r="CF330" s="4">
        <v>45237</v>
      </c>
      <c r="CI330" s="3">
        <v>1</v>
      </c>
      <c r="CJ330" s="3">
        <v>1</v>
      </c>
      <c r="CK330" s="3">
        <v>23</v>
      </c>
      <c r="CL330" s="3" t="s">
        <v>88</v>
      </c>
    </row>
    <row r="331" spans="1:90" x14ac:dyDescent="0.3">
      <c r="A331" s="3" t="s">
        <v>72</v>
      </c>
      <c r="B331" s="3" t="s">
        <v>73</v>
      </c>
      <c r="C331" s="3" t="s">
        <v>74</v>
      </c>
      <c r="E331" s="3" t="str">
        <f>"GAB2017558"</f>
        <v>GAB2017558</v>
      </c>
      <c r="F331" s="4">
        <v>45233</v>
      </c>
      <c r="G331" s="3">
        <v>202408</v>
      </c>
      <c r="H331" s="3" t="s">
        <v>75</v>
      </c>
      <c r="I331" s="3" t="s">
        <v>76</v>
      </c>
      <c r="J331" s="3" t="s">
        <v>77</v>
      </c>
      <c r="K331" s="3" t="s">
        <v>78</v>
      </c>
      <c r="L331" s="3" t="s">
        <v>75</v>
      </c>
      <c r="M331" s="3" t="s">
        <v>76</v>
      </c>
      <c r="N331" s="3" t="s">
        <v>1056</v>
      </c>
      <c r="O331" s="3" t="s">
        <v>82</v>
      </c>
      <c r="P331" s="3" t="str">
        <f>"SUT-CT083738                  "</f>
        <v xml:space="preserve">SUT-CT083738                  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0</v>
      </c>
      <c r="AD331" s="3">
        <v>0</v>
      </c>
      <c r="AE331" s="3">
        <v>0</v>
      </c>
      <c r="AF331" s="3">
        <v>0</v>
      </c>
      <c r="AG331" s="3">
        <v>0</v>
      </c>
      <c r="AH331" s="3">
        <v>0</v>
      </c>
      <c r="AI331" s="3">
        <v>0</v>
      </c>
      <c r="AJ331" s="3">
        <v>0</v>
      </c>
      <c r="AK331" s="3">
        <v>0</v>
      </c>
      <c r="AL331" s="3">
        <v>0</v>
      </c>
      <c r="AM331" s="3">
        <v>0</v>
      </c>
      <c r="AN331" s="3">
        <v>0</v>
      </c>
      <c r="AO331" s="3">
        <v>0</v>
      </c>
      <c r="AP331" s="3">
        <v>0</v>
      </c>
      <c r="AQ331" s="3">
        <v>23.07</v>
      </c>
      <c r="AR331" s="3">
        <v>0</v>
      </c>
      <c r="AS331" s="3">
        <v>0</v>
      </c>
      <c r="AT331" s="3">
        <v>0</v>
      </c>
      <c r="AU331" s="3">
        <v>0</v>
      </c>
      <c r="AV331" s="3">
        <v>0</v>
      </c>
      <c r="AW331" s="3">
        <v>0</v>
      </c>
      <c r="AX331" s="3">
        <v>0</v>
      </c>
      <c r="AY331" s="3">
        <v>0</v>
      </c>
      <c r="AZ331" s="3">
        <v>0</v>
      </c>
      <c r="BA331" s="3">
        <v>0</v>
      </c>
      <c r="BB331" s="3">
        <v>0</v>
      </c>
      <c r="BC331" s="3">
        <v>0</v>
      </c>
      <c r="BD331" s="3">
        <v>0</v>
      </c>
      <c r="BE331" s="3">
        <v>0</v>
      </c>
      <c r="BF331" s="3">
        <v>0</v>
      </c>
      <c r="BG331" s="3">
        <v>0</v>
      </c>
      <c r="BH331" s="3">
        <v>1</v>
      </c>
      <c r="BI331" s="3">
        <v>0.3</v>
      </c>
      <c r="BJ331" s="3">
        <v>1.9</v>
      </c>
      <c r="BK331" s="3">
        <v>2</v>
      </c>
      <c r="BL331" s="3">
        <v>59.12</v>
      </c>
      <c r="BM331" s="3">
        <v>8.8699999999999992</v>
      </c>
      <c r="BN331" s="3">
        <v>67.989999999999995</v>
      </c>
      <c r="BO331" s="3">
        <v>67.989999999999995</v>
      </c>
      <c r="BQ331" s="3" t="s">
        <v>119</v>
      </c>
      <c r="BR331" s="3" t="s">
        <v>84</v>
      </c>
      <c r="BS331" s="4">
        <v>45236</v>
      </c>
      <c r="BT331" s="5">
        <v>0.38055555555555554</v>
      </c>
      <c r="BU331" s="3" t="s">
        <v>1057</v>
      </c>
      <c r="BV331" s="3" t="s">
        <v>94</v>
      </c>
      <c r="BY331" s="3">
        <v>9447.7999999999993</v>
      </c>
      <c r="BZ331" s="3" t="s">
        <v>86</v>
      </c>
      <c r="CA331" s="3" t="s">
        <v>1058</v>
      </c>
      <c r="CC331" s="3" t="s">
        <v>76</v>
      </c>
      <c r="CD331" s="3">
        <v>7506</v>
      </c>
      <c r="CE331" s="3" t="s">
        <v>96</v>
      </c>
      <c r="CF331" s="4">
        <v>45237</v>
      </c>
      <c r="CI331" s="3">
        <v>1</v>
      </c>
      <c r="CJ331" s="3">
        <v>1</v>
      </c>
      <c r="CK331" s="3">
        <v>22</v>
      </c>
      <c r="CL331" s="3" t="s">
        <v>88</v>
      </c>
    </row>
    <row r="332" spans="1:90" x14ac:dyDescent="0.3">
      <c r="A332" s="3" t="s">
        <v>72</v>
      </c>
      <c r="B332" s="3" t="s">
        <v>73</v>
      </c>
      <c r="C332" s="3" t="s">
        <v>74</v>
      </c>
      <c r="E332" s="3" t="str">
        <f>"GAB2017529"</f>
        <v>GAB2017529</v>
      </c>
      <c r="F332" s="4">
        <v>45232</v>
      </c>
      <c r="G332" s="3">
        <v>202408</v>
      </c>
      <c r="H332" s="3" t="s">
        <v>75</v>
      </c>
      <c r="I332" s="3" t="s">
        <v>76</v>
      </c>
      <c r="J332" s="3" t="s">
        <v>77</v>
      </c>
      <c r="K332" s="3" t="s">
        <v>78</v>
      </c>
      <c r="L332" s="3" t="s">
        <v>136</v>
      </c>
      <c r="M332" s="3" t="s">
        <v>137</v>
      </c>
      <c r="N332" s="3" t="s">
        <v>149</v>
      </c>
      <c r="O332" s="3" t="s">
        <v>169</v>
      </c>
      <c r="P332" s="3" t="str">
        <f>"SUT-CT083694                  "</f>
        <v xml:space="preserve">SUT-CT083694                  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0</v>
      </c>
      <c r="AA332" s="3">
        <v>0</v>
      </c>
      <c r="AB332" s="3">
        <v>0</v>
      </c>
      <c r="AC332" s="3">
        <v>0</v>
      </c>
      <c r="AD332" s="3">
        <v>0</v>
      </c>
      <c r="AE332" s="3">
        <v>0</v>
      </c>
      <c r="AF332" s="3">
        <v>0</v>
      </c>
      <c r="AG332" s="3">
        <v>5.57</v>
      </c>
      <c r="AH332" s="3">
        <v>0</v>
      </c>
      <c r="AI332" s="3">
        <v>0</v>
      </c>
      <c r="AJ332" s="3">
        <v>0</v>
      </c>
      <c r="AK332" s="3">
        <v>0</v>
      </c>
      <c r="AL332" s="3">
        <v>0</v>
      </c>
      <c r="AM332" s="3">
        <v>0</v>
      </c>
      <c r="AN332" s="3">
        <v>0</v>
      </c>
      <c r="AO332" s="3">
        <v>0</v>
      </c>
      <c r="AP332" s="3">
        <v>0</v>
      </c>
      <c r="AQ332" s="3">
        <v>97.16</v>
      </c>
      <c r="AR332" s="3">
        <v>0</v>
      </c>
      <c r="AS332" s="3">
        <v>0</v>
      </c>
      <c r="AT332" s="3">
        <v>0</v>
      </c>
      <c r="AU332" s="3">
        <v>0</v>
      </c>
      <c r="AV332" s="3">
        <v>0</v>
      </c>
      <c r="AW332" s="3">
        <v>0</v>
      </c>
      <c r="AX332" s="3">
        <v>0</v>
      </c>
      <c r="AY332" s="3">
        <v>0</v>
      </c>
      <c r="AZ332" s="3">
        <v>0</v>
      </c>
      <c r="BA332" s="3">
        <v>0</v>
      </c>
      <c r="BB332" s="3">
        <v>0</v>
      </c>
      <c r="BC332" s="3">
        <v>0</v>
      </c>
      <c r="BD332" s="3">
        <v>0</v>
      </c>
      <c r="BE332" s="3">
        <v>0</v>
      </c>
      <c r="BF332" s="3">
        <v>0</v>
      </c>
      <c r="BG332" s="3">
        <v>0</v>
      </c>
      <c r="BH332" s="3">
        <v>2</v>
      </c>
      <c r="BI332" s="3">
        <v>17.600000000000001</v>
      </c>
      <c r="BJ332" s="3">
        <v>31.2</v>
      </c>
      <c r="BK332" s="3">
        <v>32</v>
      </c>
      <c r="BL332" s="3">
        <v>254.54</v>
      </c>
      <c r="BM332" s="3">
        <v>38.18</v>
      </c>
      <c r="BN332" s="3">
        <v>292.72000000000003</v>
      </c>
      <c r="BO332" s="3">
        <v>292.72000000000003</v>
      </c>
      <c r="BQ332" s="3" t="s">
        <v>150</v>
      </c>
      <c r="BR332" s="3" t="s">
        <v>84</v>
      </c>
      <c r="BS332" s="4">
        <v>45236</v>
      </c>
      <c r="BT332" s="5">
        <v>0.36458333333333331</v>
      </c>
      <c r="BU332" s="3" t="s">
        <v>1059</v>
      </c>
      <c r="BV332" s="3" t="s">
        <v>94</v>
      </c>
      <c r="BY332" s="3">
        <v>155856.26999999999</v>
      </c>
      <c r="CC332" s="3" t="s">
        <v>137</v>
      </c>
      <c r="CD332" s="3">
        <v>157</v>
      </c>
      <c r="CE332" s="3" t="s">
        <v>161</v>
      </c>
      <c r="CF332" s="4">
        <v>45236</v>
      </c>
      <c r="CI332" s="3">
        <v>3</v>
      </c>
      <c r="CJ332" s="3">
        <v>2</v>
      </c>
      <c r="CK332" s="3">
        <v>41</v>
      </c>
      <c r="CL332" s="3" t="s">
        <v>88</v>
      </c>
    </row>
    <row r="333" spans="1:90" x14ac:dyDescent="0.3">
      <c r="A333" s="3" t="s">
        <v>72</v>
      </c>
      <c r="B333" s="3" t="s">
        <v>73</v>
      </c>
      <c r="C333" s="3" t="s">
        <v>74</v>
      </c>
      <c r="E333" s="3" t="str">
        <f>"GAB2017530"</f>
        <v>GAB2017530</v>
      </c>
      <c r="F333" s="4">
        <v>45232</v>
      </c>
      <c r="G333" s="3">
        <v>202408</v>
      </c>
      <c r="H333" s="3" t="s">
        <v>75</v>
      </c>
      <c r="I333" s="3" t="s">
        <v>76</v>
      </c>
      <c r="J333" s="3" t="s">
        <v>77</v>
      </c>
      <c r="K333" s="3" t="s">
        <v>78</v>
      </c>
      <c r="L333" s="3" t="s">
        <v>1060</v>
      </c>
      <c r="M333" s="3" t="s">
        <v>1061</v>
      </c>
      <c r="N333" s="3" t="s">
        <v>1062</v>
      </c>
      <c r="O333" s="3" t="s">
        <v>169</v>
      </c>
      <c r="P333" s="3" t="str">
        <f>"SUT-CT083696                  "</f>
        <v xml:space="preserve">SUT-CT083696                  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3">
        <v>0</v>
      </c>
      <c r="AE333" s="3">
        <v>0</v>
      </c>
      <c r="AF333" s="3">
        <v>0</v>
      </c>
      <c r="AG333" s="3">
        <v>5.57</v>
      </c>
      <c r="AH333" s="3">
        <v>0</v>
      </c>
      <c r="AI333" s="3">
        <v>0</v>
      </c>
      <c r="AJ333" s="3">
        <v>0</v>
      </c>
      <c r="AK333" s="3">
        <v>0</v>
      </c>
      <c r="AL333" s="3">
        <v>0</v>
      </c>
      <c r="AM333" s="3">
        <v>0</v>
      </c>
      <c r="AN333" s="3">
        <v>0</v>
      </c>
      <c r="AO333" s="3">
        <v>0</v>
      </c>
      <c r="AP333" s="3">
        <v>0</v>
      </c>
      <c r="AQ333" s="3">
        <v>57.12</v>
      </c>
      <c r="AR333" s="3">
        <v>0</v>
      </c>
      <c r="AS333" s="3">
        <v>0</v>
      </c>
      <c r="AT333" s="3">
        <v>0</v>
      </c>
      <c r="AU333" s="3">
        <v>0</v>
      </c>
      <c r="AV333" s="3">
        <v>0</v>
      </c>
      <c r="AW333" s="3">
        <v>0</v>
      </c>
      <c r="AX333" s="3">
        <v>0</v>
      </c>
      <c r="AY333" s="3">
        <v>0</v>
      </c>
      <c r="AZ333" s="3">
        <v>0</v>
      </c>
      <c r="BA333" s="3">
        <v>0</v>
      </c>
      <c r="BB333" s="3">
        <v>0</v>
      </c>
      <c r="BC333" s="3">
        <v>0</v>
      </c>
      <c r="BD333" s="3">
        <v>0</v>
      </c>
      <c r="BE333" s="3">
        <v>0</v>
      </c>
      <c r="BF333" s="3">
        <v>0</v>
      </c>
      <c r="BG333" s="3">
        <v>0</v>
      </c>
      <c r="BH333" s="3">
        <v>1</v>
      </c>
      <c r="BI333" s="3">
        <v>0.6</v>
      </c>
      <c r="BJ333" s="3">
        <v>1.8</v>
      </c>
      <c r="BK333" s="3">
        <v>2</v>
      </c>
      <c r="BL333" s="3">
        <v>151.94</v>
      </c>
      <c r="BM333" s="3">
        <v>22.79</v>
      </c>
      <c r="BN333" s="3">
        <v>174.73</v>
      </c>
      <c r="BO333" s="3">
        <v>174.73</v>
      </c>
      <c r="BQ333" s="3" t="s">
        <v>1063</v>
      </c>
      <c r="BR333" s="3" t="s">
        <v>84</v>
      </c>
      <c r="BS333" s="4">
        <v>45236</v>
      </c>
      <c r="BT333" s="5">
        <v>0.48472222222222222</v>
      </c>
      <c r="BU333" s="3" t="s">
        <v>1064</v>
      </c>
      <c r="BV333" s="3" t="s">
        <v>94</v>
      </c>
      <c r="BY333" s="3">
        <v>9009.9</v>
      </c>
      <c r="CA333" s="3" t="s">
        <v>1065</v>
      </c>
      <c r="CC333" s="3" t="s">
        <v>1061</v>
      </c>
      <c r="CD333" s="3">
        <v>1501</v>
      </c>
      <c r="CE333" s="3" t="s">
        <v>161</v>
      </c>
      <c r="CF333" s="4">
        <v>45236</v>
      </c>
      <c r="CI333" s="3">
        <v>3</v>
      </c>
      <c r="CJ333" s="3">
        <v>2</v>
      </c>
      <c r="CK333" s="3">
        <v>41</v>
      </c>
      <c r="CL333" s="3" t="s">
        <v>88</v>
      </c>
    </row>
    <row r="334" spans="1:90" x14ac:dyDescent="0.3">
      <c r="A334" s="3" t="s">
        <v>72</v>
      </c>
      <c r="B334" s="3" t="s">
        <v>73</v>
      </c>
      <c r="C334" s="3" t="s">
        <v>74</v>
      </c>
      <c r="E334" s="3" t="str">
        <f>"GAB2017535"</f>
        <v>GAB2017535</v>
      </c>
      <c r="F334" s="4">
        <v>45232</v>
      </c>
      <c r="G334" s="3">
        <v>202408</v>
      </c>
      <c r="H334" s="3" t="s">
        <v>75</v>
      </c>
      <c r="I334" s="3" t="s">
        <v>76</v>
      </c>
      <c r="J334" s="3" t="s">
        <v>77</v>
      </c>
      <c r="K334" s="3" t="s">
        <v>78</v>
      </c>
      <c r="L334" s="3" t="s">
        <v>266</v>
      </c>
      <c r="M334" s="3" t="s">
        <v>267</v>
      </c>
      <c r="N334" s="3" t="s">
        <v>1066</v>
      </c>
      <c r="O334" s="3" t="s">
        <v>169</v>
      </c>
      <c r="P334" s="3" t="str">
        <f>"MED-00237                     "</f>
        <v xml:space="preserve">MED-00237                     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0</v>
      </c>
      <c r="AA334" s="3">
        <v>0</v>
      </c>
      <c r="AB334" s="3">
        <v>0</v>
      </c>
      <c r="AC334" s="3">
        <v>0</v>
      </c>
      <c r="AD334" s="3">
        <v>0</v>
      </c>
      <c r="AE334" s="3">
        <v>0</v>
      </c>
      <c r="AF334" s="3">
        <v>0</v>
      </c>
      <c r="AG334" s="3">
        <v>5.57</v>
      </c>
      <c r="AH334" s="3">
        <v>0</v>
      </c>
      <c r="AI334" s="3">
        <v>0</v>
      </c>
      <c r="AJ334" s="3">
        <v>0</v>
      </c>
      <c r="AK334" s="3">
        <v>0</v>
      </c>
      <c r="AL334" s="3">
        <v>0</v>
      </c>
      <c r="AM334" s="3">
        <v>0</v>
      </c>
      <c r="AN334" s="3">
        <v>0</v>
      </c>
      <c r="AO334" s="3">
        <v>0</v>
      </c>
      <c r="AP334" s="3">
        <v>0</v>
      </c>
      <c r="AQ334" s="3">
        <v>177.24</v>
      </c>
      <c r="AR334" s="3">
        <v>0</v>
      </c>
      <c r="AS334" s="3">
        <v>0</v>
      </c>
      <c r="AT334" s="3">
        <v>0</v>
      </c>
      <c r="AU334" s="3">
        <v>0</v>
      </c>
      <c r="AV334" s="3">
        <v>0</v>
      </c>
      <c r="AW334" s="3">
        <v>0</v>
      </c>
      <c r="AX334" s="3">
        <v>0</v>
      </c>
      <c r="AY334" s="3">
        <v>0</v>
      </c>
      <c r="AZ334" s="3">
        <v>0</v>
      </c>
      <c r="BA334" s="3">
        <v>0</v>
      </c>
      <c r="BB334" s="3">
        <v>0</v>
      </c>
      <c r="BC334" s="3">
        <v>0</v>
      </c>
      <c r="BD334" s="3">
        <v>0</v>
      </c>
      <c r="BE334" s="3">
        <v>0</v>
      </c>
      <c r="BF334" s="3">
        <v>0</v>
      </c>
      <c r="BG334" s="3">
        <v>0</v>
      </c>
      <c r="BH334" s="3">
        <v>5</v>
      </c>
      <c r="BI334" s="3">
        <v>19.399999999999999</v>
      </c>
      <c r="BJ334" s="3">
        <v>66</v>
      </c>
      <c r="BK334" s="3">
        <v>66</v>
      </c>
      <c r="BL334" s="3">
        <v>459.74</v>
      </c>
      <c r="BM334" s="3">
        <v>68.959999999999994</v>
      </c>
      <c r="BN334" s="3">
        <v>528.70000000000005</v>
      </c>
      <c r="BO334" s="3">
        <v>528.70000000000005</v>
      </c>
      <c r="BQ334" s="3" t="s">
        <v>504</v>
      </c>
      <c r="BR334" s="3" t="s">
        <v>84</v>
      </c>
      <c r="BS334" s="4">
        <v>45236</v>
      </c>
      <c r="BT334" s="5">
        <v>0.58333333333333337</v>
      </c>
      <c r="BU334" s="3" t="s">
        <v>1067</v>
      </c>
      <c r="BV334" s="3" t="s">
        <v>94</v>
      </c>
      <c r="BY334" s="3">
        <v>330104.59999999998</v>
      </c>
      <c r="CA334" s="3" t="s">
        <v>1068</v>
      </c>
      <c r="CC334" s="3" t="s">
        <v>267</v>
      </c>
      <c r="CD334" s="3">
        <v>9301</v>
      </c>
      <c r="CE334" s="3" t="s">
        <v>161</v>
      </c>
      <c r="CF334" s="4">
        <v>45238</v>
      </c>
      <c r="CI334" s="3">
        <v>4</v>
      </c>
      <c r="CJ334" s="3">
        <v>2</v>
      </c>
      <c r="CK334" s="3">
        <v>41</v>
      </c>
      <c r="CL334" s="3" t="s">
        <v>88</v>
      </c>
    </row>
    <row r="335" spans="1:90" x14ac:dyDescent="0.3">
      <c r="A335" s="3" t="s">
        <v>72</v>
      </c>
      <c r="B335" s="3" t="s">
        <v>73</v>
      </c>
      <c r="C335" s="3" t="s">
        <v>74</v>
      </c>
      <c r="E335" s="3" t="str">
        <f>"GAB2017539"</f>
        <v>GAB2017539</v>
      </c>
      <c r="F335" s="4">
        <v>45232</v>
      </c>
      <c r="G335" s="3">
        <v>202408</v>
      </c>
      <c r="H335" s="3" t="s">
        <v>75</v>
      </c>
      <c r="I335" s="3" t="s">
        <v>76</v>
      </c>
      <c r="J335" s="3" t="s">
        <v>77</v>
      </c>
      <c r="K335" s="3" t="s">
        <v>78</v>
      </c>
      <c r="L335" s="3" t="s">
        <v>136</v>
      </c>
      <c r="M335" s="3" t="s">
        <v>137</v>
      </c>
      <c r="N335" s="3" t="s">
        <v>173</v>
      </c>
      <c r="O335" s="3" t="s">
        <v>169</v>
      </c>
      <c r="P335" s="3" t="str">
        <f>"SUT-CT083580 CT083550         "</f>
        <v xml:space="preserve">SUT-CT083580 CT083550         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3">
        <v>0</v>
      </c>
      <c r="AE335" s="3">
        <v>0</v>
      </c>
      <c r="AF335" s="3">
        <v>0</v>
      </c>
      <c r="AG335" s="3">
        <v>5.57</v>
      </c>
      <c r="AH335" s="3">
        <v>0</v>
      </c>
      <c r="AI335" s="3">
        <v>0</v>
      </c>
      <c r="AJ335" s="3">
        <v>0</v>
      </c>
      <c r="AK335" s="3">
        <v>0</v>
      </c>
      <c r="AL335" s="3">
        <v>0</v>
      </c>
      <c r="AM335" s="3">
        <v>0</v>
      </c>
      <c r="AN335" s="3">
        <v>0</v>
      </c>
      <c r="AO335" s="3">
        <v>0</v>
      </c>
      <c r="AP335" s="3">
        <v>0</v>
      </c>
      <c r="AQ335" s="3">
        <v>57.12</v>
      </c>
      <c r="AR335" s="3">
        <v>0</v>
      </c>
      <c r="AS335" s="3">
        <v>0</v>
      </c>
      <c r="AT335" s="3">
        <v>0</v>
      </c>
      <c r="AU335" s="3">
        <v>0</v>
      </c>
      <c r="AV335" s="3">
        <v>0</v>
      </c>
      <c r="AW335" s="3">
        <v>0</v>
      </c>
      <c r="AX335" s="3">
        <v>0</v>
      </c>
      <c r="AY335" s="3">
        <v>0</v>
      </c>
      <c r="AZ335" s="3">
        <v>0</v>
      </c>
      <c r="BA335" s="3">
        <v>0</v>
      </c>
      <c r="BB335" s="3">
        <v>0</v>
      </c>
      <c r="BC335" s="3">
        <v>0</v>
      </c>
      <c r="BD335" s="3">
        <v>0</v>
      </c>
      <c r="BE335" s="3">
        <v>0</v>
      </c>
      <c r="BF335" s="3">
        <v>0</v>
      </c>
      <c r="BG335" s="3">
        <v>0</v>
      </c>
      <c r="BH335" s="3">
        <v>1</v>
      </c>
      <c r="BI335" s="3">
        <v>0.6</v>
      </c>
      <c r="BJ335" s="3">
        <v>1.6</v>
      </c>
      <c r="BK335" s="3">
        <v>2</v>
      </c>
      <c r="BL335" s="3">
        <v>151.94</v>
      </c>
      <c r="BM335" s="3">
        <v>22.79</v>
      </c>
      <c r="BN335" s="3">
        <v>174.73</v>
      </c>
      <c r="BO335" s="3">
        <v>174.73</v>
      </c>
      <c r="BQ335" s="3" t="s">
        <v>174</v>
      </c>
      <c r="BR335" s="3" t="s">
        <v>84</v>
      </c>
      <c r="BS335" s="4">
        <v>45236</v>
      </c>
      <c r="BT335" s="5">
        <v>0.40625</v>
      </c>
      <c r="BU335" s="3" t="s">
        <v>1059</v>
      </c>
      <c r="BV335" s="3" t="s">
        <v>94</v>
      </c>
      <c r="BY335" s="3">
        <v>7977.92</v>
      </c>
      <c r="CC335" s="3" t="s">
        <v>137</v>
      </c>
      <c r="CD335" s="3">
        <v>157</v>
      </c>
      <c r="CE335" s="3" t="s">
        <v>161</v>
      </c>
      <c r="CF335" s="4">
        <v>45236</v>
      </c>
      <c r="CI335" s="3">
        <v>3</v>
      </c>
      <c r="CJ335" s="3">
        <v>2</v>
      </c>
      <c r="CK335" s="3">
        <v>41</v>
      </c>
      <c r="CL335" s="3" t="s">
        <v>88</v>
      </c>
    </row>
    <row r="336" spans="1:90" x14ac:dyDescent="0.3">
      <c r="A336" s="3" t="s">
        <v>72</v>
      </c>
      <c r="B336" s="3" t="s">
        <v>73</v>
      </c>
      <c r="C336" s="3" t="s">
        <v>74</v>
      </c>
      <c r="E336" s="3" t="str">
        <f>"GAB2017540"</f>
        <v>GAB2017540</v>
      </c>
      <c r="F336" s="4">
        <v>45232</v>
      </c>
      <c r="G336" s="3">
        <v>202408</v>
      </c>
      <c r="H336" s="3" t="s">
        <v>75</v>
      </c>
      <c r="I336" s="3" t="s">
        <v>76</v>
      </c>
      <c r="J336" s="3" t="s">
        <v>77</v>
      </c>
      <c r="K336" s="3" t="s">
        <v>78</v>
      </c>
      <c r="L336" s="3" t="s">
        <v>445</v>
      </c>
      <c r="M336" s="3" t="s">
        <v>446</v>
      </c>
      <c r="N336" s="3" t="s">
        <v>447</v>
      </c>
      <c r="O336" s="3" t="s">
        <v>169</v>
      </c>
      <c r="P336" s="3" t="str">
        <f>"SUT-CT083718                  "</f>
        <v xml:space="preserve">SUT-CT083718                  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0</v>
      </c>
      <c r="AA336" s="3">
        <v>0</v>
      </c>
      <c r="AB336" s="3">
        <v>0</v>
      </c>
      <c r="AC336" s="3">
        <v>0</v>
      </c>
      <c r="AD336" s="3">
        <v>0</v>
      </c>
      <c r="AE336" s="3">
        <v>0</v>
      </c>
      <c r="AF336" s="3">
        <v>0</v>
      </c>
      <c r="AG336" s="3">
        <v>5.57</v>
      </c>
      <c r="AH336" s="3">
        <v>0</v>
      </c>
      <c r="AI336" s="3">
        <v>0</v>
      </c>
      <c r="AJ336" s="3">
        <v>0</v>
      </c>
      <c r="AK336" s="3">
        <v>0</v>
      </c>
      <c r="AL336" s="3">
        <v>0</v>
      </c>
      <c r="AM336" s="3">
        <v>0</v>
      </c>
      <c r="AN336" s="3">
        <v>0</v>
      </c>
      <c r="AO336" s="3">
        <v>0</v>
      </c>
      <c r="AP336" s="3">
        <v>0</v>
      </c>
      <c r="AQ336" s="3">
        <v>57.12</v>
      </c>
      <c r="AR336" s="3">
        <v>0</v>
      </c>
      <c r="AS336" s="3">
        <v>0</v>
      </c>
      <c r="AT336" s="3">
        <v>0</v>
      </c>
      <c r="AU336" s="3">
        <v>0</v>
      </c>
      <c r="AV336" s="3">
        <v>0</v>
      </c>
      <c r="AW336" s="3">
        <v>0</v>
      </c>
      <c r="AX336" s="3">
        <v>0</v>
      </c>
      <c r="AY336" s="3">
        <v>0</v>
      </c>
      <c r="AZ336" s="3">
        <v>0</v>
      </c>
      <c r="BA336" s="3">
        <v>0</v>
      </c>
      <c r="BB336" s="3">
        <v>0</v>
      </c>
      <c r="BC336" s="3">
        <v>0</v>
      </c>
      <c r="BD336" s="3">
        <v>0</v>
      </c>
      <c r="BE336" s="3">
        <v>0</v>
      </c>
      <c r="BF336" s="3">
        <v>0</v>
      </c>
      <c r="BG336" s="3">
        <v>0</v>
      </c>
      <c r="BH336" s="3">
        <v>1</v>
      </c>
      <c r="BI336" s="3">
        <v>1.2</v>
      </c>
      <c r="BJ336" s="3">
        <v>2.4</v>
      </c>
      <c r="BK336" s="3">
        <v>3</v>
      </c>
      <c r="BL336" s="3">
        <v>151.94</v>
      </c>
      <c r="BM336" s="3">
        <v>22.79</v>
      </c>
      <c r="BN336" s="3">
        <v>174.73</v>
      </c>
      <c r="BO336" s="3">
        <v>174.73</v>
      </c>
      <c r="BQ336" s="3" t="s">
        <v>448</v>
      </c>
      <c r="BR336" s="3" t="s">
        <v>84</v>
      </c>
      <c r="BS336" s="4">
        <v>45236</v>
      </c>
      <c r="BT336" s="5">
        <v>0.41666666666666669</v>
      </c>
      <c r="BU336" s="3" t="s">
        <v>1069</v>
      </c>
      <c r="BV336" s="3" t="s">
        <v>94</v>
      </c>
      <c r="BY336" s="3">
        <v>11973.44</v>
      </c>
      <c r="CA336" s="3" t="s">
        <v>1070</v>
      </c>
      <c r="CC336" s="3" t="s">
        <v>446</v>
      </c>
      <c r="CD336" s="3">
        <v>1200</v>
      </c>
      <c r="CE336" s="3" t="s">
        <v>161</v>
      </c>
      <c r="CF336" s="4">
        <v>45236</v>
      </c>
      <c r="CI336" s="3">
        <v>3</v>
      </c>
      <c r="CJ336" s="3">
        <v>2</v>
      </c>
      <c r="CK336" s="3">
        <v>41</v>
      </c>
      <c r="CL336" s="3" t="s">
        <v>88</v>
      </c>
    </row>
    <row r="337" spans="1:90" x14ac:dyDescent="0.3">
      <c r="A337" s="3" t="s">
        <v>72</v>
      </c>
      <c r="B337" s="3" t="s">
        <v>73</v>
      </c>
      <c r="C337" s="3" t="s">
        <v>74</v>
      </c>
      <c r="E337" s="3" t="str">
        <f>"GAB2017521"</f>
        <v>GAB2017521</v>
      </c>
      <c r="F337" s="4">
        <v>45232</v>
      </c>
      <c r="G337" s="3">
        <v>202408</v>
      </c>
      <c r="H337" s="3" t="s">
        <v>75</v>
      </c>
      <c r="I337" s="3" t="s">
        <v>76</v>
      </c>
      <c r="J337" s="3" t="s">
        <v>77</v>
      </c>
      <c r="K337" s="3" t="s">
        <v>78</v>
      </c>
      <c r="L337" s="3" t="s">
        <v>641</v>
      </c>
      <c r="M337" s="3" t="s">
        <v>642</v>
      </c>
      <c r="N337" s="3" t="s">
        <v>1071</v>
      </c>
      <c r="O337" s="3" t="s">
        <v>82</v>
      </c>
      <c r="P337" s="3" t="str">
        <f>"SUT-CT083713                  "</f>
        <v xml:space="preserve">SUT-CT083713                  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3">
        <v>0</v>
      </c>
      <c r="AE337" s="3">
        <v>0</v>
      </c>
      <c r="AF337" s="3">
        <v>0</v>
      </c>
      <c r="AG337" s="3">
        <v>0</v>
      </c>
      <c r="AH337" s="3">
        <v>0</v>
      </c>
      <c r="AI337" s="3">
        <v>0</v>
      </c>
      <c r="AJ337" s="3">
        <v>0</v>
      </c>
      <c r="AK337" s="3">
        <v>0</v>
      </c>
      <c r="AL337" s="3">
        <v>0</v>
      </c>
      <c r="AM337" s="3">
        <v>0</v>
      </c>
      <c r="AN337" s="3">
        <v>0</v>
      </c>
      <c r="AO337" s="3">
        <v>0</v>
      </c>
      <c r="AP337" s="3">
        <v>0</v>
      </c>
      <c r="AQ337" s="3">
        <v>36.92</v>
      </c>
      <c r="AR337" s="3">
        <v>0</v>
      </c>
      <c r="AS337" s="3">
        <v>0</v>
      </c>
      <c r="AT337" s="3">
        <v>0</v>
      </c>
      <c r="AU337" s="3">
        <v>0</v>
      </c>
      <c r="AV337" s="3">
        <v>0</v>
      </c>
      <c r="AW337" s="3">
        <v>0</v>
      </c>
      <c r="AX337" s="3">
        <v>0</v>
      </c>
      <c r="AY337" s="3">
        <v>0</v>
      </c>
      <c r="AZ337" s="3">
        <v>0</v>
      </c>
      <c r="BA337" s="3">
        <v>0</v>
      </c>
      <c r="BB337" s="3">
        <v>0</v>
      </c>
      <c r="BC337" s="3">
        <v>0</v>
      </c>
      <c r="BD337" s="3">
        <v>0</v>
      </c>
      <c r="BE337" s="3">
        <v>0</v>
      </c>
      <c r="BF337" s="3">
        <v>0</v>
      </c>
      <c r="BG337" s="3">
        <v>0</v>
      </c>
      <c r="BH337" s="3">
        <v>1</v>
      </c>
      <c r="BI337" s="3">
        <v>0.5</v>
      </c>
      <c r="BJ337" s="3">
        <v>2.2999999999999998</v>
      </c>
      <c r="BK337" s="3">
        <v>2.5</v>
      </c>
      <c r="BL337" s="3">
        <v>94.6</v>
      </c>
      <c r="BM337" s="3">
        <v>14.19</v>
      </c>
      <c r="BN337" s="3">
        <v>108.79</v>
      </c>
      <c r="BO337" s="3">
        <v>108.79</v>
      </c>
      <c r="BR337" s="3" t="s">
        <v>84</v>
      </c>
      <c r="BS337" s="4">
        <v>45233</v>
      </c>
      <c r="BT337" s="5">
        <v>0.4236111111111111</v>
      </c>
      <c r="BU337" s="3" t="s">
        <v>1072</v>
      </c>
      <c r="BV337" s="3" t="s">
        <v>94</v>
      </c>
      <c r="BY337" s="3">
        <v>11446.44</v>
      </c>
      <c r="BZ337" s="3" t="s">
        <v>86</v>
      </c>
      <c r="CA337" s="3" t="s">
        <v>1073</v>
      </c>
      <c r="CC337" s="3" t="s">
        <v>642</v>
      </c>
      <c r="CD337" s="3">
        <v>1447</v>
      </c>
      <c r="CE337" s="3" t="s">
        <v>243</v>
      </c>
      <c r="CF337" s="4">
        <v>45233</v>
      </c>
      <c r="CI337" s="3">
        <v>1</v>
      </c>
      <c r="CJ337" s="3">
        <v>1</v>
      </c>
      <c r="CK337" s="3">
        <v>21</v>
      </c>
      <c r="CL337" s="3" t="s">
        <v>88</v>
      </c>
    </row>
    <row r="338" spans="1:90" x14ac:dyDescent="0.3">
      <c r="A338" s="3" t="s">
        <v>72</v>
      </c>
      <c r="B338" s="3" t="s">
        <v>73</v>
      </c>
      <c r="C338" s="3" t="s">
        <v>74</v>
      </c>
      <c r="E338" s="3" t="str">
        <f>"GAB2017524"</f>
        <v>GAB2017524</v>
      </c>
      <c r="F338" s="4">
        <v>45232</v>
      </c>
      <c r="G338" s="3">
        <v>202408</v>
      </c>
      <c r="H338" s="3" t="s">
        <v>75</v>
      </c>
      <c r="I338" s="3" t="s">
        <v>76</v>
      </c>
      <c r="J338" s="3" t="s">
        <v>77</v>
      </c>
      <c r="K338" s="3" t="s">
        <v>78</v>
      </c>
      <c r="L338" s="3" t="s">
        <v>244</v>
      </c>
      <c r="M338" s="3" t="s">
        <v>245</v>
      </c>
      <c r="N338" s="3" t="s">
        <v>246</v>
      </c>
      <c r="O338" s="3" t="s">
        <v>82</v>
      </c>
      <c r="P338" s="3" t="str">
        <f>"SUT-CT083709 691              "</f>
        <v xml:space="preserve">SUT-CT083709 691              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3">
        <v>0</v>
      </c>
      <c r="AE338" s="3">
        <v>0</v>
      </c>
      <c r="AF338" s="3">
        <v>0</v>
      </c>
      <c r="AG338" s="3">
        <v>0</v>
      </c>
      <c r="AH338" s="3">
        <v>0</v>
      </c>
      <c r="AI338" s="3">
        <v>0</v>
      </c>
      <c r="AJ338" s="3">
        <v>0</v>
      </c>
      <c r="AK338" s="3">
        <v>0</v>
      </c>
      <c r="AL338" s="3">
        <v>0</v>
      </c>
      <c r="AM338" s="3">
        <v>0</v>
      </c>
      <c r="AN338" s="3">
        <v>0</v>
      </c>
      <c r="AO338" s="3">
        <v>0</v>
      </c>
      <c r="AP338" s="3">
        <v>0</v>
      </c>
      <c r="AQ338" s="3">
        <v>57.23</v>
      </c>
      <c r="AR338" s="3">
        <v>0</v>
      </c>
      <c r="AS338" s="3">
        <v>0</v>
      </c>
      <c r="AT338" s="3">
        <v>0</v>
      </c>
      <c r="AU338" s="3">
        <v>0</v>
      </c>
      <c r="AV338" s="3">
        <v>0</v>
      </c>
      <c r="AW338" s="3">
        <v>15.9</v>
      </c>
      <c r="AX338" s="3">
        <v>0</v>
      </c>
      <c r="AY338" s="3">
        <v>0</v>
      </c>
      <c r="AZ338" s="3">
        <v>0</v>
      </c>
      <c r="BA338" s="3">
        <v>0</v>
      </c>
      <c r="BB338" s="3">
        <v>0</v>
      </c>
      <c r="BC338" s="3">
        <v>0</v>
      </c>
      <c r="BD338" s="3">
        <v>0</v>
      </c>
      <c r="BE338" s="3">
        <v>0</v>
      </c>
      <c r="BF338" s="3">
        <v>0</v>
      </c>
      <c r="BG338" s="3">
        <v>0</v>
      </c>
      <c r="BH338" s="3">
        <v>1</v>
      </c>
      <c r="BI338" s="3">
        <v>0.6</v>
      </c>
      <c r="BJ338" s="3">
        <v>1.7</v>
      </c>
      <c r="BK338" s="3">
        <v>2</v>
      </c>
      <c r="BL338" s="3">
        <v>162.55000000000001</v>
      </c>
      <c r="BM338" s="3">
        <v>24.38</v>
      </c>
      <c r="BN338" s="3">
        <v>186.93</v>
      </c>
      <c r="BO338" s="3">
        <v>186.93</v>
      </c>
      <c r="BQ338" s="3" t="s">
        <v>247</v>
      </c>
      <c r="BR338" s="3" t="s">
        <v>84</v>
      </c>
      <c r="BS338" s="4">
        <v>45233</v>
      </c>
      <c r="BT338" s="5">
        <v>0.40972222222222227</v>
      </c>
      <c r="BU338" s="3" t="s">
        <v>1074</v>
      </c>
      <c r="BV338" s="3" t="s">
        <v>94</v>
      </c>
      <c r="BY338" s="3">
        <v>8424.9</v>
      </c>
      <c r="BZ338" s="3" t="s">
        <v>108</v>
      </c>
      <c r="CA338" s="3" t="s">
        <v>1075</v>
      </c>
      <c r="CC338" s="3" t="s">
        <v>245</v>
      </c>
      <c r="CD338" s="3">
        <v>2745</v>
      </c>
      <c r="CE338" s="3" t="s">
        <v>1076</v>
      </c>
      <c r="CF338" s="4">
        <v>45233</v>
      </c>
      <c r="CI338" s="3">
        <v>2</v>
      </c>
      <c r="CJ338" s="3">
        <v>1</v>
      </c>
      <c r="CK338" s="3">
        <v>23</v>
      </c>
      <c r="CL338" s="3" t="s">
        <v>88</v>
      </c>
    </row>
    <row r="339" spans="1:90" x14ac:dyDescent="0.3">
      <c r="A339" s="3" t="s">
        <v>72</v>
      </c>
      <c r="B339" s="3" t="s">
        <v>73</v>
      </c>
      <c r="C339" s="3" t="s">
        <v>74</v>
      </c>
      <c r="E339" s="3" t="str">
        <f>"GAB2017525"</f>
        <v>GAB2017525</v>
      </c>
      <c r="F339" s="4">
        <v>45232</v>
      </c>
      <c r="G339" s="3">
        <v>202408</v>
      </c>
      <c r="H339" s="3" t="s">
        <v>75</v>
      </c>
      <c r="I339" s="3" t="s">
        <v>76</v>
      </c>
      <c r="J339" s="3" t="s">
        <v>77</v>
      </c>
      <c r="K339" s="3" t="s">
        <v>78</v>
      </c>
      <c r="L339" s="3" t="s">
        <v>97</v>
      </c>
      <c r="M339" s="3" t="s">
        <v>98</v>
      </c>
      <c r="N339" s="3" t="s">
        <v>99</v>
      </c>
      <c r="O339" s="3" t="s">
        <v>82</v>
      </c>
      <c r="P339" s="3" t="str">
        <f>"SUT-CT083701                  "</f>
        <v xml:space="preserve">SUT-CT083701                  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3">
        <v>0</v>
      </c>
      <c r="AE339" s="3">
        <v>0</v>
      </c>
      <c r="AF339" s="3">
        <v>0</v>
      </c>
      <c r="AG339" s="3">
        <v>0</v>
      </c>
      <c r="AH339" s="3">
        <v>0</v>
      </c>
      <c r="AI339" s="3">
        <v>0</v>
      </c>
      <c r="AJ339" s="3">
        <v>0</v>
      </c>
      <c r="AK339" s="3">
        <v>0</v>
      </c>
      <c r="AL339" s="3">
        <v>0</v>
      </c>
      <c r="AM339" s="3">
        <v>0</v>
      </c>
      <c r="AN339" s="3">
        <v>0</v>
      </c>
      <c r="AO339" s="3">
        <v>0</v>
      </c>
      <c r="AP339" s="3">
        <v>0</v>
      </c>
      <c r="AQ339" s="3">
        <v>23.07</v>
      </c>
      <c r="AR339" s="3">
        <v>0</v>
      </c>
      <c r="AS339" s="3">
        <v>0</v>
      </c>
      <c r="AT339" s="3">
        <v>0</v>
      </c>
      <c r="AU339" s="3">
        <v>0</v>
      </c>
      <c r="AV339" s="3">
        <v>0</v>
      </c>
      <c r="AW339" s="3">
        <v>0</v>
      </c>
      <c r="AX339" s="3">
        <v>0</v>
      </c>
      <c r="AY339" s="3">
        <v>0</v>
      </c>
      <c r="AZ339" s="3">
        <v>0</v>
      </c>
      <c r="BA339" s="3">
        <v>0</v>
      </c>
      <c r="BB339" s="3">
        <v>0</v>
      </c>
      <c r="BC339" s="3">
        <v>0</v>
      </c>
      <c r="BD339" s="3">
        <v>0</v>
      </c>
      <c r="BE339" s="3">
        <v>0</v>
      </c>
      <c r="BF339" s="3">
        <v>0</v>
      </c>
      <c r="BG339" s="3">
        <v>0</v>
      </c>
      <c r="BH339" s="3">
        <v>1</v>
      </c>
      <c r="BI339" s="3">
        <v>0.2</v>
      </c>
      <c r="BJ339" s="3">
        <v>2.5</v>
      </c>
      <c r="BK339" s="3">
        <v>3</v>
      </c>
      <c r="BL339" s="3">
        <v>59.12</v>
      </c>
      <c r="BM339" s="3">
        <v>8.8699999999999992</v>
      </c>
      <c r="BN339" s="3">
        <v>67.989999999999995</v>
      </c>
      <c r="BO339" s="3">
        <v>67.989999999999995</v>
      </c>
      <c r="BQ339" s="3" t="s">
        <v>100</v>
      </c>
      <c r="BR339" s="3" t="s">
        <v>84</v>
      </c>
      <c r="BS339" s="4">
        <v>45233</v>
      </c>
      <c r="BT339" s="5">
        <v>0.3833333333333333</v>
      </c>
      <c r="BU339" s="3" t="s">
        <v>695</v>
      </c>
      <c r="BV339" s="3" t="s">
        <v>94</v>
      </c>
      <c r="BY339" s="3">
        <v>12628.98</v>
      </c>
      <c r="BZ339" s="3" t="s">
        <v>86</v>
      </c>
      <c r="CA339" s="3" t="s">
        <v>147</v>
      </c>
      <c r="CC339" s="3" t="s">
        <v>98</v>
      </c>
      <c r="CD339" s="3">
        <v>7600</v>
      </c>
      <c r="CE339" s="3" t="s">
        <v>87</v>
      </c>
      <c r="CF339" s="4">
        <v>45236</v>
      </c>
      <c r="CI339" s="3">
        <v>1</v>
      </c>
      <c r="CJ339" s="3">
        <v>1</v>
      </c>
      <c r="CK339" s="3">
        <v>22</v>
      </c>
      <c r="CL339" s="3" t="s">
        <v>88</v>
      </c>
    </row>
    <row r="340" spans="1:90" x14ac:dyDescent="0.3">
      <c r="A340" s="3" t="s">
        <v>72</v>
      </c>
      <c r="B340" s="3" t="s">
        <v>73</v>
      </c>
      <c r="C340" s="3" t="s">
        <v>74</v>
      </c>
      <c r="E340" s="3" t="str">
        <f>"GAB2017526"</f>
        <v>GAB2017526</v>
      </c>
      <c r="F340" s="4">
        <v>45232</v>
      </c>
      <c r="G340" s="3">
        <v>202408</v>
      </c>
      <c r="H340" s="3" t="s">
        <v>75</v>
      </c>
      <c r="I340" s="3" t="s">
        <v>76</v>
      </c>
      <c r="J340" s="3" t="s">
        <v>77</v>
      </c>
      <c r="K340" s="3" t="s">
        <v>78</v>
      </c>
      <c r="L340" s="3" t="s">
        <v>395</v>
      </c>
      <c r="M340" s="3" t="s">
        <v>396</v>
      </c>
      <c r="N340" s="3" t="s">
        <v>397</v>
      </c>
      <c r="O340" s="3" t="s">
        <v>82</v>
      </c>
      <c r="P340" s="3" t="str">
        <f>"SUT-CT083702                  "</f>
        <v xml:space="preserve">SUT-CT083702                  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3">
        <v>0</v>
      </c>
      <c r="AE340" s="3">
        <v>0</v>
      </c>
      <c r="AF340" s="3">
        <v>0</v>
      </c>
      <c r="AG340" s="3">
        <v>0</v>
      </c>
      <c r="AH340" s="3">
        <v>0</v>
      </c>
      <c r="AI340" s="3">
        <v>0</v>
      </c>
      <c r="AJ340" s="3">
        <v>0</v>
      </c>
      <c r="AK340" s="3">
        <v>0</v>
      </c>
      <c r="AL340" s="3">
        <v>0</v>
      </c>
      <c r="AM340" s="3">
        <v>0</v>
      </c>
      <c r="AN340" s="3">
        <v>0</v>
      </c>
      <c r="AO340" s="3">
        <v>0</v>
      </c>
      <c r="AP340" s="3">
        <v>0</v>
      </c>
      <c r="AQ340" s="3">
        <v>36.92</v>
      </c>
      <c r="AR340" s="3">
        <v>0</v>
      </c>
      <c r="AS340" s="3">
        <v>0</v>
      </c>
      <c r="AT340" s="3">
        <v>0</v>
      </c>
      <c r="AU340" s="3">
        <v>0</v>
      </c>
      <c r="AV340" s="3">
        <v>0</v>
      </c>
      <c r="AW340" s="3">
        <v>0</v>
      </c>
      <c r="AX340" s="3">
        <v>0</v>
      </c>
      <c r="AY340" s="3">
        <v>0</v>
      </c>
      <c r="AZ340" s="3">
        <v>0</v>
      </c>
      <c r="BA340" s="3">
        <v>0</v>
      </c>
      <c r="BB340" s="3">
        <v>0</v>
      </c>
      <c r="BC340" s="3">
        <v>0</v>
      </c>
      <c r="BD340" s="3">
        <v>0</v>
      </c>
      <c r="BE340" s="3">
        <v>0</v>
      </c>
      <c r="BF340" s="3">
        <v>0</v>
      </c>
      <c r="BG340" s="3">
        <v>0</v>
      </c>
      <c r="BH340" s="3">
        <v>1</v>
      </c>
      <c r="BI340" s="3">
        <v>0.3</v>
      </c>
      <c r="BJ340" s="3">
        <v>2.2999999999999998</v>
      </c>
      <c r="BK340" s="3">
        <v>2.5</v>
      </c>
      <c r="BL340" s="3">
        <v>94.6</v>
      </c>
      <c r="BM340" s="3">
        <v>14.19</v>
      </c>
      <c r="BN340" s="3">
        <v>108.79</v>
      </c>
      <c r="BO340" s="3">
        <v>108.79</v>
      </c>
      <c r="BQ340" s="3" t="s">
        <v>398</v>
      </c>
      <c r="BR340" s="3" t="s">
        <v>84</v>
      </c>
      <c r="BS340" s="4">
        <v>45236</v>
      </c>
      <c r="BT340" s="5">
        <v>0.4284722222222222</v>
      </c>
      <c r="BU340" s="3" t="s">
        <v>1077</v>
      </c>
      <c r="BV340" s="3" t="s">
        <v>94</v>
      </c>
      <c r="BY340" s="3">
        <v>11446.75</v>
      </c>
      <c r="BZ340" s="3" t="s">
        <v>86</v>
      </c>
      <c r="CA340" s="3" t="s">
        <v>400</v>
      </c>
      <c r="CC340" s="3" t="s">
        <v>396</v>
      </c>
      <c r="CD340" s="3">
        <v>8301</v>
      </c>
      <c r="CE340" s="3" t="s">
        <v>239</v>
      </c>
      <c r="CF340" s="4">
        <v>45236</v>
      </c>
      <c r="CI340" s="3">
        <v>2</v>
      </c>
      <c r="CJ340" s="3">
        <v>2</v>
      </c>
      <c r="CK340" s="3">
        <v>21</v>
      </c>
      <c r="CL340" s="3" t="s">
        <v>88</v>
      </c>
    </row>
    <row r="341" spans="1:90" x14ac:dyDescent="0.3">
      <c r="A341" s="3" t="s">
        <v>72</v>
      </c>
      <c r="B341" s="3" t="s">
        <v>73</v>
      </c>
      <c r="C341" s="3" t="s">
        <v>74</v>
      </c>
      <c r="E341" s="3" t="str">
        <f>"GAB2017527"</f>
        <v>GAB2017527</v>
      </c>
      <c r="F341" s="4">
        <v>45232</v>
      </c>
      <c r="G341" s="3">
        <v>202408</v>
      </c>
      <c r="H341" s="3" t="s">
        <v>75</v>
      </c>
      <c r="I341" s="3" t="s">
        <v>76</v>
      </c>
      <c r="J341" s="3" t="s">
        <v>77</v>
      </c>
      <c r="K341" s="3" t="s">
        <v>78</v>
      </c>
      <c r="L341" s="3" t="s">
        <v>375</v>
      </c>
      <c r="M341" s="3" t="s">
        <v>376</v>
      </c>
      <c r="N341" s="3" t="s">
        <v>392</v>
      </c>
      <c r="O341" s="3" t="s">
        <v>82</v>
      </c>
      <c r="P341" s="3" t="str">
        <f>"SUT-CT083705                  "</f>
        <v xml:space="preserve">SUT-CT083705                  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3">
        <v>0</v>
      </c>
      <c r="AE341" s="3">
        <v>0</v>
      </c>
      <c r="AF341" s="3">
        <v>0</v>
      </c>
      <c r="AG341" s="3">
        <v>0</v>
      </c>
      <c r="AH341" s="3">
        <v>0</v>
      </c>
      <c r="AI341" s="3">
        <v>0</v>
      </c>
      <c r="AJ341" s="3">
        <v>0</v>
      </c>
      <c r="AK341" s="3">
        <v>0</v>
      </c>
      <c r="AL341" s="3">
        <v>0</v>
      </c>
      <c r="AM341" s="3">
        <v>0</v>
      </c>
      <c r="AN341" s="3">
        <v>0</v>
      </c>
      <c r="AO341" s="3">
        <v>0</v>
      </c>
      <c r="AP341" s="3">
        <v>0</v>
      </c>
      <c r="AQ341" s="3">
        <v>36.92</v>
      </c>
      <c r="AR341" s="3">
        <v>0</v>
      </c>
      <c r="AS341" s="3">
        <v>0</v>
      </c>
      <c r="AT341" s="3">
        <v>0</v>
      </c>
      <c r="AU341" s="3">
        <v>0</v>
      </c>
      <c r="AV341" s="3">
        <v>0</v>
      </c>
      <c r="AW341" s="3">
        <v>15.9</v>
      </c>
      <c r="AX341" s="3">
        <v>0</v>
      </c>
      <c r="AY341" s="3">
        <v>0</v>
      </c>
      <c r="AZ341" s="3">
        <v>0</v>
      </c>
      <c r="BA341" s="3">
        <v>0</v>
      </c>
      <c r="BB341" s="3">
        <v>0</v>
      </c>
      <c r="BC341" s="3">
        <v>0</v>
      </c>
      <c r="BD341" s="3">
        <v>0</v>
      </c>
      <c r="BE341" s="3">
        <v>0</v>
      </c>
      <c r="BF341" s="3">
        <v>0</v>
      </c>
      <c r="BG341" s="3">
        <v>0</v>
      </c>
      <c r="BH341" s="3">
        <v>1</v>
      </c>
      <c r="BI341" s="3">
        <v>0.4</v>
      </c>
      <c r="BJ341" s="3">
        <v>2.4</v>
      </c>
      <c r="BK341" s="3">
        <v>2.5</v>
      </c>
      <c r="BL341" s="3">
        <v>110.5</v>
      </c>
      <c r="BM341" s="3">
        <v>16.579999999999998</v>
      </c>
      <c r="BN341" s="3">
        <v>127.08</v>
      </c>
      <c r="BO341" s="3">
        <v>127.08</v>
      </c>
      <c r="BQ341" s="3" t="s">
        <v>393</v>
      </c>
      <c r="BR341" s="3" t="s">
        <v>84</v>
      </c>
      <c r="BS341" s="4">
        <v>45233</v>
      </c>
      <c r="BT341" s="5">
        <v>0.39999999999999997</v>
      </c>
      <c r="BU341" s="3" t="s">
        <v>1078</v>
      </c>
      <c r="BV341" s="3" t="s">
        <v>94</v>
      </c>
      <c r="BY341" s="3">
        <v>12106.92</v>
      </c>
      <c r="BZ341" s="3" t="s">
        <v>108</v>
      </c>
      <c r="CA341" s="3" t="s">
        <v>379</v>
      </c>
      <c r="CC341" s="3" t="s">
        <v>376</v>
      </c>
      <c r="CD341" s="3">
        <v>1475</v>
      </c>
      <c r="CE341" s="3" t="s">
        <v>243</v>
      </c>
      <c r="CF341" s="4">
        <v>45233</v>
      </c>
      <c r="CI341" s="3">
        <v>1</v>
      </c>
      <c r="CJ341" s="3">
        <v>1</v>
      </c>
      <c r="CK341" s="3">
        <v>21</v>
      </c>
      <c r="CL341" s="3" t="s">
        <v>88</v>
      </c>
    </row>
    <row r="342" spans="1:90" x14ac:dyDescent="0.3">
      <c r="A342" s="3" t="s">
        <v>72</v>
      </c>
      <c r="B342" s="3" t="s">
        <v>73</v>
      </c>
      <c r="C342" s="3" t="s">
        <v>74</v>
      </c>
      <c r="E342" s="3" t="str">
        <f>"009943325942"</f>
        <v>009943325942</v>
      </c>
      <c r="F342" s="4">
        <v>45233</v>
      </c>
      <c r="G342" s="3">
        <v>202408</v>
      </c>
      <c r="H342" s="3" t="s">
        <v>157</v>
      </c>
      <c r="I342" s="3" t="s">
        <v>158</v>
      </c>
      <c r="J342" s="3" t="s">
        <v>333</v>
      </c>
      <c r="K342" s="3" t="s">
        <v>78</v>
      </c>
      <c r="L342" s="3" t="s">
        <v>201</v>
      </c>
      <c r="M342" s="3" t="s">
        <v>202</v>
      </c>
      <c r="N342" s="3" t="s">
        <v>335</v>
      </c>
      <c r="O342" s="3" t="s">
        <v>82</v>
      </c>
      <c r="P342" s="3" t="str">
        <f>"NA                            "</f>
        <v xml:space="preserve">NA                            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3">
        <v>0</v>
      </c>
      <c r="AE342" s="3">
        <v>0</v>
      </c>
      <c r="AF342" s="3">
        <v>0</v>
      </c>
      <c r="AG342" s="3">
        <v>0</v>
      </c>
      <c r="AH342" s="3">
        <v>0</v>
      </c>
      <c r="AI342" s="3">
        <v>0</v>
      </c>
      <c r="AJ342" s="3">
        <v>0</v>
      </c>
      <c r="AK342" s="3">
        <v>0</v>
      </c>
      <c r="AL342" s="3">
        <v>0</v>
      </c>
      <c r="AM342" s="3">
        <v>0</v>
      </c>
      <c r="AN342" s="3">
        <v>0</v>
      </c>
      <c r="AO342" s="3">
        <v>0</v>
      </c>
      <c r="AP342" s="3">
        <v>0</v>
      </c>
      <c r="AQ342" s="3">
        <v>57.23</v>
      </c>
      <c r="AR342" s="3">
        <v>0</v>
      </c>
      <c r="AS342" s="3">
        <v>0</v>
      </c>
      <c r="AT342" s="3">
        <v>0</v>
      </c>
      <c r="AU342" s="3">
        <v>0</v>
      </c>
      <c r="AV342" s="3">
        <v>0</v>
      </c>
      <c r="AW342" s="3">
        <v>15.9</v>
      </c>
      <c r="AX342" s="3">
        <v>0</v>
      </c>
      <c r="AY342" s="3">
        <v>0</v>
      </c>
      <c r="AZ342" s="3">
        <v>0</v>
      </c>
      <c r="BA342" s="3">
        <v>0</v>
      </c>
      <c r="BB342" s="3">
        <v>0</v>
      </c>
      <c r="BC342" s="3">
        <v>0</v>
      </c>
      <c r="BD342" s="3">
        <v>0</v>
      </c>
      <c r="BE342" s="3">
        <v>0</v>
      </c>
      <c r="BF342" s="3">
        <v>0</v>
      </c>
      <c r="BG342" s="3">
        <v>0</v>
      </c>
      <c r="BH342" s="3">
        <v>1</v>
      </c>
      <c r="BI342" s="3">
        <v>1</v>
      </c>
      <c r="BJ342" s="3">
        <v>0.2</v>
      </c>
      <c r="BK342" s="3">
        <v>1</v>
      </c>
      <c r="BL342" s="3">
        <v>162.55000000000001</v>
      </c>
      <c r="BM342" s="3">
        <v>24.38</v>
      </c>
      <c r="BN342" s="3">
        <v>186.93</v>
      </c>
      <c r="BO342" s="3">
        <v>186.93</v>
      </c>
      <c r="BQ342" s="3" t="s">
        <v>336</v>
      </c>
      <c r="BR342" s="3" t="s">
        <v>1079</v>
      </c>
      <c r="BS342" s="4">
        <v>45236</v>
      </c>
      <c r="BT342" s="5">
        <v>0.32847222222222222</v>
      </c>
      <c r="BU342" s="3" t="s">
        <v>1080</v>
      </c>
      <c r="BV342" s="3" t="s">
        <v>94</v>
      </c>
      <c r="BY342" s="3">
        <v>1200</v>
      </c>
      <c r="BZ342" s="3" t="s">
        <v>338</v>
      </c>
      <c r="CA342" s="3" t="s">
        <v>339</v>
      </c>
      <c r="CC342" s="3" t="s">
        <v>202</v>
      </c>
      <c r="CD342" s="3">
        <v>3867</v>
      </c>
      <c r="CE342" s="3" t="s">
        <v>161</v>
      </c>
      <c r="CF342" s="4">
        <v>45237</v>
      </c>
      <c r="CI342" s="3">
        <v>5</v>
      </c>
      <c r="CJ342" s="3">
        <v>1</v>
      </c>
      <c r="CK342" s="3">
        <v>23</v>
      </c>
      <c r="CL342" s="3" t="s">
        <v>88</v>
      </c>
    </row>
    <row r="343" spans="1:90" x14ac:dyDescent="0.3">
      <c r="A343" s="3" t="s">
        <v>72</v>
      </c>
      <c r="B343" s="3" t="s">
        <v>73</v>
      </c>
      <c r="C343" s="3" t="s">
        <v>74</v>
      </c>
      <c r="E343" s="3" t="str">
        <f>"GAB2017545"</f>
        <v>GAB2017545</v>
      </c>
      <c r="F343" s="4">
        <v>45233</v>
      </c>
      <c r="G343" s="3">
        <v>202408</v>
      </c>
      <c r="H343" s="3" t="s">
        <v>75</v>
      </c>
      <c r="I343" s="3" t="s">
        <v>76</v>
      </c>
      <c r="J343" s="3" t="s">
        <v>77</v>
      </c>
      <c r="K343" s="3" t="s">
        <v>78</v>
      </c>
      <c r="L343" s="3" t="s">
        <v>89</v>
      </c>
      <c r="M343" s="3" t="s">
        <v>90</v>
      </c>
      <c r="N343" s="3" t="s">
        <v>615</v>
      </c>
      <c r="O343" s="3" t="s">
        <v>82</v>
      </c>
      <c r="P343" s="3" t="str">
        <f>"sut-CT083723                  "</f>
        <v xml:space="preserve">sut-CT083723                  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3">
        <v>0</v>
      </c>
      <c r="AC343" s="3">
        <v>0</v>
      </c>
      <c r="AD343" s="3">
        <v>0</v>
      </c>
      <c r="AE343" s="3">
        <v>0</v>
      </c>
      <c r="AF343" s="3">
        <v>0</v>
      </c>
      <c r="AG343" s="3">
        <v>0</v>
      </c>
      <c r="AH343" s="3">
        <v>0</v>
      </c>
      <c r="AI343" s="3">
        <v>0</v>
      </c>
      <c r="AJ343" s="3">
        <v>0</v>
      </c>
      <c r="AK343" s="3">
        <v>0</v>
      </c>
      <c r="AL343" s="3">
        <v>0</v>
      </c>
      <c r="AM343" s="3">
        <v>0</v>
      </c>
      <c r="AN343" s="3">
        <v>0</v>
      </c>
      <c r="AO343" s="3">
        <v>0</v>
      </c>
      <c r="AP343" s="3">
        <v>0</v>
      </c>
      <c r="AQ343" s="3">
        <v>36.92</v>
      </c>
      <c r="AR343" s="3">
        <v>0</v>
      </c>
      <c r="AS343" s="3">
        <v>0</v>
      </c>
      <c r="AT343" s="3">
        <v>0</v>
      </c>
      <c r="AU343" s="3">
        <v>0</v>
      </c>
      <c r="AV343" s="3">
        <v>0</v>
      </c>
      <c r="AW343" s="3">
        <v>0</v>
      </c>
      <c r="AX343" s="3">
        <v>0</v>
      </c>
      <c r="AY343" s="3">
        <v>0</v>
      </c>
      <c r="AZ343" s="3">
        <v>0</v>
      </c>
      <c r="BA343" s="3">
        <v>0</v>
      </c>
      <c r="BB343" s="3">
        <v>0</v>
      </c>
      <c r="BC343" s="3">
        <v>0</v>
      </c>
      <c r="BD343" s="3">
        <v>0</v>
      </c>
      <c r="BE343" s="3">
        <v>0</v>
      </c>
      <c r="BF343" s="3">
        <v>0</v>
      </c>
      <c r="BG343" s="3">
        <v>0</v>
      </c>
      <c r="BH343" s="3">
        <v>1</v>
      </c>
      <c r="BI343" s="3">
        <v>0.2</v>
      </c>
      <c r="BJ343" s="3">
        <v>2.2999999999999998</v>
      </c>
      <c r="BK343" s="3">
        <v>2.5</v>
      </c>
      <c r="BL343" s="3">
        <v>94.6</v>
      </c>
      <c r="BM343" s="3">
        <v>14.19</v>
      </c>
      <c r="BN343" s="3">
        <v>108.79</v>
      </c>
      <c r="BO343" s="3">
        <v>108.79</v>
      </c>
      <c r="BQ343" s="3" t="s">
        <v>1081</v>
      </c>
      <c r="BR343" s="3" t="s">
        <v>84</v>
      </c>
      <c r="BS343" s="4">
        <v>45236</v>
      </c>
      <c r="BT343" s="5">
        <v>0.29930555555555555</v>
      </c>
      <c r="BU343" s="3" t="s">
        <v>881</v>
      </c>
      <c r="BV343" s="3" t="s">
        <v>94</v>
      </c>
      <c r="BY343" s="3">
        <v>11272.28</v>
      </c>
      <c r="BZ343" s="3" t="s">
        <v>86</v>
      </c>
      <c r="CA343" s="3" t="s">
        <v>618</v>
      </c>
      <c r="CC343" s="3" t="s">
        <v>90</v>
      </c>
      <c r="CD343" s="3">
        <v>2196</v>
      </c>
      <c r="CE343" s="3" t="s">
        <v>1082</v>
      </c>
      <c r="CF343" s="4">
        <v>45237</v>
      </c>
      <c r="CI343" s="3">
        <v>1</v>
      </c>
      <c r="CJ343" s="3">
        <v>1</v>
      </c>
      <c r="CK343" s="3">
        <v>21</v>
      </c>
      <c r="CL343" s="3" t="s">
        <v>88</v>
      </c>
    </row>
    <row r="344" spans="1:90" x14ac:dyDescent="0.3">
      <c r="A344" s="3" t="s">
        <v>72</v>
      </c>
      <c r="B344" s="3" t="s">
        <v>73</v>
      </c>
      <c r="C344" s="3" t="s">
        <v>74</v>
      </c>
      <c r="E344" s="3" t="str">
        <f>"GAB2017546"</f>
        <v>GAB2017546</v>
      </c>
      <c r="F344" s="4">
        <v>45233</v>
      </c>
      <c r="G344" s="3">
        <v>202408</v>
      </c>
      <c r="H344" s="3" t="s">
        <v>75</v>
      </c>
      <c r="I344" s="3" t="s">
        <v>76</v>
      </c>
      <c r="J344" s="3" t="s">
        <v>77</v>
      </c>
      <c r="K344" s="3" t="s">
        <v>78</v>
      </c>
      <c r="L344" s="3" t="s">
        <v>154</v>
      </c>
      <c r="M344" s="3" t="s">
        <v>155</v>
      </c>
      <c r="N344" s="3" t="s">
        <v>1083</v>
      </c>
      <c r="O344" s="3" t="s">
        <v>82</v>
      </c>
      <c r="P344" s="3" t="str">
        <f>"SUT-CT083725                  "</f>
        <v xml:space="preserve">SUT-CT083725                  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3">
        <v>0</v>
      </c>
      <c r="AE344" s="3">
        <v>0</v>
      </c>
      <c r="AF344" s="3">
        <v>0</v>
      </c>
      <c r="AG344" s="3">
        <v>0</v>
      </c>
      <c r="AH344" s="3">
        <v>0</v>
      </c>
      <c r="AI344" s="3">
        <v>0</v>
      </c>
      <c r="AJ344" s="3">
        <v>0</v>
      </c>
      <c r="AK344" s="3">
        <v>0</v>
      </c>
      <c r="AL344" s="3">
        <v>0</v>
      </c>
      <c r="AM344" s="3">
        <v>0</v>
      </c>
      <c r="AN344" s="3">
        <v>0</v>
      </c>
      <c r="AO344" s="3">
        <v>0</v>
      </c>
      <c r="AP344" s="3">
        <v>0</v>
      </c>
      <c r="AQ344" s="3">
        <v>36.92</v>
      </c>
      <c r="AR344" s="3">
        <v>0</v>
      </c>
      <c r="AS344" s="3">
        <v>0</v>
      </c>
      <c r="AT344" s="3">
        <v>0</v>
      </c>
      <c r="AU344" s="3">
        <v>0</v>
      </c>
      <c r="AV344" s="3">
        <v>0</v>
      </c>
      <c r="AW344" s="3">
        <v>0</v>
      </c>
      <c r="AX344" s="3">
        <v>0</v>
      </c>
      <c r="AY344" s="3">
        <v>0</v>
      </c>
      <c r="AZ344" s="3">
        <v>0</v>
      </c>
      <c r="BA344" s="3">
        <v>0</v>
      </c>
      <c r="BB344" s="3">
        <v>0</v>
      </c>
      <c r="BC344" s="3">
        <v>0</v>
      </c>
      <c r="BD344" s="3">
        <v>0</v>
      </c>
      <c r="BE344" s="3">
        <v>0</v>
      </c>
      <c r="BF344" s="3">
        <v>0</v>
      </c>
      <c r="BG344" s="3">
        <v>0</v>
      </c>
      <c r="BH344" s="3">
        <v>1</v>
      </c>
      <c r="BI344" s="3">
        <v>0.3</v>
      </c>
      <c r="BJ344" s="3">
        <v>2.2000000000000002</v>
      </c>
      <c r="BK344" s="3">
        <v>2.5</v>
      </c>
      <c r="BL344" s="3">
        <v>94.6</v>
      </c>
      <c r="BM344" s="3">
        <v>14.19</v>
      </c>
      <c r="BN344" s="3">
        <v>108.79</v>
      </c>
      <c r="BO344" s="3">
        <v>108.79</v>
      </c>
      <c r="BR344" s="3" t="s">
        <v>84</v>
      </c>
      <c r="BS344" s="4">
        <v>45236</v>
      </c>
      <c r="BT344" s="5">
        <v>0.3743055555555555</v>
      </c>
      <c r="BU344" s="3" t="s">
        <v>1041</v>
      </c>
      <c r="BV344" s="3" t="s">
        <v>94</v>
      </c>
      <c r="BY344" s="3">
        <v>10826.6</v>
      </c>
      <c r="BZ344" s="3" t="s">
        <v>86</v>
      </c>
      <c r="CA344" s="3" t="s">
        <v>196</v>
      </c>
      <c r="CC344" s="3" t="s">
        <v>155</v>
      </c>
      <c r="CD344" s="3">
        <v>6001</v>
      </c>
      <c r="CE344" s="3" t="s">
        <v>87</v>
      </c>
      <c r="CF344" s="4">
        <v>45236</v>
      </c>
      <c r="CI344" s="3">
        <v>2</v>
      </c>
      <c r="CJ344" s="3">
        <v>1</v>
      </c>
      <c r="CK344" s="3">
        <v>21</v>
      </c>
      <c r="CL344" s="3" t="s">
        <v>88</v>
      </c>
    </row>
    <row r="345" spans="1:90" x14ac:dyDescent="0.3">
      <c r="A345" s="3" t="s">
        <v>72</v>
      </c>
      <c r="B345" s="3" t="s">
        <v>73</v>
      </c>
      <c r="C345" s="3" t="s">
        <v>74</v>
      </c>
      <c r="E345" s="3" t="str">
        <f>"GAB2017548"</f>
        <v>GAB2017548</v>
      </c>
      <c r="F345" s="4">
        <v>45233</v>
      </c>
      <c r="G345" s="3">
        <v>202408</v>
      </c>
      <c r="H345" s="3" t="s">
        <v>75</v>
      </c>
      <c r="I345" s="3" t="s">
        <v>76</v>
      </c>
      <c r="J345" s="3" t="s">
        <v>77</v>
      </c>
      <c r="K345" s="3" t="s">
        <v>78</v>
      </c>
      <c r="L345" s="3" t="s">
        <v>375</v>
      </c>
      <c r="M345" s="3" t="s">
        <v>376</v>
      </c>
      <c r="N345" s="3" t="s">
        <v>392</v>
      </c>
      <c r="O345" s="3" t="s">
        <v>82</v>
      </c>
      <c r="P345" s="3" t="str">
        <f>"SUT-CT083729                  "</f>
        <v xml:space="preserve">SUT-CT083729                  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3">
        <v>0</v>
      </c>
      <c r="AE345" s="3">
        <v>0</v>
      </c>
      <c r="AF345" s="3">
        <v>0</v>
      </c>
      <c r="AG345" s="3">
        <v>0</v>
      </c>
      <c r="AH345" s="3">
        <v>0</v>
      </c>
      <c r="AI345" s="3">
        <v>0</v>
      </c>
      <c r="AJ345" s="3">
        <v>0</v>
      </c>
      <c r="AK345" s="3">
        <v>0</v>
      </c>
      <c r="AL345" s="3">
        <v>0</v>
      </c>
      <c r="AM345" s="3">
        <v>0</v>
      </c>
      <c r="AN345" s="3">
        <v>0</v>
      </c>
      <c r="AO345" s="3">
        <v>0</v>
      </c>
      <c r="AP345" s="3">
        <v>0</v>
      </c>
      <c r="AQ345" s="3">
        <v>44.29</v>
      </c>
      <c r="AR345" s="3">
        <v>0</v>
      </c>
      <c r="AS345" s="3">
        <v>0</v>
      </c>
      <c r="AT345" s="3">
        <v>0</v>
      </c>
      <c r="AU345" s="3">
        <v>0</v>
      </c>
      <c r="AV345" s="3">
        <v>0</v>
      </c>
      <c r="AW345" s="3">
        <v>15.9</v>
      </c>
      <c r="AX345" s="3">
        <v>0</v>
      </c>
      <c r="AY345" s="3">
        <v>0</v>
      </c>
      <c r="AZ345" s="3">
        <v>0</v>
      </c>
      <c r="BA345" s="3">
        <v>0</v>
      </c>
      <c r="BB345" s="3">
        <v>0</v>
      </c>
      <c r="BC345" s="3">
        <v>0</v>
      </c>
      <c r="BD345" s="3">
        <v>0</v>
      </c>
      <c r="BE345" s="3">
        <v>0</v>
      </c>
      <c r="BF345" s="3">
        <v>0</v>
      </c>
      <c r="BG345" s="3">
        <v>0</v>
      </c>
      <c r="BH345" s="3">
        <v>1</v>
      </c>
      <c r="BI345" s="3">
        <v>0.3</v>
      </c>
      <c r="BJ345" s="3">
        <v>2.6</v>
      </c>
      <c r="BK345" s="3">
        <v>3</v>
      </c>
      <c r="BL345" s="3">
        <v>129.4</v>
      </c>
      <c r="BM345" s="3">
        <v>19.41</v>
      </c>
      <c r="BN345" s="3">
        <v>148.81</v>
      </c>
      <c r="BO345" s="3">
        <v>148.81</v>
      </c>
      <c r="BQ345" s="3" t="s">
        <v>393</v>
      </c>
      <c r="BR345" s="3" t="s">
        <v>84</v>
      </c>
      <c r="BS345" s="4">
        <v>45236</v>
      </c>
      <c r="BT345" s="5">
        <v>0.42569444444444443</v>
      </c>
      <c r="BU345" s="3" t="s">
        <v>1078</v>
      </c>
      <c r="BV345" s="3" t="s">
        <v>94</v>
      </c>
      <c r="BY345" s="3">
        <v>12952.44</v>
      </c>
      <c r="BZ345" s="3" t="s">
        <v>108</v>
      </c>
      <c r="CA345" s="3" t="s">
        <v>379</v>
      </c>
      <c r="CC345" s="3" t="s">
        <v>376</v>
      </c>
      <c r="CD345" s="3">
        <v>1475</v>
      </c>
      <c r="CE345" s="3" t="s">
        <v>87</v>
      </c>
      <c r="CF345" s="4">
        <v>45237</v>
      </c>
      <c r="CI345" s="3">
        <v>1</v>
      </c>
      <c r="CJ345" s="3">
        <v>1</v>
      </c>
      <c r="CK345" s="3">
        <v>21</v>
      </c>
      <c r="CL345" s="3" t="s">
        <v>88</v>
      </c>
    </row>
    <row r="346" spans="1:90" x14ac:dyDescent="0.3">
      <c r="A346" s="3" t="s">
        <v>72</v>
      </c>
      <c r="B346" s="3" t="s">
        <v>73</v>
      </c>
      <c r="C346" s="3" t="s">
        <v>74</v>
      </c>
      <c r="E346" s="3" t="str">
        <f>"GAB2017549"</f>
        <v>GAB2017549</v>
      </c>
      <c r="F346" s="4">
        <v>45233</v>
      </c>
      <c r="G346" s="3">
        <v>202408</v>
      </c>
      <c r="H346" s="3" t="s">
        <v>75</v>
      </c>
      <c r="I346" s="3" t="s">
        <v>76</v>
      </c>
      <c r="J346" s="3" t="s">
        <v>77</v>
      </c>
      <c r="K346" s="3" t="s">
        <v>78</v>
      </c>
      <c r="L346" s="3" t="s">
        <v>233</v>
      </c>
      <c r="M346" s="3" t="s">
        <v>234</v>
      </c>
      <c r="N346" s="3" t="s">
        <v>235</v>
      </c>
      <c r="O346" s="3" t="s">
        <v>82</v>
      </c>
      <c r="P346" s="3" t="str">
        <f>"SUT-CT083733                  "</f>
        <v xml:space="preserve">SUT-CT083733                  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0</v>
      </c>
      <c r="AA346" s="3">
        <v>0</v>
      </c>
      <c r="AB346" s="3">
        <v>0</v>
      </c>
      <c r="AC346" s="3">
        <v>0</v>
      </c>
      <c r="AD346" s="3">
        <v>0</v>
      </c>
      <c r="AE346" s="3">
        <v>0</v>
      </c>
      <c r="AF346" s="3">
        <v>0</v>
      </c>
      <c r="AG346" s="3">
        <v>0</v>
      </c>
      <c r="AH346" s="3">
        <v>0</v>
      </c>
      <c r="AI346" s="3">
        <v>0</v>
      </c>
      <c r="AJ346" s="3">
        <v>0</v>
      </c>
      <c r="AK346" s="3">
        <v>0</v>
      </c>
      <c r="AL346" s="3">
        <v>0</v>
      </c>
      <c r="AM346" s="3">
        <v>0</v>
      </c>
      <c r="AN346" s="3">
        <v>0</v>
      </c>
      <c r="AO346" s="3">
        <v>0</v>
      </c>
      <c r="AP346" s="3">
        <v>0</v>
      </c>
      <c r="AQ346" s="3">
        <v>70.150000000000006</v>
      </c>
      <c r="AR346" s="3">
        <v>0</v>
      </c>
      <c r="AS346" s="3">
        <v>0</v>
      </c>
      <c r="AT346" s="3">
        <v>0</v>
      </c>
      <c r="AU346" s="3">
        <v>0</v>
      </c>
      <c r="AV346" s="3">
        <v>0</v>
      </c>
      <c r="AW346" s="3">
        <v>0</v>
      </c>
      <c r="AX346" s="3">
        <v>0</v>
      </c>
      <c r="AY346" s="3">
        <v>0</v>
      </c>
      <c r="AZ346" s="3">
        <v>0</v>
      </c>
      <c r="BA346" s="3">
        <v>0</v>
      </c>
      <c r="BB346" s="3">
        <v>0</v>
      </c>
      <c r="BC346" s="3">
        <v>0</v>
      </c>
      <c r="BD346" s="3">
        <v>0</v>
      </c>
      <c r="BE346" s="3">
        <v>0</v>
      </c>
      <c r="BF346" s="3">
        <v>0</v>
      </c>
      <c r="BG346" s="3">
        <v>0</v>
      </c>
      <c r="BH346" s="3">
        <v>1</v>
      </c>
      <c r="BI346" s="3">
        <v>0.2</v>
      </c>
      <c r="BJ346" s="3">
        <v>2.1</v>
      </c>
      <c r="BK346" s="3">
        <v>2.5</v>
      </c>
      <c r="BL346" s="3">
        <v>179.76</v>
      </c>
      <c r="BM346" s="3">
        <v>26.96</v>
      </c>
      <c r="BN346" s="3">
        <v>206.72</v>
      </c>
      <c r="BO346" s="3">
        <v>206.72</v>
      </c>
      <c r="BQ346" s="3" t="s">
        <v>236</v>
      </c>
      <c r="BR346" s="3" t="s">
        <v>84</v>
      </c>
      <c r="BS346" s="4">
        <v>45236</v>
      </c>
      <c r="BT346" s="5">
        <v>0.43888888888888888</v>
      </c>
      <c r="BU346" s="3" t="s">
        <v>602</v>
      </c>
      <c r="BV346" s="3" t="s">
        <v>94</v>
      </c>
      <c r="BY346" s="3">
        <v>10454.66</v>
      </c>
      <c r="BZ346" s="3" t="s">
        <v>86</v>
      </c>
      <c r="CA346" s="3" t="s">
        <v>299</v>
      </c>
      <c r="CC346" s="3" t="s">
        <v>234</v>
      </c>
      <c r="CD346" s="3">
        <v>2515</v>
      </c>
      <c r="CE346" s="3" t="s">
        <v>116</v>
      </c>
      <c r="CF346" s="4">
        <v>45236</v>
      </c>
      <c r="CI346" s="3">
        <v>1</v>
      </c>
      <c r="CJ346" s="3">
        <v>1</v>
      </c>
      <c r="CK346" s="3">
        <v>23</v>
      </c>
      <c r="CL346" s="3" t="s">
        <v>88</v>
      </c>
    </row>
    <row r="347" spans="1:90" x14ac:dyDescent="0.3">
      <c r="A347" s="3" t="s">
        <v>332</v>
      </c>
      <c r="B347" s="3" t="s">
        <v>73</v>
      </c>
      <c r="C347" s="3" t="s">
        <v>74</v>
      </c>
      <c r="E347" s="3" t="str">
        <f>"009942830452"</f>
        <v>009942830452</v>
      </c>
      <c r="F347" s="4">
        <v>45233</v>
      </c>
      <c r="G347" s="3">
        <v>202408</v>
      </c>
      <c r="H347" s="3" t="s">
        <v>266</v>
      </c>
      <c r="I347" s="3" t="s">
        <v>267</v>
      </c>
      <c r="J347" s="3" t="s">
        <v>1084</v>
      </c>
      <c r="K347" s="3" t="s">
        <v>78</v>
      </c>
      <c r="L347" s="3" t="s">
        <v>157</v>
      </c>
      <c r="M347" s="3" t="s">
        <v>158</v>
      </c>
      <c r="N347" s="3" t="s">
        <v>1084</v>
      </c>
      <c r="O347" s="3" t="s">
        <v>82</v>
      </c>
      <c r="P347" s="3" t="str">
        <f>"                              "</f>
        <v xml:space="preserve">                              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3">
        <v>0</v>
      </c>
      <c r="AE347" s="3">
        <v>0</v>
      </c>
      <c r="AF347" s="3">
        <v>0</v>
      </c>
      <c r="AG347" s="3">
        <v>0</v>
      </c>
      <c r="AH347" s="3">
        <v>0</v>
      </c>
      <c r="AI347" s="3">
        <v>0</v>
      </c>
      <c r="AJ347" s="3">
        <v>0</v>
      </c>
      <c r="AK347" s="3">
        <v>0</v>
      </c>
      <c r="AL347" s="3">
        <v>0</v>
      </c>
      <c r="AM347" s="3">
        <v>0</v>
      </c>
      <c r="AN347" s="3">
        <v>0</v>
      </c>
      <c r="AO347" s="3">
        <v>0</v>
      </c>
      <c r="AP347" s="3">
        <v>0</v>
      </c>
      <c r="AQ347" s="3">
        <v>59.05</v>
      </c>
      <c r="AR347" s="3">
        <v>0</v>
      </c>
      <c r="AS347" s="3">
        <v>0</v>
      </c>
      <c r="AT347" s="3">
        <v>0</v>
      </c>
      <c r="AU347" s="3">
        <v>0</v>
      </c>
      <c r="AV347" s="3">
        <v>0</v>
      </c>
      <c r="AW347" s="3">
        <v>0</v>
      </c>
      <c r="AX347" s="3">
        <v>0</v>
      </c>
      <c r="AY347" s="3">
        <v>0</v>
      </c>
      <c r="AZ347" s="3">
        <v>0</v>
      </c>
      <c r="BA347" s="3">
        <v>0</v>
      </c>
      <c r="BB347" s="3">
        <v>0</v>
      </c>
      <c r="BC347" s="3">
        <v>0</v>
      </c>
      <c r="BD347" s="3">
        <v>0</v>
      </c>
      <c r="BE347" s="3">
        <v>0</v>
      </c>
      <c r="BF347" s="3">
        <v>0</v>
      </c>
      <c r="BG347" s="3">
        <v>0</v>
      </c>
      <c r="BH347" s="3">
        <v>1</v>
      </c>
      <c r="BI347" s="3">
        <v>4</v>
      </c>
      <c r="BJ347" s="3">
        <v>2.5</v>
      </c>
      <c r="BK347" s="3">
        <v>4</v>
      </c>
      <c r="BL347" s="3">
        <v>151.32</v>
      </c>
      <c r="BM347" s="3">
        <v>22.7</v>
      </c>
      <c r="BN347" s="3">
        <v>174.02</v>
      </c>
      <c r="BO347" s="3">
        <v>174.02</v>
      </c>
      <c r="BQ347" s="3" t="s">
        <v>1085</v>
      </c>
      <c r="BR347" s="3" t="s">
        <v>1086</v>
      </c>
      <c r="BS347" s="4">
        <v>45236</v>
      </c>
      <c r="BT347" s="5">
        <v>0.36736111111111108</v>
      </c>
      <c r="BU347" s="3" t="s">
        <v>1087</v>
      </c>
      <c r="BV347" s="3" t="s">
        <v>94</v>
      </c>
      <c r="BY347" s="3">
        <v>12480</v>
      </c>
      <c r="BZ347" s="3" t="s">
        <v>86</v>
      </c>
      <c r="CA347" s="3" t="s">
        <v>429</v>
      </c>
      <c r="CC347" s="3" t="s">
        <v>158</v>
      </c>
      <c r="CD347" s="3">
        <v>46</v>
      </c>
      <c r="CE347" s="3" t="s">
        <v>161</v>
      </c>
      <c r="CF347" s="4">
        <v>45236</v>
      </c>
      <c r="CI347" s="3">
        <v>1</v>
      </c>
      <c r="CJ347" s="3">
        <v>1</v>
      </c>
      <c r="CK347" s="3">
        <v>21</v>
      </c>
      <c r="CL347" s="3" t="s">
        <v>88</v>
      </c>
    </row>
    <row r="348" spans="1:90" x14ac:dyDescent="0.3">
      <c r="A348" s="3" t="s">
        <v>72</v>
      </c>
      <c r="B348" s="3" t="s">
        <v>73</v>
      </c>
      <c r="C348" s="3" t="s">
        <v>74</v>
      </c>
      <c r="E348" s="3" t="str">
        <f>"GAB2017550"</f>
        <v>GAB2017550</v>
      </c>
      <c r="F348" s="4">
        <v>45233</v>
      </c>
      <c r="G348" s="3">
        <v>202408</v>
      </c>
      <c r="H348" s="3" t="s">
        <v>75</v>
      </c>
      <c r="I348" s="3" t="s">
        <v>76</v>
      </c>
      <c r="J348" s="3" t="s">
        <v>77</v>
      </c>
      <c r="K348" s="3" t="s">
        <v>78</v>
      </c>
      <c r="L348" s="3" t="s">
        <v>157</v>
      </c>
      <c r="M348" s="3" t="s">
        <v>158</v>
      </c>
      <c r="N348" s="3" t="s">
        <v>272</v>
      </c>
      <c r="O348" s="3" t="s">
        <v>82</v>
      </c>
      <c r="P348" s="3" t="str">
        <f>"SUT-018784                    "</f>
        <v xml:space="preserve">SUT-018784                    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3">
        <v>0</v>
      </c>
      <c r="AE348" s="3">
        <v>0</v>
      </c>
      <c r="AF348" s="3">
        <v>0</v>
      </c>
      <c r="AG348" s="3">
        <v>0</v>
      </c>
      <c r="AH348" s="3">
        <v>0</v>
      </c>
      <c r="AI348" s="3">
        <v>0</v>
      </c>
      <c r="AJ348" s="3">
        <v>0</v>
      </c>
      <c r="AK348" s="3">
        <v>0</v>
      </c>
      <c r="AL348" s="3">
        <v>0</v>
      </c>
      <c r="AM348" s="3">
        <v>0</v>
      </c>
      <c r="AN348" s="3">
        <v>0</v>
      </c>
      <c r="AO348" s="3">
        <v>0</v>
      </c>
      <c r="AP348" s="3">
        <v>0</v>
      </c>
      <c r="AQ348" s="3">
        <v>29.54</v>
      </c>
      <c r="AR348" s="3">
        <v>0</v>
      </c>
      <c r="AS348" s="3">
        <v>0</v>
      </c>
      <c r="AT348" s="3">
        <v>0</v>
      </c>
      <c r="AU348" s="3">
        <v>0</v>
      </c>
      <c r="AV348" s="3">
        <v>0</v>
      </c>
      <c r="AW348" s="3">
        <v>0</v>
      </c>
      <c r="AX348" s="3">
        <v>0</v>
      </c>
      <c r="AY348" s="3">
        <v>0</v>
      </c>
      <c r="AZ348" s="3">
        <v>0</v>
      </c>
      <c r="BA348" s="3">
        <v>0</v>
      </c>
      <c r="BB348" s="3">
        <v>0</v>
      </c>
      <c r="BC348" s="3">
        <v>0</v>
      </c>
      <c r="BD348" s="3">
        <v>0</v>
      </c>
      <c r="BE348" s="3">
        <v>0</v>
      </c>
      <c r="BF348" s="3">
        <v>0</v>
      </c>
      <c r="BG348" s="3">
        <v>0</v>
      </c>
      <c r="BH348" s="3">
        <v>1</v>
      </c>
      <c r="BI348" s="3">
        <v>0.3</v>
      </c>
      <c r="BJ348" s="3">
        <v>1.7</v>
      </c>
      <c r="BK348" s="3">
        <v>2</v>
      </c>
      <c r="BL348" s="3">
        <v>75.69</v>
      </c>
      <c r="BM348" s="3">
        <v>11.35</v>
      </c>
      <c r="BN348" s="3">
        <v>87.04</v>
      </c>
      <c r="BO348" s="3">
        <v>87.04</v>
      </c>
      <c r="BQ348" s="3" t="s">
        <v>273</v>
      </c>
      <c r="BR348" s="3" t="s">
        <v>84</v>
      </c>
      <c r="BS348" s="4">
        <v>45236</v>
      </c>
      <c r="BT348" s="5">
        <v>0.32222222222222224</v>
      </c>
      <c r="BU348" s="3" t="s">
        <v>1088</v>
      </c>
      <c r="BV348" s="3" t="s">
        <v>94</v>
      </c>
      <c r="BY348" s="3">
        <v>8534.7900000000009</v>
      </c>
      <c r="BZ348" s="3" t="s">
        <v>86</v>
      </c>
      <c r="CA348" s="3" t="s">
        <v>786</v>
      </c>
      <c r="CC348" s="3" t="s">
        <v>158</v>
      </c>
      <c r="CD348" s="3">
        <v>2</v>
      </c>
      <c r="CE348" s="3" t="s">
        <v>276</v>
      </c>
      <c r="CF348" s="4">
        <v>45236</v>
      </c>
      <c r="CI348" s="3">
        <v>1</v>
      </c>
      <c r="CJ348" s="3">
        <v>1</v>
      </c>
      <c r="CK348" s="3">
        <v>21</v>
      </c>
      <c r="CL348" s="3" t="s">
        <v>88</v>
      </c>
    </row>
    <row r="349" spans="1:90" x14ac:dyDescent="0.3">
      <c r="A349" s="3" t="s">
        <v>72</v>
      </c>
      <c r="B349" s="3" t="s">
        <v>73</v>
      </c>
      <c r="C349" s="3" t="s">
        <v>74</v>
      </c>
      <c r="E349" s="3" t="str">
        <f>"GAB2017551"</f>
        <v>GAB2017551</v>
      </c>
      <c r="F349" s="4">
        <v>45233</v>
      </c>
      <c r="G349" s="3">
        <v>202408</v>
      </c>
      <c r="H349" s="3" t="s">
        <v>75</v>
      </c>
      <c r="I349" s="3" t="s">
        <v>76</v>
      </c>
      <c r="J349" s="3" t="s">
        <v>77</v>
      </c>
      <c r="K349" s="3" t="s">
        <v>78</v>
      </c>
      <c r="L349" s="3" t="s">
        <v>1089</v>
      </c>
      <c r="M349" s="3" t="s">
        <v>1090</v>
      </c>
      <c r="N349" s="3" t="s">
        <v>252</v>
      </c>
      <c r="O349" s="3" t="s">
        <v>82</v>
      </c>
      <c r="P349" s="3" t="str">
        <f>"SUT-018812                    "</f>
        <v xml:space="preserve">SUT-018812                    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  <c r="AA349" s="3">
        <v>0</v>
      </c>
      <c r="AB349" s="3">
        <v>0</v>
      </c>
      <c r="AC349" s="3">
        <v>0</v>
      </c>
      <c r="AD349" s="3">
        <v>0</v>
      </c>
      <c r="AE349" s="3">
        <v>0</v>
      </c>
      <c r="AF349" s="3">
        <v>0</v>
      </c>
      <c r="AG349" s="3">
        <v>0</v>
      </c>
      <c r="AH349" s="3">
        <v>0</v>
      </c>
      <c r="AI349" s="3">
        <v>0</v>
      </c>
      <c r="AJ349" s="3">
        <v>0</v>
      </c>
      <c r="AK349" s="3">
        <v>0</v>
      </c>
      <c r="AL349" s="3">
        <v>0</v>
      </c>
      <c r="AM349" s="3">
        <v>0</v>
      </c>
      <c r="AN349" s="3">
        <v>0</v>
      </c>
      <c r="AO349" s="3">
        <v>0</v>
      </c>
      <c r="AP349" s="3">
        <v>0</v>
      </c>
      <c r="AQ349" s="3">
        <v>70.150000000000006</v>
      </c>
      <c r="AR349" s="3">
        <v>0</v>
      </c>
      <c r="AS349" s="3">
        <v>0</v>
      </c>
      <c r="AT349" s="3">
        <v>0</v>
      </c>
      <c r="AU349" s="3">
        <v>0</v>
      </c>
      <c r="AV349" s="3">
        <v>0</v>
      </c>
      <c r="AW349" s="3">
        <v>0</v>
      </c>
      <c r="AX349" s="3">
        <v>0</v>
      </c>
      <c r="AY349" s="3">
        <v>0</v>
      </c>
      <c r="AZ349" s="3">
        <v>0</v>
      </c>
      <c r="BA349" s="3">
        <v>0</v>
      </c>
      <c r="BB349" s="3">
        <v>0</v>
      </c>
      <c r="BC349" s="3">
        <v>0</v>
      </c>
      <c r="BD349" s="3">
        <v>0</v>
      </c>
      <c r="BE349" s="3">
        <v>0</v>
      </c>
      <c r="BF349" s="3">
        <v>0</v>
      </c>
      <c r="BG349" s="3">
        <v>0</v>
      </c>
      <c r="BH349" s="3">
        <v>1</v>
      </c>
      <c r="BI349" s="3">
        <v>0.2</v>
      </c>
      <c r="BJ349" s="3">
        <v>2.2000000000000002</v>
      </c>
      <c r="BK349" s="3">
        <v>2.5</v>
      </c>
      <c r="BL349" s="3">
        <v>179.76</v>
      </c>
      <c r="BM349" s="3">
        <v>26.96</v>
      </c>
      <c r="BN349" s="3">
        <v>206.72</v>
      </c>
      <c r="BO349" s="3">
        <v>206.72</v>
      </c>
      <c r="BQ349" s="3" t="s">
        <v>253</v>
      </c>
      <c r="BR349" s="3" t="s">
        <v>84</v>
      </c>
      <c r="BS349" s="4">
        <v>45236</v>
      </c>
      <c r="BT349" s="5">
        <v>0.59722222222222221</v>
      </c>
      <c r="BU349" s="3" t="s">
        <v>254</v>
      </c>
      <c r="BV349" s="3" t="s">
        <v>94</v>
      </c>
      <c r="BY349" s="3">
        <v>11119.87</v>
      </c>
      <c r="BZ349" s="3" t="s">
        <v>86</v>
      </c>
      <c r="CC349" s="3" t="s">
        <v>1090</v>
      </c>
      <c r="CD349" s="3">
        <v>7380</v>
      </c>
      <c r="CE349" s="3" t="s">
        <v>96</v>
      </c>
      <c r="CF349" s="4">
        <v>45236</v>
      </c>
      <c r="CI349" s="3">
        <v>2</v>
      </c>
      <c r="CJ349" s="3">
        <v>1</v>
      </c>
      <c r="CK349" s="3">
        <v>23</v>
      </c>
      <c r="CL349" s="3" t="s">
        <v>88</v>
      </c>
    </row>
    <row r="350" spans="1:90" x14ac:dyDescent="0.3">
      <c r="A350" s="3" t="s">
        <v>72</v>
      </c>
      <c r="B350" s="3" t="s">
        <v>73</v>
      </c>
      <c r="C350" s="3" t="s">
        <v>74</v>
      </c>
      <c r="E350" s="3" t="str">
        <f>"GAB2017552"</f>
        <v>GAB2017552</v>
      </c>
      <c r="F350" s="4">
        <v>45233</v>
      </c>
      <c r="G350" s="3">
        <v>202408</v>
      </c>
      <c r="H350" s="3" t="s">
        <v>75</v>
      </c>
      <c r="I350" s="3" t="s">
        <v>76</v>
      </c>
      <c r="J350" s="3" t="s">
        <v>77</v>
      </c>
      <c r="K350" s="3" t="s">
        <v>78</v>
      </c>
      <c r="L350" s="3" t="s">
        <v>266</v>
      </c>
      <c r="M350" s="3" t="s">
        <v>267</v>
      </c>
      <c r="N350" s="3" t="s">
        <v>1091</v>
      </c>
      <c r="O350" s="3" t="s">
        <v>82</v>
      </c>
      <c r="P350" s="3" t="str">
        <f>"SUT-CT083737                  "</f>
        <v xml:space="preserve">SUT-CT083737                  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3">
        <v>0</v>
      </c>
      <c r="AE350" s="3">
        <v>0</v>
      </c>
      <c r="AF350" s="3">
        <v>0</v>
      </c>
      <c r="AG350" s="3">
        <v>0</v>
      </c>
      <c r="AH350" s="3">
        <v>0</v>
      </c>
      <c r="AI350" s="3">
        <v>0</v>
      </c>
      <c r="AJ350" s="3">
        <v>0</v>
      </c>
      <c r="AK350" s="3">
        <v>0</v>
      </c>
      <c r="AL350" s="3">
        <v>0</v>
      </c>
      <c r="AM350" s="3">
        <v>0</v>
      </c>
      <c r="AN350" s="3">
        <v>0</v>
      </c>
      <c r="AO350" s="3">
        <v>0</v>
      </c>
      <c r="AP350" s="3">
        <v>0</v>
      </c>
      <c r="AQ350" s="3">
        <v>36.92</v>
      </c>
      <c r="AR350" s="3">
        <v>0</v>
      </c>
      <c r="AS350" s="3">
        <v>0</v>
      </c>
      <c r="AT350" s="3">
        <v>0</v>
      </c>
      <c r="AU350" s="3">
        <v>0</v>
      </c>
      <c r="AV350" s="3">
        <v>0</v>
      </c>
      <c r="AW350" s="3">
        <v>0</v>
      </c>
      <c r="AX350" s="3">
        <v>0</v>
      </c>
      <c r="AY350" s="3">
        <v>0</v>
      </c>
      <c r="AZ350" s="3">
        <v>0</v>
      </c>
      <c r="BA350" s="3">
        <v>0</v>
      </c>
      <c r="BB350" s="3">
        <v>0</v>
      </c>
      <c r="BC350" s="3">
        <v>0</v>
      </c>
      <c r="BD350" s="3">
        <v>0</v>
      </c>
      <c r="BE350" s="3">
        <v>0</v>
      </c>
      <c r="BF350" s="3">
        <v>0</v>
      </c>
      <c r="BG350" s="3">
        <v>0</v>
      </c>
      <c r="BH350" s="3">
        <v>1</v>
      </c>
      <c r="BI350" s="3">
        <v>0.2</v>
      </c>
      <c r="BJ350" s="3">
        <v>2.2000000000000002</v>
      </c>
      <c r="BK350" s="3">
        <v>2.5</v>
      </c>
      <c r="BL350" s="3">
        <v>94.6</v>
      </c>
      <c r="BM350" s="3">
        <v>14.19</v>
      </c>
      <c r="BN350" s="3">
        <v>108.79</v>
      </c>
      <c r="BO350" s="3">
        <v>108.79</v>
      </c>
      <c r="BQ350" s="3" t="s">
        <v>1092</v>
      </c>
      <c r="BR350" s="3" t="s">
        <v>84</v>
      </c>
      <c r="BS350" s="4">
        <v>45236</v>
      </c>
      <c r="BT350" s="5">
        <v>0.43402777777777773</v>
      </c>
      <c r="BU350" s="3" t="s">
        <v>785</v>
      </c>
      <c r="BV350" s="3" t="s">
        <v>94</v>
      </c>
      <c r="BY350" s="3">
        <v>10883.39</v>
      </c>
      <c r="BZ350" s="3" t="s">
        <v>86</v>
      </c>
      <c r="CA350" s="3" t="s">
        <v>484</v>
      </c>
      <c r="CC350" s="3" t="s">
        <v>267</v>
      </c>
      <c r="CD350" s="3">
        <v>9301</v>
      </c>
      <c r="CE350" s="3" t="s">
        <v>96</v>
      </c>
      <c r="CF350" s="4">
        <v>45237</v>
      </c>
      <c r="CI350" s="3">
        <v>2</v>
      </c>
      <c r="CJ350" s="3">
        <v>1</v>
      </c>
      <c r="CK350" s="3">
        <v>21</v>
      </c>
      <c r="CL350" s="3" t="s">
        <v>88</v>
      </c>
    </row>
    <row r="351" spans="1:90" x14ac:dyDescent="0.3">
      <c r="A351" s="3" t="s">
        <v>72</v>
      </c>
      <c r="B351" s="3" t="s">
        <v>73</v>
      </c>
      <c r="C351" s="3" t="s">
        <v>74</v>
      </c>
      <c r="E351" s="3" t="str">
        <f>"GAB2017490"</f>
        <v>GAB2017490</v>
      </c>
      <c r="F351" s="4">
        <v>45231</v>
      </c>
      <c r="G351" s="3">
        <v>202408</v>
      </c>
      <c r="H351" s="3" t="s">
        <v>75</v>
      </c>
      <c r="I351" s="3" t="s">
        <v>76</v>
      </c>
      <c r="J351" s="3" t="s">
        <v>77</v>
      </c>
      <c r="K351" s="3" t="s">
        <v>78</v>
      </c>
      <c r="L351" s="3" t="s">
        <v>344</v>
      </c>
      <c r="M351" s="3" t="s">
        <v>345</v>
      </c>
      <c r="N351" s="3" t="s">
        <v>1093</v>
      </c>
      <c r="O351" s="3" t="s">
        <v>169</v>
      </c>
      <c r="P351" s="3" t="str">
        <f>"SUT:CT083655                  "</f>
        <v xml:space="preserve">SUT:CT083655                  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3">
        <v>0</v>
      </c>
      <c r="AE351" s="3">
        <v>0</v>
      </c>
      <c r="AF351" s="3">
        <v>0</v>
      </c>
      <c r="AG351" s="3">
        <v>5.57</v>
      </c>
      <c r="AH351" s="3">
        <v>0</v>
      </c>
      <c r="AI351" s="3">
        <v>0</v>
      </c>
      <c r="AJ351" s="3">
        <v>0</v>
      </c>
      <c r="AK351" s="3">
        <v>0</v>
      </c>
      <c r="AL351" s="3">
        <v>0</v>
      </c>
      <c r="AM351" s="3">
        <v>0</v>
      </c>
      <c r="AN351" s="3">
        <v>0</v>
      </c>
      <c r="AO351" s="3">
        <v>0</v>
      </c>
      <c r="AP351" s="3">
        <v>0</v>
      </c>
      <c r="AQ351" s="3">
        <v>63.08</v>
      </c>
      <c r="AR351" s="3">
        <v>0</v>
      </c>
      <c r="AS351" s="3">
        <v>0</v>
      </c>
      <c r="AT351" s="3">
        <v>0</v>
      </c>
      <c r="AU351" s="3">
        <v>0</v>
      </c>
      <c r="AV351" s="3">
        <v>0</v>
      </c>
      <c r="AW351" s="3">
        <v>0</v>
      </c>
      <c r="AX351" s="3">
        <v>0</v>
      </c>
      <c r="AY351" s="3">
        <v>0</v>
      </c>
      <c r="AZ351" s="3">
        <v>0</v>
      </c>
      <c r="BA351" s="3">
        <v>0</v>
      </c>
      <c r="BB351" s="3">
        <v>0</v>
      </c>
      <c r="BC351" s="3">
        <v>0</v>
      </c>
      <c r="BD351" s="3">
        <v>0</v>
      </c>
      <c r="BE351" s="3">
        <v>0</v>
      </c>
      <c r="BF351" s="3">
        <v>0</v>
      </c>
      <c r="BG351" s="3">
        <v>0</v>
      </c>
      <c r="BH351" s="3">
        <v>1</v>
      </c>
      <c r="BI351" s="3">
        <v>1.1000000000000001</v>
      </c>
      <c r="BJ351" s="3">
        <v>2.2999999999999998</v>
      </c>
      <c r="BK351" s="3">
        <v>3</v>
      </c>
      <c r="BL351" s="3">
        <v>167.22</v>
      </c>
      <c r="BM351" s="3">
        <v>25.08</v>
      </c>
      <c r="BN351" s="3">
        <v>192.3</v>
      </c>
      <c r="BO351" s="3">
        <v>192.3</v>
      </c>
      <c r="BQ351" s="3" t="s">
        <v>1094</v>
      </c>
      <c r="BR351" s="3" t="s">
        <v>84</v>
      </c>
      <c r="BS351" s="4">
        <v>45232</v>
      </c>
      <c r="BT351" s="5">
        <v>0.48958333333333331</v>
      </c>
      <c r="BU351" s="3" t="s">
        <v>1095</v>
      </c>
      <c r="BV351" s="3" t="s">
        <v>94</v>
      </c>
      <c r="BY351" s="3">
        <v>11459.93</v>
      </c>
      <c r="CA351" s="3" t="s">
        <v>348</v>
      </c>
      <c r="CC351" s="3" t="s">
        <v>345</v>
      </c>
      <c r="CD351" s="3">
        <v>6850</v>
      </c>
      <c r="CE351" s="3" t="s">
        <v>161</v>
      </c>
      <c r="CF351" s="4">
        <v>45233</v>
      </c>
      <c r="CI351" s="3">
        <v>2</v>
      </c>
      <c r="CJ351" s="3">
        <v>1</v>
      </c>
      <c r="CK351" s="3">
        <v>44</v>
      </c>
      <c r="CL351" s="3" t="s">
        <v>88</v>
      </c>
    </row>
    <row r="352" spans="1:90" x14ac:dyDescent="0.3">
      <c r="A352" s="3" t="s">
        <v>72</v>
      </c>
      <c r="B352" s="3" t="s">
        <v>73</v>
      </c>
      <c r="C352" s="3" t="s">
        <v>74</v>
      </c>
      <c r="E352" s="3" t="str">
        <f>"GAB2017491"</f>
        <v>GAB2017491</v>
      </c>
      <c r="F352" s="4">
        <v>45231</v>
      </c>
      <c r="G352" s="3">
        <v>202408</v>
      </c>
      <c r="H352" s="3" t="s">
        <v>75</v>
      </c>
      <c r="I352" s="3" t="s">
        <v>76</v>
      </c>
      <c r="J352" s="3" t="s">
        <v>77</v>
      </c>
      <c r="K352" s="3" t="s">
        <v>78</v>
      </c>
      <c r="L352" s="3" t="s">
        <v>1096</v>
      </c>
      <c r="M352" s="3" t="s">
        <v>1097</v>
      </c>
      <c r="N352" s="3" t="s">
        <v>1098</v>
      </c>
      <c r="O352" s="3" t="s">
        <v>169</v>
      </c>
      <c r="P352" s="3" t="str">
        <f>"SUT:CT083660                  "</f>
        <v xml:space="preserve">SUT:CT083660                  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3">
        <v>0</v>
      </c>
      <c r="AE352" s="3">
        <v>0</v>
      </c>
      <c r="AF352" s="3">
        <v>0</v>
      </c>
      <c r="AG352" s="3">
        <v>5.57</v>
      </c>
      <c r="AH352" s="3">
        <v>0</v>
      </c>
      <c r="AI352" s="3">
        <v>0</v>
      </c>
      <c r="AJ352" s="3">
        <v>0</v>
      </c>
      <c r="AK352" s="3">
        <v>0</v>
      </c>
      <c r="AL352" s="3">
        <v>0</v>
      </c>
      <c r="AM352" s="3">
        <v>0</v>
      </c>
      <c r="AN352" s="3">
        <v>0</v>
      </c>
      <c r="AO352" s="3">
        <v>0</v>
      </c>
      <c r="AP352" s="3">
        <v>0</v>
      </c>
      <c r="AQ352" s="3">
        <v>80.56</v>
      </c>
      <c r="AR352" s="3">
        <v>0</v>
      </c>
      <c r="AS352" s="3">
        <v>0</v>
      </c>
      <c r="AT352" s="3">
        <v>0</v>
      </c>
      <c r="AU352" s="3">
        <v>0</v>
      </c>
      <c r="AV352" s="3">
        <v>0</v>
      </c>
      <c r="AW352" s="3">
        <v>0</v>
      </c>
      <c r="AX352" s="3">
        <v>0</v>
      </c>
      <c r="AY352" s="3">
        <v>0</v>
      </c>
      <c r="AZ352" s="3">
        <v>0</v>
      </c>
      <c r="BA352" s="3">
        <v>0</v>
      </c>
      <c r="BB352" s="3">
        <v>0</v>
      </c>
      <c r="BC352" s="3">
        <v>0</v>
      </c>
      <c r="BD352" s="3">
        <v>0</v>
      </c>
      <c r="BE352" s="3">
        <v>0</v>
      </c>
      <c r="BF352" s="3">
        <v>0</v>
      </c>
      <c r="BG352" s="3">
        <v>0</v>
      </c>
      <c r="BH352" s="3">
        <v>1</v>
      </c>
      <c r="BI352" s="3">
        <v>0.5</v>
      </c>
      <c r="BJ352" s="3">
        <v>1.8</v>
      </c>
      <c r="BK352" s="3">
        <v>2</v>
      </c>
      <c r="BL352" s="3">
        <v>212.01</v>
      </c>
      <c r="BM352" s="3">
        <v>31.8</v>
      </c>
      <c r="BN352" s="3">
        <v>243.81</v>
      </c>
      <c r="BO352" s="3">
        <v>243.81</v>
      </c>
      <c r="BQ352" s="3" t="s">
        <v>1099</v>
      </c>
      <c r="BR352" s="3" t="s">
        <v>84</v>
      </c>
      <c r="BS352" s="4">
        <v>45236</v>
      </c>
      <c r="BT352" s="5">
        <v>0.5708333333333333</v>
      </c>
      <c r="BU352" s="3" t="s">
        <v>1100</v>
      </c>
      <c r="BV352" s="3" t="s">
        <v>94</v>
      </c>
      <c r="BY352" s="3">
        <v>8757.2099999999991</v>
      </c>
      <c r="CA352" s="3" t="s">
        <v>1101</v>
      </c>
      <c r="CC352" s="3" t="s">
        <v>1097</v>
      </c>
      <c r="CD352" s="3">
        <v>9974</v>
      </c>
      <c r="CE352" s="3" t="s">
        <v>161</v>
      </c>
      <c r="CF352" s="4">
        <v>45237</v>
      </c>
      <c r="CI352" s="3">
        <v>5</v>
      </c>
      <c r="CJ352" s="3">
        <v>3</v>
      </c>
      <c r="CK352" s="3">
        <v>43</v>
      </c>
      <c r="CL352" s="3" t="s">
        <v>88</v>
      </c>
    </row>
    <row r="353" spans="1:90" x14ac:dyDescent="0.3">
      <c r="A353" s="3" t="s">
        <v>72</v>
      </c>
      <c r="B353" s="3" t="s">
        <v>73</v>
      </c>
      <c r="C353" s="3" t="s">
        <v>74</v>
      </c>
      <c r="E353" s="3" t="str">
        <f>"GAB2017492"</f>
        <v>GAB2017492</v>
      </c>
      <c r="F353" s="4">
        <v>45231</v>
      </c>
      <c r="G353" s="3">
        <v>202408</v>
      </c>
      <c r="H353" s="3" t="s">
        <v>75</v>
      </c>
      <c r="I353" s="3" t="s">
        <v>76</v>
      </c>
      <c r="J353" s="3" t="s">
        <v>77</v>
      </c>
      <c r="K353" s="3" t="s">
        <v>78</v>
      </c>
      <c r="L353" s="3" t="s">
        <v>515</v>
      </c>
      <c r="M353" s="3" t="s">
        <v>516</v>
      </c>
      <c r="N353" s="3" t="s">
        <v>1102</v>
      </c>
      <c r="O353" s="3" t="s">
        <v>169</v>
      </c>
      <c r="P353" s="3" t="str">
        <f>"SUT:CT083659                  "</f>
        <v xml:space="preserve">SUT:CT083659                  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0</v>
      </c>
      <c r="AA353" s="3">
        <v>0</v>
      </c>
      <c r="AB353" s="3">
        <v>0</v>
      </c>
      <c r="AC353" s="3">
        <v>0</v>
      </c>
      <c r="AD353" s="3">
        <v>0</v>
      </c>
      <c r="AE353" s="3">
        <v>0</v>
      </c>
      <c r="AF353" s="3">
        <v>0</v>
      </c>
      <c r="AG353" s="3">
        <v>5.57</v>
      </c>
      <c r="AH353" s="3">
        <v>0</v>
      </c>
      <c r="AI353" s="3">
        <v>0</v>
      </c>
      <c r="AJ353" s="3">
        <v>0</v>
      </c>
      <c r="AK353" s="3">
        <v>0</v>
      </c>
      <c r="AL353" s="3">
        <v>0</v>
      </c>
      <c r="AM353" s="3">
        <v>0</v>
      </c>
      <c r="AN353" s="3">
        <v>0</v>
      </c>
      <c r="AO353" s="3">
        <v>0</v>
      </c>
      <c r="AP353" s="3">
        <v>0</v>
      </c>
      <c r="AQ353" s="3">
        <v>80.56</v>
      </c>
      <c r="AR353" s="3">
        <v>0</v>
      </c>
      <c r="AS353" s="3">
        <v>0</v>
      </c>
      <c r="AT353" s="3">
        <v>0</v>
      </c>
      <c r="AU353" s="3">
        <v>0</v>
      </c>
      <c r="AV353" s="3">
        <v>0</v>
      </c>
      <c r="AW353" s="3">
        <v>0</v>
      </c>
      <c r="AX353" s="3">
        <v>0</v>
      </c>
      <c r="AY353" s="3">
        <v>0</v>
      </c>
      <c r="AZ353" s="3">
        <v>0</v>
      </c>
      <c r="BA353" s="3">
        <v>0</v>
      </c>
      <c r="BB353" s="3">
        <v>0</v>
      </c>
      <c r="BC353" s="3">
        <v>0</v>
      </c>
      <c r="BD353" s="3">
        <v>0</v>
      </c>
      <c r="BE353" s="3">
        <v>0</v>
      </c>
      <c r="BF353" s="3">
        <v>0</v>
      </c>
      <c r="BG353" s="3">
        <v>0</v>
      </c>
      <c r="BH353" s="3">
        <v>1</v>
      </c>
      <c r="BI353" s="3">
        <v>2.1</v>
      </c>
      <c r="BJ353" s="3">
        <v>6.1</v>
      </c>
      <c r="BK353" s="3">
        <v>7</v>
      </c>
      <c r="BL353" s="3">
        <v>212.01</v>
      </c>
      <c r="BM353" s="3">
        <v>31.8</v>
      </c>
      <c r="BN353" s="3">
        <v>243.81</v>
      </c>
      <c r="BO353" s="3">
        <v>243.81</v>
      </c>
      <c r="BQ353" s="3" t="s">
        <v>504</v>
      </c>
      <c r="BR353" s="3" t="s">
        <v>84</v>
      </c>
      <c r="BS353" s="4">
        <v>45236</v>
      </c>
      <c r="BT353" s="5">
        <v>0.54513888888888895</v>
      </c>
      <c r="BU353" s="3" t="s">
        <v>1103</v>
      </c>
      <c r="BV353" s="3" t="s">
        <v>94</v>
      </c>
      <c r="BY353" s="3">
        <v>30311.82</v>
      </c>
      <c r="CA353" s="3" t="s">
        <v>520</v>
      </c>
      <c r="CC353" s="3" t="s">
        <v>516</v>
      </c>
      <c r="CD353" s="3">
        <v>9701</v>
      </c>
      <c r="CE353" s="3" t="s">
        <v>161</v>
      </c>
      <c r="CF353" s="4">
        <v>45237</v>
      </c>
      <c r="CI353" s="3">
        <v>4</v>
      </c>
      <c r="CJ353" s="3">
        <v>3</v>
      </c>
      <c r="CK353" s="3">
        <v>43</v>
      </c>
      <c r="CL353" s="3" t="s">
        <v>88</v>
      </c>
    </row>
    <row r="354" spans="1:90" x14ac:dyDescent="0.3">
      <c r="A354" s="3" t="s">
        <v>72</v>
      </c>
      <c r="B354" s="3" t="s">
        <v>73</v>
      </c>
      <c r="C354" s="3" t="s">
        <v>74</v>
      </c>
      <c r="E354" s="3" t="str">
        <f>"GAB2017499"</f>
        <v>GAB2017499</v>
      </c>
      <c r="F354" s="4">
        <v>45231</v>
      </c>
      <c r="G354" s="3">
        <v>202408</v>
      </c>
      <c r="H354" s="3" t="s">
        <v>75</v>
      </c>
      <c r="I354" s="3" t="s">
        <v>76</v>
      </c>
      <c r="J354" s="3" t="s">
        <v>77</v>
      </c>
      <c r="K354" s="3" t="s">
        <v>78</v>
      </c>
      <c r="L354" s="3" t="s">
        <v>89</v>
      </c>
      <c r="M354" s="3" t="s">
        <v>90</v>
      </c>
      <c r="N354" s="3" t="s">
        <v>1104</v>
      </c>
      <c r="O354" s="3" t="s">
        <v>169</v>
      </c>
      <c r="P354" s="3" t="str">
        <f>"SUT:CT083678                  "</f>
        <v xml:space="preserve">SUT:CT083678                  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0</v>
      </c>
      <c r="AC354" s="3">
        <v>0</v>
      </c>
      <c r="AD354" s="3">
        <v>0</v>
      </c>
      <c r="AE354" s="3">
        <v>0</v>
      </c>
      <c r="AF354" s="3">
        <v>0</v>
      </c>
      <c r="AG354" s="3">
        <v>5.57</v>
      </c>
      <c r="AH354" s="3">
        <v>0</v>
      </c>
      <c r="AI354" s="3">
        <v>0</v>
      </c>
      <c r="AJ354" s="3">
        <v>0</v>
      </c>
      <c r="AK354" s="3">
        <v>0</v>
      </c>
      <c r="AL354" s="3">
        <v>0</v>
      </c>
      <c r="AM354" s="3">
        <v>0</v>
      </c>
      <c r="AN354" s="3">
        <v>0</v>
      </c>
      <c r="AO354" s="3">
        <v>0</v>
      </c>
      <c r="AP354" s="3">
        <v>0</v>
      </c>
      <c r="AQ354" s="3">
        <v>57.12</v>
      </c>
      <c r="AR354" s="3">
        <v>0</v>
      </c>
      <c r="AS354" s="3">
        <v>0</v>
      </c>
      <c r="AT354" s="3">
        <v>0</v>
      </c>
      <c r="AU354" s="3">
        <v>0</v>
      </c>
      <c r="AV354" s="3">
        <v>0</v>
      </c>
      <c r="AW354" s="3">
        <v>0</v>
      </c>
      <c r="AX354" s="3">
        <v>0</v>
      </c>
      <c r="AY354" s="3">
        <v>0</v>
      </c>
      <c r="AZ354" s="3">
        <v>0</v>
      </c>
      <c r="BA354" s="3">
        <v>0</v>
      </c>
      <c r="BB354" s="3">
        <v>0</v>
      </c>
      <c r="BC354" s="3">
        <v>0</v>
      </c>
      <c r="BD354" s="3">
        <v>0</v>
      </c>
      <c r="BE354" s="3">
        <v>0</v>
      </c>
      <c r="BF354" s="3">
        <v>0</v>
      </c>
      <c r="BG354" s="3">
        <v>0</v>
      </c>
      <c r="BH354" s="3">
        <v>1</v>
      </c>
      <c r="BI354" s="3">
        <v>0.8</v>
      </c>
      <c r="BJ354" s="3">
        <v>2.4</v>
      </c>
      <c r="BK354" s="3">
        <v>3</v>
      </c>
      <c r="BL354" s="3">
        <v>151.94</v>
      </c>
      <c r="BM354" s="3">
        <v>22.79</v>
      </c>
      <c r="BN354" s="3">
        <v>174.73</v>
      </c>
      <c r="BO354" s="3">
        <v>174.73</v>
      </c>
      <c r="BQ354" s="3" t="s">
        <v>1105</v>
      </c>
      <c r="BR354" s="3" t="s">
        <v>84</v>
      </c>
      <c r="BS354" s="4">
        <v>45233</v>
      </c>
      <c r="BT354" s="5">
        <v>0.47916666666666669</v>
      </c>
      <c r="BU354" s="3" t="s">
        <v>1106</v>
      </c>
      <c r="BV354" s="3" t="s">
        <v>94</v>
      </c>
      <c r="BY354" s="3">
        <v>12139.2</v>
      </c>
      <c r="CA354" s="3" t="s">
        <v>1107</v>
      </c>
      <c r="CC354" s="3" t="s">
        <v>90</v>
      </c>
      <c r="CD354" s="3">
        <v>2021</v>
      </c>
      <c r="CE354" s="3" t="s">
        <v>161</v>
      </c>
      <c r="CF354" s="4">
        <v>45233</v>
      </c>
      <c r="CI354" s="3">
        <v>3</v>
      </c>
      <c r="CJ354" s="3">
        <v>2</v>
      </c>
      <c r="CK354" s="3">
        <v>41</v>
      </c>
      <c r="CL354" s="3" t="s">
        <v>88</v>
      </c>
    </row>
    <row r="355" spans="1:90" x14ac:dyDescent="0.3">
      <c r="A355" s="3" t="s">
        <v>72</v>
      </c>
      <c r="B355" s="3" t="s">
        <v>73</v>
      </c>
      <c r="C355" s="3" t="s">
        <v>74</v>
      </c>
      <c r="E355" s="3" t="str">
        <f>"GAB2017501"</f>
        <v>GAB2017501</v>
      </c>
      <c r="F355" s="4">
        <v>45231</v>
      </c>
      <c r="G355" s="3">
        <v>202408</v>
      </c>
      <c r="H355" s="3" t="s">
        <v>75</v>
      </c>
      <c r="I355" s="3" t="s">
        <v>76</v>
      </c>
      <c r="J355" s="3" t="s">
        <v>77</v>
      </c>
      <c r="K355" s="3" t="s">
        <v>78</v>
      </c>
      <c r="L355" s="3" t="s">
        <v>157</v>
      </c>
      <c r="M355" s="3" t="s">
        <v>158</v>
      </c>
      <c r="N355" s="3" t="s">
        <v>413</v>
      </c>
      <c r="O355" s="3" t="s">
        <v>169</v>
      </c>
      <c r="P355" s="3" t="str">
        <f>"SUT:018766                    "</f>
        <v xml:space="preserve">SUT:018766                    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3">
        <v>0</v>
      </c>
      <c r="AE355" s="3">
        <v>0</v>
      </c>
      <c r="AF355" s="3">
        <v>0</v>
      </c>
      <c r="AG355" s="3">
        <v>5.57</v>
      </c>
      <c r="AH355" s="3">
        <v>0</v>
      </c>
      <c r="AI355" s="3">
        <v>0</v>
      </c>
      <c r="AJ355" s="3">
        <v>0</v>
      </c>
      <c r="AK355" s="3">
        <v>0</v>
      </c>
      <c r="AL355" s="3">
        <v>0</v>
      </c>
      <c r="AM355" s="3">
        <v>0</v>
      </c>
      <c r="AN355" s="3">
        <v>0</v>
      </c>
      <c r="AO355" s="3">
        <v>0</v>
      </c>
      <c r="AP355" s="3">
        <v>0</v>
      </c>
      <c r="AQ355" s="3">
        <v>57.12</v>
      </c>
      <c r="AR355" s="3">
        <v>0</v>
      </c>
      <c r="AS355" s="3">
        <v>0</v>
      </c>
      <c r="AT355" s="3">
        <v>0</v>
      </c>
      <c r="AU355" s="3">
        <v>0</v>
      </c>
      <c r="AV355" s="3">
        <v>0</v>
      </c>
      <c r="AW355" s="3">
        <v>0</v>
      </c>
      <c r="AX355" s="3">
        <v>0</v>
      </c>
      <c r="AY355" s="3">
        <v>0</v>
      </c>
      <c r="AZ355" s="3">
        <v>0</v>
      </c>
      <c r="BA355" s="3">
        <v>0</v>
      </c>
      <c r="BB355" s="3">
        <v>0</v>
      </c>
      <c r="BC355" s="3">
        <v>0</v>
      </c>
      <c r="BD355" s="3">
        <v>0</v>
      </c>
      <c r="BE355" s="3">
        <v>0</v>
      </c>
      <c r="BF355" s="3">
        <v>0</v>
      </c>
      <c r="BG355" s="3">
        <v>0</v>
      </c>
      <c r="BH355" s="3">
        <v>1</v>
      </c>
      <c r="BI355" s="3">
        <v>4.4000000000000004</v>
      </c>
      <c r="BJ355" s="3">
        <v>11.9</v>
      </c>
      <c r="BK355" s="3">
        <v>12</v>
      </c>
      <c r="BL355" s="3">
        <v>151.94</v>
      </c>
      <c r="BM355" s="3">
        <v>22.79</v>
      </c>
      <c r="BN355" s="3">
        <v>174.73</v>
      </c>
      <c r="BO355" s="3">
        <v>174.73</v>
      </c>
      <c r="BQ355" s="3" t="s">
        <v>1108</v>
      </c>
      <c r="BR355" s="3" t="s">
        <v>84</v>
      </c>
      <c r="BS355" s="4">
        <v>45233</v>
      </c>
      <c r="BT355" s="5">
        <v>0.64583333333333337</v>
      </c>
      <c r="BU355" s="3" t="s">
        <v>1109</v>
      </c>
      <c r="BV355" s="3" t="s">
        <v>94</v>
      </c>
      <c r="BY355" s="3">
        <v>59545.56</v>
      </c>
      <c r="CA355" s="3" t="s">
        <v>1110</v>
      </c>
      <c r="CC355" s="3" t="s">
        <v>158</v>
      </c>
      <c r="CD355" s="3">
        <v>110</v>
      </c>
      <c r="CE355" s="3" t="s">
        <v>161</v>
      </c>
      <c r="CF355" s="4">
        <v>45233</v>
      </c>
      <c r="CI355" s="3">
        <v>3</v>
      </c>
      <c r="CJ355" s="3">
        <v>2</v>
      </c>
      <c r="CK355" s="3">
        <v>41</v>
      </c>
      <c r="CL355" s="3" t="s">
        <v>88</v>
      </c>
    </row>
    <row r="356" spans="1:90" x14ac:dyDescent="0.3">
      <c r="A356" s="3" t="s">
        <v>72</v>
      </c>
      <c r="B356" s="3" t="s">
        <v>73</v>
      </c>
      <c r="C356" s="3" t="s">
        <v>74</v>
      </c>
      <c r="E356" s="3" t="str">
        <f>"GAB2017507"</f>
        <v>GAB2017507</v>
      </c>
      <c r="F356" s="4">
        <v>45231</v>
      </c>
      <c r="G356" s="3">
        <v>202408</v>
      </c>
      <c r="H356" s="3" t="s">
        <v>75</v>
      </c>
      <c r="I356" s="3" t="s">
        <v>76</v>
      </c>
      <c r="J356" s="3" t="s">
        <v>77</v>
      </c>
      <c r="K356" s="3" t="s">
        <v>78</v>
      </c>
      <c r="L356" s="3" t="s">
        <v>157</v>
      </c>
      <c r="M356" s="3" t="s">
        <v>158</v>
      </c>
      <c r="N356" s="3" t="s">
        <v>561</v>
      </c>
      <c r="O356" s="3" t="s">
        <v>169</v>
      </c>
      <c r="P356" s="3" t="str">
        <f>"SUT:CT083670                  "</f>
        <v xml:space="preserve">SUT:CT083670                  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</v>
      </c>
      <c r="AB356" s="3">
        <v>0</v>
      </c>
      <c r="AC356" s="3">
        <v>0</v>
      </c>
      <c r="AD356" s="3">
        <v>0</v>
      </c>
      <c r="AE356" s="3">
        <v>0</v>
      </c>
      <c r="AF356" s="3">
        <v>0</v>
      </c>
      <c r="AG356" s="3">
        <v>5.57</v>
      </c>
      <c r="AH356" s="3">
        <v>0</v>
      </c>
      <c r="AI356" s="3">
        <v>0</v>
      </c>
      <c r="AJ356" s="3">
        <v>0</v>
      </c>
      <c r="AK356" s="3">
        <v>0</v>
      </c>
      <c r="AL356" s="3">
        <v>0</v>
      </c>
      <c r="AM356" s="3">
        <v>0</v>
      </c>
      <c r="AN356" s="3">
        <v>0</v>
      </c>
      <c r="AO356" s="3">
        <v>0</v>
      </c>
      <c r="AP356" s="3">
        <v>0</v>
      </c>
      <c r="AQ356" s="3">
        <v>57.12</v>
      </c>
      <c r="AR356" s="3">
        <v>0</v>
      </c>
      <c r="AS356" s="3">
        <v>0</v>
      </c>
      <c r="AT356" s="3">
        <v>0</v>
      </c>
      <c r="AU356" s="3">
        <v>0</v>
      </c>
      <c r="AV356" s="3">
        <v>0</v>
      </c>
      <c r="AW356" s="3">
        <v>0</v>
      </c>
      <c r="AX356" s="3">
        <v>0</v>
      </c>
      <c r="AY356" s="3">
        <v>0</v>
      </c>
      <c r="AZ356" s="3">
        <v>0</v>
      </c>
      <c r="BA356" s="3">
        <v>0</v>
      </c>
      <c r="BB356" s="3">
        <v>0</v>
      </c>
      <c r="BC356" s="3">
        <v>0</v>
      </c>
      <c r="BD356" s="3">
        <v>0</v>
      </c>
      <c r="BE356" s="3">
        <v>0</v>
      </c>
      <c r="BF356" s="3">
        <v>0</v>
      </c>
      <c r="BG356" s="3">
        <v>0</v>
      </c>
      <c r="BH356" s="3">
        <v>1</v>
      </c>
      <c r="BI356" s="3">
        <v>0.2</v>
      </c>
      <c r="BJ356" s="3">
        <v>2.2999999999999998</v>
      </c>
      <c r="BK356" s="3">
        <v>3</v>
      </c>
      <c r="BL356" s="3">
        <v>151.94</v>
      </c>
      <c r="BM356" s="3">
        <v>22.79</v>
      </c>
      <c r="BN356" s="3">
        <v>174.73</v>
      </c>
      <c r="BO356" s="3">
        <v>174.73</v>
      </c>
      <c r="BQ356" s="3" t="s">
        <v>562</v>
      </c>
      <c r="BR356" s="3" t="s">
        <v>84</v>
      </c>
      <c r="BS356" s="4">
        <v>45233</v>
      </c>
      <c r="BT356" s="5">
        <v>0.51250000000000007</v>
      </c>
      <c r="BU356" s="3" t="s">
        <v>1111</v>
      </c>
      <c r="BV356" s="3" t="s">
        <v>94</v>
      </c>
      <c r="BY356" s="3">
        <v>11436.48</v>
      </c>
      <c r="CA356" s="3" t="s">
        <v>1001</v>
      </c>
      <c r="CC356" s="3" t="s">
        <v>158</v>
      </c>
      <c r="CD356" s="3">
        <v>2</v>
      </c>
      <c r="CE356" s="3" t="s">
        <v>161</v>
      </c>
      <c r="CF356" s="4">
        <v>45233</v>
      </c>
      <c r="CI356" s="3">
        <v>5</v>
      </c>
      <c r="CJ356" s="3">
        <v>2</v>
      </c>
      <c r="CK356" s="3">
        <v>41</v>
      </c>
      <c r="CL356" s="3" t="s">
        <v>88</v>
      </c>
    </row>
    <row r="357" spans="1:90" x14ac:dyDescent="0.3">
      <c r="A357" s="3" t="s">
        <v>72</v>
      </c>
      <c r="B357" s="3" t="s">
        <v>73</v>
      </c>
      <c r="C357" s="3" t="s">
        <v>74</v>
      </c>
      <c r="E357" s="3" t="str">
        <f>"GAB2017508"</f>
        <v>GAB2017508</v>
      </c>
      <c r="F357" s="4">
        <v>45231</v>
      </c>
      <c r="G357" s="3">
        <v>202408</v>
      </c>
      <c r="H357" s="3" t="s">
        <v>75</v>
      </c>
      <c r="I357" s="3" t="s">
        <v>76</v>
      </c>
      <c r="J357" s="3" t="s">
        <v>77</v>
      </c>
      <c r="K357" s="3" t="s">
        <v>78</v>
      </c>
      <c r="L357" s="3" t="s">
        <v>117</v>
      </c>
      <c r="M357" s="3" t="s">
        <v>117</v>
      </c>
      <c r="N357" s="3" t="s">
        <v>181</v>
      </c>
      <c r="O357" s="3" t="s">
        <v>169</v>
      </c>
      <c r="P357" s="3" t="str">
        <f>"SUT:CT083667                  "</f>
        <v xml:space="preserve">SUT:CT083667                  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3">
        <v>0</v>
      </c>
      <c r="AE357" s="3">
        <v>0</v>
      </c>
      <c r="AF357" s="3">
        <v>0</v>
      </c>
      <c r="AG357" s="3">
        <v>5.57</v>
      </c>
      <c r="AH357" s="3">
        <v>0</v>
      </c>
      <c r="AI357" s="3">
        <v>0</v>
      </c>
      <c r="AJ357" s="3">
        <v>0</v>
      </c>
      <c r="AK357" s="3">
        <v>0</v>
      </c>
      <c r="AL357" s="3">
        <v>0</v>
      </c>
      <c r="AM357" s="3">
        <v>0</v>
      </c>
      <c r="AN357" s="3">
        <v>0</v>
      </c>
      <c r="AO357" s="3">
        <v>0</v>
      </c>
      <c r="AP357" s="3">
        <v>0</v>
      </c>
      <c r="AQ357" s="3">
        <v>63.08</v>
      </c>
      <c r="AR357" s="3">
        <v>0</v>
      </c>
      <c r="AS357" s="3">
        <v>0</v>
      </c>
      <c r="AT357" s="3">
        <v>0</v>
      </c>
      <c r="AU357" s="3">
        <v>0</v>
      </c>
      <c r="AV357" s="3">
        <v>0</v>
      </c>
      <c r="AW357" s="3">
        <v>0</v>
      </c>
      <c r="AX357" s="3">
        <v>0</v>
      </c>
      <c r="AY357" s="3">
        <v>0</v>
      </c>
      <c r="AZ357" s="3">
        <v>0</v>
      </c>
      <c r="BA357" s="3">
        <v>0</v>
      </c>
      <c r="BB357" s="3">
        <v>0</v>
      </c>
      <c r="BC357" s="3">
        <v>0</v>
      </c>
      <c r="BD357" s="3">
        <v>0</v>
      </c>
      <c r="BE357" s="3">
        <v>0</v>
      </c>
      <c r="BF357" s="3">
        <v>0</v>
      </c>
      <c r="BG357" s="3">
        <v>0</v>
      </c>
      <c r="BH357" s="3">
        <v>1</v>
      </c>
      <c r="BI357" s="3">
        <v>0.5</v>
      </c>
      <c r="BJ357" s="3">
        <v>1.7</v>
      </c>
      <c r="BK357" s="3">
        <v>2</v>
      </c>
      <c r="BL357" s="3">
        <v>167.22</v>
      </c>
      <c r="BM357" s="3">
        <v>25.08</v>
      </c>
      <c r="BN357" s="3">
        <v>192.3</v>
      </c>
      <c r="BO357" s="3">
        <v>192.3</v>
      </c>
      <c r="BQ357" s="3" t="s">
        <v>182</v>
      </c>
      <c r="BR357" s="3" t="s">
        <v>84</v>
      </c>
      <c r="BS357" s="4">
        <v>45232</v>
      </c>
      <c r="BT357" s="5">
        <v>0.54166666666666663</v>
      </c>
      <c r="BU357" s="3" t="s">
        <v>1112</v>
      </c>
      <c r="BV357" s="3" t="s">
        <v>94</v>
      </c>
      <c r="BY357" s="3">
        <v>8576.0400000000009</v>
      </c>
      <c r="CA357" s="3" t="s">
        <v>726</v>
      </c>
      <c r="CC357" s="3" t="s">
        <v>117</v>
      </c>
      <c r="CD357" s="3">
        <v>7646</v>
      </c>
      <c r="CE357" s="3" t="s">
        <v>161</v>
      </c>
      <c r="CF357" s="4">
        <v>45233</v>
      </c>
      <c r="CI357" s="3">
        <v>1</v>
      </c>
      <c r="CJ357" s="3">
        <v>1</v>
      </c>
      <c r="CK357" s="3">
        <v>44</v>
      </c>
      <c r="CL357" s="3" t="s">
        <v>88</v>
      </c>
    </row>
    <row r="358" spans="1:90" x14ac:dyDescent="0.3">
      <c r="A358" s="3" t="s">
        <v>72</v>
      </c>
      <c r="B358" s="3" t="s">
        <v>73</v>
      </c>
      <c r="C358" s="3" t="s">
        <v>74</v>
      </c>
      <c r="E358" s="3" t="str">
        <f>"GAB2017488"</f>
        <v>GAB2017488</v>
      </c>
      <c r="F358" s="4">
        <v>45231</v>
      </c>
      <c r="G358" s="3">
        <v>202408</v>
      </c>
      <c r="H358" s="3" t="s">
        <v>75</v>
      </c>
      <c r="I358" s="3" t="s">
        <v>76</v>
      </c>
      <c r="J358" s="3" t="s">
        <v>77</v>
      </c>
      <c r="K358" s="3" t="s">
        <v>78</v>
      </c>
      <c r="L358" s="3" t="s">
        <v>75</v>
      </c>
      <c r="M358" s="3" t="s">
        <v>76</v>
      </c>
      <c r="N358" s="3" t="s">
        <v>452</v>
      </c>
      <c r="O358" s="3" t="s">
        <v>82</v>
      </c>
      <c r="P358" s="3" t="str">
        <f>"SUT:CT083652                  "</f>
        <v xml:space="preserve">SUT:CT083652                  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</v>
      </c>
      <c r="AB358" s="3">
        <v>0</v>
      </c>
      <c r="AC358" s="3">
        <v>0</v>
      </c>
      <c r="AD358" s="3">
        <v>0</v>
      </c>
      <c r="AE358" s="3">
        <v>0</v>
      </c>
      <c r="AF358" s="3">
        <v>0</v>
      </c>
      <c r="AG358" s="3">
        <v>0</v>
      </c>
      <c r="AH358" s="3">
        <v>0</v>
      </c>
      <c r="AI358" s="3">
        <v>0</v>
      </c>
      <c r="AJ358" s="3">
        <v>0</v>
      </c>
      <c r="AK358" s="3">
        <v>0</v>
      </c>
      <c r="AL358" s="3">
        <v>0</v>
      </c>
      <c r="AM358" s="3">
        <v>0</v>
      </c>
      <c r="AN358" s="3">
        <v>0</v>
      </c>
      <c r="AO358" s="3">
        <v>0</v>
      </c>
      <c r="AP358" s="3">
        <v>0</v>
      </c>
      <c r="AQ358" s="3">
        <v>23.07</v>
      </c>
      <c r="AR358" s="3">
        <v>0</v>
      </c>
      <c r="AS358" s="3">
        <v>0</v>
      </c>
      <c r="AT358" s="3">
        <v>0</v>
      </c>
      <c r="AU358" s="3">
        <v>0</v>
      </c>
      <c r="AV358" s="3">
        <v>0</v>
      </c>
      <c r="AW358" s="3">
        <v>0</v>
      </c>
      <c r="AX358" s="3">
        <v>0</v>
      </c>
      <c r="AY358" s="3">
        <v>0</v>
      </c>
      <c r="AZ358" s="3">
        <v>0</v>
      </c>
      <c r="BA358" s="3">
        <v>0</v>
      </c>
      <c r="BB358" s="3">
        <v>0</v>
      </c>
      <c r="BC358" s="3">
        <v>0</v>
      </c>
      <c r="BD358" s="3">
        <v>0</v>
      </c>
      <c r="BE358" s="3">
        <v>0</v>
      </c>
      <c r="BF358" s="3">
        <v>0</v>
      </c>
      <c r="BG358" s="3">
        <v>0</v>
      </c>
      <c r="BH358" s="3">
        <v>1</v>
      </c>
      <c r="BI358" s="3">
        <v>0.2</v>
      </c>
      <c r="BJ358" s="3">
        <v>3.3</v>
      </c>
      <c r="BK358" s="3">
        <v>4</v>
      </c>
      <c r="BL358" s="3">
        <v>59.12</v>
      </c>
      <c r="BM358" s="3">
        <v>8.8699999999999992</v>
      </c>
      <c r="BN358" s="3">
        <v>67.989999999999995</v>
      </c>
      <c r="BO358" s="3">
        <v>67.989999999999995</v>
      </c>
      <c r="BQ358" s="3" t="s">
        <v>295</v>
      </c>
      <c r="BR358" s="3" t="s">
        <v>84</v>
      </c>
      <c r="BS358" s="4">
        <v>45232</v>
      </c>
      <c r="BT358" s="5">
        <v>0.40625</v>
      </c>
      <c r="BU358" s="3" t="s">
        <v>1041</v>
      </c>
      <c r="BV358" s="3" t="s">
        <v>94</v>
      </c>
      <c r="BY358" s="3">
        <v>16429.38</v>
      </c>
      <c r="BZ358" s="3" t="s">
        <v>86</v>
      </c>
      <c r="CA358" s="3" t="s">
        <v>390</v>
      </c>
      <c r="CC358" s="3" t="s">
        <v>76</v>
      </c>
      <c r="CD358" s="3">
        <v>7550</v>
      </c>
      <c r="CE358" s="3" t="s">
        <v>116</v>
      </c>
      <c r="CF358" s="4">
        <v>45233</v>
      </c>
      <c r="CI358" s="3">
        <v>1</v>
      </c>
      <c r="CJ358" s="3">
        <v>1</v>
      </c>
      <c r="CK358" s="3">
        <v>22</v>
      </c>
      <c r="CL358" s="3" t="s">
        <v>88</v>
      </c>
    </row>
    <row r="359" spans="1:90" x14ac:dyDescent="0.3">
      <c r="A359" s="3" t="s">
        <v>72</v>
      </c>
      <c r="B359" s="3" t="s">
        <v>73</v>
      </c>
      <c r="C359" s="3" t="s">
        <v>74</v>
      </c>
      <c r="E359" s="3" t="str">
        <f>"GAB2017493"</f>
        <v>GAB2017493</v>
      </c>
      <c r="F359" s="4">
        <v>45231</v>
      </c>
      <c r="G359" s="3">
        <v>202408</v>
      </c>
      <c r="H359" s="3" t="s">
        <v>75</v>
      </c>
      <c r="I359" s="3" t="s">
        <v>76</v>
      </c>
      <c r="J359" s="3" t="s">
        <v>77</v>
      </c>
      <c r="K359" s="3" t="s">
        <v>78</v>
      </c>
      <c r="L359" s="3" t="s">
        <v>75</v>
      </c>
      <c r="M359" s="3" t="s">
        <v>76</v>
      </c>
      <c r="N359" s="3" t="s">
        <v>1113</v>
      </c>
      <c r="O359" s="3" t="s">
        <v>82</v>
      </c>
      <c r="P359" s="3" t="str">
        <f>"SUT:CT083665                  "</f>
        <v xml:space="preserve">SUT:CT083665                  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0</v>
      </c>
      <c r="AC359" s="3">
        <v>0</v>
      </c>
      <c r="AD359" s="3">
        <v>0</v>
      </c>
      <c r="AE359" s="3">
        <v>0</v>
      </c>
      <c r="AF359" s="3">
        <v>0</v>
      </c>
      <c r="AG359" s="3">
        <v>0</v>
      </c>
      <c r="AH359" s="3">
        <v>0</v>
      </c>
      <c r="AI359" s="3">
        <v>0</v>
      </c>
      <c r="AJ359" s="3">
        <v>0</v>
      </c>
      <c r="AK359" s="3">
        <v>0</v>
      </c>
      <c r="AL359" s="3">
        <v>0</v>
      </c>
      <c r="AM359" s="3">
        <v>0</v>
      </c>
      <c r="AN359" s="3">
        <v>0</v>
      </c>
      <c r="AO359" s="3">
        <v>0</v>
      </c>
      <c r="AP359" s="3">
        <v>0</v>
      </c>
      <c r="AQ359" s="3">
        <v>23.07</v>
      </c>
      <c r="AR359" s="3">
        <v>0</v>
      </c>
      <c r="AS359" s="3">
        <v>0</v>
      </c>
      <c r="AT359" s="3">
        <v>0</v>
      </c>
      <c r="AU359" s="3">
        <v>0</v>
      </c>
      <c r="AV359" s="3">
        <v>0</v>
      </c>
      <c r="AW359" s="3">
        <v>0</v>
      </c>
      <c r="AX359" s="3">
        <v>0</v>
      </c>
      <c r="AY359" s="3">
        <v>0</v>
      </c>
      <c r="AZ359" s="3">
        <v>0</v>
      </c>
      <c r="BA359" s="3">
        <v>0</v>
      </c>
      <c r="BB359" s="3">
        <v>0</v>
      </c>
      <c r="BC359" s="3">
        <v>0</v>
      </c>
      <c r="BD359" s="3">
        <v>0</v>
      </c>
      <c r="BE359" s="3">
        <v>0</v>
      </c>
      <c r="BF359" s="3">
        <v>0</v>
      </c>
      <c r="BG359" s="3">
        <v>0</v>
      </c>
      <c r="BH359" s="3">
        <v>1</v>
      </c>
      <c r="BI359" s="3">
        <v>0.7</v>
      </c>
      <c r="BJ359" s="3">
        <v>1.7</v>
      </c>
      <c r="BK359" s="3">
        <v>2</v>
      </c>
      <c r="BL359" s="3">
        <v>59.12</v>
      </c>
      <c r="BM359" s="3">
        <v>8.8699999999999992</v>
      </c>
      <c r="BN359" s="3">
        <v>67.989999999999995</v>
      </c>
      <c r="BO359" s="3">
        <v>67.989999999999995</v>
      </c>
      <c r="BQ359" s="3" t="s">
        <v>418</v>
      </c>
      <c r="BR359" s="3" t="s">
        <v>84</v>
      </c>
      <c r="BS359" s="4">
        <v>45232</v>
      </c>
      <c r="BT359" s="5">
        <v>0.3576388888888889</v>
      </c>
      <c r="BU359" s="3" t="s">
        <v>1114</v>
      </c>
      <c r="BV359" s="3" t="s">
        <v>94</v>
      </c>
      <c r="BY359" s="3">
        <v>8672.4</v>
      </c>
      <c r="BZ359" s="3" t="s">
        <v>86</v>
      </c>
      <c r="CA359" s="3" t="s">
        <v>1115</v>
      </c>
      <c r="CC359" s="3" t="s">
        <v>76</v>
      </c>
      <c r="CD359" s="3">
        <v>7441</v>
      </c>
      <c r="CE359" s="3" t="s">
        <v>177</v>
      </c>
      <c r="CF359" s="4">
        <v>45233</v>
      </c>
      <c r="CI359" s="3">
        <v>1</v>
      </c>
      <c r="CJ359" s="3">
        <v>1</v>
      </c>
      <c r="CK359" s="3">
        <v>22</v>
      </c>
      <c r="CL359" s="3" t="s">
        <v>88</v>
      </c>
    </row>
    <row r="360" spans="1:90" x14ac:dyDescent="0.3">
      <c r="A360" s="3" t="s">
        <v>72</v>
      </c>
      <c r="B360" s="3" t="s">
        <v>73</v>
      </c>
      <c r="C360" s="3" t="s">
        <v>74</v>
      </c>
      <c r="E360" s="3" t="str">
        <f>"GAB2017494"</f>
        <v>GAB2017494</v>
      </c>
      <c r="F360" s="4">
        <v>45231</v>
      </c>
      <c r="G360" s="3">
        <v>202408</v>
      </c>
      <c r="H360" s="3" t="s">
        <v>75</v>
      </c>
      <c r="I360" s="3" t="s">
        <v>76</v>
      </c>
      <c r="J360" s="3" t="s">
        <v>77</v>
      </c>
      <c r="K360" s="3" t="s">
        <v>78</v>
      </c>
      <c r="L360" s="3" t="s">
        <v>79</v>
      </c>
      <c r="M360" s="3" t="s">
        <v>80</v>
      </c>
      <c r="N360" s="3" t="s">
        <v>81</v>
      </c>
      <c r="O360" s="3" t="s">
        <v>82</v>
      </c>
      <c r="P360" s="3" t="str">
        <f>"SUT:CT083664                  "</f>
        <v xml:space="preserve">SUT:CT083664                  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3">
        <v>0</v>
      </c>
      <c r="AE360" s="3">
        <v>0</v>
      </c>
      <c r="AF360" s="3">
        <v>0</v>
      </c>
      <c r="AG360" s="3">
        <v>0</v>
      </c>
      <c r="AH360" s="3">
        <v>0</v>
      </c>
      <c r="AI360" s="3">
        <v>0</v>
      </c>
      <c r="AJ360" s="3">
        <v>0</v>
      </c>
      <c r="AK360" s="3">
        <v>0</v>
      </c>
      <c r="AL360" s="3">
        <v>0</v>
      </c>
      <c r="AM360" s="3">
        <v>0</v>
      </c>
      <c r="AN360" s="3">
        <v>0</v>
      </c>
      <c r="AO360" s="3">
        <v>0</v>
      </c>
      <c r="AP360" s="3">
        <v>0</v>
      </c>
      <c r="AQ360" s="3">
        <v>70.150000000000006</v>
      </c>
      <c r="AR360" s="3">
        <v>0</v>
      </c>
      <c r="AS360" s="3">
        <v>0</v>
      </c>
      <c r="AT360" s="3">
        <v>0</v>
      </c>
      <c r="AU360" s="3">
        <v>0</v>
      </c>
      <c r="AV360" s="3">
        <v>0</v>
      </c>
      <c r="AW360" s="3">
        <v>0</v>
      </c>
      <c r="AX360" s="3">
        <v>0</v>
      </c>
      <c r="AY360" s="3">
        <v>0</v>
      </c>
      <c r="AZ360" s="3">
        <v>0</v>
      </c>
      <c r="BA360" s="3">
        <v>0</v>
      </c>
      <c r="BB360" s="3">
        <v>0</v>
      </c>
      <c r="BC360" s="3">
        <v>0</v>
      </c>
      <c r="BD360" s="3">
        <v>0</v>
      </c>
      <c r="BE360" s="3">
        <v>0</v>
      </c>
      <c r="BF360" s="3">
        <v>0</v>
      </c>
      <c r="BG360" s="3">
        <v>0</v>
      </c>
      <c r="BH360" s="3">
        <v>1</v>
      </c>
      <c r="BI360" s="3">
        <v>0.2</v>
      </c>
      <c r="BJ360" s="3">
        <v>2.2999999999999998</v>
      </c>
      <c r="BK360" s="3">
        <v>2.5</v>
      </c>
      <c r="BL360" s="3">
        <v>179.76</v>
      </c>
      <c r="BM360" s="3">
        <v>26.96</v>
      </c>
      <c r="BN360" s="3">
        <v>206.72</v>
      </c>
      <c r="BO360" s="3">
        <v>206.72</v>
      </c>
      <c r="BQ360" s="3" t="s">
        <v>83</v>
      </c>
      <c r="BR360" s="3" t="s">
        <v>84</v>
      </c>
      <c r="BS360" s="3" t="s">
        <v>85</v>
      </c>
      <c r="BY360" s="3">
        <v>11621.45</v>
      </c>
      <c r="BZ360" s="3" t="s">
        <v>86</v>
      </c>
      <c r="CC360" s="3" t="s">
        <v>80</v>
      </c>
      <c r="CD360" s="3">
        <v>1900</v>
      </c>
      <c r="CE360" s="3" t="s">
        <v>96</v>
      </c>
      <c r="CF360" s="4">
        <v>45236</v>
      </c>
      <c r="CI360" s="3">
        <v>1</v>
      </c>
      <c r="CJ360" s="3" t="s">
        <v>85</v>
      </c>
      <c r="CK360" s="3">
        <v>23</v>
      </c>
      <c r="CL360" s="3" t="s">
        <v>88</v>
      </c>
    </row>
    <row r="361" spans="1:90" x14ac:dyDescent="0.3">
      <c r="A361" s="3" t="s">
        <v>72</v>
      </c>
      <c r="B361" s="3" t="s">
        <v>73</v>
      </c>
      <c r="C361" s="3" t="s">
        <v>74</v>
      </c>
      <c r="E361" s="3" t="str">
        <f>"GAB2017495"</f>
        <v>GAB2017495</v>
      </c>
      <c r="F361" s="4">
        <v>45231</v>
      </c>
      <c r="G361" s="3">
        <v>202408</v>
      </c>
      <c r="H361" s="3" t="s">
        <v>75</v>
      </c>
      <c r="I361" s="3" t="s">
        <v>76</v>
      </c>
      <c r="J361" s="3" t="s">
        <v>77</v>
      </c>
      <c r="K361" s="3" t="s">
        <v>78</v>
      </c>
      <c r="L361" s="3" t="s">
        <v>395</v>
      </c>
      <c r="M361" s="3" t="s">
        <v>396</v>
      </c>
      <c r="N361" s="3" t="s">
        <v>696</v>
      </c>
      <c r="O361" s="3" t="s">
        <v>82</v>
      </c>
      <c r="P361" s="3" t="str">
        <f>"SUT:CT083666                  "</f>
        <v xml:space="preserve">SUT:CT083666                  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3">
        <v>0</v>
      </c>
      <c r="AE361" s="3">
        <v>0</v>
      </c>
      <c r="AF361" s="3">
        <v>0</v>
      </c>
      <c r="AG361" s="3">
        <v>0</v>
      </c>
      <c r="AH361" s="3">
        <v>0</v>
      </c>
      <c r="AI361" s="3">
        <v>0</v>
      </c>
      <c r="AJ361" s="3">
        <v>0</v>
      </c>
      <c r="AK361" s="3">
        <v>0</v>
      </c>
      <c r="AL361" s="3">
        <v>0</v>
      </c>
      <c r="AM361" s="3">
        <v>0</v>
      </c>
      <c r="AN361" s="3">
        <v>0</v>
      </c>
      <c r="AO361" s="3">
        <v>0</v>
      </c>
      <c r="AP361" s="3">
        <v>0</v>
      </c>
      <c r="AQ361" s="3">
        <v>51.67</v>
      </c>
      <c r="AR361" s="3">
        <v>0</v>
      </c>
      <c r="AS361" s="3">
        <v>0</v>
      </c>
      <c r="AT361" s="3">
        <v>0</v>
      </c>
      <c r="AU361" s="3">
        <v>0</v>
      </c>
      <c r="AV361" s="3">
        <v>0</v>
      </c>
      <c r="AW361" s="3">
        <v>0</v>
      </c>
      <c r="AX361" s="3">
        <v>0</v>
      </c>
      <c r="AY361" s="3">
        <v>0</v>
      </c>
      <c r="AZ361" s="3">
        <v>0</v>
      </c>
      <c r="BA361" s="3">
        <v>0</v>
      </c>
      <c r="BB361" s="3">
        <v>0</v>
      </c>
      <c r="BC361" s="3">
        <v>0</v>
      </c>
      <c r="BD361" s="3">
        <v>0</v>
      </c>
      <c r="BE361" s="3">
        <v>0</v>
      </c>
      <c r="BF361" s="3">
        <v>0</v>
      </c>
      <c r="BG361" s="3">
        <v>0</v>
      </c>
      <c r="BH361" s="3">
        <v>1</v>
      </c>
      <c r="BI361" s="3">
        <v>0.4</v>
      </c>
      <c r="BJ361" s="3">
        <v>3.5</v>
      </c>
      <c r="BK361" s="3">
        <v>3.5</v>
      </c>
      <c r="BL361" s="3">
        <v>132.41</v>
      </c>
      <c r="BM361" s="3">
        <v>19.86</v>
      </c>
      <c r="BN361" s="3">
        <v>152.27000000000001</v>
      </c>
      <c r="BO361" s="3">
        <v>152.27000000000001</v>
      </c>
      <c r="BQ361" s="3" t="s">
        <v>697</v>
      </c>
      <c r="BR361" s="3" t="s">
        <v>84</v>
      </c>
      <c r="BS361" s="4">
        <v>45233</v>
      </c>
      <c r="BT361" s="5">
        <v>0.43402777777777773</v>
      </c>
      <c r="BU361" s="3" t="s">
        <v>1116</v>
      </c>
      <c r="BV361" s="3" t="s">
        <v>94</v>
      </c>
      <c r="BY361" s="3">
        <v>17355.8</v>
      </c>
      <c r="BZ361" s="3" t="s">
        <v>86</v>
      </c>
      <c r="CC361" s="3" t="s">
        <v>396</v>
      </c>
      <c r="CD361" s="3">
        <v>8301</v>
      </c>
      <c r="CE361" s="3" t="s">
        <v>243</v>
      </c>
      <c r="CF361" s="4">
        <v>45236</v>
      </c>
      <c r="CI361" s="3">
        <v>2</v>
      </c>
      <c r="CJ361" s="3">
        <v>2</v>
      </c>
      <c r="CK361" s="3">
        <v>21</v>
      </c>
      <c r="CL361" s="3" t="s">
        <v>88</v>
      </c>
    </row>
    <row r="362" spans="1:90" x14ac:dyDescent="0.3">
      <c r="A362" s="3" t="s">
        <v>72</v>
      </c>
      <c r="B362" s="3" t="s">
        <v>73</v>
      </c>
      <c r="C362" s="3" t="s">
        <v>74</v>
      </c>
      <c r="E362" s="3" t="str">
        <f>"GAB2017496"</f>
        <v>GAB2017496</v>
      </c>
      <c r="F362" s="4">
        <v>45231</v>
      </c>
      <c r="G362" s="3">
        <v>202408</v>
      </c>
      <c r="H362" s="3" t="s">
        <v>75</v>
      </c>
      <c r="I362" s="3" t="s">
        <v>76</v>
      </c>
      <c r="J362" s="3" t="s">
        <v>77</v>
      </c>
      <c r="K362" s="3" t="s">
        <v>78</v>
      </c>
      <c r="L362" s="3" t="s">
        <v>555</v>
      </c>
      <c r="M362" s="3" t="s">
        <v>556</v>
      </c>
      <c r="N362" s="3" t="s">
        <v>1117</v>
      </c>
      <c r="O362" s="3" t="s">
        <v>82</v>
      </c>
      <c r="P362" s="3" t="str">
        <f>"SUT:CT083669                  "</f>
        <v xml:space="preserve">SUT:CT083669                  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0</v>
      </c>
      <c r="AC362" s="3">
        <v>0</v>
      </c>
      <c r="AD362" s="3">
        <v>0</v>
      </c>
      <c r="AE362" s="3">
        <v>0</v>
      </c>
      <c r="AF362" s="3">
        <v>0</v>
      </c>
      <c r="AG362" s="3">
        <v>0</v>
      </c>
      <c r="AH362" s="3">
        <v>0</v>
      </c>
      <c r="AI362" s="3">
        <v>0</v>
      </c>
      <c r="AJ362" s="3">
        <v>0</v>
      </c>
      <c r="AK362" s="3">
        <v>0</v>
      </c>
      <c r="AL362" s="3">
        <v>0</v>
      </c>
      <c r="AM362" s="3">
        <v>0</v>
      </c>
      <c r="AN362" s="3">
        <v>0</v>
      </c>
      <c r="AO362" s="3">
        <v>0</v>
      </c>
      <c r="AP362" s="3">
        <v>0</v>
      </c>
      <c r="AQ362" s="3">
        <v>36.92</v>
      </c>
      <c r="AR362" s="3">
        <v>0</v>
      </c>
      <c r="AS362" s="3">
        <v>0</v>
      </c>
      <c r="AT362" s="3">
        <v>0</v>
      </c>
      <c r="AU362" s="3">
        <v>0</v>
      </c>
      <c r="AV362" s="3">
        <v>0</v>
      </c>
      <c r="AW362" s="3">
        <v>0</v>
      </c>
      <c r="AX362" s="3">
        <v>0</v>
      </c>
      <c r="AY362" s="3">
        <v>0</v>
      </c>
      <c r="AZ362" s="3">
        <v>0</v>
      </c>
      <c r="BA362" s="3">
        <v>0</v>
      </c>
      <c r="BB362" s="3">
        <v>0</v>
      </c>
      <c r="BC362" s="3">
        <v>0</v>
      </c>
      <c r="BD362" s="3">
        <v>0</v>
      </c>
      <c r="BE362" s="3">
        <v>0</v>
      </c>
      <c r="BF362" s="3">
        <v>0</v>
      </c>
      <c r="BG362" s="3">
        <v>0</v>
      </c>
      <c r="BH362" s="3">
        <v>1</v>
      </c>
      <c r="BI362" s="3">
        <v>0.1</v>
      </c>
      <c r="BJ362" s="3">
        <v>2.2000000000000002</v>
      </c>
      <c r="BK362" s="3">
        <v>2.5</v>
      </c>
      <c r="BL362" s="3">
        <v>94.6</v>
      </c>
      <c r="BM362" s="3">
        <v>14.19</v>
      </c>
      <c r="BN362" s="3">
        <v>108.79</v>
      </c>
      <c r="BO362" s="3">
        <v>108.79</v>
      </c>
      <c r="BQ362" s="3" t="s">
        <v>1118</v>
      </c>
      <c r="BR362" s="3" t="s">
        <v>84</v>
      </c>
      <c r="BS362" s="4">
        <v>45232</v>
      </c>
      <c r="BT362" s="5">
        <v>0.4236111111111111</v>
      </c>
      <c r="BU362" s="3" t="s">
        <v>1119</v>
      </c>
      <c r="BV362" s="3" t="s">
        <v>94</v>
      </c>
      <c r="BY362" s="3">
        <v>11116.43</v>
      </c>
      <c r="BZ362" s="3" t="s">
        <v>86</v>
      </c>
      <c r="CA362" s="3" t="s">
        <v>560</v>
      </c>
      <c r="CC362" s="3" t="s">
        <v>556</v>
      </c>
      <c r="CD362" s="3">
        <v>6529</v>
      </c>
      <c r="CE362" s="3" t="s">
        <v>116</v>
      </c>
      <c r="CF362" s="4">
        <v>45232</v>
      </c>
      <c r="CI362" s="3">
        <v>1</v>
      </c>
      <c r="CJ362" s="3">
        <v>1</v>
      </c>
      <c r="CK362" s="3">
        <v>21</v>
      </c>
      <c r="CL362" s="3" t="s">
        <v>88</v>
      </c>
    </row>
    <row r="363" spans="1:90" x14ac:dyDescent="0.3">
      <c r="A363" s="3" t="s">
        <v>72</v>
      </c>
      <c r="B363" s="3" t="s">
        <v>73</v>
      </c>
      <c r="C363" s="3" t="s">
        <v>74</v>
      </c>
      <c r="E363" s="3" t="str">
        <f>"GAB2017498"</f>
        <v>GAB2017498</v>
      </c>
      <c r="F363" s="4">
        <v>45231</v>
      </c>
      <c r="G363" s="3">
        <v>202408</v>
      </c>
      <c r="H363" s="3" t="s">
        <v>75</v>
      </c>
      <c r="I363" s="3" t="s">
        <v>76</v>
      </c>
      <c r="J363" s="3" t="s">
        <v>77</v>
      </c>
      <c r="K363" s="3" t="s">
        <v>78</v>
      </c>
      <c r="L363" s="3" t="s">
        <v>215</v>
      </c>
      <c r="M363" s="3" t="s">
        <v>216</v>
      </c>
      <c r="N363" s="3" t="s">
        <v>228</v>
      </c>
      <c r="O363" s="3" t="s">
        <v>82</v>
      </c>
      <c r="P363" s="3" t="str">
        <f>"SUT:CT083663                  "</f>
        <v xml:space="preserve">SUT:CT083663                  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0</v>
      </c>
      <c r="AC363" s="3">
        <v>0</v>
      </c>
      <c r="AD363" s="3">
        <v>0</v>
      </c>
      <c r="AE363" s="3">
        <v>0</v>
      </c>
      <c r="AF363" s="3">
        <v>0</v>
      </c>
      <c r="AG363" s="3">
        <v>0</v>
      </c>
      <c r="AH363" s="3">
        <v>0</v>
      </c>
      <c r="AI363" s="3">
        <v>0</v>
      </c>
      <c r="AJ363" s="3">
        <v>0</v>
      </c>
      <c r="AK363" s="3">
        <v>0</v>
      </c>
      <c r="AL363" s="3">
        <v>0</v>
      </c>
      <c r="AM363" s="3">
        <v>0</v>
      </c>
      <c r="AN363" s="3">
        <v>0</v>
      </c>
      <c r="AO363" s="3">
        <v>0</v>
      </c>
      <c r="AP363" s="3">
        <v>0</v>
      </c>
      <c r="AQ363" s="3">
        <v>36.92</v>
      </c>
      <c r="AR363" s="3">
        <v>0</v>
      </c>
      <c r="AS363" s="3">
        <v>0</v>
      </c>
      <c r="AT363" s="3">
        <v>0</v>
      </c>
      <c r="AU363" s="3">
        <v>0</v>
      </c>
      <c r="AV363" s="3">
        <v>0</v>
      </c>
      <c r="AW363" s="3">
        <v>0</v>
      </c>
      <c r="AX363" s="3">
        <v>0</v>
      </c>
      <c r="AY363" s="3">
        <v>0</v>
      </c>
      <c r="AZ363" s="3">
        <v>0</v>
      </c>
      <c r="BA363" s="3">
        <v>0</v>
      </c>
      <c r="BB363" s="3">
        <v>0</v>
      </c>
      <c r="BC363" s="3">
        <v>0</v>
      </c>
      <c r="BD363" s="3">
        <v>0</v>
      </c>
      <c r="BE363" s="3">
        <v>0</v>
      </c>
      <c r="BF363" s="3">
        <v>0</v>
      </c>
      <c r="BG363" s="3">
        <v>0</v>
      </c>
      <c r="BH363" s="3">
        <v>1</v>
      </c>
      <c r="BI363" s="3">
        <v>0.9</v>
      </c>
      <c r="BJ363" s="3">
        <v>2.5</v>
      </c>
      <c r="BK363" s="3">
        <v>2.5</v>
      </c>
      <c r="BL363" s="3">
        <v>94.6</v>
      </c>
      <c r="BM363" s="3">
        <v>14.19</v>
      </c>
      <c r="BN363" s="3">
        <v>108.79</v>
      </c>
      <c r="BO363" s="3">
        <v>108.79</v>
      </c>
      <c r="BQ363" s="3" t="s">
        <v>240</v>
      </c>
      <c r="BR363" s="3" t="s">
        <v>84</v>
      </c>
      <c r="BS363" s="4">
        <v>45232</v>
      </c>
      <c r="BT363" s="5">
        <v>0.42222222222222222</v>
      </c>
      <c r="BU363" s="3" t="s">
        <v>1120</v>
      </c>
      <c r="BV363" s="3" t="s">
        <v>94</v>
      </c>
      <c r="BY363" s="3">
        <v>12620.1</v>
      </c>
      <c r="BZ363" s="3" t="s">
        <v>86</v>
      </c>
      <c r="CA363" s="3" t="s">
        <v>1121</v>
      </c>
      <c r="CC363" s="3" t="s">
        <v>216</v>
      </c>
      <c r="CD363" s="3">
        <v>699</v>
      </c>
      <c r="CE363" s="3" t="s">
        <v>1122</v>
      </c>
      <c r="CF363" s="4">
        <v>45232</v>
      </c>
      <c r="CI363" s="3">
        <v>2</v>
      </c>
      <c r="CJ363" s="3">
        <v>1</v>
      </c>
      <c r="CK363" s="3">
        <v>21</v>
      </c>
      <c r="CL363" s="3" t="s">
        <v>88</v>
      </c>
    </row>
    <row r="364" spans="1:90" x14ac:dyDescent="0.3">
      <c r="A364" s="3" t="s">
        <v>72</v>
      </c>
      <c r="B364" s="3" t="s">
        <v>73</v>
      </c>
      <c r="C364" s="3" t="s">
        <v>74</v>
      </c>
      <c r="E364" s="3" t="str">
        <f>"GAB2017500"</f>
        <v>GAB2017500</v>
      </c>
      <c r="F364" s="4">
        <v>45231</v>
      </c>
      <c r="G364" s="3">
        <v>202408</v>
      </c>
      <c r="H364" s="3" t="s">
        <v>75</v>
      </c>
      <c r="I364" s="3" t="s">
        <v>76</v>
      </c>
      <c r="J364" s="3" t="s">
        <v>77</v>
      </c>
      <c r="K364" s="3" t="s">
        <v>78</v>
      </c>
      <c r="L364" s="3" t="s">
        <v>136</v>
      </c>
      <c r="M364" s="3" t="s">
        <v>137</v>
      </c>
      <c r="N364" s="3" t="s">
        <v>173</v>
      </c>
      <c r="O364" s="3" t="s">
        <v>82</v>
      </c>
      <c r="P364" s="3" t="str">
        <f>"SUT:CT083668                  "</f>
        <v xml:space="preserve">SUT:CT083668                  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0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 s="3">
        <v>0</v>
      </c>
      <c r="AJ364" s="3">
        <v>0</v>
      </c>
      <c r="AK364" s="3">
        <v>0</v>
      </c>
      <c r="AL364" s="3">
        <v>0</v>
      </c>
      <c r="AM364" s="3">
        <v>0</v>
      </c>
      <c r="AN364" s="3">
        <v>0</v>
      </c>
      <c r="AO364" s="3">
        <v>0</v>
      </c>
      <c r="AP364" s="3">
        <v>0</v>
      </c>
      <c r="AQ364" s="3">
        <v>95.95</v>
      </c>
      <c r="AR364" s="3">
        <v>0</v>
      </c>
      <c r="AS364" s="3">
        <v>0</v>
      </c>
      <c r="AT364" s="3">
        <v>0</v>
      </c>
      <c r="AU364" s="3">
        <v>0</v>
      </c>
      <c r="AV364" s="3">
        <v>0</v>
      </c>
      <c r="AW364" s="3">
        <v>0</v>
      </c>
      <c r="AX364" s="3">
        <v>0</v>
      </c>
      <c r="AY364" s="3">
        <v>0</v>
      </c>
      <c r="AZ364" s="3">
        <v>0</v>
      </c>
      <c r="BA364" s="3">
        <v>0</v>
      </c>
      <c r="BB364" s="3">
        <v>0</v>
      </c>
      <c r="BC364" s="3">
        <v>0</v>
      </c>
      <c r="BD364" s="3">
        <v>0</v>
      </c>
      <c r="BE364" s="3">
        <v>0</v>
      </c>
      <c r="BF364" s="3">
        <v>0</v>
      </c>
      <c r="BG364" s="3">
        <v>0</v>
      </c>
      <c r="BH364" s="3">
        <v>1</v>
      </c>
      <c r="BI364" s="3">
        <v>1.8</v>
      </c>
      <c r="BJ364" s="3">
        <v>6.1</v>
      </c>
      <c r="BK364" s="3">
        <v>6.5</v>
      </c>
      <c r="BL364" s="3">
        <v>245.87</v>
      </c>
      <c r="BM364" s="3">
        <v>36.880000000000003</v>
      </c>
      <c r="BN364" s="3">
        <v>282.75</v>
      </c>
      <c r="BO364" s="3">
        <v>282.75</v>
      </c>
      <c r="BQ364" s="3" t="s">
        <v>174</v>
      </c>
      <c r="BR364" s="3" t="s">
        <v>84</v>
      </c>
      <c r="BS364" s="4">
        <v>45232</v>
      </c>
      <c r="BT364" s="5">
        <v>0.38194444444444442</v>
      </c>
      <c r="BU364" s="3" t="s">
        <v>151</v>
      </c>
      <c r="BV364" s="3" t="s">
        <v>94</v>
      </c>
      <c r="BY364" s="3">
        <v>30266.46</v>
      </c>
      <c r="BZ364" s="3" t="s">
        <v>86</v>
      </c>
      <c r="CA364" s="3" t="s">
        <v>1123</v>
      </c>
      <c r="CC364" s="3" t="s">
        <v>137</v>
      </c>
      <c r="CD364" s="3">
        <v>157</v>
      </c>
      <c r="CE364" s="3" t="s">
        <v>1124</v>
      </c>
      <c r="CF364" s="4">
        <v>45233</v>
      </c>
      <c r="CI364" s="3">
        <v>1</v>
      </c>
      <c r="CJ364" s="3">
        <v>1</v>
      </c>
      <c r="CK364" s="3">
        <v>21</v>
      </c>
      <c r="CL364" s="3" t="s">
        <v>88</v>
      </c>
    </row>
    <row r="365" spans="1:90" x14ac:dyDescent="0.3">
      <c r="A365" s="3" t="s">
        <v>72</v>
      </c>
      <c r="B365" s="3" t="s">
        <v>73</v>
      </c>
      <c r="C365" s="3" t="s">
        <v>74</v>
      </c>
      <c r="E365" s="3" t="str">
        <f>"GAB2017502"</f>
        <v>GAB2017502</v>
      </c>
      <c r="F365" s="4">
        <v>45231</v>
      </c>
      <c r="G365" s="3">
        <v>202408</v>
      </c>
      <c r="H365" s="3" t="s">
        <v>75</v>
      </c>
      <c r="I365" s="3" t="s">
        <v>76</v>
      </c>
      <c r="J365" s="3" t="s">
        <v>77</v>
      </c>
      <c r="K365" s="3" t="s">
        <v>78</v>
      </c>
      <c r="L365" s="3" t="s">
        <v>89</v>
      </c>
      <c r="M365" s="3" t="s">
        <v>90</v>
      </c>
      <c r="N365" s="3" t="s">
        <v>1125</v>
      </c>
      <c r="O365" s="3" t="s">
        <v>82</v>
      </c>
      <c r="P365" s="3" t="str">
        <f>"SUT:018714                    "</f>
        <v xml:space="preserve">SUT:018714                    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 s="3">
        <v>0</v>
      </c>
      <c r="AJ365" s="3">
        <v>0</v>
      </c>
      <c r="AK365" s="3">
        <v>0</v>
      </c>
      <c r="AL365" s="3">
        <v>0</v>
      </c>
      <c r="AM365" s="3">
        <v>0</v>
      </c>
      <c r="AN365" s="3">
        <v>0</v>
      </c>
      <c r="AO365" s="3">
        <v>0</v>
      </c>
      <c r="AP365" s="3">
        <v>0</v>
      </c>
      <c r="AQ365" s="3">
        <v>36.92</v>
      </c>
      <c r="AR365" s="3">
        <v>0</v>
      </c>
      <c r="AS365" s="3">
        <v>0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  <c r="AZ365" s="3">
        <v>0</v>
      </c>
      <c r="BA365" s="3">
        <v>0</v>
      </c>
      <c r="BB365" s="3">
        <v>0</v>
      </c>
      <c r="BC365" s="3">
        <v>0</v>
      </c>
      <c r="BD365" s="3">
        <v>0</v>
      </c>
      <c r="BE365" s="3">
        <v>0</v>
      </c>
      <c r="BF365" s="3">
        <v>0</v>
      </c>
      <c r="BG365" s="3">
        <v>0</v>
      </c>
      <c r="BH365" s="3">
        <v>1</v>
      </c>
      <c r="BI365" s="3">
        <v>0.2</v>
      </c>
      <c r="BJ365" s="3">
        <v>2.5</v>
      </c>
      <c r="BK365" s="3">
        <v>2.5</v>
      </c>
      <c r="BL365" s="3">
        <v>94.6</v>
      </c>
      <c r="BM365" s="3">
        <v>14.19</v>
      </c>
      <c r="BN365" s="3">
        <v>108.79</v>
      </c>
      <c r="BO365" s="3">
        <v>108.79</v>
      </c>
      <c r="BQ365" s="3" t="s">
        <v>1126</v>
      </c>
      <c r="BR365" s="3" t="s">
        <v>84</v>
      </c>
      <c r="BS365" s="4">
        <v>45232</v>
      </c>
      <c r="BT365" s="5">
        <v>0.34027777777777773</v>
      </c>
      <c r="BU365" s="3" t="s">
        <v>1127</v>
      </c>
      <c r="BV365" s="3" t="s">
        <v>94</v>
      </c>
      <c r="BY365" s="3">
        <v>12331.8</v>
      </c>
      <c r="BZ365" s="3" t="s">
        <v>86</v>
      </c>
      <c r="CA365" s="3" t="s">
        <v>1128</v>
      </c>
      <c r="CC365" s="3" t="s">
        <v>90</v>
      </c>
      <c r="CD365" s="3">
        <v>2001</v>
      </c>
      <c r="CE365" s="3" t="s">
        <v>116</v>
      </c>
      <c r="CF365" s="4">
        <v>45233</v>
      </c>
      <c r="CI365" s="3">
        <v>1</v>
      </c>
      <c r="CJ365" s="3">
        <v>1</v>
      </c>
      <c r="CK365" s="3">
        <v>21</v>
      </c>
      <c r="CL365" s="3" t="s">
        <v>88</v>
      </c>
    </row>
    <row r="366" spans="1:90" x14ac:dyDescent="0.3">
      <c r="A366" s="3" t="s">
        <v>72</v>
      </c>
      <c r="B366" s="3" t="s">
        <v>73</v>
      </c>
      <c r="C366" s="3" t="s">
        <v>74</v>
      </c>
      <c r="E366" s="3" t="str">
        <f>"GAB2017505"</f>
        <v>GAB2017505</v>
      </c>
      <c r="F366" s="4">
        <v>45231</v>
      </c>
      <c r="G366" s="3">
        <v>202408</v>
      </c>
      <c r="H366" s="3" t="s">
        <v>75</v>
      </c>
      <c r="I366" s="3" t="s">
        <v>76</v>
      </c>
      <c r="J366" s="3" t="s">
        <v>77</v>
      </c>
      <c r="K366" s="3" t="s">
        <v>78</v>
      </c>
      <c r="L366" s="3" t="s">
        <v>75</v>
      </c>
      <c r="M366" s="3" t="s">
        <v>76</v>
      </c>
      <c r="N366" s="3" t="s">
        <v>1129</v>
      </c>
      <c r="O366" s="3" t="s">
        <v>82</v>
      </c>
      <c r="P366" s="3" t="str">
        <f>"SUT:018742                    "</f>
        <v xml:space="preserve">SUT:018742                    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3">
        <v>0</v>
      </c>
      <c r="AE366" s="3">
        <v>0</v>
      </c>
      <c r="AF366" s="3">
        <v>0</v>
      </c>
      <c r="AG366" s="3">
        <v>0</v>
      </c>
      <c r="AH366" s="3">
        <v>0</v>
      </c>
      <c r="AI366" s="3">
        <v>0</v>
      </c>
      <c r="AJ366" s="3">
        <v>0</v>
      </c>
      <c r="AK366" s="3">
        <v>0</v>
      </c>
      <c r="AL366" s="3">
        <v>0</v>
      </c>
      <c r="AM366" s="3">
        <v>0</v>
      </c>
      <c r="AN366" s="3">
        <v>0</v>
      </c>
      <c r="AO366" s="3">
        <v>0</v>
      </c>
      <c r="AP366" s="3">
        <v>0</v>
      </c>
      <c r="AQ366" s="3">
        <v>23.07</v>
      </c>
      <c r="AR366" s="3">
        <v>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0</v>
      </c>
      <c r="BA366" s="3">
        <v>0</v>
      </c>
      <c r="BB366" s="3">
        <v>0</v>
      </c>
      <c r="BC366" s="3">
        <v>0</v>
      </c>
      <c r="BD366" s="3">
        <v>0</v>
      </c>
      <c r="BE366" s="3">
        <v>0</v>
      </c>
      <c r="BF366" s="3">
        <v>0</v>
      </c>
      <c r="BG366" s="3">
        <v>0</v>
      </c>
      <c r="BH366" s="3">
        <v>1</v>
      </c>
      <c r="BI366" s="3">
        <v>0.1</v>
      </c>
      <c r="BJ366" s="3">
        <v>1.9</v>
      </c>
      <c r="BK366" s="3">
        <v>2</v>
      </c>
      <c r="BL366" s="3">
        <v>59.12</v>
      </c>
      <c r="BM366" s="3">
        <v>8.8699999999999992</v>
      </c>
      <c r="BN366" s="3">
        <v>67.989999999999995</v>
      </c>
      <c r="BO366" s="3">
        <v>67.989999999999995</v>
      </c>
      <c r="BQ366" s="3" t="s">
        <v>1130</v>
      </c>
      <c r="BR366" s="3" t="s">
        <v>84</v>
      </c>
      <c r="BS366" s="4">
        <v>45232</v>
      </c>
      <c r="BT366" s="5">
        <v>0.35694444444444445</v>
      </c>
      <c r="BU366" s="3" t="s">
        <v>1131</v>
      </c>
      <c r="BV366" s="3" t="s">
        <v>94</v>
      </c>
      <c r="BY366" s="3">
        <v>9463.14</v>
      </c>
      <c r="BZ366" s="3" t="s">
        <v>86</v>
      </c>
      <c r="CA366" s="3" t="s">
        <v>1132</v>
      </c>
      <c r="CC366" s="3" t="s">
        <v>76</v>
      </c>
      <c r="CD366" s="3">
        <v>7735</v>
      </c>
      <c r="CE366" s="3" t="s">
        <v>116</v>
      </c>
      <c r="CF366" s="4">
        <v>45233</v>
      </c>
      <c r="CI366" s="3">
        <v>1</v>
      </c>
      <c r="CJ366" s="3">
        <v>1</v>
      </c>
      <c r="CK366" s="3">
        <v>22</v>
      </c>
      <c r="CL366" s="3" t="s">
        <v>88</v>
      </c>
    </row>
    <row r="367" spans="1:90" x14ac:dyDescent="0.3">
      <c r="A367" s="3" t="s">
        <v>72</v>
      </c>
      <c r="B367" s="3" t="s">
        <v>73</v>
      </c>
      <c r="C367" s="3" t="s">
        <v>74</v>
      </c>
      <c r="E367" s="3" t="str">
        <f>"GAB2017506"</f>
        <v>GAB2017506</v>
      </c>
      <c r="F367" s="4">
        <v>45231</v>
      </c>
      <c r="G367" s="3">
        <v>202408</v>
      </c>
      <c r="H367" s="3" t="s">
        <v>75</v>
      </c>
      <c r="I367" s="3" t="s">
        <v>76</v>
      </c>
      <c r="J367" s="3" t="s">
        <v>77</v>
      </c>
      <c r="K367" s="3" t="s">
        <v>78</v>
      </c>
      <c r="L367" s="3" t="s">
        <v>157</v>
      </c>
      <c r="M367" s="3" t="s">
        <v>158</v>
      </c>
      <c r="N367" s="3" t="s">
        <v>683</v>
      </c>
      <c r="O367" s="3" t="s">
        <v>82</v>
      </c>
      <c r="P367" s="3" t="str">
        <f>"SUT:018723                    "</f>
        <v xml:space="preserve">SUT:018723                    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0</v>
      </c>
      <c r="AA367" s="3">
        <v>0</v>
      </c>
      <c r="AB367" s="3">
        <v>0</v>
      </c>
      <c r="AC367" s="3">
        <v>0</v>
      </c>
      <c r="AD367" s="3">
        <v>0</v>
      </c>
      <c r="AE367" s="3">
        <v>0</v>
      </c>
      <c r="AF367" s="3">
        <v>0</v>
      </c>
      <c r="AG367" s="3">
        <v>0</v>
      </c>
      <c r="AH367" s="3">
        <v>0</v>
      </c>
      <c r="AI367" s="3">
        <v>0</v>
      </c>
      <c r="AJ367" s="3">
        <v>0</v>
      </c>
      <c r="AK367" s="3">
        <v>0</v>
      </c>
      <c r="AL367" s="3">
        <v>0</v>
      </c>
      <c r="AM367" s="3">
        <v>0</v>
      </c>
      <c r="AN367" s="3">
        <v>0</v>
      </c>
      <c r="AO367" s="3">
        <v>0</v>
      </c>
      <c r="AP367" s="3">
        <v>0</v>
      </c>
      <c r="AQ367" s="3">
        <v>36.92</v>
      </c>
      <c r="AR367" s="3">
        <v>0</v>
      </c>
      <c r="AS367" s="3">
        <v>0</v>
      </c>
      <c r="AT367" s="3">
        <v>0</v>
      </c>
      <c r="AU367" s="3">
        <v>0</v>
      </c>
      <c r="AV367" s="3">
        <v>0</v>
      </c>
      <c r="AW367" s="3">
        <v>0</v>
      </c>
      <c r="AX367" s="3">
        <v>0</v>
      </c>
      <c r="AY367" s="3">
        <v>0</v>
      </c>
      <c r="AZ367" s="3">
        <v>0</v>
      </c>
      <c r="BA367" s="3">
        <v>0</v>
      </c>
      <c r="BB367" s="3">
        <v>0</v>
      </c>
      <c r="BC367" s="3">
        <v>0</v>
      </c>
      <c r="BD367" s="3">
        <v>0</v>
      </c>
      <c r="BE367" s="3">
        <v>0</v>
      </c>
      <c r="BF367" s="3">
        <v>0</v>
      </c>
      <c r="BG367" s="3">
        <v>0</v>
      </c>
      <c r="BH367" s="3">
        <v>1</v>
      </c>
      <c r="BI367" s="3">
        <v>0.1</v>
      </c>
      <c r="BJ367" s="3">
        <v>2.2000000000000002</v>
      </c>
      <c r="BK367" s="3">
        <v>2.5</v>
      </c>
      <c r="BL367" s="3">
        <v>94.6</v>
      </c>
      <c r="BM367" s="3">
        <v>14.19</v>
      </c>
      <c r="BN367" s="3">
        <v>108.79</v>
      </c>
      <c r="BO367" s="3">
        <v>108.79</v>
      </c>
      <c r="BQ367" s="3" t="s">
        <v>1133</v>
      </c>
      <c r="BR367" s="3" t="s">
        <v>84</v>
      </c>
      <c r="BS367" s="4">
        <v>45232</v>
      </c>
      <c r="BT367" s="5">
        <v>0.4069444444444445</v>
      </c>
      <c r="BU367" s="3" t="s">
        <v>1134</v>
      </c>
      <c r="BV367" s="3" t="s">
        <v>94</v>
      </c>
      <c r="BY367" s="3">
        <v>10810.8</v>
      </c>
      <c r="BZ367" s="3" t="s">
        <v>86</v>
      </c>
      <c r="CA367" s="3" t="s">
        <v>1135</v>
      </c>
      <c r="CC367" s="3" t="s">
        <v>158</v>
      </c>
      <c r="CD367" s="3">
        <v>2</v>
      </c>
      <c r="CE367" s="3" t="s">
        <v>116</v>
      </c>
      <c r="CF367" s="4">
        <v>45232</v>
      </c>
      <c r="CI367" s="3">
        <v>1</v>
      </c>
      <c r="CJ367" s="3">
        <v>1</v>
      </c>
      <c r="CK367" s="3">
        <v>21</v>
      </c>
      <c r="CL367" s="3" t="s">
        <v>88</v>
      </c>
    </row>
    <row r="368" spans="1:90" x14ac:dyDescent="0.3">
      <c r="A368" s="3" t="s">
        <v>72</v>
      </c>
      <c r="B368" s="3" t="s">
        <v>73</v>
      </c>
      <c r="C368" s="3" t="s">
        <v>74</v>
      </c>
      <c r="E368" s="3" t="str">
        <f>"GAB2017509"</f>
        <v>GAB2017509</v>
      </c>
      <c r="F368" s="4">
        <v>45231</v>
      </c>
      <c r="G368" s="3">
        <v>202408</v>
      </c>
      <c r="H368" s="3" t="s">
        <v>75</v>
      </c>
      <c r="I368" s="3" t="s">
        <v>76</v>
      </c>
      <c r="J368" s="3" t="s">
        <v>77</v>
      </c>
      <c r="K368" s="3" t="s">
        <v>78</v>
      </c>
      <c r="L368" s="3" t="s">
        <v>244</v>
      </c>
      <c r="M368" s="3" t="s">
        <v>245</v>
      </c>
      <c r="N368" s="3" t="s">
        <v>865</v>
      </c>
      <c r="O368" s="3" t="s">
        <v>82</v>
      </c>
      <c r="P368" s="3" t="str">
        <f>"SUT:CT083672                  "</f>
        <v xml:space="preserve">SUT:CT083672                  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3">
        <v>0</v>
      </c>
      <c r="AE368" s="3">
        <v>0</v>
      </c>
      <c r="AF368" s="3">
        <v>0</v>
      </c>
      <c r="AG368" s="3">
        <v>0</v>
      </c>
      <c r="AH368" s="3">
        <v>0</v>
      </c>
      <c r="AI368" s="3">
        <v>0</v>
      </c>
      <c r="AJ368" s="3">
        <v>0</v>
      </c>
      <c r="AK368" s="3">
        <v>0</v>
      </c>
      <c r="AL368" s="3">
        <v>0</v>
      </c>
      <c r="AM368" s="3">
        <v>0</v>
      </c>
      <c r="AN368" s="3">
        <v>0</v>
      </c>
      <c r="AO368" s="3">
        <v>0</v>
      </c>
      <c r="AP368" s="3">
        <v>0</v>
      </c>
      <c r="AQ368" s="3">
        <v>70.150000000000006</v>
      </c>
      <c r="AR368" s="3">
        <v>0</v>
      </c>
      <c r="AS368" s="3">
        <v>0</v>
      </c>
      <c r="AT368" s="3">
        <v>0</v>
      </c>
      <c r="AU368" s="3">
        <v>0</v>
      </c>
      <c r="AV368" s="3">
        <v>0</v>
      </c>
      <c r="AW368" s="3">
        <v>15.9</v>
      </c>
      <c r="AX368" s="3">
        <v>0</v>
      </c>
      <c r="AY368" s="3">
        <v>0</v>
      </c>
      <c r="AZ368" s="3">
        <v>0</v>
      </c>
      <c r="BA368" s="3">
        <v>0</v>
      </c>
      <c r="BB368" s="3">
        <v>0</v>
      </c>
      <c r="BC368" s="3">
        <v>0</v>
      </c>
      <c r="BD368" s="3">
        <v>0</v>
      </c>
      <c r="BE368" s="3">
        <v>0</v>
      </c>
      <c r="BF368" s="3">
        <v>0</v>
      </c>
      <c r="BG368" s="3">
        <v>0</v>
      </c>
      <c r="BH368" s="3">
        <v>1</v>
      </c>
      <c r="BI368" s="3">
        <v>1.1000000000000001</v>
      </c>
      <c r="BJ368" s="3">
        <v>2.5</v>
      </c>
      <c r="BK368" s="3">
        <v>2.5</v>
      </c>
      <c r="BL368" s="3">
        <v>195.66</v>
      </c>
      <c r="BM368" s="3">
        <v>29.35</v>
      </c>
      <c r="BN368" s="3">
        <v>225.01</v>
      </c>
      <c r="BO368" s="3">
        <v>225.01</v>
      </c>
      <c r="BQ368" s="3" t="s">
        <v>247</v>
      </c>
      <c r="BR368" s="3" t="s">
        <v>84</v>
      </c>
      <c r="BS368" s="4">
        <v>45232</v>
      </c>
      <c r="BT368" s="5">
        <v>0.38958333333333334</v>
      </c>
      <c r="BU368" s="3" t="s">
        <v>1136</v>
      </c>
      <c r="BV368" s="3" t="s">
        <v>94</v>
      </c>
      <c r="BY368" s="3">
        <v>12276</v>
      </c>
      <c r="BZ368" s="3" t="s">
        <v>108</v>
      </c>
      <c r="CA368" s="3" t="s">
        <v>1075</v>
      </c>
      <c r="CC368" s="3" t="s">
        <v>245</v>
      </c>
      <c r="CD368" s="3">
        <v>2745</v>
      </c>
      <c r="CE368" s="3" t="s">
        <v>800</v>
      </c>
      <c r="CF368" s="4">
        <v>45232</v>
      </c>
      <c r="CI368" s="3">
        <v>2</v>
      </c>
      <c r="CJ368" s="3">
        <v>1</v>
      </c>
      <c r="CK368" s="3">
        <v>23</v>
      </c>
      <c r="CL368" s="3" t="s">
        <v>88</v>
      </c>
    </row>
    <row r="369" spans="1:90" x14ac:dyDescent="0.3">
      <c r="A369" s="3" t="s">
        <v>72</v>
      </c>
      <c r="B369" s="3" t="s">
        <v>73</v>
      </c>
      <c r="C369" s="3" t="s">
        <v>74</v>
      </c>
      <c r="E369" s="3" t="str">
        <f>"GAB2017510"</f>
        <v>GAB2017510</v>
      </c>
      <c r="F369" s="4">
        <v>45231</v>
      </c>
      <c r="G369" s="3">
        <v>202408</v>
      </c>
      <c r="H369" s="3" t="s">
        <v>75</v>
      </c>
      <c r="I369" s="3" t="s">
        <v>76</v>
      </c>
      <c r="J369" s="3" t="s">
        <v>77</v>
      </c>
      <c r="K369" s="3" t="s">
        <v>78</v>
      </c>
      <c r="L369" s="3" t="s">
        <v>1137</v>
      </c>
      <c r="M369" s="3" t="s">
        <v>1138</v>
      </c>
      <c r="N369" s="3" t="s">
        <v>1139</v>
      </c>
      <c r="O369" s="3" t="s">
        <v>82</v>
      </c>
      <c r="P369" s="3" t="str">
        <f>"SUT:018717                    "</f>
        <v xml:space="preserve">SUT:018717                    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3">
        <v>0</v>
      </c>
      <c r="AE369" s="3">
        <v>0</v>
      </c>
      <c r="AF369" s="3">
        <v>0</v>
      </c>
      <c r="AG369" s="3">
        <v>0</v>
      </c>
      <c r="AH369" s="3">
        <v>0</v>
      </c>
      <c r="AI369" s="3">
        <v>0</v>
      </c>
      <c r="AJ369" s="3">
        <v>0</v>
      </c>
      <c r="AK369" s="3">
        <v>0</v>
      </c>
      <c r="AL369" s="3">
        <v>0</v>
      </c>
      <c r="AM369" s="3">
        <v>0</v>
      </c>
      <c r="AN369" s="3">
        <v>0</v>
      </c>
      <c r="AO369" s="3">
        <v>0</v>
      </c>
      <c r="AP369" s="3">
        <v>0</v>
      </c>
      <c r="AQ369" s="3">
        <v>29.54</v>
      </c>
      <c r="AR369" s="3">
        <v>0</v>
      </c>
      <c r="AS369" s="3">
        <v>0</v>
      </c>
      <c r="AT369" s="3">
        <v>0</v>
      </c>
      <c r="AU369" s="3">
        <v>0</v>
      </c>
      <c r="AV369" s="3">
        <v>0</v>
      </c>
      <c r="AW369" s="3">
        <v>0</v>
      </c>
      <c r="AX369" s="3">
        <v>0</v>
      </c>
      <c r="AY369" s="3">
        <v>0</v>
      </c>
      <c r="AZ369" s="3">
        <v>0</v>
      </c>
      <c r="BA369" s="3">
        <v>0</v>
      </c>
      <c r="BB369" s="3">
        <v>0</v>
      </c>
      <c r="BC369" s="3">
        <v>0</v>
      </c>
      <c r="BD369" s="3">
        <v>0</v>
      </c>
      <c r="BE369" s="3">
        <v>0</v>
      </c>
      <c r="BF369" s="3">
        <v>0</v>
      </c>
      <c r="BG369" s="3">
        <v>0</v>
      </c>
      <c r="BH369" s="3">
        <v>1</v>
      </c>
      <c r="BI369" s="3">
        <v>0.1</v>
      </c>
      <c r="BJ369" s="3">
        <v>2</v>
      </c>
      <c r="BK369" s="3">
        <v>2</v>
      </c>
      <c r="BL369" s="3">
        <v>75.69</v>
      </c>
      <c r="BM369" s="3">
        <v>11.35</v>
      </c>
      <c r="BN369" s="3">
        <v>87.04</v>
      </c>
      <c r="BO369" s="3">
        <v>87.04</v>
      </c>
      <c r="BQ369" s="3" t="s">
        <v>1140</v>
      </c>
      <c r="BR369" s="3" t="s">
        <v>84</v>
      </c>
      <c r="BS369" s="4">
        <v>45232</v>
      </c>
      <c r="BT369" s="5">
        <v>0.34166666666666662</v>
      </c>
      <c r="BU369" s="3" t="s">
        <v>1141</v>
      </c>
      <c r="BV369" s="3" t="s">
        <v>94</v>
      </c>
      <c r="BY369" s="3">
        <v>10024.959999999999</v>
      </c>
      <c r="BZ369" s="3" t="s">
        <v>86</v>
      </c>
      <c r="CA369" s="3" t="s">
        <v>1142</v>
      </c>
      <c r="CC369" s="3" t="s">
        <v>1138</v>
      </c>
      <c r="CD369" s="3">
        <v>1560</v>
      </c>
      <c r="CE369" s="3" t="s">
        <v>116</v>
      </c>
      <c r="CF369" s="4">
        <v>45233</v>
      </c>
      <c r="CI369" s="3">
        <v>1</v>
      </c>
      <c r="CJ369" s="3">
        <v>1</v>
      </c>
      <c r="CK369" s="3">
        <v>21</v>
      </c>
      <c r="CL369" s="3" t="s">
        <v>88</v>
      </c>
    </row>
    <row r="370" spans="1:90" x14ac:dyDescent="0.3">
      <c r="A370" s="3" t="s">
        <v>332</v>
      </c>
      <c r="B370" s="3" t="s">
        <v>73</v>
      </c>
      <c r="C370" s="3" t="s">
        <v>74</v>
      </c>
      <c r="E370" s="3" t="str">
        <f>"009943891588"</f>
        <v>009943891588</v>
      </c>
      <c r="F370" s="4">
        <v>45231</v>
      </c>
      <c r="G370" s="3">
        <v>202408</v>
      </c>
      <c r="H370" s="3" t="s">
        <v>154</v>
      </c>
      <c r="I370" s="3" t="s">
        <v>155</v>
      </c>
      <c r="J370" s="3" t="s">
        <v>1143</v>
      </c>
      <c r="K370" s="3" t="s">
        <v>78</v>
      </c>
      <c r="L370" s="3" t="s">
        <v>75</v>
      </c>
      <c r="M370" s="3" t="s">
        <v>76</v>
      </c>
      <c r="N370" s="3" t="s">
        <v>1144</v>
      </c>
      <c r="O370" s="3" t="s">
        <v>82</v>
      </c>
      <c r="P370" s="3" t="str">
        <f>"                              "</f>
        <v xml:space="preserve">                              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0</v>
      </c>
      <c r="AD370" s="3">
        <v>0</v>
      </c>
      <c r="AE370" s="3">
        <v>0</v>
      </c>
      <c r="AF370" s="3">
        <v>0</v>
      </c>
      <c r="AG370" s="3">
        <v>0</v>
      </c>
      <c r="AH370" s="3">
        <v>0</v>
      </c>
      <c r="AI370" s="3">
        <v>0</v>
      </c>
      <c r="AJ370" s="3">
        <v>0</v>
      </c>
      <c r="AK370" s="3">
        <v>0</v>
      </c>
      <c r="AL370" s="3">
        <v>0</v>
      </c>
      <c r="AM370" s="3">
        <v>0</v>
      </c>
      <c r="AN370" s="3">
        <v>0</v>
      </c>
      <c r="AO370" s="3">
        <v>0</v>
      </c>
      <c r="AP370" s="3">
        <v>0</v>
      </c>
      <c r="AQ370" s="3">
        <v>29.54</v>
      </c>
      <c r="AR370" s="3">
        <v>0</v>
      </c>
      <c r="AS370" s="3">
        <v>0</v>
      </c>
      <c r="AT370" s="3">
        <v>0</v>
      </c>
      <c r="AU370" s="3">
        <v>0</v>
      </c>
      <c r="AV370" s="3">
        <v>0</v>
      </c>
      <c r="AW370" s="3">
        <v>0</v>
      </c>
      <c r="AX370" s="3">
        <v>0</v>
      </c>
      <c r="AY370" s="3">
        <v>0</v>
      </c>
      <c r="AZ370" s="3">
        <v>0</v>
      </c>
      <c r="BA370" s="3">
        <v>0</v>
      </c>
      <c r="BB370" s="3">
        <v>0</v>
      </c>
      <c r="BC370" s="3">
        <v>0</v>
      </c>
      <c r="BD370" s="3">
        <v>0</v>
      </c>
      <c r="BE370" s="3">
        <v>0</v>
      </c>
      <c r="BF370" s="3">
        <v>0</v>
      </c>
      <c r="BG370" s="3">
        <v>0</v>
      </c>
      <c r="BH370" s="3">
        <v>1</v>
      </c>
      <c r="BI370" s="3">
        <v>1</v>
      </c>
      <c r="BJ370" s="3">
        <v>0.2</v>
      </c>
      <c r="BK370" s="3">
        <v>1</v>
      </c>
      <c r="BL370" s="3">
        <v>75.69</v>
      </c>
      <c r="BM370" s="3">
        <v>11.35</v>
      </c>
      <c r="BN370" s="3">
        <v>87.04</v>
      </c>
      <c r="BO370" s="3">
        <v>87.04</v>
      </c>
      <c r="BQ370" s="3">
        <v>761236335</v>
      </c>
      <c r="BR370" s="3">
        <v>737997491</v>
      </c>
      <c r="BS370" s="4">
        <v>45232</v>
      </c>
      <c r="BT370" s="5">
        <v>0.40208333333333335</v>
      </c>
      <c r="BU370" s="3" t="s">
        <v>165</v>
      </c>
      <c r="BV370" s="3" t="s">
        <v>94</v>
      </c>
      <c r="BY370" s="3">
        <v>1200</v>
      </c>
      <c r="BZ370" s="3" t="s">
        <v>86</v>
      </c>
      <c r="CA370" s="3" t="s">
        <v>469</v>
      </c>
      <c r="CC370" s="3" t="s">
        <v>76</v>
      </c>
      <c r="CD370" s="3">
        <v>7460</v>
      </c>
      <c r="CE370" s="3" t="s">
        <v>161</v>
      </c>
      <c r="CF370" s="4">
        <v>45233</v>
      </c>
      <c r="CI370" s="3">
        <v>2</v>
      </c>
      <c r="CJ370" s="3">
        <v>1</v>
      </c>
      <c r="CK370" s="3">
        <v>21</v>
      </c>
      <c r="CL370" s="3" t="s">
        <v>88</v>
      </c>
    </row>
    <row r="371" spans="1:90" x14ac:dyDescent="0.3">
      <c r="A371" s="3" t="s">
        <v>72</v>
      </c>
      <c r="B371" s="3" t="s">
        <v>73</v>
      </c>
      <c r="C371" s="3" t="s">
        <v>74</v>
      </c>
      <c r="E371" s="3" t="str">
        <f>"GAB2017640"</f>
        <v>GAB2017640</v>
      </c>
      <c r="F371" s="4">
        <v>45240</v>
      </c>
      <c r="G371" s="3">
        <v>202408</v>
      </c>
      <c r="H371" s="3" t="s">
        <v>75</v>
      </c>
      <c r="I371" s="3" t="s">
        <v>76</v>
      </c>
      <c r="J371" s="3" t="s">
        <v>77</v>
      </c>
      <c r="K371" s="3" t="s">
        <v>78</v>
      </c>
      <c r="L371" s="3" t="s">
        <v>1145</v>
      </c>
      <c r="M371" s="3" t="s">
        <v>1146</v>
      </c>
      <c r="N371" s="3" t="s">
        <v>1147</v>
      </c>
      <c r="O371" s="3" t="s">
        <v>169</v>
      </c>
      <c r="P371" s="3" t="str">
        <f>"SUT-CT083859                  "</f>
        <v xml:space="preserve">SUT-CT083859                  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3">
        <v>0</v>
      </c>
      <c r="AE371" s="3">
        <v>0</v>
      </c>
      <c r="AF371" s="3">
        <v>0</v>
      </c>
      <c r="AG371" s="3">
        <v>5.57</v>
      </c>
      <c r="AH371" s="3">
        <v>0</v>
      </c>
      <c r="AI371" s="3">
        <v>0</v>
      </c>
      <c r="AJ371" s="3">
        <v>0</v>
      </c>
      <c r="AK371" s="3">
        <v>0</v>
      </c>
      <c r="AL371" s="3">
        <v>0</v>
      </c>
      <c r="AM371" s="3">
        <v>0</v>
      </c>
      <c r="AN371" s="3">
        <v>0</v>
      </c>
      <c r="AO371" s="3">
        <v>0</v>
      </c>
      <c r="AP371" s="3">
        <v>0</v>
      </c>
      <c r="AQ371" s="3">
        <v>80.56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3">
        <v>0</v>
      </c>
      <c r="AY371" s="3">
        <v>0</v>
      </c>
      <c r="AZ371" s="3">
        <v>0</v>
      </c>
      <c r="BA371" s="3">
        <v>0</v>
      </c>
      <c r="BB371" s="3">
        <v>0</v>
      </c>
      <c r="BC371" s="3">
        <v>0</v>
      </c>
      <c r="BD371" s="3">
        <v>0</v>
      </c>
      <c r="BE371" s="3">
        <v>0</v>
      </c>
      <c r="BF371" s="3">
        <v>0</v>
      </c>
      <c r="BG371" s="3">
        <v>0</v>
      </c>
      <c r="BH371" s="3">
        <v>1</v>
      </c>
      <c r="BI371" s="3">
        <v>0.4</v>
      </c>
      <c r="BJ371" s="3">
        <v>2.5</v>
      </c>
      <c r="BK371" s="3">
        <v>3</v>
      </c>
      <c r="BL371" s="3">
        <v>212.01</v>
      </c>
      <c r="BM371" s="3">
        <v>31.8</v>
      </c>
      <c r="BN371" s="3">
        <v>243.81</v>
      </c>
      <c r="BO371" s="3">
        <v>243.81</v>
      </c>
      <c r="BQ371" s="3" t="s">
        <v>1148</v>
      </c>
      <c r="BR371" s="3" t="s">
        <v>84</v>
      </c>
      <c r="BS371" s="4">
        <v>45243</v>
      </c>
      <c r="BT371" s="5">
        <v>0.6777777777777777</v>
      </c>
      <c r="BU371" s="3" t="s">
        <v>1149</v>
      </c>
      <c r="BV371" s="3" t="s">
        <v>94</v>
      </c>
      <c r="BY371" s="3">
        <v>12596.64</v>
      </c>
      <c r="CA371" s="3" t="s">
        <v>1150</v>
      </c>
      <c r="CC371" s="3" t="s">
        <v>1146</v>
      </c>
      <c r="CD371" s="3">
        <v>2740</v>
      </c>
      <c r="CE371" s="3" t="s">
        <v>161</v>
      </c>
      <c r="CF371" s="4">
        <v>45243</v>
      </c>
      <c r="CI371" s="3">
        <v>3</v>
      </c>
      <c r="CJ371" s="3">
        <v>1</v>
      </c>
      <c r="CK371" s="3">
        <v>43</v>
      </c>
      <c r="CL371" s="3" t="s">
        <v>88</v>
      </c>
    </row>
    <row r="372" spans="1:90" x14ac:dyDescent="0.3">
      <c r="A372" s="3" t="s">
        <v>72</v>
      </c>
      <c r="B372" s="3" t="s">
        <v>73</v>
      </c>
      <c r="C372" s="3" t="s">
        <v>74</v>
      </c>
      <c r="E372" s="3" t="str">
        <f>"GAB2017643"</f>
        <v>GAB2017643</v>
      </c>
      <c r="F372" s="4">
        <v>45240</v>
      </c>
      <c r="G372" s="3">
        <v>202408</v>
      </c>
      <c r="H372" s="3" t="s">
        <v>75</v>
      </c>
      <c r="I372" s="3" t="s">
        <v>76</v>
      </c>
      <c r="J372" s="3" t="s">
        <v>77</v>
      </c>
      <c r="K372" s="3" t="s">
        <v>78</v>
      </c>
      <c r="L372" s="3" t="s">
        <v>157</v>
      </c>
      <c r="M372" s="3" t="s">
        <v>158</v>
      </c>
      <c r="N372" s="3" t="s">
        <v>1151</v>
      </c>
      <c r="O372" s="3" t="s">
        <v>169</v>
      </c>
      <c r="P372" s="3" t="str">
        <f>"SUT-CT083853                  "</f>
        <v xml:space="preserve">SUT-CT083853                  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3">
        <v>0</v>
      </c>
      <c r="AE372" s="3">
        <v>0</v>
      </c>
      <c r="AF372" s="3">
        <v>0</v>
      </c>
      <c r="AG372" s="3">
        <v>5.57</v>
      </c>
      <c r="AH372" s="3">
        <v>0</v>
      </c>
      <c r="AI372" s="3">
        <v>0</v>
      </c>
      <c r="AJ372" s="3">
        <v>0</v>
      </c>
      <c r="AK372" s="3">
        <v>0</v>
      </c>
      <c r="AL372" s="3">
        <v>0</v>
      </c>
      <c r="AM372" s="3">
        <v>0</v>
      </c>
      <c r="AN372" s="3">
        <v>0</v>
      </c>
      <c r="AO372" s="3">
        <v>0</v>
      </c>
      <c r="AP372" s="3">
        <v>0</v>
      </c>
      <c r="AQ372" s="3">
        <v>57.12</v>
      </c>
      <c r="AR372" s="3">
        <v>0</v>
      </c>
      <c r="AS372" s="3">
        <v>0</v>
      </c>
      <c r="AT372" s="3">
        <v>0</v>
      </c>
      <c r="AU372" s="3">
        <v>0</v>
      </c>
      <c r="AV372" s="3">
        <v>0</v>
      </c>
      <c r="AW372" s="3">
        <v>0</v>
      </c>
      <c r="AX372" s="3">
        <v>0</v>
      </c>
      <c r="AY372" s="3">
        <v>0</v>
      </c>
      <c r="AZ372" s="3">
        <v>0</v>
      </c>
      <c r="BA372" s="3">
        <v>0</v>
      </c>
      <c r="BB372" s="3">
        <v>0</v>
      </c>
      <c r="BC372" s="3">
        <v>0</v>
      </c>
      <c r="BD372" s="3">
        <v>0</v>
      </c>
      <c r="BE372" s="3">
        <v>0</v>
      </c>
      <c r="BF372" s="3">
        <v>0</v>
      </c>
      <c r="BG372" s="3">
        <v>0</v>
      </c>
      <c r="BH372" s="3">
        <v>1</v>
      </c>
      <c r="BI372" s="3">
        <v>0.7</v>
      </c>
      <c r="BJ372" s="3">
        <v>1.7</v>
      </c>
      <c r="BK372" s="3">
        <v>2</v>
      </c>
      <c r="BL372" s="3">
        <v>151.94</v>
      </c>
      <c r="BM372" s="3">
        <v>22.79</v>
      </c>
      <c r="BN372" s="3">
        <v>174.73</v>
      </c>
      <c r="BO372" s="3">
        <v>174.73</v>
      </c>
      <c r="BR372" s="3" t="s">
        <v>84</v>
      </c>
      <c r="BS372" s="4">
        <v>45243</v>
      </c>
      <c r="BT372" s="5">
        <v>0.54097222222222219</v>
      </c>
      <c r="BU372" s="3" t="s">
        <v>1152</v>
      </c>
      <c r="BV372" s="3" t="s">
        <v>94</v>
      </c>
      <c r="BY372" s="3">
        <v>8642.4599999999991</v>
      </c>
      <c r="CA372" s="3" t="s">
        <v>1135</v>
      </c>
      <c r="CC372" s="3" t="s">
        <v>158</v>
      </c>
      <c r="CD372" s="3">
        <v>182</v>
      </c>
      <c r="CE372" s="3" t="s">
        <v>161</v>
      </c>
      <c r="CF372" s="4">
        <v>45243</v>
      </c>
      <c r="CI372" s="3">
        <v>3</v>
      </c>
      <c r="CJ372" s="3">
        <v>1</v>
      </c>
      <c r="CK372" s="3">
        <v>41</v>
      </c>
      <c r="CL372" s="3" t="s">
        <v>88</v>
      </c>
    </row>
    <row r="373" spans="1:90" x14ac:dyDescent="0.3">
      <c r="A373" s="3" t="s">
        <v>72</v>
      </c>
      <c r="B373" s="3" t="s">
        <v>73</v>
      </c>
      <c r="C373" s="3" t="s">
        <v>74</v>
      </c>
      <c r="E373" s="3" t="str">
        <f>"GAB2017644"</f>
        <v>GAB2017644</v>
      </c>
      <c r="F373" s="4">
        <v>45240</v>
      </c>
      <c r="G373" s="3">
        <v>202408</v>
      </c>
      <c r="H373" s="3" t="s">
        <v>75</v>
      </c>
      <c r="I373" s="3" t="s">
        <v>76</v>
      </c>
      <c r="J373" s="3" t="s">
        <v>77</v>
      </c>
      <c r="K373" s="3" t="s">
        <v>78</v>
      </c>
      <c r="L373" s="3" t="s">
        <v>75</v>
      </c>
      <c r="M373" s="3" t="s">
        <v>76</v>
      </c>
      <c r="N373" s="3" t="s">
        <v>1153</v>
      </c>
      <c r="O373" s="3" t="s">
        <v>169</v>
      </c>
      <c r="P373" s="3" t="str">
        <f>"SUT-CT083846                  "</f>
        <v xml:space="preserve">SUT-CT083846                  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0</v>
      </c>
      <c r="AC373" s="3">
        <v>0</v>
      </c>
      <c r="AD373" s="3">
        <v>0</v>
      </c>
      <c r="AE373" s="3">
        <v>0</v>
      </c>
      <c r="AF373" s="3">
        <v>0</v>
      </c>
      <c r="AG373" s="3">
        <v>5.57</v>
      </c>
      <c r="AH373" s="3">
        <v>0</v>
      </c>
      <c r="AI373" s="3">
        <v>0</v>
      </c>
      <c r="AJ373" s="3">
        <v>0</v>
      </c>
      <c r="AK373" s="3">
        <v>0</v>
      </c>
      <c r="AL373" s="3">
        <v>0</v>
      </c>
      <c r="AM373" s="3">
        <v>0</v>
      </c>
      <c r="AN373" s="3">
        <v>0</v>
      </c>
      <c r="AO373" s="3">
        <v>0</v>
      </c>
      <c r="AP373" s="3">
        <v>0</v>
      </c>
      <c r="AQ373" s="3">
        <v>44.08</v>
      </c>
      <c r="AR373" s="3">
        <v>0</v>
      </c>
      <c r="AS373" s="3">
        <v>0</v>
      </c>
      <c r="AT373" s="3">
        <v>0</v>
      </c>
      <c r="AU373" s="3">
        <v>0</v>
      </c>
      <c r="AV373" s="3">
        <v>0</v>
      </c>
      <c r="AW373" s="3">
        <v>0</v>
      </c>
      <c r="AX373" s="3">
        <v>0</v>
      </c>
      <c r="AY373" s="3">
        <v>0</v>
      </c>
      <c r="AZ373" s="3">
        <v>0</v>
      </c>
      <c r="BA373" s="3">
        <v>0</v>
      </c>
      <c r="BB373" s="3">
        <v>0</v>
      </c>
      <c r="BC373" s="3">
        <v>0</v>
      </c>
      <c r="BD373" s="3">
        <v>0</v>
      </c>
      <c r="BE373" s="3">
        <v>0</v>
      </c>
      <c r="BF373" s="3">
        <v>0</v>
      </c>
      <c r="BG373" s="3">
        <v>0</v>
      </c>
      <c r="BH373" s="3">
        <v>1</v>
      </c>
      <c r="BI373" s="3">
        <v>0.3</v>
      </c>
      <c r="BJ373" s="3">
        <v>2.2999999999999998</v>
      </c>
      <c r="BK373" s="3">
        <v>3</v>
      </c>
      <c r="BL373" s="3">
        <v>118.52</v>
      </c>
      <c r="BM373" s="3">
        <v>17.78</v>
      </c>
      <c r="BN373" s="3">
        <v>136.30000000000001</v>
      </c>
      <c r="BO373" s="3">
        <v>136.30000000000001</v>
      </c>
      <c r="BQ373" s="3" t="s">
        <v>1154</v>
      </c>
      <c r="BR373" s="3" t="s">
        <v>84</v>
      </c>
      <c r="BS373" s="4">
        <v>45243</v>
      </c>
      <c r="BT373" s="5">
        <v>0.45208333333333334</v>
      </c>
      <c r="BU373" s="3" t="s">
        <v>1155</v>
      </c>
      <c r="BV373" s="3" t="s">
        <v>94</v>
      </c>
      <c r="BY373" s="3">
        <v>11495.4</v>
      </c>
      <c r="CA373" s="3" t="s">
        <v>612</v>
      </c>
      <c r="CC373" s="3" t="s">
        <v>76</v>
      </c>
      <c r="CD373" s="3">
        <v>7550</v>
      </c>
      <c r="CE373" s="3" t="s">
        <v>161</v>
      </c>
      <c r="CF373" s="4">
        <v>45244</v>
      </c>
      <c r="CI373" s="3">
        <v>1</v>
      </c>
      <c r="CJ373" s="3">
        <v>1</v>
      </c>
      <c r="CK373" s="3">
        <v>42</v>
      </c>
      <c r="CL373" s="3" t="s">
        <v>88</v>
      </c>
    </row>
    <row r="374" spans="1:90" x14ac:dyDescent="0.3">
      <c r="A374" s="3" t="s">
        <v>72</v>
      </c>
      <c r="B374" s="3" t="s">
        <v>73</v>
      </c>
      <c r="C374" s="3" t="s">
        <v>74</v>
      </c>
      <c r="E374" s="3" t="str">
        <f>"GAB2017645"</f>
        <v>GAB2017645</v>
      </c>
      <c r="F374" s="4">
        <v>45240</v>
      </c>
      <c r="G374" s="3">
        <v>202408</v>
      </c>
      <c r="H374" s="3" t="s">
        <v>75</v>
      </c>
      <c r="I374" s="3" t="s">
        <v>76</v>
      </c>
      <c r="J374" s="3" t="s">
        <v>77</v>
      </c>
      <c r="K374" s="3" t="s">
        <v>78</v>
      </c>
      <c r="L374" s="3" t="s">
        <v>497</v>
      </c>
      <c r="M374" s="3" t="s">
        <v>498</v>
      </c>
      <c r="N374" s="3" t="s">
        <v>1156</v>
      </c>
      <c r="O374" s="3" t="s">
        <v>169</v>
      </c>
      <c r="P374" s="3" t="str">
        <f>"SUT-CT083849                  "</f>
        <v xml:space="preserve">SUT-CT083849                  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0</v>
      </c>
      <c r="AD374" s="3">
        <v>0</v>
      </c>
      <c r="AE374" s="3">
        <v>0</v>
      </c>
      <c r="AF374" s="3">
        <v>0</v>
      </c>
      <c r="AG374" s="3">
        <v>5.57</v>
      </c>
      <c r="AH374" s="3">
        <v>0</v>
      </c>
      <c r="AI374" s="3">
        <v>0</v>
      </c>
      <c r="AJ374" s="3">
        <v>0</v>
      </c>
      <c r="AK374" s="3">
        <v>0</v>
      </c>
      <c r="AL374" s="3">
        <v>0</v>
      </c>
      <c r="AM374" s="3">
        <v>0</v>
      </c>
      <c r="AN374" s="3">
        <v>0</v>
      </c>
      <c r="AO374" s="3">
        <v>0</v>
      </c>
      <c r="AP374" s="3">
        <v>0</v>
      </c>
      <c r="AQ374" s="3">
        <v>80.56</v>
      </c>
      <c r="AR374" s="3">
        <v>0</v>
      </c>
      <c r="AS374" s="3">
        <v>0</v>
      </c>
      <c r="AT374" s="3">
        <v>0</v>
      </c>
      <c r="AU374" s="3">
        <v>0</v>
      </c>
      <c r="AV374" s="3">
        <v>0</v>
      </c>
      <c r="AW374" s="3">
        <v>0</v>
      </c>
      <c r="AX374" s="3">
        <v>0</v>
      </c>
      <c r="AY374" s="3">
        <v>0</v>
      </c>
      <c r="AZ374" s="3">
        <v>0</v>
      </c>
      <c r="BA374" s="3">
        <v>0</v>
      </c>
      <c r="BB374" s="3">
        <v>0</v>
      </c>
      <c r="BC374" s="3">
        <v>0</v>
      </c>
      <c r="BD374" s="3">
        <v>0</v>
      </c>
      <c r="BE374" s="3">
        <v>0</v>
      </c>
      <c r="BF374" s="3">
        <v>0</v>
      </c>
      <c r="BG374" s="3">
        <v>0</v>
      </c>
      <c r="BH374" s="3">
        <v>1</v>
      </c>
      <c r="BI374" s="3">
        <v>0.2</v>
      </c>
      <c r="BJ374" s="3">
        <v>1.8</v>
      </c>
      <c r="BK374" s="3">
        <v>2</v>
      </c>
      <c r="BL374" s="3">
        <v>212.01</v>
      </c>
      <c r="BM374" s="3">
        <v>31.8</v>
      </c>
      <c r="BN374" s="3">
        <v>243.81</v>
      </c>
      <c r="BO374" s="3">
        <v>243.81</v>
      </c>
      <c r="BQ374" s="3" t="s">
        <v>1157</v>
      </c>
      <c r="BR374" s="3" t="s">
        <v>84</v>
      </c>
      <c r="BS374" s="4">
        <v>45243</v>
      </c>
      <c r="BT374" s="5">
        <v>0.48819444444444443</v>
      </c>
      <c r="BU374" s="3" t="s">
        <v>1158</v>
      </c>
      <c r="BV374" s="3" t="s">
        <v>94</v>
      </c>
      <c r="BY374" s="3">
        <v>9249.11</v>
      </c>
      <c r="CA374" s="3" t="s">
        <v>1159</v>
      </c>
      <c r="CC374" s="3" t="s">
        <v>498</v>
      </c>
      <c r="CD374" s="3">
        <v>850</v>
      </c>
      <c r="CE374" s="3" t="s">
        <v>161</v>
      </c>
      <c r="CF374" s="4">
        <v>45244</v>
      </c>
      <c r="CI374" s="3">
        <v>3</v>
      </c>
      <c r="CJ374" s="3">
        <v>1</v>
      </c>
      <c r="CK374" s="3">
        <v>43</v>
      </c>
      <c r="CL374" s="3" t="s">
        <v>88</v>
      </c>
    </row>
    <row r="375" spans="1:90" x14ac:dyDescent="0.3">
      <c r="A375" s="3" t="s">
        <v>72</v>
      </c>
      <c r="B375" s="3" t="s">
        <v>73</v>
      </c>
      <c r="C375" s="3" t="s">
        <v>74</v>
      </c>
      <c r="E375" s="3" t="str">
        <f>"GAB2017647"</f>
        <v>GAB2017647</v>
      </c>
      <c r="F375" s="4">
        <v>45240</v>
      </c>
      <c r="G375" s="3">
        <v>202408</v>
      </c>
      <c r="H375" s="3" t="s">
        <v>75</v>
      </c>
      <c r="I375" s="3" t="s">
        <v>76</v>
      </c>
      <c r="J375" s="3" t="s">
        <v>77</v>
      </c>
      <c r="K375" s="3" t="s">
        <v>78</v>
      </c>
      <c r="L375" s="3" t="s">
        <v>277</v>
      </c>
      <c r="M375" s="3" t="s">
        <v>278</v>
      </c>
      <c r="N375" s="3" t="s">
        <v>1160</v>
      </c>
      <c r="O375" s="3" t="s">
        <v>169</v>
      </c>
      <c r="P375" s="3" t="str">
        <f>"SUT-CT083848                  "</f>
        <v xml:space="preserve">SUT-CT083848                  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3">
        <v>0</v>
      </c>
      <c r="AE375" s="3">
        <v>0</v>
      </c>
      <c r="AF375" s="3">
        <v>0</v>
      </c>
      <c r="AG375" s="3">
        <v>5.57</v>
      </c>
      <c r="AH375" s="3">
        <v>0</v>
      </c>
      <c r="AI375" s="3">
        <v>0</v>
      </c>
      <c r="AJ375" s="3">
        <v>0</v>
      </c>
      <c r="AK375" s="3">
        <v>0</v>
      </c>
      <c r="AL375" s="3">
        <v>0</v>
      </c>
      <c r="AM375" s="3">
        <v>0</v>
      </c>
      <c r="AN375" s="3">
        <v>0</v>
      </c>
      <c r="AO375" s="3">
        <v>0</v>
      </c>
      <c r="AP375" s="3">
        <v>0</v>
      </c>
      <c r="AQ375" s="3">
        <v>57.12</v>
      </c>
      <c r="AR375" s="3">
        <v>0</v>
      </c>
      <c r="AS375" s="3">
        <v>0</v>
      </c>
      <c r="AT375" s="3">
        <v>0</v>
      </c>
      <c r="AU375" s="3">
        <v>0</v>
      </c>
      <c r="AV375" s="3">
        <v>0</v>
      </c>
      <c r="AW375" s="3">
        <v>0</v>
      </c>
      <c r="AX375" s="3">
        <v>0</v>
      </c>
      <c r="AY375" s="3">
        <v>0</v>
      </c>
      <c r="AZ375" s="3">
        <v>0</v>
      </c>
      <c r="BA375" s="3">
        <v>0</v>
      </c>
      <c r="BB375" s="3">
        <v>0</v>
      </c>
      <c r="BC375" s="3">
        <v>0</v>
      </c>
      <c r="BD375" s="3">
        <v>0</v>
      </c>
      <c r="BE375" s="3">
        <v>0</v>
      </c>
      <c r="BF375" s="3">
        <v>0</v>
      </c>
      <c r="BG375" s="3">
        <v>0</v>
      </c>
      <c r="BH375" s="3">
        <v>1</v>
      </c>
      <c r="BI375" s="3">
        <v>0.3</v>
      </c>
      <c r="BJ375" s="3">
        <v>2.5</v>
      </c>
      <c r="BK375" s="3">
        <v>3</v>
      </c>
      <c r="BL375" s="3">
        <v>151.94</v>
      </c>
      <c r="BM375" s="3">
        <v>22.79</v>
      </c>
      <c r="BN375" s="3">
        <v>174.73</v>
      </c>
      <c r="BO375" s="3">
        <v>174.73</v>
      </c>
      <c r="BQ375" s="3" t="s">
        <v>1161</v>
      </c>
      <c r="BR375" s="3" t="s">
        <v>84</v>
      </c>
      <c r="BS375" s="4">
        <v>45243</v>
      </c>
      <c r="BT375" s="5">
        <v>0.57013888888888886</v>
      </c>
      <c r="BU375" s="3" t="s">
        <v>1162</v>
      </c>
      <c r="BV375" s="3" t="s">
        <v>94</v>
      </c>
      <c r="BY375" s="3">
        <v>12496.68</v>
      </c>
      <c r="CA375" s="3" t="s">
        <v>1163</v>
      </c>
      <c r="CC375" s="3" t="s">
        <v>278</v>
      </c>
      <c r="CD375" s="3">
        <v>1682</v>
      </c>
      <c r="CE375" s="3" t="s">
        <v>161</v>
      </c>
      <c r="CF375" s="4">
        <v>45244</v>
      </c>
      <c r="CI375" s="3">
        <v>3</v>
      </c>
      <c r="CJ375" s="3">
        <v>1</v>
      </c>
      <c r="CK375" s="3">
        <v>41</v>
      </c>
      <c r="CL375" s="3" t="s">
        <v>88</v>
      </c>
    </row>
    <row r="376" spans="1:90" x14ac:dyDescent="0.3">
      <c r="A376" s="3" t="s">
        <v>72</v>
      </c>
      <c r="B376" s="3" t="s">
        <v>73</v>
      </c>
      <c r="C376" s="3" t="s">
        <v>74</v>
      </c>
      <c r="E376" s="3" t="str">
        <f>"GAB2017650"</f>
        <v>GAB2017650</v>
      </c>
      <c r="F376" s="4">
        <v>45240</v>
      </c>
      <c r="G376" s="3">
        <v>202408</v>
      </c>
      <c r="H376" s="3" t="s">
        <v>75</v>
      </c>
      <c r="I376" s="3" t="s">
        <v>76</v>
      </c>
      <c r="J376" s="3" t="s">
        <v>77</v>
      </c>
      <c r="K376" s="3" t="s">
        <v>78</v>
      </c>
      <c r="L376" s="3" t="s">
        <v>154</v>
      </c>
      <c r="M376" s="3" t="s">
        <v>155</v>
      </c>
      <c r="N376" s="3" t="s">
        <v>1164</v>
      </c>
      <c r="O376" s="3" t="s">
        <v>169</v>
      </c>
      <c r="P376" s="3" t="str">
        <f>"SUT-CT083870                  "</f>
        <v xml:space="preserve">SUT-CT083870                  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3">
        <v>0</v>
      </c>
      <c r="AE376" s="3">
        <v>0</v>
      </c>
      <c r="AF376" s="3">
        <v>0</v>
      </c>
      <c r="AG376" s="3">
        <v>5.57</v>
      </c>
      <c r="AH376" s="3">
        <v>0</v>
      </c>
      <c r="AI376" s="3">
        <v>0</v>
      </c>
      <c r="AJ376" s="3">
        <v>0</v>
      </c>
      <c r="AK376" s="3">
        <v>0</v>
      </c>
      <c r="AL376" s="3">
        <v>0</v>
      </c>
      <c r="AM376" s="3">
        <v>0</v>
      </c>
      <c r="AN376" s="3">
        <v>0</v>
      </c>
      <c r="AO376" s="3">
        <v>0</v>
      </c>
      <c r="AP376" s="3">
        <v>0</v>
      </c>
      <c r="AQ376" s="3">
        <v>116</v>
      </c>
      <c r="AR376" s="3">
        <v>0</v>
      </c>
      <c r="AS376" s="3">
        <v>0</v>
      </c>
      <c r="AT376" s="3">
        <v>0</v>
      </c>
      <c r="AU376" s="3">
        <v>0</v>
      </c>
      <c r="AV376" s="3">
        <v>0</v>
      </c>
      <c r="AW376" s="3">
        <v>0</v>
      </c>
      <c r="AX376" s="3">
        <v>0</v>
      </c>
      <c r="AY376" s="3">
        <v>0</v>
      </c>
      <c r="AZ376" s="3">
        <v>0</v>
      </c>
      <c r="BA376" s="3">
        <v>0</v>
      </c>
      <c r="BB376" s="3">
        <v>0</v>
      </c>
      <c r="BC376" s="3">
        <v>0</v>
      </c>
      <c r="BD376" s="3">
        <v>0</v>
      </c>
      <c r="BE376" s="3">
        <v>0</v>
      </c>
      <c r="BF376" s="3">
        <v>0</v>
      </c>
      <c r="BG376" s="3">
        <v>0</v>
      </c>
      <c r="BH376" s="3">
        <v>3</v>
      </c>
      <c r="BI376" s="3">
        <v>16.100000000000001</v>
      </c>
      <c r="BJ376" s="3">
        <v>39.200000000000003</v>
      </c>
      <c r="BK376" s="3">
        <v>40</v>
      </c>
      <c r="BL376" s="3">
        <v>302.82</v>
      </c>
      <c r="BM376" s="3">
        <v>45.42</v>
      </c>
      <c r="BN376" s="3">
        <v>348.24</v>
      </c>
      <c r="BO376" s="3">
        <v>348.24</v>
      </c>
      <c r="BQ376" s="3" t="s">
        <v>504</v>
      </c>
      <c r="BR376" s="3" t="s">
        <v>84</v>
      </c>
      <c r="BS376" s="4">
        <v>45244</v>
      </c>
      <c r="BT376" s="5">
        <v>0.56527777777777777</v>
      </c>
      <c r="BU376" s="3" t="s">
        <v>1165</v>
      </c>
      <c r="BV376" s="3" t="s">
        <v>94</v>
      </c>
      <c r="BY376" s="3">
        <v>195996.6</v>
      </c>
      <c r="CA376" s="3" t="s">
        <v>1166</v>
      </c>
      <c r="CC376" s="3" t="s">
        <v>155</v>
      </c>
      <c r="CD376" s="3">
        <v>6001</v>
      </c>
      <c r="CE376" s="3" t="s">
        <v>161</v>
      </c>
      <c r="CF376" s="4">
        <v>45244</v>
      </c>
      <c r="CI376" s="3">
        <v>3</v>
      </c>
      <c r="CJ376" s="3">
        <v>2</v>
      </c>
      <c r="CK376" s="3">
        <v>41</v>
      </c>
      <c r="CL376" s="3" t="s">
        <v>88</v>
      </c>
    </row>
    <row r="377" spans="1:90" x14ac:dyDescent="0.3">
      <c r="A377" s="3" t="s">
        <v>72</v>
      </c>
      <c r="B377" s="3" t="s">
        <v>73</v>
      </c>
      <c r="C377" s="3" t="s">
        <v>74</v>
      </c>
      <c r="E377" s="3" t="str">
        <f>"GAB2017651"</f>
        <v>GAB2017651</v>
      </c>
      <c r="F377" s="4">
        <v>45240</v>
      </c>
      <c r="G377" s="3">
        <v>202408</v>
      </c>
      <c r="H377" s="3" t="s">
        <v>75</v>
      </c>
      <c r="I377" s="3" t="s">
        <v>76</v>
      </c>
      <c r="J377" s="3" t="s">
        <v>77</v>
      </c>
      <c r="K377" s="3" t="s">
        <v>78</v>
      </c>
      <c r="L377" s="3" t="s">
        <v>191</v>
      </c>
      <c r="M377" s="3" t="s">
        <v>192</v>
      </c>
      <c r="N377" s="3" t="s">
        <v>1167</v>
      </c>
      <c r="O377" s="3" t="s">
        <v>169</v>
      </c>
      <c r="P377" s="3" t="str">
        <f>"SUT-CT083861 860              "</f>
        <v xml:space="preserve">SUT-CT083861 860              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3">
        <v>0</v>
      </c>
      <c r="AE377" s="3">
        <v>0</v>
      </c>
      <c r="AF377" s="3">
        <v>0</v>
      </c>
      <c r="AG377" s="3">
        <v>5.57</v>
      </c>
      <c r="AH377" s="3">
        <v>0</v>
      </c>
      <c r="AI377" s="3">
        <v>0</v>
      </c>
      <c r="AJ377" s="3">
        <v>0</v>
      </c>
      <c r="AK377" s="3">
        <v>0</v>
      </c>
      <c r="AL377" s="3">
        <v>0</v>
      </c>
      <c r="AM377" s="3">
        <v>0</v>
      </c>
      <c r="AN377" s="3">
        <v>0</v>
      </c>
      <c r="AO377" s="3">
        <v>0</v>
      </c>
      <c r="AP377" s="3">
        <v>0</v>
      </c>
      <c r="AQ377" s="3">
        <v>57.12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3">
        <v>0</v>
      </c>
      <c r="AY377" s="3">
        <v>0</v>
      </c>
      <c r="AZ377" s="3">
        <v>0</v>
      </c>
      <c r="BA377" s="3">
        <v>0</v>
      </c>
      <c r="BB377" s="3">
        <v>0</v>
      </c>
      <c r="BC377" s="3">
        <v>0</v>
      </c>
      <c r="BD377" s="3">
        <v>0</v>
      </c>
      <c r="BE377" s="3">
        <v>0</v>
      </c>
      <c r="BF377" s="3">
        <v>0</v>
      </c>
      <c r="BG377" s="3">
        <v>0</v>
      </c>
      <c r="BH377" s="3">
        <v>2</v>
      </c>
      <c r="BI377" s="3">
        <v>6.6</v>
      </c>
      <c r="BJ377" s="3">
        <v>14.6</v>
      </c>
      <c r="BK377" s="3">
        <v>15</v>
      </c>
      <c r="BL377" s="3">
        <v>151.94</v>
      </c>
      <c r="BM377" s="3">
        <v>22.79</v>
      </c>
      <c r="BN377" s="3">
        <v>174.73</v>
      </c>
      <c r="BO377" s="3">
        <v>174.73</v>
      </c>
      <c r="BQ377" s="3" t="s">
        <v>504</v>
      </c>
      <c r="BR377" s="3" t="s">
        <v>84</v>
      </c>
      <c r="BS377" s="4">
        <v>45244</v>
      </c>
      <c r="BT377" s="5">
        <v>0.54513888888888895</v>
      </c>
      <c r="BU377" s="3" t="s">
        <v>1168</v>
      </c>
      <c r="BV377" s="3" t="s">
        <v>94</v>
      </c>
      <c r="BY377" s="3">
        <v>73118.149999999994</v>
      </c>
      <c r="CA377" s="3" t="s">
        <v>1169</v>
      </c>
      <c r="CC377" s="3" t="s">
        <v>192</v>
      </c>
      <c r="CD377" s="3">
        <v>6230</v>
      </c>
      <c r="CE377" s="3" t="s">
        <v>161</v>
      </c>
      <c r="CF377" s="4">
        <v>45244</v>
      </c>
      <c r="CI377" s="3">
        <v>3</v>
      </c>
      <c r="CJ377" s="3">
        <v>2</v>
      </c>
      <c r="CK377" s="3">
        <v>41</v>
      </c>
      <c r="CL377" s="3" t="s">
        <v>88</v>
      </c>
    </row>
    <row r="378" spans="1:90" x14ac:dyDescent="0.3">
      <c r="A378" s="3" t="s">
        <v>72</v>
      </c>
      <c r="B378" s="3" t="s">
        <v>73</v>
      </c>
      <c r="C378" s="3" t="s">
        <v>74</v>
      </c>
      <c r="E378" s="3" t="str">
        <f>"GAB2017652"</f>
        <v>GAB2017652</v>
      </c>
      <c r="F378" s="4">
        <v>45240</v>
      </c>
      <c r="G378" s="3">
        <v>202408</v>
      </c>
      <c r="H378" s="3" t="s">
        <v>75</v>
      </c>
      <c r="I378" s="3" t="s">
        <v>76</v>
      </c>
      <c r="J378" s="3" t="s">
        <v>77</v>
      </c>
      <c r="K378" s="3" t="s">
        <v>78</v>
      </c>
      <c r="L378" s="3" t="s">
        <v>191</v>
      </c>
      <c r="M378" s="3" t="s">
        <v>192</v>
      </c>
      <c r="N378" s="3" t="s">
        <v>193</v>
      </c>
      <c r="O378" s="3" t="s">
        <v>169</v>
      </c>
      <c r="P378" s="3" t="str">
        <f>"SUT-CT083862                  "</f>
        <v xml:space="preserve">SUT-CT083862                  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3">
        <v>0</v>
      </c>
      <c r="AE378" s="3">
        <v>0</v>
      </c>
      <c r="AF378" s="3">
        <v>0</v>
      </c>
      <c r="AG378" s="3">
        <v>5.57</v>
      </c>
      <c r="AH378" s="3">
        <v>0</v>
      </c>
      <c r="AI378" s="3">
        <v>0</v>
      </c>
      <c r="AJ378" s="3">
        <v>0</v>
      </c>
      <c r="AK378" s="3">
        <v>0</v>
      </c>
      <c r="AL378" s="3">
        <v>0</v>
      </c>
      <c r="AM378" s="3">
        <v>0</v>
      </c>
      <c r="AN378" s="3">
        <v>0</v>
      </c>
      <c r="AO378" s="3">
        <v>0</v>
      </c>
      <c r="AP378" s="3">
        <v>0</v>
      </c>
      <c r="AQ378" s="3">
        <v>57.12</v>
      </c>
      <c r="AR378" s="3">
        <v>0</v>
      </c>
      <c r="AS378" s="3">
        <v>0</v>
      </c>
      <c r="AT378" s="3">
        <v>0</v>
      </c>
      <c r="AU378" s="3">
        <v>0</v>
      </c>
      <c r="AV378" s="3">
        <v>0</v>
      </c>
      <c r="AW378" s="3">
        <v>0</v>
      </c>
      <c r="AX378" s="3">
        <v>0</v>
      </c>
      <c r="AY378" s="3">
        <v>0</v>
      </c>
      <c r="AZ378" s="3">
        <v>0</v>
      </c>
      <c r="BA378" s="3">
        <v>0</v>
      </c>
      <c r="BB378" s="3">
        <v>0</v>
      </c>
      <c r="BC378" s="3">
        <v>0</v>
      </c>
      <c r="BD378" s="3">
        <v>0</v>
      </c>
      <c r="BE378" s="3">
        <v>0</v>
      </c>
      <c r="BF378" s="3">
        <v>0</v>
      </c>
      <c r="BG378" s="3">
        <v>0</v>
      </c>
      <c r="BH378" s="3">
        <v>1</v>
      </c>
      <c r="BI378" s="3">
        <v>0.5</v>
      </c>
      <c r="BJ378" s="3">
        <v>2.8</v>
      </c>
      <c r="BK378" s="3">
        <v>3</v>
      </c>
      <c r="BL378" s="3">
        <v>151.94</v>
      </c>
      <c r="BM378" s="3">
        <v>22.79</v>
      </c>
      <c r="BN378" s="3">
        <v>174.73</v>
      </c>
      <c r="BO378" s="3">
        <v>174.73</v>
      </c>
      <c r="BQ378" s="3" t="s">
        <v>1170</v>
      </c>
      <c r="BR378" s="3" t="s">
        <v>84</v>
      </c>
      <c r="BS378" s="4">
        <v>45243</v>
      </c>
      <c r="BT378" s="5">
        <v>0.35347222222222219</v>
      </c>
      <c r="BU378" s="3" t="s">
        <v>1171</v>
      </c>
      <c r="BV378" s="3" t="s">
        <v>94</v>
      </c>
      <c r="BY378" s="3">
        <v>13802.7</v>
      </c>
      <c r="CA378" s="3" t="s">
        <v>730</v>
      </c>
      <c r="CC378" s="3" t="s">
        <v>192</v>
      </c>
      <c r="CD378" s="3">
        <v>6024</v>
      </c>
      <c r="CE378" s="3" t="s">
        <v>161</v>
      </c>
      <c r="CF378" s="4">
        <v>45243</v>
      </c>
      <c r="CI378" s="3">
        <v>3</v>
      </c>
      <c r="CJ378" s="3">
        <v>1</v>
      </c>
      <c r="CK378" s="3">
        <v>41</v>
      </c>
      <c r="CL378" s="3" t="s">
        <v>88</v>
      </c>
    </row>
    <row r="379" spans="1:90" x14ac:dyDescent="0.3">
      <c r="A379" s="3" t="s">
        <v>72</v>
      </c>
      <c r="B379" s="3" t="s">
        <v>73</v>
      </c>
      <c r="C379" s="3" t="s">
        <v>74</v>
      </c>
      <c r="E379" s="3" t="str">
        <f>"GAB2017654"</f>
        <v>GAB2017654</v>
      </c>
      <c r="F379" s="4">
        <v>45240</v>
      </c>
      <c r="G379" s="3">
        <v>202408</v>
      </c>
      <c r="H379" s="3" t="s">
        <v>75</v>
      </c>
      <c r="I379" s="3" t="s">
        <v>76</v>
      </c>
      <c r="J379" s="3" t="s">
        <v>77</v>
      </c>
      <c r="K379" s="3" t="s">
        <v>78</v>
      </c>
      <c r="L379" s="3" t="s">
        <v>244</v>
      </c>
      <c r="M379" s="3" t="s">
        <v>245</v>
      </c>
      <c r="N379" s="3" t="s">
        <v>1002</v>
      </c>
      <c r="O379" s="3" t="s">
        <v>169</v>
      </c>
      <c r="P379" s="3" t="str">
        <f>"SUT-018983                    "</f>
        <v xml:space="preserve">SUT-018983                    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0</v>
      </c>
      <c r="Z379" s="3">
        <v>0</v>
      </c>
      <c r="AA379" s="3">
        <v>0</v>
      </c>
      <c r="AB379" s="3">
        <v>0</v>
      </c>
      <c r="AC379" s="3">
        <v>0</v>
      </c>
      <c r="AD379" s="3">
        <v>0</v>
      </c>
      <c r="AE379" s="3">
        <v>0</v>
      </c>
      <c r="AF379" s="3">
        <v>0</v>
      </c>
      <c r="AG379" s="3">
        <v>5.57</v>
      </c>
      <c r="AH379" s="3">
        <v>0</v>
      </c>
      <c r="AI379" s="3">
        <v>0</v>
      </c>
      <c r="AJ379" s="3">
        <v>0</v>
      </c>
      <c r="AK379" s="3">
        <v>0</v>
      </c>
      <c r="AL379" s="3">
        <v>0</v>
      </c>
      <c r="AM379" s="3">
        <v>0</v>
      </c>
      <c r="AN379" s="3">
        <v>0</v>
      </c>
      <c r="AO379" s="3">
        <v>0</v>
      </c>
      <c r="AP379" s="3">
        <v>0</v>
      </c>
      <c r="AQ379" s="3">
        <v>80.56</v>
      </c>
      <c r="AR379" s="3">
        <v>0</v>
      </c>
      <c r="AS379" s="3">
        <v>0</v>
      </c>
      <c r="AT379" s="3">
        <v>0</v>
      </c>
      <c r="AU379" s="3">
        <v>0</v>
      </c>
      <c r="AV379" s="3">
        <v>0</v>
      </c>
      <c r="AW379" s="3">
        <v>0</v>
      </c>
      <c r="AX379" s="3">
        <v>0</v>
      </c>
      <c r="AY379" s="3">
        <v>0</v>
      </c>
      <c r="AZ379" s="3">
        <v>0</v>
      </c>
      <c r="BA379" s="3">
        <v>0</v>
      </c>
      <c r="BB379" s="3">
        <v>0</v>
      </c>
      <c r="BC379" s="3">
        <v>0</v>
      </c>
      <c r="BD379" s="3">
        <v>0</v>
      </c>
      <c r="BE379" s="3">
        <v>0</v>
      </c>
      <c r="BF379" s="3">
        <v>0</v>
      </c>
      <c r="BG379" s="3">
        <v>0</v>
      </c>
      <c r="BH379" s="3">
        <v>1</v>
      </c>
      <c r="BI379" s="3">
        <v>2.9</v>
      </c>
      <c r="BJ379" s="3">
        <v>6.5</v>
      </c>
      <c r="BK379" s="3">
        <v>7</v>
      </c>
      <c r="BL379" s="3">
        <v>212.01</v>
      </c>
      <c r="BM379" s="3">
        <v>31.8</v>
      </c>
      <c r="BN379" s="3">
        <v>243.81</v>
      </c>
      <c r="BO379" s="3">
        <v>243.81</v>
      </c>
      <c r="BQ379" s="3" t="s">
        <v>504</v>
      </c>
      <c r="BR379" s="3" t="s">
        <v>84</v>
      </c>
      <c r="BS379" s="4">
        <v>45243</v>
      </c>
      <c r="BT379" s="5">
        <v>0.52847222222222223</v>
      </c>
      <c r="BU379" s="3" t="s">
        <v>1172</v>
      </c>
      <c r="BV379" s="3" t="s">
        <v>94</v>
      </c>
      <c r="BY379" s="3">
        <v>32743.75</v>
      </c>
      <c r="CA379" s="3" t="s">
        <v>1173</v>
      </c>
      <c r="CC379" s="3" t="s">
        <v>245</v>
      </c>
      <c r="CD379" s="3">
        <v>2745</v>
      </c>
      <c r="CE379" s="3" t="s">
        <v>161</v>
      </c>
      <c r="CF379" s="4">
        <v>45244</v>
      </c>
      <c r="CI379" s="3">
        <v>3</v>
      </c>
      <c r="CJ379" s="3">
        <v>1</v>
      </c>
      <c r="CK379" s="3">
        <v>43</v>
      </c>
      <c r="CL379" s="3" t="s">
        <v>88</v>
      </c>
    </row>
    <row r="380" spans="1:90" x14ac:dyDescent="0.3">
      <c r="A380" s="3" t="s">
        <v>72</v>
      </c>
      <c r="B380" s="3" t="s">
        <v>73</v>
      </c>
      <c r="C380" s="3" t="s">
        <v>74</v>
      </c>
      <c r="E380" s="3" t="str">
        <f>"GAB2017657"</f>
        <v>GAB2017657</v>
      </c>
      <c r="F380" s="4">
        <v>45240</v>
      </c>
      <c r="G380" s="3">
        <v>202408</v>
      </c>
      <c r="H380" s="3" t="s">
        <v>75</v>
      </c>
      <c r="I380" s="3" t="s">
        <v>76</v>
      </c>
      <c r="J380" s="3" t="s">
        <v>77</v>
      </c>
      <c r="K380" s="3" t="s">
        <v>78</v>
      </c>
      <c r="L380" s="3" t="s">
        <v>223</v>
      </c>
      <c r="M380" s="3" t="s">
        <v>224</v>
      </c>
      <c r="N380" s="3" t="s">
        <v>1174</v>
      </c>
      <c r="O380" s="3" t="s">
        <v>169</v>
      </c>
      <c r="P380" s="3" t="str">
        <f>"SUT-018679 018670             "</f>
        <v xml:space="preserve">SUT-018679 018670             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3">
        <v>0</v>
      </c>
      <c r="AE380" s="3">
        <v>0</v>
      </c>
      <c r="AF380" s="3">
        <v>0</v>
      </c>
      <c r="AG380" s="3">
        <v>5.57</v>
      </c>
      <c r="AH380" s="3">
        <v>0</v>
      </c>
      <c r="AI380" s="3">
        <v>0</v>
      </c>
      <c r="AJ380" s="3">
        <v>0</v>
      </c>
      <c r="AK380" s="3">
        <v>0</v>
      </c>
      <c r="AL380" s="3">
        <v>0</v>
      </c>
      <c r="AM380" s="3">
        <v>0</v>
      </c>
      <c r="AN380" s="3">
        <v>0</v>
      </c>
      <c r="AO380" s="3">
        <v>0</v>
      </c>
      <c r="AP380" s="3">
        <v>0</v>
      </c>
      <c r="AQ380" s="3">
        <v>57.12</v>
      </c>
      <c r="AR380" s="3">
        <v>0</v>
      </c>
      <c r="AS380" s="3">
        <v>0</v>
      </c>
      <c r="AT380" s="3">
        <v>0</v>
      </c>
      <c r="AU380" s="3">
        <v>0</v>
      </c>
      <c r="AV380" s="3">
        <v>0</v>
      </c>
      <c r="AW380" s="3">
        <v>0</v>
      </c>
      <c r="AX380" s="3">
        <v>0</v>
      </c>
      <c r="AY380" s="3">
        <v>0</v>
      </c>
      <c r="AZ380" s="3">
        <v>0</v>
      </c>
      <c r="BA380" s="3">
        <v>0</v>
      </c>
      <c r="BB380" s="3">
        <v>0</v>
      </c>
      <c r="BC380" s="3">
        <v>0</v>
      </c>
      <c r="BD380" s="3">
        <v>0</v>
      </c>
      <c r="BE380" s="3">
        <v>0</v>
      </c>
      <c r="BF380" s="3">
        <v>0</v>
      </c>
      <c r="BG380" s="3">
        <v>0</v>
      </c>
      <c r="BH380" s="3">
        <v>1</v>
      </c>
      <c r="BI380" s="3">
        <v>1.9</v>
      </c>
      <c r="BJ380" s="3">
        <v>6.1</v>
      </c>
      <c r="BK380" s="3">
        <v>7</v>
      </c>
      <c r="BL380" s="3">
        <v>151.94</v>
      </c>
      <c r="BM380" s="3">
        <v>22.79</v>
      </c>
      <c r="BN380" s="3">
        <v>174.73</v>
      </c>
      <c r="BO380" s="3">
        <v>174.73</v>
      </c>
      <c r="BQ380" s="3" t="s">
        <v>504</v>
      </c>
      <c r="BR380" s="3" t="s">
        <v>84</v>
      </c>
      <c r="BS380" s="4">
        <v>45243</v>
      </c>
      <c r="BT380" s="5">
        <v>0.49722222222222223</v>
      </c>
      <c r="BU380" s="3" t="s">
        <v>1175</v>
      </c>
      <c r="BV380" s="3" t="s">
        <v>94</v>
      </c>
      <c r="BY380" s="3">
        <v>30256</v>
      </c>
      <c r="CA380" s="3" t="s">
        <v>1176</v>
      </c>
      <c r="CC380" s="3" t="s">
        <v>224</v>
      </c>
      <c r="CD380" s="3">
        <v>4001</v>
      </c>
      <c r="CE380" s="3" t="s">
        <v>161</v>
      </c>
      <c r="CF380" s="4">
        <v>45244</v>
      </c>
      <c r="CI380" s="3">
        <v>3</v>
      </c>
      <c r="CJ380" s="3">
        <v>1</v>
      </c>
      <c r="CK380" s="3">
        <v>41</v>
      </c>
      <c r="CL380" s="3" t="s">
        <v>88</v>
      </c>
    </row>
    <row r="381" spans="1:90" x14ac:dyDescent="0.3">
      <c r="A381" s="3" t="s">
        <v>72</v>
      </c>
      <c r="B381" s="3" t="s">
        <v>73</v>
      </c>
      <c r="C381" s="3" t="s">
        <v>74</v>
      </c>
      <c r="E381" s="3" t="str">
        <f>"GAB2017658"</f>
        <v>GAB2017658</v>
      </c>
      <c r="F381" s="4">
        <v>45240</v>
      </c>
      <c r="G381" s="3">
        <v>202408</v>
      </c>
      <c r="H381" s="3" t="s">
        <v>75</v>
      </c>
      <c r="I381" s="3" t="s">
        <v>76</v>
      </c>
      <c r="J381" s="3" t="s">
        <v>77</v>
      </c>
      <c r="K381" s="3" t="s">
        <v>78</v>
      </c>
      <c r="L381" s="3" t="s">
        <v>154</v>
      </c>
      <c r="M381" s="3" t="s">
        <v>155</v>
      </c>
      <c r="N381" s="3" t="s">
        <v>814</v>
      </c>
      <c r="O381" s="3" t="s">
        <v>169</v>
      </c>
      <c r="P381" s="3" t="str">
        <f>"SUT-CT083868                  "</f>
        <v xml:space="preserve">SUT-CT083868                  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0</v>
      </c>
      <c r="AA381" s="3">
        <v>0</v>
      </c>
      <c r="AB381" s="3">
        <v>0</v>
      </c>
      <c r="AC381" s="3">
        <v>0</v>
      </c>
      <c r="AD381" s="3">
        <v>0</v>
      </c>
      <c r="AE381" s="3">
        <v>0</v>
      </c>
      <c r="AF381" s="3">
        <v>0</v>
      </c>
      <c r="AG381" s="3">
        <v>5.57</v>
      </c>
      <c r="AH381" s="3">
        <v>0</v>
      </c>
      <c r="AI381" s="3">
        <v>0</v>
      </c>
      <c r="AJ381" s="3">
        <v>0</v>
      </c>
      <c r="AK381" s="3">
        <v>0</v>
      </c>
      <c r="AL381" s="3">
        <v>0</v>
      </c>
      <c r="AM381" s="3">
        <v>0</v>
      </c>
      <c r="AN381" s="3">
        <v>0</v>
      </c>
      <c r="AO381" s="3">
        <v>0</v>
      </c>
      <c r="AP381" s="3">
        <v>0</v>
      </c>
      <c r="AQ381" s="3">
        <v>292.64</v>
      </c>
      <c r="AR381" s="3">
        <v>0</v>
      </c>
      <c r="AS381" s="3">
        <v>0</v>
      </c>
      <c r="AT381" s="3">
        <v>0</v>
      </c>
      <c r="AU381" s="3">
        <v>0</v>
      </c>
      <c r="AV381" s="3">
        <v>0</v>
      </c>
      <c r="AW381" s="3">
        <v>0</v>
      </c>
      <c r="AX381" s="3">
        <v>0</v>
      </c>
      <c r="AY381" s="3">
        <v>0</v>
      </c>
      <c r="AZ381" s="3">
        <v>0</v>
      </c>
      <c r="BA381" s="3">
        <v>0</v>
      </c>
      <c r="BB381" s="3">
        <v>0</v>
      </c>
      <c r="BC381" s="3">
        <v>0</v>
      </c>
      <c r="BD381" s="3">
        <v>0</v>
      </c>
      <c r="BE381" s="3">
        <v>0</v>
      </c>
      <c r="BF381" s="3">
        <v>0</v>
      </c>
      <c r="BG381" s="3">
        <v>0</v>
      </c>
      <c r="BH381" s="3">
        <v>5</v>
      </c>
      <c r="BI381" s="3">
        <v>47.6</v>
      </c>
      <c r="BJ381" s="3">
        <v>114.1</v>
      </c>
      <c r="BK381" s="3">
        <v>115</v>
      </c>
      <c r="BL381" s="3">
        <v>755.46</v>
      </c>
      <c r="BM381" s="3">
        <v>113.32</v>
      </c>
      <c r="BN381" s="3">
        <v>868.78</v>
      </c>
      <c r="BO381" s="3">
        <v>868.78</v>
      </c>
      <c r="BQ381" s="3" t="s">
        <v>1177</v>
      </c>
      <c r="BR381" s="3" t="s">
        <v>84</v>
      </c>
      <c r="BS381" s="4">
        <v>45243</v>
      </c>
      <c r="BT381" s="5">
        <v>0.4513888888888889</v>
      </c>
      <c r="BU381" s="3" t="s">
        <v>1178</v>
      </c>
      <c r="BV381" s="3" t="s">
        <v>94</v>
      </c>
      <c r="BY381" s="3">
        <v>570413.53</v>
      </c>
      <c r="CA381" s="3" t="s">
        <v>371</v>
      </c>
      <c r="CC381" s="3" t="s">
        <v>155</v>
      </c>
      <c r="CD381" s="3">
        <v>6001</v>
      </c>
      <c r="CE381" s="3" t="s">
        <v>161</v>
      </c>
      <c r="CF381" s="4">
        <v>45243</v>
      </c>
      <c r="CI381" s="3">
        <v>3</v>
      </c>
      <c r="CJ381" s="3">
        <v>1</v>
      </c>
      <c r="CK381" s="3">
        <v>41</v>
      </c>
      <c r="CL381" s="3" t="s">
        <v>88</v>
      </c>
    </row>
    <row r="382" spans="1:90" x14ac:dyDescent="0.3">
      <c r="A382" s="3" t="s">
        <v>72</v>
      </c>
      <c r="B382" s="3" t="s">
        <v>73</v>
      </c>
      <c r="C382" s="3" t="s">
        <v>74</v>
      </c>
      <c r="E382" s="3" t="str">
        <f>"GAB2017639"</f>
        <v>GAB2017639</v>
      </c>
      <c r="F382" s="4">
        <v>45240</v>
      </c>
      <c r="G382" s="3">
        <v>202408</v>
      </c>
      <c r="H382" s="3" t="s">
        <v>75</v>
      </c>
      <c r="I382" s="3" t="s">
        <v>76</v>
      </c>
      <c r="J382" s="3" t="s">
        <v>77</v>
      </c>
      <c r="K382" s="3" t="s">
        <v>78</v>
      </c>
      <c r="L382" s="3" t="s">
        <v>75</v>
      </c>
      <c r="M382" s="3" t="s">
        <v>76</v>
      </c>
      <c r="N382" s="3" t="s">
        <v>1179</v>
      </c>
      <c r="O382" s="3" t="s">
        <v>82</v>
      </c>
      <c r="P382" s="3" t="str">
        <f>"SUT-CT083857                  "</f>
        <v xml:space="preserve">SUT-CT083857                  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  <c r="AA382" s="3">
        <v>0</v>
      </c>
      <c r="AB382" s="3">
        <v>0</v>
      </c>
      <c r="AC382" s="3">
        <v>0</v>
      </c>
      <c r="AD382" s="3">
        <v>0</v>
      </c>
      <c r="AE382" s="3">
        <v>0</v>
      </c>
      <c r="AF382" s="3">
        <v>0</v>
      </c>
      <c r="AG382" s="3">
        <v>0</v>
      </c>
      <c r="AH382" s="3">
        <v>0</v>
      </c>
      <c r="AI382" s="3">
        <v>0</v>
      </c>
      <c r="AJ382" s="3">
        <v>0</v>
      </c>
      <c r="AK382" s="3">
        <v>0</v>
      </c>
      <c r="AL382" s="3">
        <v>0</v>
      </c>
      <c r="AM382" s="3">
        <v>0</v>
      </c>
      <c r="AN382" s="3">
        <v>0</v>
      </c>
      <c r="AO382" s="3">
        <v>0</v>
      </c>
      <c r="AP382" s="3">
        <v>0</v>
      </c>
      <c r="AQ382" s="3">
        <v>23.07</v>
      </c>
      <c r="AR382" s="3">
        <v>0</v>
      </c>
      <c r="AS382" s="3">
        <v>0</v>
      </c>
      <c r="AT382" s="3">
        <v>0</v>
      </c>
      <c r="AU382" s="3">
        <v>0</v>
      </c>
      <c r="AV382" s="3">
        <v>0</v>
      </c>
      <c r="AW382" s="3">
        <v>0</v>
      </c>
      <c r="AX382" s="3">
        <v>0</v>
      </c>
      <c r="AY382" s="3">
        <v>0</v>
      </c>
      <c r="AZ382" s="3">
        <v>0</v>
      </c>
      <c r="BA382" s="3">
        <v>0</v>
      </c>
      <c r="BB382" s="3">
        <v>0</v>
      </c>
      <c r="BC382" s="3">
        <v>0</v>
      </c>
      <c r="BD382" s="3">
        <v>0</v>
      </c>
      <c r="BE382" s="3">
        <v>0</v>
      </c>
      <c r="BF382" s="3">
        <v>0</v>
      </c>
      <c r="BG382" s="3">
        <v>0</v>
      </c>
      <c r="BH382" s="3">
        <v>1</v>
      </c>
      <c r="BI382" s="3">
        <v>0.3</v>
      </c>
      <c r="BJ382" s="3">
        <v>2.2999999999999998</v>
      </c>
      <c r="BK382" s="3">
        <v>3</v>
      </c>
      <c r="BL382" s="3">
        <v>59.12</v>
      </c>
      <c r="BM382" s="3">
        <v>8.8699999999999992</v>
      </c>
      <c r="BN382" s="3">
        <v>67.989999999999995</v>
      </c>
      <c r="BO382" s="3">
        <v>67.989999999999995</v>
      </c>
      <c r="BQ382" s="3" t="s">
        <v>1180</v>
      </c>
      <c r="BR382" s="3" t="s">
        <v>84</v>
      </c>
      <c r="BS382" s="4">
        <v>45243</v>
      </c>
      <c r="BT382" s="5">
        <v>0.37013888888888885</v>
      </c>
      <c r="BU382" s="3" t="s">
        <v>1181</v>
      </c>
      <c r="BV382" s="3" t="s">
        <v>94</v>
      </c>
      <c r="BY382" s="3">
        <v>11352.6</v>
      </c>
      <c r="BZ382" s="3" t="s">
        <v>86</v>
      </c>
      <c r="CA382" s="3" t="s">
        <v>1182</v>
      </c>
      <c r="CC382" s="3" t="s">
        <v>76</v>
      </c>
      <c r="CD382" s="3">
        <v>7460</v>
      </c>
      <c r="CE382" s="3" t="s">
        <v>239</v>
      </c>
      <c r="CF382" s="4">
        <v>45244</v>
      </c>
      <c r="CI382" s="3">
        <v>1</v>
      </c>
      <c r="CJ382" s="3">
        <v>1</v>
      </c>
      <c r="CK382" s="3">
        <v>22</v>
      </c>
      <c r="CL382" s="3" t="s">
        <v>88</v>
      </c>
    </row>
    <row r="383" spans="1:90" x14ac:dyDescent="0.3">
      <c r="A383" s="3" t="s">
        <v>72</v>
      </c>
      <c r="B383" s="3" t="s">
        <v>73</v>
      </c>
      <c r="C383" s="3" t="s">
        <v>74</v>
      </c>
      <c r="E383" s="3" t="str">
        <f>"GAB2017641"</f>
        <v>GAB2017641</v>
      </c>
      <c r="F383" s="4">
        <v>45240</v>
      </c>
      <c r="G383" s="3">
        <v>202408</v>
      </c>
      <c r="H383" s="3" t="s">
        <v>75</v>
      </c>
      <c r="I383" s="3" t="s">
        <v>76</v>
      </c>
      <c r="J383" s="3" t="s">
        <v>77</v>
      </c>
      <c r="K383" s="3" t="s">
        <v>78</v>
      </c>
      <c r="L383" s="3" t="s">
        <v>75</v>
      </c>
      <c r="M383" s="3" t="s">
        <v>76</v>
      </c>
      <c r="N383" s="3" t="s">
        <v>947</v>
      </c>
      <c r="O383" s="3" t="s">
        <v>82</v>
      </c>
      <c r="P383" s="3" t="str">
        <f>"SUT-CT083851                  "</f>
        <v xml:space="preserve">SUT-CT083851                  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3">
        <v>0</v>
      </c>
      <c r="AE383" s="3">
        <v>0</v>
      </c>
      <c r="AF383" s="3">
        <v>0</v>
      </c>
      <c r="AG383" s="3">
        <v>0</v>
      </c>
      <c r="AH383" s="3">
        <v>0</v>
      </c>
      <c r="AI383" s="3">
        <v>0</v>
      </c>
      <c r="AJ383" s="3">
        <v>0</v>
      </c>
      <c r="AK383" s="3">
        <v>0</v>
      </c>
      <c r="AL383" s="3">
        <v>0</v>
      </c>
      <c r="AM383" s="3">
        <v>0</v>
      </c>
      <c r="AN383" s="3">
        <v>0</v>
      </c>
      <c r="AO383" s="3">
        <v>0</v>
      </c>
      <c r="AP383" s="3">
        <v>0</v>
      </c>
      <c r="AQ383" s="3">
        <v>23.07</v>
      </c>
      <c r="AR383" s="3">
        <v>0</v>
      </c>
      <c r="AS383" s="3">
        <v>0</v>
      </c>
      <c r="AT383" s="3">
        <v>0</v>
      </c>
      <c r="AU383" s="3">
        <v>0</v>
      </c>
      <c r="AV383" s="3">
        <v>0</v>
      </c>
      <c r="AW383" s="3">
        <v>0</v>
      </c>
      <c r="AX383" s="3">
        <v>0</v>
      </c>
      <c r="AY383" s="3">
        <v>0</v>
      </c>
      <c r="AZ383" s="3">
        <v>0</v>
      </c>
      <c r="BA383" s="3">
        <v>0</v>
      </c>
      <c r="BB383" s="3">
        <v>0</v>
      </c>
      <c r="BC383" s="3">
        <v>0</v>
      </c>
      <c r="BD383" s="3">
        <v>0</v>
      </c>
      <c r="BE383" s="3">
        <v>0</v>
      </c>
      <c r="BF383" s="3">
        <v>0</v>
      </c>
      <c r="BG383" s="3">
        <v>0</v>
      </c>
      <c r="BH383" s="3">
        <v>1</v>
      </c>
      <c r="BI383" s="3">
        <v>0.2</v>
      </c>
      <c r="BJ383" s="3">
        <v>2.1</v>
      </c>
      <c r="BK383" s="3">
        <v>3</v>
      </c>
      <c r="BL383" s="3">
        <v>59.12</v>
      </c>
      <c r="BM383" s="3">
        <v>8.8699999999999992</v>
      </c>
      <c r="BN383" s="3">
        <v>67.989999999999995</v>
      </c>
      <c r="BO383" s="3">
        <v>67.989999999999995</v>
      </c>
      <c r="BQ383" s="3" t="s">
        <v>948</v>
      </c>
      <c r="BR383" s="3" t="s">
        <v>84</v>
      </c>
      <c r="BS383" s="4">
        <v>45243</v>
      </c>
      <c r="BT383" s="5">
        <v>0.40625</v>
      </c>
      <c r="BU383" s="3" t="s">
        <v>949</v>
      </c>
      <c r="BV383" s="3" t="s">
        <v>94</v>
      </c>
      <c r="BY383" s="3">
        <v>10388.700000000001</v>
      </c>
      <c r="BZ383" s="3" t="s">
        <v>86</v>
      </c>
      <c r="CA383" s="3" t="s">
        <v>950</v>
      </c>
      <c r="CC383" s="3" t="s">
        <v>76</v>
      </c>
      <c r="CD383" s="3">
        <v>7975</v>
      </c>
      <c r="CE383" s="3" t="s">
        <v>96</v>
      </c>
      <c r="CF383" s="4">
        <v>45244</v>
      </c>
      <c r="CI383" s="3">
        <v>1</v>
      </c>
      <c r="CJ383" s="3">
        <v>1</v>
      </c>
      <c r="CK383" s="3">
        <v>22</v>
      </c>
      <c r="CL383" s="3" t="s">
        <v>88</v>
      </c>
    </row>
    <row r="384" spans="1:90" x14ac:dyDescent="0.3">
      <c r="A384" s="3" t="s">
        <v>72</v>
      </c>
      <c r="B384" s="3" t="s">
        <v>73</v>
      </c>
      <c r="C384" s="3" t="s">
        <v>74</v>
      </c>
      <c r="E384" s="3" t="str">
        <f>"GAB2017642"</f>
        <v>GAB2017642</v>
      </c>
      <c r="F384" s="4">
        <v>45240</v>
      </c>
      <c r="G384" s="3">
        <v>202408</v>
      </c>
      <c r="H384" s="3" t="s">
        <v>75</v>
      </c>
      <c r="I384" s="3" t="s">
        <v>76</v>
      </c>
      <c r="J384" s="3" t="s">
        <v>77</v>
      </c>
      <c r="K384" s="3" t="s">
        <v>78</v>
      </c>
      <c r="L384" s="3" t="s">
        <v>157</v>
      </c>
      <c r="M384" s="3" t="s">
        <v>158</v>
      </c>
      <c r="N384" s="3" t="s">
        <v>1183</v>
      </c>
      <c r="O384" s="3" t="s">
        <v>82</v>
      </c>
      <c r="P384" s="3" t="str">
        <f>"SUT-CT083854                  "</f>
        <v xml:space="preserve">SUT-CT083854                  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3">
        <v>0</v>
      </c>
      <c r="AE384" s="3">
        <v>0</v>
      </c>
      <c r="AF384" s="3">
        <v>0</v>
      </c>
      <c r="AG384" s="3">
        <v>0</v>
      </c>
      <c r="AH384" s="3">
        <v>0</v>
      </c>
      <c r="AI384" s="3">
        <v>0</v>
      </c>
      <c r="AJ384" s="3">
        <v>0</v>
      </c>
      <c r="AK384" s="3">
        <v>0</v>
      </c>
      <c r="AL384" s="3">
        <v>0</v>
      </c>
      <c r="AM384" s="3">
        <v>0</v>
      </c>
      <c r="AN384" s="3">
        <v>0</v>
      </c>
      <c r="AO384" s="3">
        <v>0</v>
      </c>
      <c r="AP384" s="3">
        <v>0</v>
      </c>
      <c r="AQ384" s="3">
        <v>36.92</v>
      </c>
      <c r="AR384" s="3">
        <v>0</v>
      </c>
      <c r="AS384" s="3">
        <v>0</v>
      </c>
      <c r="AT384" s="3">
        <v>0</v>
      </c>
      <c r="AU384" s="3">
        <v>0</v>
      </c>
      <c r="AV384" s="3">
        <v>0</v>
      </c>
      <c r="AW384" s="3">
        <v>0</v>
      </c>
      <c r="AX384" s="3">
        <v>0</v>
      </c>
      <c r="AY384" s="3">
        <v>0</v>
      </c>
      <c r="AZ384" s="3">
        <v>0</v>
      </c>
      <c r="BA384" s="3">
        <v>0</v>
      </c>
      <c r="BB384" s="3">
        <v>0</v>
      </c>
      <c r="BC384" s="3">
        <v>0</v>
      </c>
      <c r="BD384" s="3">
        <v>0</v>
      </c>
      <c r="BE384" s="3">
        <v>0</v>
      </c>
      <c r="BF384" s="3">
        <v>0</v>
      </c>
      <c r="BG384" s="3">
        <v>0</v>
      </c>
      <c r="BH384" s="3">
        <v>1</v>
      </c>
      <c r="BI384" s="3">
        <v>0.4</v>
      </c>
      <c r="BJ384" s="3">
        <v>2.5</v>
      </c>
      <c r="BK384" s="3">
        <v>2.5</v>
      </c>
      <c r="BL384" s="3">
        <v>94.6</v>
      </c>
      <c r="BM384" s="3">
        <v>14.19</v>
      </c>
      <c r="BN384" s="3">
        <v>108.79</v>
      </c>
      <c r="BO384" s="3">
        <v>108.79</v>
      </c>
      <c r="BQ384" s="3" t="s">
        <v>1184</v>
      </c>
      <c r="BR384" s="3" t="s">
        <v>84</v>
      </c>
      <c r="BS384" s="4">
        <v>45243</v>
      </c>
      <c r="BT384" s="5">
        <v>0.40763888888888888</v>
      </c>
      <c r="BU384" s="3" t="s">
        <v>1185</v>
      </c>
      <c r="BV384" s="3" t="s">
        <v>94</v>
      </c>
      <c r="BY384" s="3">
        <v>12612.6</v>
      </c>
      <c r="BZ384" s="3" t="s">
        <v>86</v>
      </c>
      <c r="CA384" s="3" t="s">
        <v>1186</v>
      </c>
      <c r="CC384" s="3" t="s">
        <v>158</v>
      </c>
      <c r="CD384" s="3">
        <v>133</v>
      </c>
      <c r="CE384" s="3" t="s">
        <v>243</v>
      </c>
      <c r="CF384" s="4">
        <v>45243</v>
      </c>
      <c r="CI384" s="3">
        <v>1</v>
      </c>
      <c r="CJ384" s="3">
        <v>1</v>
      </c>
      <c r="CK384" s="3">
        <v>21</v>
      </c>
      <c r="CL384" s="3" t="s">
        <v>88</v>
      </c>
    </row>
    <row r="385" spans="1:90" x14ac:dyDescent="0.3">
      <c r="A385" s="3" t="s">
        <v>72</v>
      </c>
      <c r="B385" s="3" t="s">
        <v>73</v>
      </c>
      <c r="C385" s="3" t="s">
        <v>74</v>
      </c>
      <c r="E385" s="3" t="str">
        <f>"GAB2017646"</f>
        <v>GAB2017646</v>
      </c>
      <c r="F385" s="4">
        <v>45240</v>
      </c>
      <c r="G385" s="3">
        <v>202408</v>
      </c>
      <c r="H385" s="3" t="s">
        <v>75</v>
      </c>
      <c r="I385" s="3" t="s">
        <v>76</v>
      </c>
      <c r="J385" s="3" t="s">
        <v>77</v>
      </c>
      <c r="K385" s="3" t="s">
        <v>78</v>
      </c>
      <c r="L385" s="3" t="s">
        <v>75</v>
      </c>
      <c r="M385" s="3" t="s">
        <v>76</v>
      </c>
      <c r="N385" s="3" t="s">
        <v>1187</v>
      </c>
      <c r="O385" s="3" t="s">
        <v>82</v>
      </c>
      <c r="P385" s="3" t="str">
        <f>"SUT-CT083633                  "</f>
        <v xml:space="preserve">SUT-CT083633                  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0</v>
      </c>
      <c r="AC385" s="3">
        <v>0</v>
      </c>
      <c r="AD385" s="3">
        <v>0</v>
      </c>
      <c r="AE385" s="3">
        <v>0</v>
      </c>
      <c r="AF385" s="3">
        <v>0</v>
      </c>
      <c r="AG385" s="3">
        <v>0</v>
      </c>
      <c r="AH385" s="3">
        <v>0</v>
      </c>
      <c r="AI385" s="3">
        <v>0</v>
      </c>
      <c r="AJ385" s="3">
        <v>0</v>
      </c>
      <c r="AK385" s="3">
        <v>0</v>
      </c>
      <c r="AL385" s="3">
        <v>0</v>
      </c>
      <c r="AM385" s="3">
        <v>0</v>
      </c>
      <c r="AN385" s="3">
        <v>0</v>
      </c>
      <c r="AO385" s="3">
        <v>0</v>
      </c>
      <c r="AP385" s="3">
        <v>0</v>
      </c>
      <c r="AQ385" s="3">
        <v>23.07</v>
      </c>
      <c r="AR385" s="3">
        <v>0</v>
      </c>
      <c r="AS385" s="3">
        <v>0</v>
      </c>
      <c r="AT385" s="3">
        <v>0</v>
      </c>
      <c r="AU385" s="3">
        <v>0</v>
      </c>
      <c r="AV385" s="3">
        <v>0</v>
      </c>
      <c r="AW385" s="3">
        <v>0</v>
      </c>
      <c r="AX385" s="3">
        <v>0</v>
      </c>
      <c r="AY385" s="3">
        <v>0</v>
      </c>
      <c r="AZ385" s="3">
        <v>0</v>
      </c>
      <c r="BA385" s="3">
        <v>0</v>
      </c>
      <c r="BB385" s="3">
        <v>0</v>
      </c>
      <c r="BC385" s="3">
        <v>0</v>
      </c>
      <c r="BD385" s="3">
        <v>0</v>
      </c>
      <c r="BE385" s="3">
        <v>0</v>
      </c>
      <c r="BF385" s="3">
        <v>0</v>
      </c>
      <c r="BG385" s="3">
        <v>0</v>
      </c>
      <c r="BH385" s="3">
        <v>1</v>
      </c>
      <c r="BI385" s="3">
        <v>0.4</v>
      </c>
      <c r="BJ385" s="3">
        <v>2.6</v>
      </c>
      <c r="BK385" s="3">
        <v>3</v>
      </c>
      <c r="BL385" s="3">
        <v>59.12</v>
      </c>
      <c r="BM385" s="3">
        <v>8.8699999999999992</v>
      </c>
      <c r="BN385" s="3">
        <v>67.989999999999995</v>
      </c>
      <c r="BO385" s="3">
        <v>67.989999999999995</v>
      </c>
      <c r="BQ385" s="3" t="s">
        <v>1188</v>
      </c>
      <c r="BR385" s="3" t="s">
        <v>84</v>
      </c>
      <c r="BS385" s="4">
        <v>45243</v>
      </c>
      <c r="BT385" s="5">
        <v>0.62430555555555556</v>
      </c>
      <c r="BU385" s="3" t="s">
        <v>1189</v>
      </c>
      <c r="BV385" s="3" t="s">
        <v>88</v>
      </c>
      <c r="BW385" s="3" t="s">
        <v>1190</v>
      </c>
      <c r="BX385" s="3" t="s">
        <v>1191</v>
      </c>
      <c r="BY385" s="3">
        <v>12887.1</v>
      </c>
      <c r="BZ385" s="3" t="s">
        <v>86</v>
      </c>
      <c r="CA385" s="3" t="s">
        <v>1192</v>
      </c>
      <c r="CC385" s="3" t="s">
        <v>76</v>
      </c>
      <c r="CD385" s="3">
        <v>7806</v>
      </c>
      <c r="CE385" s="3" t="s">
        <v>116</v>
      </c>
      <c r="CF385" s="4">
        <v>45244</v>
      </c>
      <c r="CI385" s="3">
        <v>1</v>
      </c>
      <c r="CJ385" s="3">
        <v>1</v>
      </c>
      <c r="CK385" s="3">
        <v>22</v>
      </c>
      <c r="CL385" s="3" t="s">
        <v>88</v>
      </c>
    </row>
    <row r="386" spans="1:90" x14ac:dyDescent="0.3">
      <c r="A386" s="3" t="s">
        <v>72</v>
      </c>
      <c r="B386" s="3" t="s">
        <v>73</v>
      </c>
      <c r="C386" s="3" t="s">
        <v>74</v>
      </c>
      <c r="E386" s="3" t="str">
        <f>"GAB2017648"</f>
        <v>GAB2017648</v>
      </c>
      <c r="F386" s="4">
        <v>45240</v>
      </c>
      <c r="G386" s="3">
        <v>202408</v>
      </c>
      <c r="H386" s="3" t="s">
        <v>75</v>
      </c>
      <c r="I386" s="3" t="s">
        <v>76</v>
      </c>
      <c r="J386" s="3" t="s">
        <v>77</v>
      </c>
      <c r="K386" s="3" t="s">
        <v>78</v>
      </c>
      <c r="L386" s="3" t="s">
        <v>555</v>
      </c>
      <c r="M386" s="3" t="s">
        <v>556</v>
      </c>
      <c r="N386" s="3" t="s">
        <v>1193</v>
      </c>
      <c r="O386" s="3" t="s">
        <v>82</v>
      </c>
      <c r="P386" s="3" t="str">
        <f>"SUT-CT083865                  "</f>
        <v xml:space="preserve">SUT-CT083865                  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0</v>
      </c>
      <c r="AA386" s="3">
        <v>0</v>
      </c>
      <c r="AB386" s="3">
        <v>0</v>
      </c>
      <c r="AC386" s="3">
        <v>0</v>
      </c>
      <c r="AD386" s="3">
        <v>0</v>
      </c>
      <c r="AE386" s="3">
        <v>0</v>
      </c>
      <c r="AF386" s="3">
        <v>0</v>
      </c>
      <c r="AG386" s="3">
        <v>0</v>
      </c>
      <c r="AH386" s="3">
        <v>0</v>
      </c>
      <c r="AI386" s="3">
        <v>0</v>
      </c>
      <c r="AJ386" s="3">
        <v>0</v>
      </c>
      <c r="AK386" s="3">
        <v>0</v>
      </c>
      <c r="AL386" s="3">
        <v>0</v>
      </c>
      <c r="AM386" s="3">
        <v>0</v>
      </c>
      <c r="AN386" s="3">
        <v>0</v>
      </c>
      <c r="AO386" s="3">
        <v>0</v>
      </c>
      <c r="AP386" s="3">
        <v>0</v>
      </c>
      <c r="AQ386" s="3">
        <v>29.54</v>
      </c>
      <c r="AR386" s="3">
        <v>0</v>
      </c>
      <c r="AS386" s="3">
        <v>0</v>
      </c>
      <c r="AT386" s="3">
        <v>0</v>
      </c>
      <c r="AU386" s="3">
        <v>0</v>
      </c>
      <c r="AV386" s="3">
        <v>0</v>
      </c>
      <c r="AW386" s="3">
        <v>0</v>
      </c>
      <c r="AX386" s="3">
        <v>0</v>
      </c>
      <c r="AY386" s="3">
        <v>0</v>
      </c>
      <c r="AZ386" s="3">
        <v>0</v>
      </c>
      <c r="BA386" s="3">
        <v>0</v>
      </c>
      <c r="BB386" s="3">
        <v>0</v>
      </c>
      <c r="BC386" s="3">
        <v>0</v>
      </c>
      <c r="BD386" s="3">
        <v>0</v>
      </c>
      <c r="BE386" s="3">
        <v>0</v>
      </c>
      <c r="BF386" s="3">
        <v>0</v>
      </c>
      <c r="BG386" s="3">
        <v>0</v>
      </c>
      <c r="BH386" s="3">
        <v>1</v>
      </c>
      <c r="BI386" s="3">
        <v>0.9</v>
      </c>
      <c r="BJ386" s="3">
        <v>1.7</v>
      </c>
      <c r="BK386" s="3">
        <v>2</v>
      </c>
      <c r="BL386" s="3">
        <v>75.69</v>
      </c>
      <c r="BM386" s="3">
        <v>11.35</v>
      </c>
      <c r="BN386" s="3">
        <v>87.04</v>
      </c>
      <c r="BO386" s="3">
        <v>87.04</v>
      </c>
      <c r="BR386" s="3" t="s">
        <v>84</v>
      </c>
      <c r="BS386" s="4">
        <v>45243</v>
      </c>
      <c r="BT386" s="5">
        <v>0.36805555555555558</v>
      </c>
      <c r="BU386" s="3" t="s">
        <v>1194</v>
      </c>
      <c r="BV386" s="3" t="s">
        <v>94</v>
      </c>
      <c r="BY386" s="3">
        <v>8614.98</v>
      </c>
      <c r="BZ386" s="3" t="s">
        <v>86</v>
      </c>
      <c r="CA386" s="3" t="s">
        <v>560</v>
      </c>
      <c r="CC386" s="3" t="s">
        <v>556</v>
      </c>
      <c r="CD386" s="3">
        <v>6529</v>
      </c>
      <c r="CE386" s="3" t="s">
        <v>382</v>
      </c>
      <c r="CF386" s="4">
        <v>45243</v>
      </c>
      <c r="CI386" s="3">
        <v>1</v>
      </c>
      <c r="CJ386" s="3">
        <v>1</v>
      </c>
      <c r="CK386" s="3">
        <v>21</v>
      </c>
      <c r="CL386" s="3" t="s">
        <v>88</v>
      </c>
    </row>
    <row r="387" spans="1:90" x14ac:dyDescent="0.3">
      <c r="A387" s="3" t="s">
        <v>72</v>
      </c>
      <c r="B387" s="3" t="s">
        <v>73</v>
      </c>
      <c r="C387" s="3" t="s">
        <v>74</v>
      </c>
      <c r="E387" s="3" t="str">
        <f>"GAB2017649"</f>
        <v>GAB2017649</v>
      </c>
      <c r="F387" s="4">
        <v>45240</v>
      </c>
      <c r="G387" s="3">
        <v>202408</v>
      </c>
      <c r="H387" s="3" t="s">
        <v>75</v>
      </c>
      <c r="I387" s="3" t="s">
        <v>76</v>
      </c>
      <c r="J387" s="3" t="s">
        <v>77</v>
      </c>
      <c r="K387" s="3" t="s">
        <v>78</v>
      </c>
      <c r="L387" s="3" t="s">
        <v>244</v>
      </c>
      <c r="M387" s="3" t="s">
        <v>245</v>
      </c>
      <c r="N387" s="3" t="s">
        <v>246</v>
      </c>
      <c r="O387" s="3" t="s">
        <v>82</v>
      </c>
      <c r="P387" s="3" t="str">
        <f>"SUT-CT083871                  "</f>
        <v xml:space="preserve">SUT-CT083871                  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3">
        <v>0</v>
      </c>
      <c r="AE387" s="3">
        <v>0</v>
      </c>
      <c r="AF387" s="3">
        <v>0</v>
      </c>
      <c r="AG387" s="3">
        <v>0</v>
      </c>
      <c r="AH387" s="3">
        <v>0</v>
      </c>
      <c r="AI387" s="3">
        <v>0</v>
      </c>
      <c r="AJ387" s="3">
        <v>0</v>
      </c>
      <c r="AK387" s="3">
        <v>0</v>
      </c>
      <c r="AL387" s="3">
        <v>0</v>
      </c>
      <c r="AM387" s="3">
        <v>0</v>
      </c>
      <c r="AN387" s="3">
        <v>0</v>
      </c>
      <c r="AO387" s="3">
        <v>0</v>
      </c>
      <c r="AP387" s="3">
        <v>0</v>
      </c>
      <c r="AQ387" s="3">
        <v>83.07</v>
      </c>
      <c r="AR387" s="3">
        <v>0</v>
      </c>
      <c r="AS387" s="3">
        <v>0</v>
      </c>
      <c r="AT387" s="3">
        <v>0</v>
      </c>
      <c r="AU387" s="3">
        <v>0</v>
      </c>
      <c r="AV387" s="3">
        <v>0</v>
      </c>
      <c r="AW387" s="3">
        <v>15.9</v>
      </c>
      <c r="AX387" s="3">
        <v>0</v>
      </c>
      <c r="AY387" s="3">
        <v>0</v>
      </c>
      <c r="AZ387" s="3">
        <v>0</v>
      </c>
      <c r="BA387" s="3">
        <v>0</v>
      </c>
      <c r="BB387" s="3">
        <v>0</v>
      </c>
      <c r="BC387" s="3">
        <v>0</v>
      </c>
      <c r="BD387" s="3">
        <v>0</v>
      </c>
      <c r="BE387" s="3">
        <v>0</v>
      </c>
      <c r="BF387" s="3">
        <v>0</v>
      </c>
      <c r="BG387" s="3">
        <v>0</v>
      </c>
      <c r="BH387" s="3">
        <v>1</v>
      </c>
      <c r="BI387" s="3">
        <v>0.3</v>
      </c>
      <c r="BJ387" s="3">
        <v>2.8</v>
      </c>
      <c r="BK387" s="3">
        <v>3</v>
      </c>
      <c r="BL387" s="3">
        <v>228.77</v>
      </c>
      <c r="BM387" s="3">
        <v>34.32</v>
      </c>
      <c r="BN387" s="3">
        <v>263.08999999999997</v>
      </c>
      <c r="BO387" s="3">
        <v>263.08999999999997</v>
      </c>
      <c r="BQ387" s="3" t="s">
        <v>247</v>
      </c>
      <c r="BR387" s="3" t="s">
        <v>84</v>
      </c>
      <c r="BS387" s="4">
        <v>45243</v>
      </c>
      <c r="BT387" s="5">
        <v>0.37083333333333335</v>
      </c>
      <c r="BU387" s="3" t="s">
        <v>412</v>
      </c>
      <c r="BV387" s="3" t="s">
        <v>94</v>
      </c>
      <c r="BY387" s="3">
        <v>14053.8</v>
      </c>
      <c r="BZ387" s="3" t="s">
        <v>108</v>
      </c>
      <c r="CA387" s="3" t="s">
        <v>1075</v>
      </c>
      <c r="CC387" s="3" t="s">
        <v>245</v>
      </c>
      <c r="CD387" s="3">
        <v>2745</v>
      </c>
      <c r="CE387" s="3" t="s">
        <v>96</v>
      </c>
      <c r="CF387" s="4">
        <v>45243</v>
      </c>
      <c r="CI387" s="3">
        <v>2</v>
      </c>
      <c r="CJ387" s="3">
        <v>1</v>
      </c>
      <c r="CK387" s="3">
        <v>23</v>
      </c>
      <c r="CL387" s="3" t="s">
        <v>88</v>
      </c>
    </row>
    <row r="388" spans="1:90" x14ac:dyDescent="0.3">
      <c r="A388" s="3" t="s">
        <v>72</v>
      </c>
      <c r="B388" s="3" t="s">
        <v>73</v>
      </c>
      <c r="C388" s="3" t="s">
        <v>74</v>
      </c>
      <c r="E388" s="3" t="str">
        <f>"GAB2017653"</f>
        <v>GAB2017653</v>
      </c>
      <c r="F388" s="4">
        <v>45240</v>
      </c>
      <c r="G388" s="3">
        <v>202408</v>
      </c>
      <c r="H388" s="3" t="s">
        <v>75</v>
      </c>
      <c r="I388" s="3" t="s">
        <v>76</v>
      </c>
      <c r="J388" s="3" t="s">
        <v>77</v>
      </c>
      <c r="K388" s="3" t="s">
        <v>78</v>
      </c>
      <c r="L388" s="3" t="s">
        <v>89</v>
      </c>
      <c r="M388" s="3" t="s">
        <v>90</v>
      </c>
      <c r="N388" s="3" t="s">
        <v>1195</v>
      </c>
      <c r="O388" s="3" t="s">
        <v>82</v>
      </c>
      <c r="P388" s="3" t="str">
        <f>"SUT-018800                    "</f>
        <v xml:space="preserve">SUT-018800                    </v>
      </c>
      <c r="Q388" s="3">
        <v>0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0</v>
      </c>
      <c r="AC388" s="3">
        <v>0</v>
      </c>
      <c r="AD388" s="3">
        <v>0</v>
      </c>
      <c r="AE388" s="3">
        <v>0</v>
      </c>
      <c r="AF388" s="3">
        <v>0</v>
      </c>
      <c r="AG388" s="3">
        <v>0</v>
      </c>
      <c r="AH388" s="3">
        <v>0</v>
      </c>
      <c r="AI388" s="3">
        <v>0</v>
      </c>
      <c r="AJ388" s="3">
        <v>0</v>
      </c>
      <c r="AK388" s="3">
        <v>0</v>
      </c>
      <c r="AL388" s="3">
        <v>0</v>
      </c>
      <c r="AM388" s="3">
        <v>0</v>
      </c>
      <c r="AN388" s="3">
        <v>0</v>
      </c>
      <c r="AO388" s="3">
        <v>0</v>
      </c>
      <c r="AP388" s="3">
        <v>0</v>
      </c>
      <c r="AQ388" s="3">
        <v>36.92</v>
      </c>
      <c r="AR388" s="3">
        <v>0</v>
      </c>
      <c r="AS388" s="3">
        <v>0</v>
      </c>
      <c r="AT388" s="3">
        <v>0</v>
      </c>
      <c r="AU388" s="3">
        <v>0</v>
      </c>
      <c r="AV388" s="3">
        <v>0</v>
      </c>
      <c r="AW388" s="3">
        <v>0</v>
      </c>
      <c r="AX388" s="3">
        <v>0</v>
      </c>
      <c r="AY388" s="3">
        <v>0</v>
      </c>
      <c r="AZ388" s="3">
        <v>0</v>
      </c>
      <c r="BA388" s="3">
        <v>0</v>
      </c>
      <c r="BB388" s="3">
        <v>0</v>
      </c>
      <c r="BC388" s="3">
        <v>0</v>
      </c>
      <c r="BD388" s="3">
        <v>0</v>
      </c>
      <c r="BE388" s="3">
        <v>0</v>
      </c>
      <c r="BF388" s="3">
        <v>0</v>
      </c>
      <c r="BG388" s="3">
        <v>0</v>
      </c>
      <c r="BH388" s="3">
        <v>1</v>
      </c>
      <c r="BI388" s="3">
        <v>0.3</v>
      </c>
      <c r="BJ388" s="3">
        <v>2.2999999999999998</v>
      </c>
      <c r="BK388" s="3">
        <v>2.5</v>
      </c>
      <c r="BL388" s="3">
        <v>94.6</v>
      </c>
      <c r="BM388" s="3">
        <v>14.19</v>
      </c>
      <c r="BN388" s="3">
        <v>108.79</v>
      </c>
      <c r="BO388" s="3">
        <v>108.79</v>
      </c>
      <c r="BQ388" s="3" t="s">
        <v>1196</v>
      </c>
      <c r="BR388" s="3" t="s">
        <v>84</v>
      </c>
      <c r="BS388" s="4">
        <v>45243</v>
      </c>
      <c r="BT388" s="5">
        <v>0.375</v>
      </c>
      <c r="BU388" s="3" t="s">
        <v>1197</v>
      </c>
      <c r="BV388" s="3" t="s">
        <v>94</v>
      </c>
      <c r="BY388" s="3">
        <v>11508.7</v>
      </c>
      <c r="BZ388" s="3" t="s">
        <v>86</v>
      </c>
      <c r="CA388" s="3" t="s">
        <v>1198</v>
      </c>
      <c r="CC388" s="3" t="s">
        <v>90</v>
      </c>
      <c r="CD388" s="3">
        <v>1709</v>
      </c>
      <c r="CE388" s="3" t="s">
        <v>96</v>
      </c>
      <c r="CF388" s="4">
        <v>45244</v>
      </c>
      <c r="CI388" s="3">
        <v>1</v>
      </c>
      <c r="CJ388" s="3">
        <v>1</v>
      </c>
      <c r="CK388" s="3">
        <v>21</v>
      </c>
      <c r="CL388" s="3" t="s">
        <v>88</v>
      </c>
    </row>
    <row r="389" spans="1:90" x14ac:dyDescent="0.3">
      <c r="A389" s="3" t="s">
        <v>72</v>
      </c>
      <c r="B389" s="3" t="s">
        <v>73</v>
      </c>
      <c r="C389" s="3" t="s">
        <v>74</v>
      </c>
      <c r="E389" s="3" t="str">
        <f>"GAB2017655"</f>
        <v>GAB2017655</v>
      </c>
      <c r="F389" s="4">
        <v>45240</v>
      </c>
      <c r="G389" s="3">
        <v>202408</v>
      </c>
      <c r="H389" s="3" t="s">
        <v>75</v>
      </c>
      <c r="I389" s="3" t="s">
        <v>76</v>
      </c>
      <c r="J389" s="3" t="s">
        <v>77</v>
      </c>
      <c r="K389" s="3" t="s">
        <v>78</v>
      </c>
      <c r="L389" s="3" t="s">
        <v>994</v>
      </c>
      <c r="M389" s="3" t="s">
        <v>995</v>
      </c>
      <c r="N389" s="3" t="s">
        <v>1199</v>
      </c>
      <c r="O389" s="3" t="s">
        <v>82</v>
      </c>
      <c r="P389" s="3" t="str">
        <f>"SUT-018987                    "</f>
        <v xml:space="preserve">SUT-018987                    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0</v>
      </c>
      <c r="AA389" s="3">
        <v>0</v>
      </c>
      <c r="AB389" s="3">
        <v>0</v>
      </c>
      <c r="AC389" s="3">
        <v>0</v>
      </c>
      <c r="AD389" s="3">
        <v>0</v>
      </c>
      <c r="AE389" s="3">
        <v>0</v>
      </c>
      <c r="AF389" s="3">
        <v>0</v>
      </c>
      <c r="AG389" s="3">
        <v>0</v>
      </c>
      <c r="AH389" s="3">
        <v>0</v>
      </c>
      <c r="AI389" s="3">
        <v>0</v>
      </c>
      <c r="AJ389" s="3">
        <v>0</v>
      </c>
      <c r="AK389" s="3">
        <v>0</v>
      </c>
      <c r="AL389" s="3">
        <v>0</v>
      </c>
      <c r="AM389" s="3">
        <v>0</v>
      </c>
      <c r="AN389" s="3">
        <v>0</v>
      </c>
      <c r="AO389" s="3">
        <v>0</v>
      </c>
      <c r="AP389" s="3">
        <v>0</v>
      </c>
      <c r="AQ389" s="3">
        <v>70.150000000000006</v>
      </c>
      <c r="AR389" s="3">
        <v>0</v>
      </c>
      <c r="AS389" s="3">
        <v>0</v>
      </c>
      <c r="AT389" s="3">
        <v>0</v>
      </c>
      <c r="AU389" s="3">
        <v>0</v>
      </c>
      <c r="AV389" s="3">
        <v>0</v>
      </c>
      <c r="AW389" s="3">
        <v>0</v>
      </c>
      <c r="AX389" s="3">
        <v>0</v>
      </c>
      <c r="AY389" s="3">
        <v>0</v>
      </c>
      <c r="AZ389" s="3">
        <v>0</v>
      </c>
      <c r="BA389" s="3">
        <v>0</v>
      </c>
      <c r="BB389" s="3">
        <v>0</v>
      </c>
      <c r="BC389" s="3">
        <v>0</v>
      </c>
      <c r="BD389" s="3">
        <v>0</v>
      </c>
      <c r="BE389" s="3">
        <v>0</v>
      </c>
      <c r="BF389" s="3">
        <v>0</v>
      </c>
      <c r="BG389" s="3">
        <v>0</v>
      </c>
      <c r="BH389" s="3">
        <v>1</v>
      </c>
      <c r="BI389" s="3">
        <v>0.3</v>
      </c>
      <c r="BJ389" s="3">
        <v>2.4</v>
      </c>
      <c r="BK389" s="3">
        <v>2.5</v>
      </c>
      <c r="BL389" s="3">
        <v>179.76</v>
      </c>
      <c r="BM389" s="3">
        <v>26.96</v>
      </c>
      <c r="BN389" s="3">
        <v>206.72</v>
      </c>
      <c r="BO389" s="3">
        <v>206.72</v>
      </c>
      <c r="BQ389" s="3" t="s">
        <v>1200</v>
      </c>
      <c r="BR389" s="3" t="s">
        <v>84</v>
      </c>
      <c r="BS389" s="4">
        <v>45244</v>
      </c>
      <c r="BT389" s="5">
        <v>0.41666666666666669</v>
      </c>
      <c r="BU389" s="3" t="s">
        <v>1201</v>
      </c>
      <c r="BV389" s="3" t="s">
        <v>94</v>
      </c>
      <c r="BY389" s="3">
        <v>11853.45</v>
      </c>
      <c r="BZ389" s="3" t="s">
        <v>86</v>
      </c>
      <c r="CC389" s="3" t="s">
        <v>995</v>
      </c>
      <c r="CD389" s="3">
        <v>4700</v>
      </c>
      <c r="CE389" s="3" t="s">
        <v>96</v>
      </c>
      <c r="CF389" s="4">
        <v>45246</v>
      </c>
      <c r="CI389" s="3">
        <v>2</v>
      </c>
      <c r="CJ389" s="3">
        <v>2</v>
      </c>
      <c r="CK389" s="3">
        <v>23</v>
      </c>
      <c r="CL389" s="3" t="s">
        <v>88</v>
      </c>
    </row>
    <row r="390" spans="1:90" x14ac:dyDescent="0.3">
      <c r="A390" s="3" t="s">
        <v>72</v>
      </c>
      <c r="B390" s="3" t="s">
        <v>73</v>
      </c>
      <c r="C390" s="3" t="s">
        <v>74</v>
      </c>
      <c r="E390" s="3" t="str">
        <f>"GAB2017656"</f>
        <v>GAB2017656</v>
      </c>
      <c r="F390" s="4">
        <v>45240</v>
      </c>
      <c r="G390" s="3">
        <v>202408</v>
      </c>
      <c r="H390" s="3" t="s">
        <v>75</v>
      </c>
      <c r="I390" s="3" t="s">
        <v>76</v>
      </c>
      <c r="J390" s="3" t="s">
        <v>77</v>
      </c>
      <c r="K390" s="3" t="s">
        <v>78</v>
      </c>
      <c r="L390" s="3" t="s">
        <v>1137</v>
      </c>
      <c r="M390" s="3" t="s">
        <v>1138</v>
      </c>
      <c r="N390" s="3" t="s">
        <v>1139</v>
      </c>
      <c r="O390" s="3" t="s">
        <v>82</v>
      </c>
      <c r="P390" s="3" t="str">
        <f>"SUT-018717                    "</f>
        <v xml:space="preserve">SUT-018717                    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3">
        <v>0</v>
      </c>
      <c r="AE390" s="3">
        <v>0</v>
      </c>
      <c r="AF390" s="3">
        <v>0</v>
      </c>
      <c r="AG390" s="3">
        <v>0</v>
      </c>
      <c r="AH390" s="3">
        <v>0</v>
      </c>
      <c r="AI390" s="3">
        <v>0</v>
      </c>
      <c r="AJ390" s="3">
        <v>0</v>
      </c>
      <c r="AK390" s="3">
        <v>0</v>
      </c>
      <c r="AL390" s="3">
        <v>0</v>
      </c>
      <c r="AM390" s="3">
        <v>0</v>
      </c>
      <c r="AN390" s="3">
        <v>0</v>
      </c>
      <c r="AO390" s="3">
        <v>0</v>
      </c>
      <c r="AP390" s="3">
        <v>0</v>
      </c>
      <c r="AQ390" s="3">
        <v>44.29</v>
      </c>
      <c r="AR390" s="3">
        <v>0</v>
      </c>
      <c r="AS390" s="3">
        <v>0</v>
      </c>
      <c r="AT390" s="3">
        <v>0</v>
      </c>
      <c r="AU390" s="3">
        <v>0</v>
      </c>
      <c r="AV390" s="3">
        <v>0</v>
      </c>
      <c r="AW390" s="3">
        <v>0</v>
      </c>
      <c r="AX390" s="3">
        <v>0</v>
      </c>
      <c r="AY390" s="3">
        <v>0</v>
      </c>
      <c r="AZ390" s="3">
        <v>0</v>
      </c>
      <c r="BA390" s="3">
        <v>0</v>
      </c>
      <c r="BB390" s="3">
        <v>0</v>
      </c>
      <c r="BC390" s="3">
        <v>0</v>
      </c>
      <c r="BD390" s="3">
        <v>0</v>
      </c>
      <c r="BE390" s="3">
        <v>0</v>
      </c>
      <c r="BF390" s="3">
        <v>0</v>
      </c>
      <c r="BG390" s="3">
        <v>0</v>
      </c>
      <c r="BH390" s="3">
        <v>1</v>
      </c>
      <c r="BI390" s="3">
        <v>0.2</v>
      </c>
      <c r="BJ390" s="3">
        <v>2.9</v>
      </c>
      <c r="BK390" s="3">
        <v>3</v>
      </c>
      <c r="BL390" s="3">
        <v>113.5</v>
      </c>
      <c r="BM390" s="3">
        <v>17.03</v>
      </c>
      <c r="BN390" s="3">
        <v>130.53</v>
      </c>
      <c r="BO390" s="3">
        <v>130.53</v>
      </c>
      <c r="BQ390" s="3" t="s">
        <v>1013</v>
      </c>
      <c r="BR390" s="3" t="s">
        <v>84</v>
      </c>
      <c r="BS390" s="4">
        <v>45243</v>
      </c>
      <c r="BT390" s="5">
        <v>0.41805555555555557</v>
      </c>
      <c r="BU390" s="3" t="s">
        <v>1202</v>
      </c>
      <c r="BV390" s="3" t="s">
        <v>94</v>
      </c>
      <c r="BY390" s="3">
        <v>14481.6</v>
      </c>
      <c r="BZ390" s="3" t="s">
        <v>86</v>
      </c>
      <c r="CA390" s="3" t="s">
        <v>1203</v>
      </c>
      <c r="CC390" s="3" t="s">
        <v>1138</v>
      </c>
      <c r="CD390" s="3">
        <v>1560</v>
      </c>
      <c r="CE390" s="3" t="s">
        <v>116</v>
      </c>
      <c r="CF390" s="4">
        <v>45243</v>
      </c>
      <c r="CI390" s="3">
        <v>1</v>
      </c>
      <c r="CJ390" s="3">
        <v>1</v>
      </c>
      <c r="CK390" s="3">
        <v>21</v>
      </c>
      <c r="CL390" s="3" t="s">
        <v>88</v>
      </c>
    </row>
    <row r="391" spans="1:90" x14ac:dyDescent="0.3">
      <c r="A391" s="3" t="s">
        <v>72</v>
      </c>
      <c r="B391" s="3" t="s">
        <v>73</v>
      </c>
      <c r="C391" s="3" t="s">
        <v>74</v>
      </c>
      <c r="E391" s="3" t="str">
        <f>"GAB2017659"</f>
        <v>GAB2017659</v>
      </c>
      <c r="F391" s="4">
        <v>45240</v>
      </c>
      <c r="G391" s="3">
        <v>202408</v>
      </c>
      <c r="H391" s="3" t="s">
        <v>75</v>
      </c>
      <c r="I391" s="3" t="s">
        <v>76</v>
      </c>
      <c r="J391" s="3" t="s">
        <v>77</v>
      </c>
      <c r="K391" s="3" t="s">
        <v>78</v>
      </c>
      <c r="L391" s="3" t="s">
        <v>157</v>
      </c>
      <c r="M391" s="3" t="s">
        <v>158</v>
      </c>
      <c r="N391" s="3" t="s">
        <v>683</v>
      </c>
      <c r="O391" s="3" t="s">
        <v>82</v>
      </c>
      <c r="P391" s="3" t="str">
        <f>"SUT-018723                    "</f>
        <v xml:space="preserve">SUT-018723                    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3">
        <v>0</v>
      </c>
      <c r="AE391" s="3">
        <v>0</v>
      </c>
      <c r="AF391" s="3">
        <v>0</v>
      </c>
      <c r="AG391" s="3">
        <v>0</v>
      </c>
      <c r="AH391" s="3">
        <v>0</v>
      </c>
      <c r="AI391" s="3">
        <v>0</v>
      </c>
      <c r="AJ391" s="3">
        <v>0</v>
      </c>
      <c r="AK391" s="3">
        <v>0</v>
      </c>
      <c r="AL391" s="3">
        <v>0</v>
      </c>
      <c r="AM391" s="3">
        <v>0</v>
      </c>
      <c r="AN391" s="3">
        <v>0</v>
      </c>
      <c r="AO391" s="3">
        <v>0</v>
      </c>
      <c r="AP391" s="3">
        <v>0</v>
      </c>
      <c r="AQ391" s="3">
        <v>36.92</v>
      </c>
      <c r="AR391" s="3">
        <v>0</v>
      </c>
      <c r="AS391" s="3">
        <v>0</v>
      </c>
      <c r="AT391" s="3">
        <v>0</v>
      </c>
      <c r="AU391" s="3">
        <v>0</v>
      </c>
      <c r="AV391" s="3">
        <v>0</v>
      </c>
      <c r="AW391" s="3">
        <v>0</v>
      </c>
      <c r="AX391" s="3">
        <v>0</v>
      </c>
      <c r="AY391" s="3">
        <v>0</v>
      </c>
      <c r="AZ391" s="3">
        <v>0</v>
      </c>
      <c r="BA391" s="3">
        <v>0</v>
      </c>
      <c r="BB391" s="3">
        <v>0</v>
      </c>
      <c r="BC391" s="3">
        <v>0</v>
      </c>
      <c r="BD391" s="3">
        <v>0</v>
      </c>
      <c r="BE391" s="3">
        <v>0</v>
      </c>
      <c r="BF391" s="3">
        <v>0</v>
      </c>
      <c r="BG391" s="3">
        <v>0</v>
      </c>
      <c r="BH391" s="3">
        <v>1</v>
      </c>
      <c r="BI391" s="3">
        <v>0.2</v>
      </c>
      <c r="BJ391" s="3">
        <v>2.1</v>
      </c>
      <c r="BK391" s="3">
        <v>2.5</v>
      </c>
      <c r="BL391" s="3">
        <v>94.6</v>
      </c>
      <c r="BM391" s="3">
        <v>14.19</v>
      </c>
      <c r="BN391" s="3">
        <v>108.79</v>
      </c>
      <c r="BO391" s="3">
        <v>108.79</v>
      </c>
      <c r="BQ391" s="3" t="s">
        <v>684</v>
      </c>
      <c r="BR391" s="3" t="s">
        <v>84</v>
      </c>
      <c r="BS391" s="4">
        <v>45243</v>
      </c>
      <c r="BT391" s="5">
        <v>0.37013888888888885</v>
      </c>
      <c r="BU391" s="3" t="s">
        <v>1204</v>
      </c>
      <c r="BV391" s="3" t="s">
        <v>94</v>
      </c>
      <c r="BY391" s="3">
        <v>10680.8</v>
      </c>
      <c r="BZ391" s="3" t="s">
        <v>86</v>
      </c>
      <c r="CA391" s="3" t="s">
        <v>1135</v>
      </c>
      <c r="CC391" s="3" t="s">
        <v>158</v>
      </c>
      <c r="CD391" s="3">
        <v>2</v>
      </c>
      <c r="CE391" s="3" t="s">
        <v>116</v>
      </c>
      <c r="CF391" s="4">
        <v>45243</v>
      </c>
      <c r="CI391" s="3">
        <v>1</v>
      </c>
      <c r="CJ391" s="3">
        <v>1</v>
      </c>
      <c r="CK391" s="3">
        <v>21</v>
      </c>
      <c r="CL391" s="3" t="s">
        <v>88</v>
      </c>
    </row>
    <row r="392" spans="1:90" x14ac:dyDescent="0.3">
      <c r="A392" s="3" t="s">
        <v>72</v>
      </c>
      <c r="B392" s="3" t="s">
        <v>73</v>
      </c>
      <c r="C392" s="3" t="s">
        <v>74</v>
      </c>
      <c r="E392" s="3" t="str">
        <f>"GAB2017660"</f>
        <v>GAB2017660</v>
      </c>
      <c r="F392" s="4">
        <v>45240</v>
      </c>
      <c r="G392" s="3">
        <v>202408</v>
      </c>
      <c r="H392" s="3" t="s">
        <v>75</v>
      </c>
      <c r="I392" s="3" t="s">
        <v>76</v>
      </c>
      <c r="J392" s="3" t="s">
        <v>77</v>
      </c>
      <c r="K392" s="3" t="s">
        <v>78</v>
      </c>
      <c r="L392" s="3" t="s">
        <v>89</v>
      </c>
      <c r="M392" s="3" t="s">
        <v>90</v>
      </c>
      <c r="N392" s="3" t="s">
        <v>91</v>
      </c>
      <c r="O392" s="3" t="s">
        <v>82</v>
      </c>
      <c r="P392" s="3" t="str">
        <f>"SUT-CT083873                  "</f>
        <v xml:space="preserve">SUT-CT083873                  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  <c r="AI392" s="3">
        <v>0</v>
      </c>
      <c r="AJ392" s="3">
        <v>0</v>
      </c>
      <c r="AK392" s="3">
        <v>0</v>
      </c>
      <c r="AL392" s="3">
        <v>0</v>
      </c>
      <c r="AM392" s="3">
        <v>0</v>
      </c>
      <c r="AN392" s="3">
        <v>0</v>
      </c>
      <c r="AO392" s="3">
        <v>0</v>
      </c>
      <c r="AP392" s="3">
        <v>0</v>
      </c>
      <c r="AQ392" s="3">
        <v>36.92</v>
      </c>
      <c r="AR392" s="3">
        <v>0</v>
      </c>
      <c r="AS392" s="3">
        <v>0</v>
      </c>
      <c r="AT392" s="3">
        <v>0</v>
      </c>
      <c r="AU392" s="3">
        <v>0</v>
      </c>
      <c r="AV392" s="3">
        <v>0</v>
      </c>
      <c r="AW392" s="3">
        <v>0</v>
      </c>
      <c r="AX392" s="3">
        <v>0</v>
      </c>
      <c r="AY392" s="3">
        <v>0</v>
      </c>
      <c r="AZ392" s="3">
        <v>0</v>
      </c>
      <c r="BA392" s="3">
        <v>0</v>
      </c>
      <c r="BB392" s="3">
        <v>0</v>
      </c>
      <c r="BC392" s="3">
        <v>0</v>
      </c>
      <c r="BD392" s="3">
        <v>0</v>
      </c>
      <c r="BE392" s="3">
        <v>0</v>
      </c>
      <c r="BF392" s="3">
        <v>0</v>
      </c>
      <c r="BG392" s="3">
        <v>0</v>
      </c>
      <c r="BH392" s="3">
        <v>1</v>
      </c>
      <c r="BI392" s="3">
        <v>0.2</v>
      </c>
      <c r="BJ392" s="3">
        <v>2.2000000000000002</v>
      </c>
      <c r="BK392" s="3">
        <v>2.5</v>
      </c>
      <c r="BL392" s="3">
        <v>94.6</v>
      </c>
      <c r="BM392" s="3">
        <v>14.19</v>
      </c>
      <c r="BN392" s="3">
        <v>108.79</v>
      </c>
      <c r="BO392" s="3">
        <v>108.79</v>
      </c>
      <c r="BQ392" s="3" t="s">
        <v>439</v>
      </c>
      <c r="BR392" s="3" t="s">
        <v>84</v>
      </c>
      <c r="BS392" s="4">
        <v>45243</v>
      </c>
      <c r="BT392" s="5">
        <v>0.35972222222222222</v>
      </c>
      <c r="BU392" s="3" t="s">
        <v>1205</v>
      </c>
      <c r="BV392" s="3" t="s">
        <v>94</v>
      </c>
      <c r="BY392" s="3">
        <v>11097.45</v>
      </c>
      <c r="BZ392" s="3" t="s">
        <v>86</v>
      </c>
      <c r="CA392" s="3" t="s">
        <v>1206</v>
      </c>
      <c r="CC392" s="3" t="s">
        <v>90</v>
      </c>
      <c r="CD392" s="3">
        <v>2021</v>
      </c>
      <c r="CE392" s="3" t="s">
        <v>116</v>
      </c>
      <c r="CF392" s="4">
        <v>45243</v>
      </c>
      <c r="CI392" s="3">
        <v>1</v>
      </c>
      <c r="CJ392" s="3">
        <v>1</v>
      </c>
      <c r="CK392" s="3">
        <v>21</v>
      </c>
      <c r="CL392" s="3" t="s">
        <v>88</v>
      </c>
    </row>
    <row r="393" spans="1:90" x14ac:dyDescent="0.3">
      <c r="A393" s="3" t="s">
        <v>72</v>
      </c>
      <c r="B393" s="3" t="s">
        <v>73</v>
      </c>
      <c r="C393" s="3" t="s">
        <v>74</v>
      </c>
      <c r="E393" s="3" t="str">
        <f>"GAB2017661"</f>
        <v>GAB2017661</v>
      </c>
      <c r="F393" s="4">
        <v>45240</v>
      </c>
      <c r="G393" s="3">
        <v>202408</v>
      </c>
      <c r="H393" s="3" t="s">
        <v>75</v>
      </c>
      <c r="I393" s="3" t="s">
        <v>76</v>
      </c>
      <c r="J393" s="3" t="s">
        <v>77</v>
      </c>
      <c r="K393" s="3" t="s">
        <v>78</v>
      </c>
      <c r="L393" s="3" t="s">
        <v>710</v>
      </c>
      <c r="M393" s="3" t="s">
        <v>711</v>
      </c>
      <c r="N393" s="3" t="s">
        <v>781</v>
      </c>
      <c r="O393" s="3" t="s">
        <v>82</v>
      </c>
      <c r="P393" s="3" t="str">
        <f>"SUT-CT083607                  "</f>
        <v xml:space="preserve">SUT-CT083607                  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v>0</v>
      </c>
      <c r="AH393" s="3">
        <v>0</v>
      </c>
      <c r="AI393" s="3">
        <v>0</v>
      </c>
      <c r="AJ393" s="3">
        <v>0</v>
      </c>
      <c r="AK393" s="3">
        <v>0</v>
      </c>
      <c r="AL393" s="3">
        <v>0</v>
      </c>
      <c r="AM393" s="3">
        <v>0</v>
      </c>
      <c r="AN393" s="3">
        <v>0</v>
      </c>
      <c r="AO393" s="3">
        <v>0</v>
      </c>
      <c r="AP393" s="3">
        <v>0</v>
      </c>
      <c r="AQ393" s="3">
        <v>70.150000000000006</v>
      </c>
      <c r="AR393" s="3">
        <v>0</v>
      </c>
      <c r="AS393" s="3">
        <v>0</v>
      </c>
      <c r="AT393" s="3">
        <v>0</v>
      </c>
      <c r="AU393" s="3">
        <v>0</v>
      </c>
      <c r="AV393" s="3">
        <v>0</v>
      </c>
      <c r="AW393" s="3">
        <v>0</v>
      </c>
      <c r="AX393" s="3">
        <v>0</v>
      </c>
      <c r="AY393" s="3">
        <v>0</v>
      </c>
      <c r="AZ393" s="3">
        <v>0</v>
      </c>
      <c r="BA393" s="3">
        <v>0</v>
      </c>
      <c r="BB393" s="3">
        <v>0</v>
      </c>
      <c r="BC393" s="3">
        <v>0</v>
      </c>
      <c r="BD393" s="3">
        <v>0</v>
      </c>
      <c r="BE393" s="3">
        <v>0</v>
      </c>
      <c r="BF393" s="3">
        <v>0</v>
      </c>
      <c r="BG393" s="3">
        <v>0</v>
      </c>
      <c r="BH393" s="3">
        <v>1</v>
      </c>
      <c r="BI393" s="3">
        <v>0.2</v>
      </c>
      <c r="BJ393" s="3">
        <v>2.2999999999999998</v>
      </c>
      <c r="BK393" s="3">
        <v>2.5</v>
      </c>
      <c r="BL393" s="3">
        <v>179.76</v>
      </c>
      <c r="BM393" s="3">
        <v>26.96</v>
      </c>
      <c r="BN393" s="3">
        <v>206.72</v>
      </c>
      <c r="BO393" s="3">
        <v>206.72</v>
      </c>
      <c r="BQ393" s="3" t="s">
        <v>713</v>
      </c>
      <c r="BR393" s="3" t="s">
        <v>84</v>
      </c>
      <c r="BS393" s="4">
        <v>45243</v>
      </c>
      <c r="BT393" s="5">
        <v>0.375</v>
      </c>
      <c r="BU393" s="3" t="s">
        <v>1053</v>
      </c>
      <c r="BV393" s="3" t="s">
        <v>94</v>
      </c>
      <c r="BY393" s="3">
        <v>11749.32</v>
      </c>
      <c r="BZ393" s="3" t="s">
        <v>86</v>
      </c>
      <c r="CA393" s="3" t="s">
        <v>784</v>
      </c>
      <c r="CC393" s="3" t="s">
        <v>711</v>
      </c>
      <c r="CD393" s="3">
        <v>2300</v>
      </c>
      <c r="CE393" s="3" t="s">
        <v>116</v>
      </c>
      <c r="CF393" s="4">
        <v>45244</v>
      </c>
      <c r="CI393" s="3">
        <v>1</v>
      </c>
      <c r="CJ393" s="3">
        <v>1</v>
      </c>
      <c r="CK393" s="3">
        <v>23</v>
      </c>
      <c r="CL393" s="3" t="s">
        <v>88</v>
      </c>
    </row>
    <row r="394" spans="1:90" x14ac:dyDescent="0.3">
      <c r="A394" s="3" t="s">
        <v>72</v>
      </c>
      <c r="B394" s="3" t="s">
        <v>73</v>
      </c>
      <c r="C394" s="3" t="s">
        <v>74</v>
      </c>
      <c r="E394" s="3" t="str">
        <f>"GAB2017662"</f>
        <v>GAB2017662</v>
      </c>
      <c r="F394" s="4">
        <v>45243</v>
      </c>
      <c r="G394" s="3">
        <v>202408</v>
      </c>
      <c r="H394" s="3" t="s">
        <v>75</v>
      </c>
      <c r="I394" s="3" t="s">
        <v>76</v>
      </c>
      <c r="J394" s="3" t="s">
        <v>77</v>
      </c>
      <c r="K394" s="3" t="s">
        <v>78</v>
      </c>
      <c r="L394" s="3" t="s">
        <v>154</v>
      </c>
      <c r="M394" s="3" t="s">
        <v>155</v>
      </c>
      <c r="N394" s="3" t="s">
        <v>814</v>
      </c>
      <c r="O394" s="3" t="s">
        <v>169</v>
      </c>
      <c r="P394" s="3" t="str">
        <f>"SUT-CT083866                  "</f>
        <v xml:space="preserve">SUT-CT083866                  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0</v>
      </c>
      <c r="AC394" s="3">
        <v>0</v>
      </c>
      <c r="AD394" s="3">
        <v>0</v>
      </c>
      <c r="AE394" s="3">
        <v>0</v>
      </c>
      <c r="AF394" s="3">
        <v>0</v>
      </c>
      <c r="AG394" s="3">
        <v>5.57</v>
      </c>
      <c r="AH394" s="3">
        <v>0</v>
      </c>
      <c r="AI394" s="3">
        <v>0</v>
      </c>
      <c r="AJ394" s="3">
        <v>0</v>
      </c>
      <c r="AK394" s="3">
        <v>0</v>
      </c>
      <c r="AL394" s="3">
        <v>0</v>
      </c>
      <c r="AM394" s="3">
        <v>0</v>
      </c>
      <c r="AN394" s="3">
        <v>0</v>
      </c>
      <c r="AO394" s="3">
        <v>0</v>
      </c>
      <c r="AP394" s="3">
        <v>0</v>
      </c>
      <c r="AQ394" s="3">
        <v>332.68</v>
      </c>
      <c r="AR394" s="3">
        <v>0</v>
      </c>
      <c r="AS394" s="3">
        <v>0</v>
      </c>
      <c r="AT394" s="3">
        <v>0</v>
      </c>
      <c r="AU394" s="3">
        <v>0</v>
      </c>
      <c r="AV394" s="3">
        <v>0</v>
      </c>
      <c r="AW394" s="3">
        <v>0</v>
      </c>
      <c r="AX394" s="3">
        <v>0</v>
      </c>
      <c r="AY394" s="3">
        <v>0</v>
      </c>
      <c r="AZ394" s="3">
        <v>0</v>
      </c>
      <c r="BA394" s="3">
        <v>0</v>
      </c>
      <c r="BB394" s="3">
        <v>0</v>
      </c>
      <c r="BC394" s="3">
        <v>0</v>
      </c>
      <c r="BD394" s="3">
        <v>0</v>
      </c>
      <c r="BE394" s="3">
        <v>0</v>
      </c>
      <c r="BF394" s="3">
        <v>0</v>
      </c>
      <c r="BG394" s="3">
        <v>0</v>
      </c>
      <c r="BH394" s="3">
        <v>5</v>
      </c>
      <c r="BI394" s="3">
        <v>46.7</v>
      </c>
      <c r="BJ394" s="3">
        <v>131.30000000000001</v>
      </c>
      <c r="BK394" s="3">
        <v>132</v>
      </c>
      <c r="BL394" s="3">
        <v>858.06</v>
      </c>
      <c r="BM394" s="3">
        <v>128.71</v>
      </c>
      <c r="BN394" s="3">
        <v>986.77</v>
      </c>
      <c r="BO394" s="3">
        <v>986.77</v>
      </c>
      <c r="BQ394" s="3" t="s">
        <v>815</v>
      </c>
      <c r="BR394" s="3" t="s">
        <v>84</v>
      </c>
      <c r="BS394" s="4">
        <v>45245</v>
      </c>
      <c r="BT394" s="5">
        <v>0.57777777777777783</v>
      </c>
      <c r="BU394" s="3" t="s">
        <v>1207</v>
      </c>
      <c r="BV394" s="3" t="s">
        <v>94</v>
      </c>
      <c r="BY394" s="3">
        <v>656723.19999999995</v>
      </c>
      <c r="CA394" s="3" t="s">
        <v>371</v>
      </c>
      <c r="CC394" s="3" t="s">
        <v>155</v>
      </c>
      <c r="CD394" s="3">
        <v>6001</v>
      </c>
      <c r="CE394" s="3" t="s">
        <v>161</v>
      </c>
      <c r="CF394" s="4">
        <v>45245</v>
      </c>
      <c r="CI394" s="3">
        <v>3</v>
      </c>
      <c r="CJ394" s="3">
        <v>2</v>
      </c>
      <c r="CK394" s="3">
        <v>41</v>
      </c>
      <c r="CL394" s="3" t="s">
        <v>88</v>
      </c>
    </row>
    <row r="395" spans="1:90" x14ac:dyDescent="0.3">
      <c r="A395" s="3" t="s">
        <v>72</v>
      </c>
      <c r="B395" s="3" t="s">
        <v>73</v>
      </c>
      <c r="C395" s="3" t="s">
        <v>74</v>
      </c>
      <c r="E395" s="3" t="str">
        <f>"GAB2017663"</f>
        <v>GAB2017663</v>
      </c>
      <c r="F395" s="4">
        <v>45243</v>
      </c>
      <c r="G395" s="3">
        <v>202408</v>
      </c>
      <c r="H395" s="3" t="s">
        <v>75</v>
      </c>
      <c r="I395" s="3" t="s">
        <v>76</v>
      </c>
      <c r="J395" s="3" t="s">
        <v>77</v>
      </c>
      <c r="K395" s="3" t="s">
        <v>78</v>
      </c>
      <c r="L395" s="3" t="s">
        <v>117</v>
      </c>
      <c r="M395" s="3" t="s">
        <v>117</v>
      </c>
      <c r="N395" s="3" t="s">
        <v>1208</v>
      </c>
      <c r="O395" s="3" t="s">
        <v>169</v>
      </c>
      <c r="P395" s="3" t="str">
        <f>"SUT-018994                    "</f>
        <v xml:space="preserve">SUT-018994                    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0</v>
      </c>
      <c r="AF395" s="3">
        <v>0</v>
      </c>
      <c r="AG395" s="3">
        <v>5.57</v>
      </c>
      <c r="AH395" s="3">
        <v>0</v>
      </c>
      <c r="AI395" s="3">
        <v>0</v>
      </c>
      <c r="AJ395" s="3">
        <v>0</v>
      </c>
      <c r="AK395" s="3">
        <v>0</v>
      </c>
      <c r="AL395" s="3">
        <v>0</v>
      </c>
      <c r="AM395" s="3">
        <v>0</v>
      </c>
      <c r="AN395" s="3">
        <v>0</v>
      </c>
      <c r="AO395" s="3">
        <v>0</v>
      </c>
      <c r="AP395" s="3">
        <v>0</v>
      </c>
      <c r="AQ395" s="3">
        <v>63.08</v>
      </c>
      <c r="AR395" s="3">
        <v>0</v>
      </c>
      <c r="AS395" s="3">
        <v>0</v>
      </c>
      <c r="AT395" s="3">
        <v>0</v>
      </c>
      <c r="AU395" s="3">
        <v>0</v>
      </c>
      <c r="AV395" s="3">
        <v>0</v>
      </c>
      <c r="AW395" s="3">
        <v>0</v>
      </c>
      <c r="AX395" s="3">
        <v>0</v>
      </c>
      <c r="AY395" s="3">
        <v>0</v>
      </c>
      <c r="AZ395" s="3">
        <v>0</v>
      </c>
      <c r="BA395" s="3">
        <v>0</v>
      </c>
      <c r="BB395" s="3">
        <v>0</v>
      </c>
      <c r="BC395" s="3">
        <v>0</v>
      </c>
      <c r="BD395" s="3">
        <v>0</v>
      </c>
      <c r="BE395" s="3">
        <v>0</v>
      </c>
      <c r="BF395" s="3">
        <v>0</v>
      </c>
      <c r="BG395" s="3">
        <v>0</v>
      </c>
      <c r="BH395" s="3">
        <v>1</v>
      </c>
      <c r="BI395" s="3">
        <v>1</v>
      </c>
      <c r="BJ395" s="3">
        <v>2.2999999999999998</v>
      </c>
      <c r="BK395" s="3">
        <v>3</v>
      </c>
      <c r="BL395" s="3">
        <v>167.22</v>
      </c>
      <c r="BM395" s="3">
        <v>25.08</v>
      </c>
      <c r="BN395" s="3">
        <v>192.3</v>
      </c>
      <c r="BO395" s="3">
        <v>192.3</v>
      </c>
      <c r="BQ395" s="3" t="s">
        <v>1209</v>
      </c>
      <c r="BR395" s="3" t="s">
        <v>84</v>
      </c>
      <c r="BS395" s="4">
        <v>45244</v>
      </c>
      <c r="BT395" s="5">
        <v>0.41666666666666669</v>
      </c>
      <c r="BU395" s="3" t="s">
        <v>1210</v>
      </c>
      <c r="BV395" s="3" t="s">
        <v>94</v>
      </c>
      <c r="BY395" s="3">
        <v>11509.2</v>
      </c>
      <c r="CA395" s="3" t="s">
        <v>726</v>
      </c>
      <c r="CC395" s="3" t="s">
        <v>117</v>
      </c>
      <c r="CD395" s="3">
        <v>7646</v>
      </c>
      <c r="CE395" s="3" t="s">
        <v>161</v>
      </c>
      <c r="CF395" s="4">
        <v>45245</v>
      </c>
      <c r="CI395" s="3">
        <v>1</v>
      </c>
      <c r="CJ395" s="3">
        <v>1</v>
      </c>
      <c r="CK395" s="3">
        <v>44</v>
      </c>
      <c r="CL395" s="3" t="s">
        <v>88</v>
      </c>
    </row>
    <row r="396" spans="1:90" x14ac:dyDescent="0.3">
      <c r="A396" s="3" t="s">
        <v>72</v>
      </c>
      <c r="B396" s="3" t="s">
        <v>73</v>
      </c>
      <c r="C396" s="3" t="s">
        <v>74</v>
      </c>
      <c r="E396" s="3" t="str">
        <f>"GAB2017668"</f>
        <v>GAB2017668</v>
      </c>
      <c r="F396" s="4">
        <v>45243</v>
      </c>
      <c r="G396" s="3">
        <v>202408</v>
      </c>
      <c r="H396" s="3" t="s">
        <v>75</v>
      </c>
      <c r="I396" s="3" t="s">
        <v>76</v>
      </c>
      <c r="J396" s="3" t="s">
        <v>77</v>
      </c>
      <c r="K396" s="3" t="s">
        <v>78</v>
      </c>
      <c r="L396" s="3" t="s">
        <v>136</v>
      </c>
      <c r="M396" s="3" t="s">
        <v>137</v>
      </c>
      <c r="N396" s="3" t="s">
        <v>173</v>
      </c>
      <c r="O396" s="3" t="s">
        <v>169</v>
      </c>
      <c r="P396" s="3" t="str">
        <f>"SUT-CT083877 876              "</f>
        <v xml:space="preserve">SUT-CT083877 876              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5.57</v>
      </c>
      <c r="AH396" s="3">
        <v>0</v>
      </c>
      <c r="AI396" s="3">
        <v>0</v>
      </c>
      <c r="AJ396" s="3">
        <v>0</v>
      </c>
      <c r="AK396" s="3">
        <v>0</v>
      </c>
      <c r="AL396" s="3">
        <v>0</v>
      </c>
      <c r="AM396" s="3">
        <v>0</v>
      </c>
      <c r="AN396" s="3">
        <v>0</v>
      </c>
      <c r="AO396" s="3">
        <v>0</v>
      </c>
      <c r="AP396" s="3">
        <v>0</v>
      </c>
      <c r="AQ396" s="3">
        <v>57.12</v>
      </c>
      <c r="AR396" s="3">
        <v>0</v>
      </c>
      <c r="AS396" s="3">
        <v>0</v>
      </c>
      <c r="AT396" s="3">
        <v>0</v>
      </c>
      <c r="AU396" s="3">
        <v>0</v>
      </c>
      <c r="AV396" s="3">
        <v>0</v>
      </c>
      <c r="AW396" s="3">
        <v>0</v>
      </c>
      <c r="AX396" s="3">
        <v>0</v>
      </c>
      <c r="AY396" s="3">
        <v>0</v>
      </c>
      <c r="AZ396" s="3">
        <v>0</v>
      </c>
      <c r="BA396" s="3">
        <v>0</v>
      </c>
      <c r="BB396" s="3">
        <v>0</v>
      </c>
      <c r="BC396" s="3">
        <v>0</v>
      </c>
      <c r="BD396" s="3">
        <v>0</v>
      </c>
      <c r="BE396" s="3">
        <v>0</v>
      </c>
      <c r="BF396" s="3">
        <v>0</v>
      </c>
      <c r="BG396" s="3">
        <v>0</v>
      </c>
      <c r="BH396" s="3">
        <v>1</v>
      </c>
      <c r="BI396" s="3">
        <v>0.3</v>
      </c>
      <c r="BJ396" s="3">
        <v>2.2999999999999998</v>
      </c>
      <c r="BK396" s="3">
        <v>3</v>
      </c>
      <c r="BL396" s="3">
        <v>151.94</v>
      </c>
      <c r="BM396" s="3">
        <v>22.79</v>
      </c>
      <c r="BN396" s="3">
        <v>174.73</v>
      </c>
      <c r="BO396" s="3">
        <v>174.73</v>
      </c>
      <c r="BQ396" s="3" t="s">
        <v>174</v>
      </c>
      <c r="BR396" s="3" t="s">
        <v>84</v>
      </c>
      <c r="BS396" s="4">
        <v>45245</v>
      </c>
      <c r="BT396" s="5">
        <v>0.38194444444444442</v>
      </c>
      <c r="BU396" s="3" t="s">
        <v>1211</v>
      </c>
      <c r="BV396" s="3" t="s">
        <v>94</v>
      </c>
      <c r="BY396" s="3">
        <v>11555.78</v>
      </c>
      <c r="CA396" s="3" t="s">
        <v>1212</v>
      </c>
      <c r="CC396" s="3" t="s">
        <v>137</v>
      </c>
      <c r="CD396" s="3">
        <v>157</v>
      </c>
      <c r="CE396" s="3" t="s">
        <v>161</v>
      </c>
      <c r="CF396" s="4">
        <v>45245</v>
      </c>
      <c r="CI396" s="3">
        <v>3</v>
      </c>
      <c r="CJ396" s="3">
        <v>2</v>
      </c>
      <c r="CK396" s="3">
        <v>41</v>
      </c>
      <c r="CL396" s="3" t="s">
        <v>88</v>
      </c>
    </row>
    <row r="397" spans="1:90" x14ac:dyDescent="0.3">
      <c r="A397" s="3" t="s">
        <v>72</v>
      </c>
      <c r="B397" s="3" t="s">
        <v>73</v>
      </c>
      <c r="C397" s="3" t="s">
        <v>74</v>
      </c>
      <c r="E397" s="3" t="str">
        <f>"GAB2017672"</f>
        <v>GAB2017672</v>
      </c>
      <c r="F397" s="4">
        <v>45243</v>
      </c>
      <c r="G397" s="3">
        <v>202408</v>
      </c>
      <c r="H397" s="3" t="s">
        <v>75</v>
      </c>
      <c r="I397" s="3" t="s">
        <v>76</v>
      </c>
      <c r="J397" s="3" t="s">
        <v>77</v>
      </c>
      <c r="K397" s="3" t="s">
        <v>78</v>
      </c>
      <c r="L397" s="3" t="s">
        <v>1213</v>
      </c>
      <c r="M397" s="3" t="s">
        <v>1214</v>
      </c>
      <c r="N397" s="3" t="s">
        <v>1215</v>
      </c>
      <c r="O397" s="3" t="s">
        <v>169</v>
      </c>
      <c r="P397" s="3" t="str">
        <f>"SUT-019032 019029 019030 01903"</f>
        <v>SUT-019032 019029 019030 01903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0</v>
      </c>
      <c r="AF397" s="3">
        <v>0</v>
      </c>
      <c r="AG397" s="3">
        <v>5.57</v>
      </c>
      <c r="AH397" s="3">
        <v>0</v>
      </c>
      <c r="AI397" s="3">
        <v>0</v>
      </c>
      <c r="AJ397" s="3">
        <v>0</v>
      </c>
      <c r="AK397" s="3">
        <v>0</v>
      </c>
      <c r="AL397" s="3">
        <v>0</v>
      </c>
      <c r="AM397" s="3">
        <v>0</v>
      </c>
      <c r="AN397" s="3">
        <v>0</v>
      </c>
      <c r="AO397" s="3">
        <v>0</v>
      </c>
      <c r="AP397" s="3">
        <v>0</v>
      </c>
      <c r="AQ397" s="3">
        <v>80.56</v>
      </c>
      <c r="AR397" s="3">
        <v>0</v>
      </c>
      <c r="AS397" s="3">
        <v>0</v>
      </c>
      <c r="AT397" s="3">
        <v>0</v>
      </c>
      <c r="AU397" s="3">
        <v>0</v>
      </c>
      <c r="AV397" s="3">
        <v>0</v>
      </c>
      <c r="AW397" s="3">
        <v>0</v>
      </c>
      <c r="AX397" s="3">
        <v>0</v>
      </c>
      <c r="AY397" s="3">
        <v>0</v>
      </c>
      <c r="AZ397" s="3">
        <v>0</v>
      </c>
      <c r="BA397" s="3">
        <v>0</v>
      </c>
      <c r="BB397" s="3">
        <v>0</v>
      </c>
      <c r="BC397" s="3">
        <v>0</v>
      </c>
      <c r="BD397" s="3">
        <v>0</v>
      </c>
      <c r="BE397" s="3">
        <v>0</v>
      </c>
      <c r="BF397" s="3">
        <v>0</v>
      </c>
      <c r="BG397" s="3">
        <v>0</v>
      </c>
      <c r="BH397" s="3">
        <v>1</v>
      </c>
      <c r="BI397" s="3">
        <v>2.4</v>
      </c>
      <c r="BJ397" s="3">
        <v>6.4</v>
      </c>
      <c r="BK397" s="3">
        <v>7</v>
      </c>
      <c r="BL397" s="3">
        <v>212.01</v>
      </c>
      <c r="BM397" s="3">
        <v>31.8</v>
      </c>
      <c r="BN397" s="3">
        <v>243.81</v>
      </c>
      <c r="BO397" s="3">
        <v>243.81</v>
      </c>
      <c r="BQ397" s="3" t="s">
        <v>504</v>
      </c>
      <c r="BR397" s="3" t="s">
        <v>84</v>
      </c>
      <c r="BS397" s="4">
        <v>45247</v>
      </c>
      <c r="BT397" s="5">
        <v>0.69513888888888886</v>
      </c>
      <c r="BU397" s="3" t="s">
        <v>1216</v>
      </c>
      <c r="BV397" s="3" t="s">
        <v>88</v>
      </c>
      <c r="BW397" s="3" t="s">
        <v>796</v>
      </c>
      <c r="BX397" s="3" t="s">
        <v>221</v>
      </c>
      <c r="BY397" s="3">
        <v>31815.3</v>
      </c>
      <c r="CA397" s="3" t="s">
        <v>1217</v>
      </c>
      <c r="CC397" s="3" t="s">
        <v>1214</v>
      </c>
      <c r="CD397" s="3">
        <v>601</v>
      </c>
      <c r="CE397" s="3" t="s">
        <v>161</v>
      </c>
      <c r="CF397" s="4">
        <v>45248</v>
      </c>
      <c r="CI397" s="3">
        <v>3</v>
      </c>
      <c r="CJ397" s="3">
        <v>4</v>
      </c>
      <c r="CK397" s="3">
        <v>43</v>
      </c>
      <c r="CL397" s="3" t="s">
        <v>88</v>
      </c>
    </row>
    <row r="398" spans="1:90" x14ac:dyDescent="0.3">
      <c r="A398" s="3" t="s">
        <v>72</v>
      </c>
      <c r="B398" s="3" t="s">
        <v>73</v>
      </c>
      <c r="C398" s="3" t="s">
        <v>74</v>
      </c>
      <c r="E398" s="3" t="str">
        <f>"GAB2017675"</f>
        <v>GAB2017675</v>
      </c>
      <c r="F398" s="4">
        <v>45243</v>
      </c>
      <c r="G398" s="3">
        <v>202408</v>
      </c>
      <c r="H398" s="3" t="s">
        <v>75</v>
      </c>
      <c r="I398" s="3" t="s">
        <v>76</v>
      </c>
      <c r="J398" s="3" t="s">
        <v>77</v>
      </c>
      <c r="K398" s="3" t="s">
        <v>78</v>
      </c>
      <c r="L398" s="3" t="s">
        <v>185</v>
      </c>
      <c r="M398" s="3" t="s">
        <v>186</v>
      </c>
      <c r="N398" s="3" t="s">
        <v>1218</v>
      </c>
      <c r="O398" s="3" t="s">
        <v>169</v>
      </c>
      <c r="P398" s="3" t="str">
        <f>"SUT-CT083508                  "</f>
        <v xml:space="preserve">SUT-CT083508                  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0</v>
      </c>
      <c r="AF398" s="3">
        <v>0</v>
      </c>
      <c r="AG398" s="3">
        <v>5.57</v>
      </c>
      <c r="AH398" s="3">
        <v>0</v>
      </c>
      <c r="AI398" s="3">
        <v>0</v>
      </c>
      <c r="AJ398" s="3">
        <v>0</v>
      </c>
      <c r="AK398" s="3">
        <v>0</v>
      </c>
      <c r="AL398" s="3">
        <v>0</v>
      </c>
      <c r="AM398" s="3">
        <v>0</v>
      </c>
      <c r="AN398" s="3">
        <v>0</v>
      </c>
      <c r="AO398" s="3">
        <v>0</v>
      </c>
      <c r="AP398" s="3">
        <v>0</v>
      </c>
      <c r="AQ398" s="3">
        <v>116</v>
      </c>
      <c r="AR398" s="3">
        <v>0</v>
      </c>
      <c r="AS398" s="3">
        <v>0</v>
      </c>
      <c r="AT398" s="3">
        <v>0</v>
      </c>
      <c r="AU398" s="3">
        <v>0</v>
      </c>
      <c r="AV398" s="3">
        <v>0</v>
      </c>
      <c r="AW398" s="3">
        <v>0</v>
      </c>
      <c r="AX398" s="3">
        <v>0</v>
      </c>
      <c r="AY398" s="3">
        <v>0</v>
      </c>
      <c r="AZ398" s="3">
        <v>0</v>
      </c>
      <c r="BA398" s="3">
        <v>0</v>
      </c>
      <c r="BB398" s="3">
        <v>0</v>
      </c>
      <c r="BC398" s="3">
        <v>0</v>
      </c>
      <c r="BD398" s="3">
        <v>0</v>
      </c>
      <c r="BE398" s="3">
        <v>0</v>
      </c>
      <c r="BF398" s="3">
        <v>0</v>
      </c>
      <c r="BG398" s="3">
        <v>0</v>
      </c>
      <c r="BH398" s="3">
        <v>5</v>
      </c>
      <c r="BI398" s="3">
        <v>15.1</v>
      </c>
      <c r="BJ398" s="3">
        <v>39.799999999999997</v>
      </c>
      <c r="BK398" s="3">
        <v>40</v>
      </c>
      <c r="BL398" s="3">
        <v>302.82</v>
      </c>
      <c r="BM398" s="3">
        <v>45.42</v>
      </c>
      <c r="BN398" s="3">
        <v>348.24</v>
      </c>
      <c r="BO398" s="3">
        <v>348.24</v>
      </c>
      <c r="BR398" s="3" t="s">
        <v>84</v>
      </c>
      <c r="BS398" s="4">
        <v>45245</v>
      </c>
      <c r="BT398" s="5">
        <v>0.44375000000000003</v>
      </c>
      <c r="BU398" s="3" t="s">
        <v>617</v>
      </c>
      <c r="BV398" s="3" t="s">
        <v>94</v>
      </c>
      <c r="BY398" s="3">
        <v>198953.04</v>
      </c>
      <c r="CA398" s="3" t="s">
        <v>1219</v>
      </c>
      <c r="CC398" s="3" t="s">
        <v>186</v>
      </c>
      <c r="CD398" s="3">
        <v>2162</v>
      </c>
      <c r="CE398" s="3" t="s">
        <v>161</v>
      </c>
      <c r="CF398" s="4">
        <v>45245</v>
      </c>
      <c r="CI398" s="3">
        <v>3</v>
      </c>
      <c r="CJ398" s="3">
        <v>2</v>
      </c>
      <c r="CK398" s="3">
        <v>41</v>
      </c>
      <c r="CL398" s="3" t="s">
        <v>88</v>
      </c>
    </row>
    <row r="399" spans="1:90" x14ac:dyDescent="0.3">
      <c r="A399" s="3" t="s">
        <v>72</v>
      </c>
      <c r="B399" s="3" t="s">
        <v>73</v>
      </c>
      <c r="C399" s="3" t="s">
        <v>74</v>
      </c>
      <c r="E399" s="3" t="str">
        <f>"GAB2017676"</f>
        <v>GAB2017676</v>
      </c>
      <c r="F399" s="4">
        <v>45243</v>
      </c>
      <c r="G399" s="3">
        <v>202408</v>
      </c>
      <c r="H399" s="3" t="s">
        <v>75</v>
      </c>
      <c r="I399" s="3" t="s">
        <v>76</v>
      </c>
      <c r="J399" s="3" t="s">
        <v>77</v>
      </c>
      <c r="K399" s="3" t="s">
        <v>78</v>
      </c>
      <c r="L399" s="3" t="s">
        <v>75</v>
      </c>
      <c r="M399" s="3" t="s">
        <v>76</v>
      </c>
      <c r="N399" s="3" t="s">
        <v>1220</v>
      </c>
      <c r="O399" s="3" t="s">
        <v>169</v>
      </c>
      <c r="P399" s="3" t="str">
        <f>"SUT-CT083624                  "</f>
        <v xml:space="preserve">SUT-CT083624                  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v>5.57</v>
      </c>
      <c r="AH399" s="3">
        <v>0</v>
      </c>
      <c r="AI399" s="3">
        <v>0</v>
      </c>
      <c r="AJ399" s="3">
        <v>0</v>
      </c>
      <c r="AK399" s="3">
        <v>0</v>
      </c>
      <c r="AL399" s="3">
        <v>0</v>
      </c>
      <c r="AM399" s="3">
        <v>0</v>
      </c>
      <c r="AN399" s="3">
        <v>0</v>
      </c>
      <c r="AO399" s="3">
        <v>0</v>
      </c>
      <c r="AP399" s="3">
        <v>0</v>
      </c>
      <c r="AQ399" s="3">
        <v>50.51</v>
      </c>
      <c r="AR399" s="3">
        <v>0</v>
      </c>
      <c r="AS399" s="3">
        <v>0</v>
      </c>
      <c r="AT399" s="3">
        <v>0</v>
      </c>
      <c r="AU399" s="3">
        <v>0</v>
      </c>
      <c r="AV399" s="3">
        <v>0</v>
      </c>
      <c r="AW399" s="3">
        <v>0</v>
      </c>
      <c r="AX399" s="3">
        <v>0</v>
      </c>
      <c r="AY399" s="3">
        <v>0</v>
      </c>
      <c r="AZ399" s="3">
        <v>0</v>
      </c>
      <c r="BA399" s="3">
        <v>0</v>
      </c>
      <c r="BB399" s="3">
        <v>0</v>
      </c>
      <c r="BC399" s="3">
        <v>0</v>
      </c>
      <c r="BD399" s="3">
        <v>0</v>
      </c>
      <c r="BE399" s="3">
        <v>0</v>
      </c>
      <c r="BF399" s="3">
        <v>0</v>
      </c>
      <c r="BG399" s="3">
        <v>0</v>
      </c>
      <c r="BH399" s="3">
        <v>1</v>
      </c>
      <c r="BI399" s="3">
        <v>12.3</v>
      </c>
      <c r="BJ399" s="3">
        <v>19.399999999999999</v>
      </c>
      <c r="BK399" s="3">
        <v>20</v>
      </c>
      <c r="BL399" s="3">
        <v>135</v>
      </c>
      <c r="BM399" s="3">
        <v>20.25</v>
      </c>
      <c r="BN399" s="3">
        <v>155.25</v>
      </c>
      <c r="BO399" s="3">
        <v>155.25</v>
      </c>
      <c r="BQ399" s="3" t="s">
        <v>1221</v>
      </c>
      <c r="BR399" s="3" t="s">
        <v>84</v>
      </c>
      <c r="BS399" s="4">
        <v>45244</v>
      </c>
      <c r="BT399" s="5">
        <v>0.37847222222222227</v>
      </c>
      <c r="BU399" s="3" t="s">
        <v>1222</v>
      </c>
      <c r="BV399" s="3" t="s">
        <v>94</v>
      </c>
      <c r="BY399" s="3">
        <v>97010.4</v>
      </c>
      <c r="CA399" s="3" t="s">
        <v>1223</v>
      </c>
      <c r="CC399" s="3" t="s">
        <v>76</v>
      </c>
      <c r="CD399" s="3">
        <v>7579</v>
      </c>
      <c r="CE399" s="3" t="s">
        <v>161</v>
      </c>
      <c r="CF399" s="4">
        <v>45245</v>
      </c>
      <c r="CI399" s="3">
        <v>1</v>
      </c>
      <c r="CJ399" s="3">
        <v>1</v>
      </c>
      <c r="CK399" s="3">
        <v>42</v>
      </c>
      <c r="CL399" s="3" t="s">
        <v>88</v>
      </c>
    </row>
    <row r="400" spans="1:90" x14ac:dyDescent="0.3">
      <c r="A400" s="3" t="s">
        <v>72</v>
      </c>
      <c r="B400" s="3" t="s">
        <v>73</v>
      </c>
      <c r="C400" s="3" t="s">
        <v>74</v>
      </c>
      <c r="E400" s="3" t="str">
        <f>"GAB2017678"</f>
        <v>GAB2017678</v>
      </c>
      <c r="F400" s="4">
        <v>45243</v>
      </c>
      <c r="G400" s="3">
        <v>202408</v>
      </c>
      <c r="H400" s="3" t="s">
        <v>75</v>
      </c>
      <c r="I400" s="3" t="s">
        <v>76</v>
      </c>
      <c r="J400" s="3" t="s">
        <v>77</v>
      </c>
      <c r="K400" s="3" t="s">
        <v>78</v>
      </c>
      <c r="L400" s="3" t="s">
        <v>141</v>
      </c>
      <c r="M400" s="3" t="s">
        <v>142</v>
      </c>
      <c r="N400" s="3" t="s">
        <v>350</v>
      </c>
      <c r="O400" s="3" t="s">
        <v>169</v>
      </c>
      <c r="P400" s="3" t="str">
        <f>"SUT-CT083895                  "</f>
        <v xml:space="preserve">SUT-CT083895                  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3">
        <v>0</v>
      </c>
      <c r="AE400" s="3">
        <v>0</v>
      </c>
      <c r="AF400" s="3">
        <v>0</v>
      </c>
      <c r="AG400" s="3">
        <v>5.57</v>
      </c>
      <c r="AH400" s="3">
        <v>0</v>
      </c>
      <c r="AI400" s="3">
        <v>0</v>
      </c>
      <c r="AJ400" s="3">
        <v>0</v>
      </c>
      <c r="AK400" s="3">
        <v>0</v>
      </c>
      <c r="AL400" s="3">
        <v>0</v>
      </c>
      <c r="AM400" s="3">
        <v>0</v>
      </c>
      <c r="AN400" s="3">
        <v>0</v>
      </c>
      <c r="AO400" s="3">
        <v>0</v>
      </c>
      <c r="AP400" s="3">
        <v>0</v>
      </c>
      <c r="AQ400" s="3">
        <v>80.56</v>
      </c>
      <c r="AR400" s="3">
        <v>0</v>
      </c>
      <c r="AS400" s="3">
        <v>0</v>
      </c>
      <c r="AT400" s="3">
        <v>0</v>
      </c>
      <c r="AU400" s="3">
        <v>0</v>
      </c>
      <c r="AV400" s="3">
        <v>0</v>
      </c>
      <c r="AW400" s="3">
        <v>0</v>
      </c>
      <c r="AX400" s="3">
        <v>0</v>
      </c>
      <c r="AY400" s="3">
        <v>0</v>
      </c>
      <c r="AZ400" s="3">
        <v>0</v>
      </c>
      <c r="BA400" s="3">
        <v>0</v>
      </c>
      <c r="BB400" s="3">
        <v>0</v>
      </c>
      <c r="BC400" s="3">
        <v>0</v>
      </c>
      <c r="BD400" s="3">
        <v>0</v>
      </c>
      <c r="BE400" s="3">
        <v>0</v>
      </c>
      <c r="BF400" s="3">
        <v>0</v>
      </c>
      <c r="BG400" s="3">
        <v>0</v>
      </c>
      <c r="BH400" s="3">
        <v>1</v>
      </c>
      <c r="BI400" s="3">
        <v>0.4</v>
      </c>
      <c r="BJ400" s="3">
        <v>2.6</v>
      </c>
      <c r="BK400" s="3">
        <v>3</v>
      </c>
      <c r="BL400" s="3">
        <v>212.01</v>
      </c>
      <c r="BM400" s="3">
        <v>31.8</v>
      </c>
      <c r="BN400" s="3">
        <v>243.81</v>
      </c>
      <c r="BO400" s="3">
        <v>243.81</v>
      </c>
      <c r="BR400" s="3" t="s">
        <v>84</v>
      </c>
      <c r="BS400" s="4">
        <v>45245</v>
      </c>
      <c r="BT400" s="5">
        <v>0.66111111111111109</v>
      </c>
      <c r="BU400" s="3" t="s">
        <v>1224</v>
      </c>
      <c r="BV400" s="3" t="s">
        <v>94</v>
      </c>
      <c r="BY400" s="3">
        <v>13144.25</v>
      </c>
      <c r="CA400" s="3" t="s">
        <v>1225</v>
      </c>
      <c r="CC400" s="3" t="s">
        <v>142</v>
      </c>
      <c r="CD400" s="3">
        <v>300</v>
      </c>
      <c r="CE400" s="3" t="s">
        <v>161</v>
      </c>
      <c r="CF400" s="4">
        <v>45245</v>
      </c>
      <c r="CI400" s="3">
        <v>3</v>
      </c>
      <c r="CJ400" s="3">
        <v>2</v>
      </c>
      <c r="CK400" s="3">
        <v>43</v>
      </c>
      <c r="CL400" s="3" t="s">
        <v>88</v>
      </c>
    </row>
    <row r="401" spans="1:90" x14ac:dyDescent="0.3">
      <c r="A401" s="3" t="s">
        <v>72</v>
      </c>
      <c r="B401" s="3" t="s">
        <v>73</v>
      </c>
      <c r="C401" s="3" t="s">
        <v>74</v>
      </c>
      <c r="E401" s="3" t="str">
        <f>"GAB2017680"</f>
        <v>GAB2017680</v>
      </c>
      <c r="F401" s="4">
        <v>45243</v>
      </c>
      <c r="G401" s="3">
        <v>202408</v>
      </c>
      <c r="H401" s="3" t="s">
        <v>75</v>
      </c>
      <c r="I401" s="3" t="s">
        <v>76</v>
      </c>
      <c r="J401" s="3" t="s">
        <v>77</v>
      </c>
      <c r="K401" s="3" t="s">
        <v>78</v>
      </c>
      <c r="L401" s="3" t="s">
        <v>157</v>
      </c>
      <c r="M401" s="3" t="s">
        <v>158</v>
      </c>
      <c r="N401" s="3" t="s">
        <v>1226</v>
      </c>
      <c r="O401" s="3" t="s">
        <v>169</v>
      </c>
      <c r="P401" s="3" t="str">
        <f>"SUT-019035                    "</f>
        <v xml:space="preserve">SUT-019035                    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5.57</v>
      </c>
      <c r="AH401" s="3">
        <v>0</v>
      </c>
      <c r="AI401" s="3">
        <v>0</v>
      </c>
      <c r="AJ401" s="3">
        <v>0</v>
      </c>
      <c r="AK401" s="3">
        <v>0</v>
      </c>
      <c r="AL401" s="3">
        <v>0</v>
      </c>
      <c r="AM401" s="3">
        <v>0</v>
      </c>
      <c r="AN401" s="3">
        <v>0</v>
      </c>
      <c r="AO401" s="3">
        <v>0</v>
      </c>
      <c r="AP401" s="3">
        <v>0</v>
      </c>
      <c r="AQ401" s="3">
        <v>83.03</v>
      </c>
      <c r="AR401" s="3">
        <v>0</v>
      </c>
      <c r="AS401" s="3">
        <v>0</v>
      </c>
      <c r="AT401" s="3">
        <v>0</v>
      </c>
      <c r="AU401" s="3">
        <v>0</v>
      </c>
      <c r="AV401" s="3">
        <v>0</v>
      </c>
      <c r="AW401" s="3">
        <v>0</v>
      </c>
      <c r="AX401" s="3">
        <v>0</v>
      </c>
      <c r="AY401" s="3">
        <v>0</v>
      </c>
      <c r="AZ401" s="3">
        <v>0</v>
      </c>
      <c r="BA401" s="3">
        <v>0</v>
      </c>
      <c r="BB401" s="3">
        <v>0</v>
      </c>
      <c r="BC401" s="3">
        <v>0</v>
      </c>
      <c r="BD401" s="3">
        <v>0</v>
      </c>
      <c r="BE401" s="3">
        <v>0</v>
      </c>
      <c r="BF401" s="3">
        <v>0</v>
      </c>
      <c r="BG401" s="3">
        <v>0</v>
      </c>
      <c r="BH401" s="3">
        <v>1</v>
      </c>
      <c r="BI401" s="3">
        <v>10.4</v>
      </c>
      <c r="BJ401" s="3">
        <v>26</v>
      </c>
      <c r="BK401" s="3">
        <v>26</v>
      </c>
      <c r="BL401" s="3">
        <v>218.33</v>
      </c>
      <c r="BM401" s="3">
        <v>32.75</v>
      </c>
      <c r="BN401" s="3">
        <v>251.08</v>
      </c>
      <c r="BO401" s="3">
        <v>251.08</v>
      </c>
      <c r="BR401" s="3" t="s">
        <v>84</v>
      </c>
      <c r="BS401" s="4">
        <v>45245</v>
      </c>
      <c r="BT401" s="5">
        <v>0.4145833333333333</v>
      </c>
      <c r="BU401" s="3" t="s">
        <v>1227</v>
      </c>
      <c r="BV401" s="3" t="s">
        <v>94</v>
      </c>
      <c r="BY401" s="3">
        <v>130002</v>
      </c>
      <c r="CA401" s="3" t="s">
        <v>1228</v>
      </c>
      <c r="CC401" s="3" t="s">
        <v>158</v>
      </c>
      <c r="CD401" s="3">
        <v>8</v>
      </c>
      <c r="CE401" s="3" t="s">
        <v>161</v>
      </c>
      <c r="CF401" s="4">
        <v>45245</v>
      </c>
      <c r="CI401" s="3">
        <v>3</v>
      </c>
      <c r="CJ401" s="3">
        <v>2</v>
      </c>
      <c r="CK401" s="3">
        <v>41</v>
      </c>
      <c r="CL401" s="3" t="s">
        <v>88</v>
      </c>
    </row>
    <row r="402" spans="1:90" x14ac:dyDescent="0.3">
      <c r="A402" s="3" t="s">
        <v>72</v>
      </c>
      <c r="B402" s="3" t="s">
        <v>73</v>
      </c>
      <c r="C402" s="3" t="s">
        <v>74</v>
      </c>
      <c r="E402" s="3" t="str">
        <f>"009943843033"</f>
        <v>009943843033</v>
      </c>
      <c r="F402" s="4">
        <v>45243</v>
      </c>
      <c r="G402" s="3">
        <v>202408</v>
      </c>
      <c r="H402" s="3" t="s">
        <v>154</v>
      </c>
      <c r="I402" s="3" t="s">
        <v>155</v>
      </c>
      <c r="J402" s="3" t="s">
        <v>138</v>
      </c>
      <c r="K402" s="3" t="s">
        <v>78</v>
      </c>
      <c r="L402" s="3" t="s">
        <v>75</v>
      </c>
      <c r="M402" s="3" t="s">
        <v>76</v>
      </c>
      <c r="N402" s="3" t="s">
        <v>138</v>
      </c>
      <c r="O402" s="3" t="s">
        <v>82</v>
      </c>
      <c r="P402" s="3" t="str">
        <f>"                              "</f>
        <v xml:space="preserve">                              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  <c r="AI402" s="3">
        <v>0</v>
      </c>
      <c r="AJ402" s="3">
        <v>0</v>
      </c>
      <c r="AK402" s="3">
        <v>0</v>
      </c>
      <c r="AL402" s="3">
        <v>0</v>
      </c>
      <c r="AM402" s="3">
        <v>0</v>
      </c>
      <c r="AN402" s="3">
        <v>0</v>
      </c>
      <c r="AO402" s="3">
        <v>0</v>
      </c>
      <c r="AP402" s="3">
        <v>0</v>
      </c>
      <c r="AQ402" s="3">
        <v>29.54</v>
      </c>
      <c r="AR402" s="3">
        <v>0</v>
      </c>
      <c r="AS402" s="3">
        <v>0</v>
      </c>
      <c r="AT402" s="3">
        <v>0</v>
      </c>
      <c r="AU402" s="3">
        <v>0</v>
      </c>
      <c r="AV402" s="3">
        <v>0</v>
      </c>
      <c r="AW402" s="3">
        <v>0</v>
      </c>
      <c r="AX402" s="3">
        <v>0</v>
      </c>
      <c r="AY402" s="3">
        <v>0</v>
      </c>
      <c r="AZ402" s="3">
        <v>0</v>
      </c>
      <c r="BA402" s="3">
        <v>0</v>
      </c>
      <c r="BB402" s="3">
        <v>0</v>
      </c>
      <c r="BC402" s="3">
        <v>0</v>
      </c>
      <c r="BD402" s="3">
        <v>0</v>
      </c>
      <c r="BE402" s="3">
        <v>0</v>
      </c>
      <c r="BF402" s="3">
        <v>0</v>
      </c>
      <c r="BG402" s="3">
        <v>0</v>
      </c>
      <c r="BH402" s="3">
        <v>1</v>
      </c>
      <c r="BI402" s="3">
        <v>1</v>
      </c>
      <c r="BJ402" s="3">
        <v>0.2</v>
      </c>
      <c r="BK402" s="3">
        <v>1</v>
      </c>
      <c r="BL402" s="3">
        <v>75.69</v>
      </c>
      <c r="BM402" s="3">
        <v>11.35</v>
      </c>
      <c r="BN402" s="3">
        <v>87.04</v>
      </c>
      <c r="BO402" s="3">
        <v>87.04</v>
      </c>
      <c r="BQ402" s="3" t="s">
        <v>1229</v>
      </c>
      <c r="BR402" s="3" t="s">
        <v>264</v>
      </c>
      <c r="BS402" s="4">
        <v>45244</v>
      </c>
      <c r="BT402" s="5">
        <v>0.42083333333333334</v>
      </c>
      <c r="BU402" s="3" t="s">
        <v>165</v>
      </c>
      <c r="BV402" s="3" t="s">
        <v>94</v>
      </c>
      <c r="BY402" s="3">
        <v>1200</v>
      </c>
      <c r="BZ402" s="3" t="s">
        <v>86</v>
      </c>
      <c r="CA402" s="3" t="s">
        <v>469</v>
      </c>
      <c r="CC402" s="3" t="s">
        <v>76</v>
      </c>
      <c r="CD402" s="3">
        <v>7460</v>
      </c>
      <c r="CE402" s="3" t="s">
        <v>161</v>
      </c>
      <c r="CF402" s="4">
        <v>45245</v>
      </c>
      <c r="CI402" s="3">
        <v>2</v>
      </c>
      <c r="CJ402" s="3">
        <v>1</v>
      </c>
      <c r="CK402" s="3">
        <v>21</v>
      </c>
      <c r="CL402" s="3" t="s">
        <v>88</v>
      </c>
    </row>
    <row r="403" spans="1:90" x14ac:dyDescent="0.3">
      <c r="A403" s="3" t="s">
        <v>72</v>
      </c>
      <c r="B403" s="3" t="s">
        <v>73</v>
      </c>
      <c r="C403" s="3" t="s">
        <v>74</v>
      </c>
      <c r="E403" s="3" t="str">
        <f>"GAB2017664"</f>
        <v>GAB2017664</v>
      </c>
      <c r="F403" s="4">
        <v>45243</v>
      </c>
      <c r="G403" s="3">
        <v>202408</v>
      </c>
      <c r="H403" s="3" t="s">
        <v>75</v>
      </c>
      <c r="I403" s="3" t="s">
        <v>76</v>
      </c>
      <c r="J403" s="3" t="s">
        <v>77</v>
      </c>
      <c r="K403" s="3" t="s">
        <v>78</v>
      </c>
      <c r="L403" s="3" t="s">
        <v>233</v>
      </c>
      <c r="M403" s="3" t="s">
        <v>234</v>
      </c>
      <c r="N403" s="3" t="s">
        <v>235</v>
      </c>
      <c r="O403" s="3" t="s">
        <v>82</v>
      </c>
      <c r="P403" s="3" t="str">
        <f>"SUT-CT083883                  "</f>
        <v xml:space="preserve">SUT-CT083883                  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  <c r="AI403" s="3">
        <v>0</v>
      </c>
      <c r="AJ403" s="3">
        <v>0</v>
      </c>
      <c r="AK403" s="3">
        <v>0</v>
      </c>
      <c r="AL403" s="3">
        <v>0</v>
      </c>
      <c r="AM403" s="3">
        <v>0</v>
      </c>
      <c r="AN403" s="3">
        <v>0</v>
      </c>
      <c r="AO403" s="3">
        <v>0</v>
      </c>
      <c r="AP403" s="3">
        <v>0</v>
      </c>
      <c r="AQ403" s="3">
        <v>121.84</v>
      </c>
      <c r="AR403" s="3">
        <v>0</v>
      </c>
      <c r="AS403" s="3">
        <v>0</v>
      </c>
      <c r="AT403" s="3">
        <v>0</v>
      </c>
      <c r="AU403" s="3">
        <v>0</v>
      </c>
      <c r="AV403" s="3">
        <v>0</v>
      </c>
      <c r="AW403" s="3">
        <v>0</v>
      </c>
      <c r="AX403" s="3">
        <v>0</v>
      </c>
      <c r="AY403" s="3">
        <v>0</v>
      </c>
      <c r="AZ403" s="3">
        <v>0</v>
      </c>
      <c r="BA403" s="3">
        <v>0</v>
      </c>
      <c r="BB403" s="3">
        <v>0</v>
      </c>
      <c r="BC403" s="3">
        <v>0</v>
      </c>
      <c r="BD403" s="3">
        <v>0</v>
      </c>
      <c r="BE403" s="3">
        <v>0</v>
      </c>
      <c r="BF403" s="3">
        <v>0</v>
      </c>
      <c r="BG403" s="3">
        <v>0</v>
      </c>
      <c r="BH403" s="3">
        <v>1</v>
      </c>
      <c r="BI403" s="3">
        <v>0.2</v>
      </c>
      <c r="BJ403" s="3">
        <v>4.2</v>
      </c>
      <c r="BK403" s="3">
        <v>4.5</v>
      </c>
      <c r="BL403" s="3">
        <v>312.20999999999998</v>
      </c>
      <c r="BM403" s="3">
        <v>46.83</v>
      </c>
      <c r="BN403" s="3">
        <v>359.04</v>
      </c>
      <c r="BO403" s="3">
        <v>359.04</v>
      </c>
      <c r="BQ403" s="3" t="s">
        <v>236</v>
      </c>
      <c r="BR403" s="3" t="s">
        <v>84</v>
      </c>
      <c r="BS403" s="4">
        <v>45244</v>
      </c>
      <c r="BT403" s="5">
        <v>0.4513888888888889</v>
      </c>
      <c r="BU403" s="3" t="s">
        <v>1230</v>
      </c>
      <c r="BV403" s="3" t="s">
        <v>94</v>
      </c>
      <c r="BY403" s="3">
        <v>21046.03</v>
      </c>
      <c r="BZ403" s="3" t="s">
        <v>86</v>
      </c>
      <c r="CA403" s="3" t="s">
        <v>299</v>
      </c>
      <c r="CC403" s="3" t="s">
        <v>234</v>
      </c>
      <c r="CD403" s="3">
        <v>2515</v>
      </c>
      <c r="CE403" s="3" t="s">
        <v>87</v>
      </c>
      <c r="CF403" s="4">
        <v>45244</v>
      </c>
      <c r="CI403" s="3">
        <v>1</v>
      </c>
      <c r="CJ403" s="3">
        <v>1</v>
      </c>
      <c r="CK403" s="3">
        <v>23</v>
      </c>
      <c r="CL403" s="3" t="s">
        <v>88</v>
      </c>
    </row>
    <row r="404" spans="1:90" x14ac:dyDescent="0.3">
      <c r="A404" s="3" t="s">
        <v>72</v>
      </c>
      <c r="B404" s="3" t="s">
        <v>73</v>
      </c>
      <c r="C404" s="3" t="s">
        <v>74</v>
      </c>
      <c r="E404" s="3" t="str">
        <f>"GAB2017665"</f>
        <v>GAB2017665</v>
      </c>
      <c r="F404" s="4">
        <v>45243</v>
      </c>
      <c r="G404" s="3">
        <v>202408</v>
      </c>
      <c r="H404" s="3" t="s">
        <v>75</v>
      </c>
      <c r="I404" s="3" t="s">
        <v>76</v>
      </c>
      <c r="J404" s="3" t="s">
        <v>77</v>
      </c>
      <c r="K404" s="3" t="s">
        <v>78</v>
      </c>
      <c r="L404" s="3" t="s">
        <v>103</v>
      </c>
      <c r="M404" s="3" t="s">
        <v>104</v>
      </c>
      <c r="N404" s="3" t="s">
        <v>105</v>
      </c>
      <c r="O404" s="3" t="s">
        <v>82</v>
      </c>
      <c r="P404" s="3" t="str">
        <f>"SUT-CT083882 881              "</f>
        <v xml:space="preserve">SUT-CT083882 881              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  <c r="AI404" s="3">
        <v>0</v>
      </c>
      <c r="AJ404" s="3">
        <v>0</v>
      </c>
      <c r="AK404" s="3">
        <v>0</v>
      </c>
      <c r="AL404" s="3">
        <v>0</v>
      </c>
      <c r="AM404" s="3">
        <v>0</v>
      </c>
      <c r="AN404" s="3">
        <v>0</v>
      </c>
      <c r="AO404" s="3">
        <v>0</v>
      </c>
      <c r="AP404" s="3">
        <v>0</v>
      </c>
      <c r="AQ404" s="3">
        <v>70.150000000000006</v>
      </c>
      <c r="AR404" s="3">
        <v>0</v>
      </c>
      <c r="AS404" s="3">
        <v>0</v>
      </c>
      <c r="AT404" s="3">
        <v>0</v>
      </c>
      <c r="AU404" s="3">
        <v>0</v>
      </c>
      <c r="AV404" s="3">
        <v>0</v>
      </c>
      <c r="AW404" s="3">
        <v>15.9</v>
      </c>
      <c r="AX404" s="3">
        <v>0</v>
      </c>
      <c r="AY404" s="3">
        <v>0</v>
      </c>
      <c r="AZ404" s="3">
        <v>0</v>
      </c>
      <c r="BA404" s="3">
        <v>0</v>
      </c>
      <c r="BB404" s="3">
        <v>0</v>
      </c>
      <c r="BC404" s="3">
        <v>0</v>
      </c>
      <c r="BD404" s="3">
        <v>0</v>
      </c>
      <c r="BE404" s="3">
        <v>0</v>
      </c>
      <c r="BF404" s="3">
        <v>0</v>
      </c>
      <c r="BG404" s="3">
        <v>0</v>
      </c>
      <c r="BH404" s="3">
        <v>1</v>
      </c>
      <c r="BI404" s="3">
        <v>0.4</v>
      </c>
      <c r="BJ404" s="3">
        <v>2.4</v>
      </c>
      <c r="BK404" s="3">
        <v>2.5</v>
      </c>
      <c r="BL404" s="3">
        <v>195.66</v>
      </c>
      <c r="BM404" s="3">
        <v>29.35</v>
      </c>
      <c r="BN404" s="3">
        <v>225.01</v>
      </c>
      <c r="BO404" s="3">
        <v>225.01</v>
      </c>
      <c r="BQ404" s="3" t="s">
        <v>106</v>
      </c>
      <c r="BR404" s="3" t="s">
        <v>84</v>
      </c>
      <c r="BS404" s="3" t="s">
        <v>85</v>
      </c>
      <c r="BY404" s="3">
        <v>11985.12</v>
      </c>
      <c r="BZ404" s="3" t="s">
        <v>108</v>
      </c>
      <c r="CC404" s="3" t="s">
        <v>104</v>
      </c>
      <c r="CD404" s="3">
        <v>1982</v>
      </c>
      <c r="CE404" s="3" t="s">
        <v>239</v>
      </c>
      <c r="CF404" s="4">
        <v>45246</v>
      </c>
      <c r="CI404" s="3">
        <v>1</v>
      </c>
      <c r="CJ404" s="3" t="s">
        <v>85</v>
      </c>
      <c r="CK404" s="3">
        <v>23</v>
      </c>
      <c r="CL404" s="3" t="s">
        <v>88</v>
      </c>
    </row>
    <row r="405" spans="1:90" x14ac:dyDescent="0.3">
      <c r="A405" s="3" t="s">
        <v>72</v>
      </c>
      <c r="B405" s="3" t="s">
        <v>73</v>
      </c>
      <c r="C405" s="3" t="s">
        <v>74</v>
      </c>
      <c r="E405" s="3" t="str">
        <f>"GAB2017666"</f>
        <v>GAB2017666</v>
      </c>
      <c r="F405" s="4">
        <v>45243</v>
      </c>
      <c r="G405" s="3">
        <v>202408</v>
      </c>
      <c r="H405" s="3" t="s">
        <v>75</v>
      </c>
      <c r="I405" s="3" t="s">
        <v>76</v>
      </c>
      <c r="J405" s="3" t="s">
        <v>77</v>
      </c>
      <c r="K405" s="3" t="s">
        <v>78</v>
      </c>
      <c r="L405" s="3" t="s">
        <v>215</v>
      </c>
      <c r="M405" s="3" t="s">
        <v>216</v>
      </c>
      <c r="N405" s="3" t="s">
        <v>228</v>
      </c>
      <c r="O405" s="3" t="s">
        <v>82</v>
      </c>
      <c r="P405" s="3" t="str">
        <f>"SUT-CT083879                  "</f>
        <v xml:space="preserve">SUT-CT083879                  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  <c r="AI405" s="3">
        <v>0</v>
      </c>
      <c r="AJ405" s="3">
        <v>0</v>
      </c>
      <c r="AK405" s="3">
        <v>0</v>
      </c>
      <c r="AL405" s="3">
        <v>0</v>
      </c>
      <c r="AM405" s="3">
        <v>0</v>
      </c>
      <c r="AN405" s="3">
        <v>0</v>
      </c>
      <c r="AO405" s="3">
        <v>0</v>
      </c>
      <c r="AP405" s="3">
        <v>0</v>
      </c>
      <c r="AQ405" s="3">
        <v>44.29</v>
      </c>
      <c r="AR405" s="3">
        <v>0</v>
      </c>
      <c r="AS405" s="3">
        <v>0</v>
      </c>
      <c r="AT405" s="3">
        <v>0</v>
      </c>
      <c r="AU405" s="3">
        <v>0</v>
      </c>
      <c r="AV405" s="3">
        <v>0</v>
      </c>
      <c r="AW405" s="3">
        <v>0</v>
      </c>
      <c r="AX405" s="3">
        <v>0</v>
      </c>
      <c r="AY405" s="3">
        <v>0</v>
      </c>
      <c r="AZ405" s="3">
        <v>0</v>
      </c>
      <c r="BA405" s="3">
        <v>0</v>
      </c>
      <c r="BB405" s="3">
        <v>0</v>
      </c>
      <c r="BC405" s="3">
        <v>0</v>
      </c>
      <c r="BD405" s="3">
        <v>0</v>
      </c>
      <c r="BE405" s="3">
        <v>0</v>
      </c>
      <c r="BF405" s="3">
        <v>0</v>
      </c>
      <c r="BG405" s="3">
        <v>0</v>
      </c>
      <c r="BH405" s="3">
        <v>1</v>
      </c>
      <c r="BI405" s="3">
        <v>0.5</v>
      </c>
      <c r="BJ405" s="3">
        <v>2.6</v>
      </c>
      <c r="BK405" s="3">
        <v>3</v>
      </c>
      <c r="BL405" s="3">
        <v>113.5</v>
      </c>
      <c r="BM405" s="3">
        <v>17.03</v>
      </c>
      <c r="BN405" s="3">
        <v>130.53</v>
      </c>
      <c r="BO405" s="3">
        <v>130.53</v>
      </c>
      <c r="BQ405" s="3" t="s">
        <v>240</v>
      </c>
      <c r="BR405" s="3" t="s">
        <v>84</v>
      </c>
      <c r="BS405" s="4">
        <v>45245</v>
      </c>
      <c r="BT405" s="5">
        <v>0.39374999999999999</v>
      </c>
      <c r="BU405" s="3" t="s">
        <v>1231</v>
      </c>
      <c r="BV405" s="3" t="s">
        <v>94</v>
      </c>
      <c r="BY405" s="3">
        <v>13063.05</v>
      </c>
      <c r="BZ405" s="3" t="s">
        <v>86</v>
      </c>
      <c r="CA405" s="3" t="s">
        <v>242</v>
      </c>
      <c r="CC405" s="3" t="s">
        <v>216</v>
      </c>
      <c r="CD405" s="3">
        <v>699</v>
      </c>
      <c r="CE405" s="3" t="s">
        <v>243</v>
      </c>
      <c r="CF405" s="4">
        <v>45245</v>
      </c>
      <c r="CI405" s="3">
        <v>2</v>
      </c>
      <c r="CJ405" s="3">
        <v>2</v>
      </c>
      <c r="CK405" s="3">
        <v>21</v>
      </c>
      <c r="CL405" s="3" t="s">
        <v>88</v>
      </c>
    </row>
    <row r="406" spans="1:90" x14ac:dyDescent="0.3">
      <c r="A406" s="3" t="s">
        <v>72</v>
      </c>
      <c r="B406" s="3" t="s">
        <v>73</v>
      </c>
      <c r="C406" s="3" t="s">
        <v>74</v>
      </c>
      <c r="E406" s="3" t="str">
        <f>"GAB2017667"</f>
        <v>GAB2017667</v>
      </c>
      <c r="F406" s="4">
        <v>45243</v>
      </c>
      <c r="G406" s="3">
        <v>202408</v>
      </c>
      <c r="H406" s="3" t="s">
        <v>75</v>
      </c>
      <c r="I406" s="3" t="s">
        <v>76</v>
      </c>
      <c r="J406" s="3" t="s">
        <v>77</v>
      </c>
      <c r="K406" s="3" t="s">
        <v>78</v>
      </c>
      <c r="L406" s="3" t="s">
        <v>126</v>
      </c>
      <c r="M406" s="3" t="s">
        <v>127</v>
      </c>
      <c r="N406" s="3" t="s">
        <v>128</v>
      </c>
      <c r="O406" s="3" t="s">
        <v>82</v>
      </c>
      <c r="P406" s="3" t="str">
        <f>"SUT-CT083878                  "</f>
        <v xml:space="preserve">SUT-CT083878                  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  <c r="AI406" s="3">
        <v>0</v>
      </c>
      <c r="AJ406" s="3">
        <v>0</v>
      </c>
      <c r="AK406" s="3">
        <v>0</v>
      </c>
      <c r="AL406" s="3">
        <v>0</v>
      </c>
      <c r="AM406" s="3">
        <v>0</v>
      </c>
      <c r="AN406" s="3">
        <v>0</v>
      </c>
      <c r="AO406" s="3">
        <v>0</v>
      </c>
      <c r="AP406" s="3">
        <v>0</v>
      </c>
      <c r="AQ406" s="3">
        <v>57.23</v>
      </c>
      <c r="AR406" s="3">
        <v>0</v>
      </c>
      <c r="AS406" s="3">
        <v>0</v>
      </c>
      <c r="AT406" s="3">
        <v>0</v>
      </c>
      <c r="AU406" s="3">
        <v>0</v>
      </c>
      <c r="AV406" s="3">
        <v>0</v>
      </c>
      <c r="AW406" s="3">
        <v>0</v>
      </c>
      <c r="AX406" s="3">
        <v>0</v>
      </c>
      <c r="AY406" s="3">
        <v>0</v>
      </c>
      <c r="AZ406" s="3">
        <v>0</v>
      </c>
      <c r="BA406" s="3">
        <v>0</v>
      </c>
      <c r="BB406" s="3">
        <v>0</v>
      </c>
      <c r="BC406" s="3">
        <v>0</v>
      </c>
      <c r="BD406" s="3">
        <v>0</v>
      </c>
      <c r="BE406" s="3">
        <v>0</v>
      </c>
      <c r="BF406" s="3">
        <v>0</v>
      </c>
      <c r="BG406" s="3">
        <v>0</v>
      </c>
      <c r="BH406" s="3">
        <v>1</v>
      </c>
      <c r="BI406" s="3">
        <v>0.5</v>
      </c>
      <c r="BJ406" s="3">
        <v>1.8</v>
      </c>
      <c r="BK406" s="3">
        <v>2</v>
      </c>
      <c r="BL406" s="3">
        <v>146.65</v>
      </c>
      <c r="BM406" s="3">
        <v>22</v>
      </c>
      <c r="BN406" s="3">
        <v>168.65</v>
      </c>
      <c r="BO406" s="3">
        <v>168.65</v>
      </c>
      <c r="BQ406" s="3" t="s">
        <v>129</v>
      </c>
      <c r="BR406" s="3" t="s">
        <v>84</v>
      </c>
      <c r="BS406" s="4">
        <v>45244</v>
      </c>
      <c r="BT406" s="5">
        <v>0.85</v>
      </c>
      <c r="BU406" s="3" t="s">
        <v>1232</v>
      </c>
      <c r="BV406" s="3" t="s">
        <v>94</v>
      </c>
      <c r="BY406" s="3">
        <v>8831.16</v>
      </c>
      <c r="BZ406" s="3" t="s">
        <v>86</v>
      </c>
      <c r="CA406" s="3" t="s">
        <v>1233</v>
      </c>
      <c r="CC406" s="3" t="s">
        <v>127</v>
      </c>
      <c r="CD406" s="3">
        <v>250</v>
      </c>
      <c r="CE406" s="3" t="s">
        <v>177</v>
      </c>
      <c r="CI406" s="3">
        <v>2</v>
      </c>
      <c r="CJ406" s="3">
        <v>1</v>
      </c>
      <c r="CK406" s="3">
        <v>23</v>
      </c>
      <c r="CL406" s="3" t="s">
        <v>88</v>
      </c>
    </row>
    <row r="407" spans="1:90" x14ac:dyDescent="0.3">
      <c r="A407" s="3" t="s">
        <v>72</v>
      </c>
      <c r="B407" s="3" t="s">
        <v>73</v>
      </c>
      <c r="C407" s="3" t="s">
        <v>74</v>
      </c>
      <c r="E407" s="3" t="str">
        <f>"GAB2017669"</f>
        <v>GAB2017669</v>
      </c>
      <c r="F407" s="4">
        <v>45243</v>
      </c>
      <c r="G407" s="3">
        <v>202408</v>
      </c>
      <c r="H407" s="3" t="s">
        <v>75</v>
      </c>
      <c r="I407" s="3" t="s">
        <v>76</v>
      </c>
      <c r="J407" s="3" t="s">
        <v>77</v>
      </c>
      <c r="K407" s="3" t="s">
        <v>78</v>
      </c>
      <c r="L407" s="3" t="s">
        <v>395</v>
      </c>
      <c r="M407" s="3" t="s">
        <v>396</v>
      </c>
      <c r="N407" s="3" t="s">
        <v>1234</v>
      </c>
      <c r="O407" s="3" t="s">
        <v>82</v>
      </c>
      <c r="P407" s="3" t="str">
        <f>"SUT-CT083880                  "</f>
        <v xml:space="preserve">SUT-CT083880                  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  <c r="AI407" s="3">
        <v>0</v>
      </c>
      <c r="AJ407" s="3">
        <v>0</v>
      </c>
      <c r="AK407" s="3">
        <v>0</v>
      </c>
      <c r="AL407" s="3">
        <v>0</v>
      </c>
      <c r="AM407" s="3">
        <v>0</v>
      </c>
      <c r="AN407" s="3">
        <v>0</v>
      </c>
      <c r="AO407" s="3">
        <v>0</v>
      </c>
      <c r="AP407" s="3">
        <v>0</v>
      </c>
      <c r="AQ407" s="3">
        <v>29.54</v>
      </c>
      <c r="AR407" s="3">
        <v>0</v>
      </c>
      <c r="AS407" s="3">
        <v>0</v>
      </c>
      <c r="AT407" s="3">
        <v>0</v>
      </c>
      <c r="AU407" s="3">
        <v>0</v>
      </c>
      <c r="AV407" s="3">
        <v>0</v>
      </c>
      <c r="AW407" s="3">
        <v>0</v>
      </c>
      <c r="AX407" s="3">
        <v>0</v>
      </c>
      <c r="AY407" s="3">
        <v>0</v>
      </c>
      <c r="AZ407" s="3">
        <v>0</v>
      </c>
      <c r="BA407" s="3">
        <v>0</v>
      </c>
      <c r="BB407" s="3">
        <v>0</v>
      </c>
      <c r="BC407" s="3">
        <v>0</v>
      </c>
      <c r="BD407" s="3">
        <v>0</v>
      </c>
      <c r="BE407" s="3">
        <v>0</v>
      </c>
      <c r="BF407" s="3">
        <v>0</v>
      </c>
      <c r="BG407" s="3">
        <v>0</v>
      </c>
      <c r="BH407" s="3">
        <v>1</v>
      </c>
      <c r="BI407" s="3">
        <v>0.7</v>
      </c>
      <c r="BJ407" s="3">
        <v>1.7</v>
      </c>
      <c r="BK407" s="3">
        <v>2</v>
      </c>
      <c r="BL407" s="3">
        <v>75.69</v>
      </c>
      <c r="BM407" s="3">
        <v>11.35</v>
      </c>
      <c r="BN407" s="3">
        <v>87.04</v>
      </c>
      <c r="BO407" s="3">
        <v>87.04</v>
      </c>
      <c r="BQ407" s="3" t="s">
        <v>1235</v>
      </c>
      <c r="BR407" s="3" t="s">
        <v>84</v>
      </c>
      <c r="BS407" s="4">
        <v>45245</v>
      </c>
      <c r="BT407" s="5">
        <v>0.4375</v>
      </c>
      <c r="BU407" s="3" t="s">
        <v>1236</v>
      </c>
      <c r="BV407" s="3" t="s">
        <v>94</v>
      </c>
      <c r="BY407" s="3">
        <v>8650.1299999999992</v>
      </c>
      <c r="BZ407" s="3" t="s">
        <v>86</v>
      </c>
      <c r="CA407" s="3" t="s">
        <v>1237</v>
      </c>
      <c r="CC407" s="3" t="s">
        <v>396</v>
      </c>
      <c r="CD407" s="3">
        <v>8301</v>
      </c>
      <c r="CE407" s="3" t="s">
        <v>300</v>
      </c>
      <c r="CF407" s="4">
        <v>45245</v>
      </c>
      <c r="CI407" s="3">
        <v>2</v>
      </c>
      <c r="CJ407" s="3">
        <v>2</v>
      </c>
      <c r="CK407" s="3">
        <v>21</v>
      </c>
      <c r="CL407" s="3" t="s">
        <v>88</v>
      </c>
    </row>
    <row r="408" spans="1:90" x14ac:dyDescent="0.3">
      <c r="A408" s="3" t="s">
        <v>72</v>
      </c>
      <c r="B408" s="3" t="s">
        <v>73</v>
      </c>
      <c r="C408" s="3" t="s">
        <v>74</v>
      </c>
      <c r="E408" s="3" t="str">
        <f>"GAB2017670"</f>
        <v>GAB2017670</v>
      </c>
      <c r="F408" s="4">
        <v>45243</v>
      </c>
      <c r="G408" s="3">
        <v>202408</v>
      </c>
      <c r="H408" s="3" t="s">
        <v>75</v>
      </c>
      <c r="I408" s="3" t="s">
        <v>76</v>
      </c>
      <c r="J408" s="3" t="s">
        <v>77</v>
      </c>
      <c r="K408" s="3" t="s">
        <v>78</v>
      </c>
      <c r="L408" s="3" t="s">
        <v>375</v>
      </c>
      <c r="M408" s="3" t="s">
        <v>376</v>
      </c>
      <c r="N408" s="3" t="s">
        <v>392</v>
      </c>
      <c r="O408" s="3" t="s">
        <v>82</v>
      </c>
      <c r="P408" s="3" t="str">
        <f>"SUT-CT083889                  "</f>
        <v xml:space="preserve">SUT-CT083889                  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  <c r="AI408" s="3">
        <v>0</v>
      </c>
      <c r="AJ408" s="3">
        <v>0</v>
      </c>
      <c r="AK408" s="3">
        <v>0</v>
      </c>
      <c r="AL408" s="3">
        <v>0</v>
      </c>
      <c r="AM408" s="3">
        <v>0</v>
      </c>
      <c r="AN408" s="3">
        <v>0</v>
      </c>
      <c r="AO408" s="3">
        <v>0</v>
      </c>
      <c r="AP408" s="3">
        <v>0</v>
      </c>
      <c r="AQ408" s="3">
        <v>44.29</v>
      </c>
      <c r="AR408" s="3">
        <v>0</v>
      </c>
      <c r="AS408" s="3">
        <v>0</v>
      </c>
      <c r="AT408" s="3">
        <v>0</v>
      </c>
      <c r="AU408" s="3">
        <v>0</v>
      </c>
      <c r="AV408" s="3">
        <v>0</v>
      </c>
      <c r="AW408" s="3">
        <v>15.9</v>
      </c>
      <c r="AX408" s="3">
        <v>0</v>
      </c>
      <c r="AY408" s="3">
        <v>0</v>
      </c>
      <c r="AZ408" s="3">
        <v>0</v>
      </c>
      <c r="BA408" s="3">
        <v>0</v>
      </c>
      <c r="BB408" s="3">
        <v>0</v>
      </c>
      <c r="BC408" s="3">
        <v>0</v>
      </c>
      <c r="BD408" s="3">
        <v>0</v>
      </c>
      <c r="BE408" s="3">
        <v>0</v>
      </c>
      <c r="BF408" s="3">
        <v>0</v>
      </c>
      <c r="BG408" s="3">
        <v>0</v>
      </c>
      <c r="BH408" s="3">
        <v>1</v>
      </c>
      <c r="BI408" s="3">
        <v>0.2</v>
      </c>
      <c r="BJ408" s="3">
        <v>2.6</v>
      </c>
      <c r="BK408" s="3">
        <v>3</v>
      </c>
      <c r="BL408" s="3">
        <v>129.4</v>
      </c>
      <c r="BM408" s="3">
        <v>19.41</v>
      </c>
      <c r="BN408" s="3">
        <v>148.81</v>
      </c>
      <c r="BO408" s="3">
        <v>148.81</v>
      </c>
      <c r="BQ408" s="3" t="s">
        <v>393</v>
      </c>
      <c r="BR408" s="3" t="s">
        <v>84</v>
      </c>
      <c r="BS408" s="4">
        <v>45244</v>
      </c>
      <c r="BT408" s="5">
        <v>0.43194444444444446</v>
      </c>
      <c r="BU408" s="3" t="s">
        <v>451</v>
      </c>
      <c r="BV408" s="3" t="s">
        <v>94</v>
      </c>
      <c r="BY408" s="3">
        <v>12911.24</v>
      </c>
      <c r="BZ408" s="3" t="s">
        <v>108</v>
      </c>
      <c r="CA408" s="3" t="s">
        <v>620</v>
      </c>
      <c r="CC408" s="3" t="s">
        <v>376</v>
      </c>
      <c r="CD408" s="3">
        <v>1475</v>
      </c>
      <c r="CE408" s="3" t="s">
        <v>87</v>
      </c>
      <c r="CF408" s="4">
        <v>45245</v>
      </c>
      <c r="CI408" s="3">
        <v>1</v>
      </c>
      <c r="CJ408" s="3">
        <v>1</v>
      </c>
      <c r="CK408" s="3">
        <v>21</v>
      </c>
      <c r="CL408" s="3" t="s">
        <v>88</v>
      </c>
    </row>
    <row r="409" spans="1:90" x14ac:dyDescent="0.3">
      <c r="A409" s="3" t="s">
        <v>72</v>
      </c>
      <c r="B409" s="3" t="s">
        <v>73</v>
      </c>
      <c r="C409" s="3" t="s">
        <v>74</v>
      </c>
      <c r="E409" s="3" t="str">
        <f>"GAB2017671"</f>
        <v>GAB2017671</v>
      </c>
      <c r="F409" s="4">
        <v>45243</v>
      </c>
      <c r="G409" s="3">
        <v>202408</v>
      </c>
      <c r="H409" s="3" t="s">
        <v>75</v>
      </c>
      <c r="I409" s="3" t="s">
        <v>76</v>
      </c>
      <c r="J409" s="3" t="s">
        <v>77</v>
      </c>
      <c r="K409" s="3" t="s">
        <v>78</v>
      </c>
      <c r="L409" s="3" t="s">
        <v>89</v>
      </c>
      <c r="M409" s="3" t="s">
        <v>90</v>
      </c>
      <c r="N409" s="3" t="s">
        <v>1238</v>
      </c>
      <c r="O409" s="3" t="s">
        <v>82</v>
      </c>
      <c r="P409" s="3" t="str">
        <f>"SUT-018993                    "</f>
        <v xml:space="preserve">SUT-018993                    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  <c r="AI409" s="3">
        <v>0</v>
      </c>
      <c r="AJ409" s="3">
        <v>0</v>
      </c>
      <c r="AK409" s="3">
        <v>0</v>
      </c>
      <c r="AL409" s="3">
        <v>0</v>
      </c>
      <c r="AM409" s="3">
        <v>0</v>
      </c>
      <c r="AN409" s="3">
        <v>0</v>
      </c>
      <c r="AO409" s="3">
        <v>0</v>
      </c>
      <c r="AP409" s="3">
        <v>0</v>
      </c>
      <c r="AQ409" s="3">
        <v>29.54</v>
      </c>
      <c r="AR409" s="3">
        <v>0</v>
      </c>
      <c r="AS409" s="3">
        <v>0</v>
      </c>
      <c r="AT409" s="3">
        <v>0</v>
      </c>
      <c r="AU409" s="3">
        <v>0</v>
      </c>
      <c r="AV409" s="3">
        <v>0</v>
      </c>
      <c r="AW409" s="3">
        <v>0</v>
      </c>
      <c r="AX409" s="3">
        <v>0</v>
      </c>
      <c r="AY409" s="3">
        <v>0</v>
      </c>
      <c r="AZ409" s="3">
        <v>0</v>
      </c>
      <c r="BA409" s="3">
        <v>0</v>
      </c>
      <c r="BB409" s="3">
        <v>0</v>
      </c>
      <c r="BC409" s="3">
        <v>0</v>
      </c>
      <c r="BD409" s="3">
        <v>0</v>
      </c>
      <c r="BE409" s="3">
        <v>0</v>
      </c>
      <c r="BF409" s="3">
        <v>0</v>
      </c>
      <c r="BG409" s="3">
        <v>0</v>
      </c>
      <c r="BH409" s="3">
        <v>1</v>
      </c>
      <c r="BI409" s="3">
        <v>0.2</v>
      </c>
      <c r="BJ409" s="3">
        <v>1.9</v>
      </c>
      <c r="BK409" s="3">
        <v>2</v>
      </c>
      <c r="BL409" s="3">
        <v>75.69</v>
      </c>
      <c r="BM409" s="3">
        <v>11.35</v>
      </c>
      <c r="BN409" s="3">
        <v>87.04</v>
      </c>
      <c r="BO409" s="3">
        <v>87.04</v>
      </c>
      <c r="BQ409" s="3" t="s">
        <v>1239</v>
      </c>
      <c r="BR409" s="3" t="s">
        <v>84</v>
      </c>
      <c r="BS409" s="4">
        <v>45244</v>
      </c>
      <c r="BT409" s="5">
        <v>0.27013888888888887</v>
      </c>
      <c r="BU409" s="3" t="s">
        <v>1240</v>
      </c>
      <c r="BV409" s="3" t="s">
        <v>94</v>
      </c>
      <c r="BY409" s="3">
        <v>9611.24</v>
      </c>
      <c r="BZ409" s="3" t="s">
        <v>86</v>
      </c>
      <c r="CA409" s="3" t="s">
        <v>1241</v>
      </c>
      <c r="CC409" s="3" t="s">
        <v>90</v>
      </c>
      <c r="CD409" s="3">
        <v>2000</v>
      </c>
      <c r="CE409" s="3" t="s">
        <v>96</v>
      </c>
      <c r="CF409" s="4">
        <v>45244</v>
      </c>
      <c r="CI409" s="3">
        <v>1</v>
      </c>
      <c r="CJ409" s="3">
        <v>1</v>
      </c>
      <c r="CK409" s="3">
        <v>21</v>
      </c>
      <c r="CL409" s="3" t="s">
        <v>88</v>
      </c>
    </row>
    <row r="410" spans="1:90" x14ac:dyDescent="0.3">
      <c r="A410" s="3" t="s">
        <v>72</v>
      </c>
      <c r="B410" s="3" t="s">
        <v>73</v>
      </c>
      <c r="C410" s="3" t="s">
        <v>74</v>
      </c>
      <c r="E410" s="3" t="str">
        <f>"GAB2017673"</f>
        <v>GAB2017673</v>
      </c>
      <c r="F410" s="4">
        <v>45243</v>
      </c>
      <c r="G410" s="3">
        <v>202408</v>
      </c>
      <c r="H410" s="3" t="s">
        <v>75</v>
      </c>
      <c r="I410" s="3" t="s">
        <v>76</v>
      </c>
      <c r="J410" s="3" t="s">
        <v>77</v>
      </c>
      <c r="K410" s="3" t="s">
        <v>78</v>
      </c>
      <c r="L410" s="3" t="s">
        <v>1242</v>
      </c>
      <c r="M410" s="3" t="s">
        <v>1243</v>
      </c>
      <c r="N410" s="3" t="s">
        <v>1244</v>
      </c>
      <c r="O410" s="3" t="s">
        <v>82</v>
      </c>
      <c r="P410" s="3" t="str">
        <f>"SUT-019015                    "</f>
        <v xml:space="preserve">SUT-019015                    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3">
        <v>0</v>
      </c>
      <c r="AE410" s="3">
        <v>0</v>
      </c>
      <c r="AF410" s="3">
        <v>0</v>
      </c>
      <c r="AG410" s="3">
        <v>0</v>
      </c>
      <c r="AH410" s="3">
        <v>0</v>
      </c>
      <c r="AI410" s="3">
        <v>0</v>
      </c>
      <c r="AJ410" s="3">
        <v>0</v>
      </c>
      <c r="AK410" s="3">
        <v>0</v>
      </c>
      <c r="AL410" s="3">
        <v>0</v>
      </c>
      <c r="AM410" s="3">
        <v>0</v>
      </c>
      <c r="AN410" s="3">
        <v>0</v>
      </c>
      <c r="AO410" s="3">
        <v>0</v>
      </c>
      <c r="AP410" s="3">
        <v>0</v>
      </c>
      <c r="AQ410" s="3">
        <v>29.54</v>
      </c>
      <c r="AR410" s="3">
        <v>0</v>
      </c>
      <c r="AS410" s="3">
        <v>0</v>
      </c>
      <c r="AT410" s="3">
        <v>0</v>
      </c>
      <c r="AU410" s="3">
        <v>0</v>
      </c>
      <c r="AV410" s="3">
        <v>0</v>
      </c>
      <c r="AW410" s="3">
        <v>0</v>
      </c>
      <c r="AX410" s="3">
        <v>0</v>
      </c>
      <c r="AY410" s="3">
        <v>0</v>
      </c>
      <c r="AZ410" s="3">
        <v>0</v>
      </c>
      <c r="BA410" s="3">
        <v>0</v>
      </c>
      <c r="BB410" s="3">
        <v>0</v>
      </c>
      <c r="BC410" s="3">
        <v>0</v>
      </c>
      <c r="BD410" s="3">
        <v>0</v>
      </c>
      <c r="BE410" s="3">
        <v>0</v>
      </c>
      <c r="BF410" s="3">
        <v>0</v>
      </c>
      <c r="BG410" s="3">
        <v>0</v>
      </c>
      <c r="BH410" s="3">
        <v>1</v>
      </c>
      <c r="BI410" s="3">
        <v>0.2</v>
      </c>
      <c r="BJ410" s="3">
        <v>2</v>
      </c>
      <c r="BK410" s="3">
        <v>2</v>
      </c>
      <c r="BL410" s="3">
        <v>75.69</v>
      </c>
      <c r="BM410" s="3">
        <v>11.35</v>
      </c>
      <c r="BN410" s="3">
        <v>87.04</v>
      </c>
      <c r="BO410" s="3">
        <v>87.04</v>
      </c>
      <c r="BQ410" s="3" t="s">
        <v>1245</v>
      </c>
      <c r="BR410" s="3" t="s">
        <v>84</v>
      </c>
      <c r="BS410" s="4">
        <v>45245</v>
      </c>
      <c r="BT410" s="5">
        <v>0.65555555555555556</v>
      </c>
      <c r="BU410" s="3" t="s">
        <v>1246</v>
      </c>
      <c r="BV410" s="3" t="s">
        <v>88</v>
      </c>
      <c r="BW410" s="3" t="s">
        <v>1247</v>
      </c>
      <c r="BX410" s="3" t="s">
        <v>1248</v>
      </c>
      <c r="BY410" s="3">
        <v>9906.75</v>
      </c>
      <c r="BZ410" s="3" t="s">
        <v>86</v>
      </c>
      <c r="CA410" s="3" t="s">
        <v>802</v>
      </c>
      <c r="CC410" s="3" t="s">
        <v>1243</v>
      </c>
      <c r="CD410" s="3">
        <v>4320</v>
      </c>
      <c r="CE410" s="3" t="s">
        <v>96</v>
      </c>
      <c r="CF410" s="4">
        <v>45246</v>
      </c>
      <c r="CI410" s="3">
        <v>2</v>
      </c>
      <c r="CJ410" s="3">
        <v>2</v>
      </c>
      <c r="CK410" s="3">
        <v>21</v>
      </c>
      <c r="CL410" s="3" t="s">
        <v>88</v>
      </c>
    </row>
    <row r="411" spans="1:90" x14ac:dyDescent="0.3">
      <c r="A411" s="3" t="s">
        <v>72</v>
      </c>
      <c r="B411" s="3" t="s">
        <v>73</v>
      </c>
      <c r="C411" s="3" t="s">
        <v>74</v>
      </c>
      <c r="E411" s="3" t="str">
        <f>"GAB2017674"</f>
        <v>GAB2017674</v>
      </c>
      <c r="F411" s="4">
        <v>45243</v>
      </c>
      <c r="G411" s="3">
        <v>202408</v>
      </c>
      <c r="H411" s="3" t="s">
        <v>75</v>
      </c>
      <c r="I411" s="3" t="s">
        <v>76</v>
      </c>
      <c r="J411" s="3" t="s">
        <v>77</v>
      </c>
      <c r="K411" s="3" t="s">
        <v>78</v>
      </c>
      <c r="L411" s="3" t="s">
        <v>79</v>
      </c>
      <c r="M411" s="3" t="s">
        <v>80</v>
      </c>
      <c r="N411" s="3" t="s">
        <v>81</v>
      </c>
      <c r="O411" s="3" t="s">
        <v>82</v>
      </c>
      <c r="P411" s="3" t="str">
        <f>"SUT-CT083890                  "</f>
        <v xml:space="preserve">SUT-CT083890                  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0</v>
      </c>
      <c r="AF411" s="3">
        <v>0</v>
      </c>
      <c r="AG411" s="3">
        <v>0</v>
      </c>
      <c r="AH411" s="3">
        <v>0</v>
      </c>
      <c r="AI411" s="3">
        <v>0</v>
      </c>
      <c r="AJ411" s="3">
        <v>0</v>
      </c>
      <c r="AK411" s="3">
        <v>0</v>
      </c>
      <c r="AL411" s="3">
        <v>0</v>
      </c>
      <c r="AM411" s="3">
        <v>0</v>
      </c>
      <c r="AN411" s="3">
        <v>0</v>
      </c>
      <c r="AO411" s="3">
        <v>0</v>
      </c>
      <c r="AP411" s="3">
        <v>0</v>
      </c>
      <c r="AQ411" s="3">
        <v>95.99</v>
      </c>
      <c r="AR411" s="3">
        <v>0</v>
      </c>
      <c r="AS411" s="3">
        <v>0</v>
      </c>
      <c r="AT411" s="3">
        <v>0</v>
      </c>
      <c r="AU411" s="3">
        <v>0</v>
      </c>
      <c r="AV411" s="3">
        <v>0</v>
      </c>
      <c r="AW411" s="3">
        <v>0</v>
      </c>
      <c r="AX411" s="3">
        <v>0</v>
      </c>
      <c r="AY411" s="3">
        <v>0</v>
      </c>
      <c r="AZ411" s="3">
        <v>0</v>
      </c>
      <c r="BA411" s="3">
        <v>0</v>
      </c>
      <c r="BB411" s="3">
        <v>0</v>
      </c>
      <c r="BC411" s="3">
        <v>0</v>
      </c>
      <c r="BD411" s="3">
        <v>0</v>
      </c>
      <c r="BE411" s="3">
        <v>0</v>
      </c>
      <c r="BF411" s="3">
        <v>0</v>
      </c>
      <c r="BG411" s="3">
        <v>0</v>
      </c>
      <c r="BH411" s="3">
        <v>1</v>
      </c>
      <c r="BI411" s="3">
        <v>0.2</v>
      </c>
      <c r="BJ411" s="3">
        <v>3.2</v>
      </c>
      <c r="BK411" s="3">
        <v>3.5</v>
      </c>
      <c r="BL411" s="3">
        <v>245.98</v>
      </c>
      <c r="BM411" s="3">
        <v>36.9</v>
      </c>
      <c r="BN411" s="3">
        <v>282.88</v>
      </c>
      <c r="BO411" s="3">
        <v>282.88</v>
      </c>
      <c r="BQ411" s="3" t="s">
        <v>83</v>
      </c>
      <c r="BR411" s="3" t="s">
        <v>84</v>
      </c>
      <c r="BS411" s="3" t="s">
        <v>85</v>
      </c>
      <c r="BY411" s="3">
        <v>15853.6</v>
      </c>
      <c r="BZ411" s="3" t="s">
        <v>86</v>
      </c>
      <c r="CC411" s="3" t="s">
        <v>80</v>
      </c>
      <c r="CD411" s="3">
        <v>1900</v>
      </c>
      <c r="CE411" s="3" t="s">
        <v>87</v>
      </c>
      <c r="CF411" s="4">
        <v>45246</v>
      </c>
      <c r="CI411" s="3">
        <v>1</v>
      </c>
      <c r="CJ411" s="3" t="s">
        <v>85</v>
      </c>
      <c r="CK411" s="3">
        <v>23</v>
      </c>
      <c r="CL411" s="3" t="s">
        <v>88</v>
      </c>
    </row>
    <row r="412" spans="1:90" x14ac:dyDescent="0.3">
      <c r="A412" s="3" t="s">
        <v>72</v>
      </c>
      <c r="B412" s="3" t="s">
        <v>73</v>
      </c>
      <c r="C412" s="3" t="s">
        <v>74</v>
      </c>
      <c r="E412" s="3" t="str">
        <f>"GAB2017677"</f>
        <v>GAB2017677</v>
      </c>
      <c r="F412" s="4">
        <v>45243</v>
      </c>
      <c r="G412" s="3">
        <v>202408</v>
      </c>
      <c r="H412" s="3" t="s">
        <v>75</v>
      </c>
      <c r="I412" s="3" t="s">
        <v>76</v>
      </c>
      <c r="J412" s="3" t="s">
        <v>77</v>
      </c>
      <c r="K412" s="3" t="s">
        <v>78</v>
      </c>
      <c r="L412" s="3" t="s">
        <v>491</v>
      </c>
      <c r="M412" s="3" t="s">
        <v>492</v>
      </c>
      <c r="N412" s="3" t="s">
        <v>1249</v>
      </c>
      <c r="O412" s="3" t="s">
        <v>82</v>
      </c>
      <c r="P412" s="3" t="str">
        <f>"SUT-CT083896                  "</f>
        <v xml:space="preserve">SUT-CT083896                  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  <c r="AE412" s="3">
        <v>0</v>
      </c>
      <c r="AF412" s="3">
        <v>0</v>
      </c>
      <c r="AG412" s="3">
        <v>0</v>
      </c>
      <c r="AH412" s="3">
        <v>0</v>
      </c>
      <c r="AI412" s="3">
        <v>0</v>
      </c>
      <c r="AJ412" s="3">
        <v>0</v>
      </c>
      <c r="AK412" s="3">
        <v>0</v>
      </c>
      <c r="AL412" s="3">
        <v>0</v>
      </c>
      <c r="AM412" s="3">
        <v>0</v>
      </c>
      <c r="AN412" s="3">
        <v>0</v>
      </c>
      <c r="AO412" s="3">
        <v>0</v>
      </c>
      <c r="AP412" s="3">
        <v>0</v>
      </c>
      <c r="AQ412" s="3">
        <v>29.54</v>
      </c>
      <c r="AR412" s="3">
        <v>0</v>
      </c>
      <c r="AS412" s="3">
        <v>0</v>
      </c>
      <c r="AT412" s="3">
        <v>0</v>
      </c>
      <c r="AU412" s="3">
        <v>0</v>
      </c>
      <c r="AV412" s="3">
        <v>0</v>
      </c>
      <c r="AW412" s="3">
        <v>0</v>
      </c>
      <c r="AX412" s="3">
        <v>0</v>
      </c>
      <c r="AY412" s="3">
        <v>0</v>
      </c>
      <c r="AZ412" s="3">
        <v>0</v>
      </c>
      <c r="BA412" s="3">
        <v>0</v>
      </c>
      <c r="BB412" s="3">
        <v>0</v>
      </c>
      <c r="BC412" s="3">
        <v>0</v>
      </c>
      <c r="BD412" s="3">
        <v>0</v>
      </c>
      <c r="BE412" s="3">
        <v>0</v>
      </c>
      <c r="BF412" s="3">
        <v>0</v>
      </c>
      <c r="BG412" s="3">
        <v>0</v>
      </c>
      <c r="BH412" s="3">
        <v>1</v>
      </c>
      <c r="BI412" s="3">
        <v>0.2</v>
      </c>
      <c r="BJ412" s="3">
        <v>2</v>
      </c>
      <c r="BK412" s="3">
        <v>2</v>
      </c>
      <c r="BL412" s="3">
        <v>75.69</v>
      </c>
      <c r="BM412" s="3">
        <v>11.35</v>
      </c>
      <c r="BN412" s="3">
        <v>87.04</v>
      </c>
      <c r="BO412" s="3">
        <v>87.04</v>
      </c>
      <c r="BQ412" s="3" t="s">
        <v>113</v>
      </c>
      <c r="BR412" s="3" t="s">
        <v>84</v>
      </c>
      <c r="BS412" s="4">
        <v>45245</v>
      </c>
      <c r="BT412" s="5">
        <v>0.3840277777777778</v>
      </c>
      <c r="BU412" s="3" t="s">
        <v>1250</v>
      </c>
      <c r="BV412" s="3" t="s">
        <v>88</v>
      </c>
      <c r="BW412" s="3" t="s">
        <v>857</v>
      </c>
      <c r="BX412" s="3" t="s">
        <v>1251</v>
      </c>
      <c r="BY412" s="3">
        <v>10231.9</v>
      </c>
      <c r="BZ412" s="3" t="s">
        <v>86</v>
      </c>
      <c r="CA412" s="3" t="s">
        <v>1252</v>
      </c>
      <c r="CC412" s="3" t="s">
        <v>492</v>
      </c>
      <c r="CD412" s="3">
        <v>3201</v>
      </c>
      <c r="CE412" s="3" t="s">
        <v>96</v>
      </c>
      <c r="CF412" s="4">
        <v>45246</v>
      </c>
      <c r="CI412" s="3">
        <v>1</v>
      </c>
      <c r="CJ412" s="3">
        <v>2</v>
      </c>
      <c r="CK412" s="3">
        <v>21</v>
      </c>
      <c r="CL412" s="3" t="s">
        <v>88</v>
      </c>
    </row>
    <row r="413" spans="1:90" x14ac:dyDescent="0.3">
      <c r="A413" s="3" t="s">
        <v>72</v>
      </c>
      <c r="B413" s="3" t="s">
        <v>73</v>
      </c>
      <c r="C413" s="3" t="s">
        <v>74</v>
      </c>
      <c r="E413" s="3" t="str">
        <f>"GAB2017679"</f>
        <v>GAB2017679</v>
      </c>
      <c r="F413" s="4">
        <v>45243</v>
      </c>
      <c r="G413" s="3">
        <v>202408</v>
      </c>
      <c r="H413" s="3" t="s">
        <v>75</v>
      </c>
      <c r="I413" s="3" t="s">
        <v>76</v>
      </c>
      <c r="J413" s="3" t="s">
        <v>77</v>
      </c>
      <c r="K413" s="3" t="s">
        <v>78</v>
      </c>
      <c r="L413" s="3" t="s">
        <v>75</v>
      </c>
      <c r="M413" s="3" t="s">
        <v>76</v>
      </c>
      <c r="N413" s="3" t="s">
        <v>1113</v>
      </c>
      <c r="O413" s="3" t="s">
        <v>82</v>
      </c>
      <c r="P413" s="3" t="str">
        <f>"SUT-CT083894                  "</f>
        <v xml:space="preserve">SUT-CT083894                  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0</v>
      </c>
      <c r="AA413" s="3">
        <v>0</v>
      </c>
      <c r="AB413" s="3">
        <v>0</v>
      </c>
      <c r="AC413" s="3">
        <v>0</v>
      </c>
      <c r="AD413" s="3">
        <v>0</v>
      </c>
      <c r="AE413" s="3">
        <v>0</v>
      </c>
      <c r="AF413" s="3">
        <v>0</v>
      </c>
      <c r="AG413" s="3">
        <v>0</v>
      </c>
      <c r="AH413" s="3">
        <v>0</v>
      </c>
      <c r="AI413" s="3">
        <v>0</v>
      </c>
      <c r="AJ413" s="3">
        <v>0</v>
      </c>
      <c r="AK413" s="3">
        <v>0</v>
      </c>
      <c r="AL413" s="3">
        <v>0</v>
      </c>
      <c r="AM413" s="3">
        <v>0</v>
      </c>
      <c r="AN413" s="3">
        <v>0</v>
      </c>
      <c r="AO413" s="3">
        <v>0</v>
      </c>
      <c r="AP413" s="3">
        <v>0</v>
      </c>
      <c r="AQ413" s="3">
        <v>23.07</v>
      </c>
      <c r="AR413" s="3">
        <v>0</v>
      </c>
      <c r="AS413" s="3">
        <v>0</v>
      </c>
      <c r="AT413" s="3">
        <v>0</v>
      </c>
      <c r="AU413" s="3">
        <v>0</v>
      </c>
      <c r="AV413" s="3">
        <v>0</v>
      </c>
      <c r="AW413" s="3">
        <v>0</v>
      </c>
      <c r="AX413" s="3">
        <v>0</v>
      </c>
      <c r="AY413" s="3">
        <v>0</v>
      </c>
      <c r="AZ413" s="3">
        <v>0</v>
      </c>
      <c r="BA413" s="3">
        <v>0</v>
      </c>
      <c r="BB413" s="3">
        <v>0</v>
      </c>
      <c r="BC413" s="3">
        <v>0</v>
      </c>
      <c r="BD413" s="3">
        <v>0</v>
      </c>
      <c r="BE413" s="3">
        <v>0</v>
      </c>
      <c r="BF413" s="3">
        <v>0</v>
      </c>
      <c r="BG413" s="3">
        <v>0</v>
      </c>
      <c r="BH413" s="3">
        <v>1</v>
      </c>
      <c r="BI413" s="3">
        <v>0.3</v>
      </c>
      <c r="BJ413" s="3">
        <v>2.2000000000000002</v>
      </c>
      <c r="BK413" s="3">
        <v>3</v>
      </c>
      <c r="BL413" s="3">
        <v>59.12</v>
      </c>
      <c r="BM413" s="3">
        <v>8.8699999999999992</v>
      </c>
      <c r="BN413" s="3">
        <v>67.989999999999995</v>
      </c>
      <c r="BO413" s="3">
        <v>67.989999999999995</v>
      </c>
      <c r="BQ413" s="3" t="s">
        <v>418</v>
      </c>
      <c r="BR413" s="3" t="s">
        <v>84</v>
      </c>
      <c r="BS413" s="4">
        <v>45244</v>
      </c>
      <c r="BT413" s="5">
        <v>0.41111111111111115</v>
      </c>
      <c r="BU413" s="3" t="s">
        <v>1114</v>
      </c>
      <c r="BV413" s="3" t="s">
        <v>94</v>
      </c>
      <c r="BY413" s="3">
        <v>10841.25</v>
      </c>
      <c r="BZ413" s="3" t="s">
        <v>86</v>
      </c>
      <c r="CA413" s="3" t="s">
        <v>1115</v>
      </c>
      <c r="CC413" s="3" t="s">
        <v>76</v>
      </c>
      <c r="CD413" s="3">
        <v>7441</v>
      </c>
      <c r="CE413" s="3" t="s">
        <v>96</v>
      </c>
      <c r="CF413" s="4">
        <v>45245</v>
      </c>
      <c r="CI413" s="3">
        <v>1</v>
      </c>
      <c r="CJ413" s="3">
        <v>1</v>
      </c>
      <c r="CK413" s="3">
        <v>22</v>
      </c>
      <c r="CL413" s="3" t="s">
        <v>88</v>
      </c>
    </row>
    <row r="414" spans="1:90" x14ac:dyDescent="0.3">
      <c r="A414" s="3" t="s">
        <v>72</v>
      </c>
      <c r="B414" s="3" t="s">
        <v>73</v>
      </c>
      <c r="C414" s="3" t="s">
        <v>74</v>
      </c>
      <c r="E414" s="3" t="str">
        <f>"GAB2017681"</f>
        <v>GAB2017681</v>
      </c>
      <c r="F414" s="4">
        <v>45243</v>
      </c>
      <c r="G414" s="3">
        <v>202408</v>
      </c>
      <c r="H414" s="3" t="s">
        <v>75</v>
      </c>
      <c r="I414" s="3" t="s">
        <v>76</v>
      </c>
      <c r="J414" s="3" t="s">
        <v>77</v>
      </c>
      <c r="K414" s="3" t="s">
        <v>78</v>
      </c>
      <c r="L414" s="3" t="s">
        <v>97</v>
      </c>
      <c r="M414" s="3" t="s">
        <v>98</v>
      </c>
      <c r="N414" s="3" t="s">
        <v>122</v>
      </c>
      <c r="O414" s="3" t="s">
        <v>82</v>
      </c>
      <c r="P414" s="3" t="str">
        <f>"SUT-CT083892                  "</f>
        <v xml:space="preserve">SUT-CT083892                  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0</v>
      </c>
      <c r="Z414" s="3">
        <v>0</v>
      </c>
      <c r="AA414" s="3">
        <v>0</v>
      </c>
      <c r="AB414" s="3">
        <v>0</v>
      </c>
      <c r="AC414" s="3">
        <v>0</v>
      </c>
      <c r="AD414" s="3">
        <v>0</v>
      </c>
      <c r="AE414" s="3">
        <v>0</v>
      </c>
      <c r="AF414" s="3">
        <v>0</v>
      </c>
      <c r="AG414" s="3">
        <v>0</v>
      </c>
      <c r="AH414" s="3">
        <v>0</v>
      </c>
      <c r="AI414" s="3">
        <v>0</v>
      </c>
      <c r="AJ414" s="3">
        <v>0</v>
      </c>
      <c r="AK414" s="3">
        <v>0</v>
      </c>
      <c r="AL414" s="3">
        <v>0</v>
      </c>
      <c r="AM414" s="3">
        <v>0</v>
      </c>
      <c r="AN414" s="3">
        <v>0</v>
      </c>
      <c r="AO414" s="3">
        <v>0</v>
      </c>
      <c r="AP414" s="3">
        <v>0</v>
      </c>
      <c r="AQ414" s="3">
        <v>23.07</v>
      </c>
      <c r="AR414" s="3">
        <v>0</v>
      </c>
      <c r="AS414" s="3">
        <v>0</v>
      </c>
      <c r="AT414" s="3">
        <v>0</v>
      </c>
      <c r="AU414" s="3">
        <v>0</v>
      </c>
      <c r="AV414" s="3">
        <v>0</v>
      </c>
      <c r="AW414" s="3">
        <v>0</v>
      </c>
      <c r="AX414" s="3">
        <v>0</v>
      </c>
      <c r="AY414" s="3">
        <v>0</v>
      </c>
      <c r="AZ414" s="3">
        <v>0</v>
      </c>
      <c r="BA414" s="3">
        <v>0</v>
      </c>
      <c r="BB414" s="3">
        <v>0</v>
      </c>
      <c r="BC414" s="3">
        <v>0</v>
      </c>
      <c r="BD414" s="3">
        <v>0</v>
      </c>
      <c r="BE414" s="3">
        <v>0</v>
      </c>
      <c r="BF414" s="3">
        <v>0</v>
      </c>
      <c r="BG414" s="3">
        <v>0</v>
      </c>
      <c r="BH414" s="3">
        <v>1</v>
      </c>
      <c r="BI414" s="3">
        <v>0.1</v>
      </c>
      <c r="BJ414" s="3">
        <v>2.2000000000000002</v>
      </c>
      <c r="BK414" s="3">
        <v>3</v>
      </c>
      <c r="BL414" s="3">
        <v>59.12</v>
      </c>
      <c r="BM414" s="3">
        <v>8.8699999999999992</v>
      </c>
      <c r="BN414" s="3">
        <v>67.989999999999995</v>
      </c>
      <c r="BO414" s="3">
        <v>67.989999999999995</v>
      </c>
      <c r="BQ414" s="3" t="s">
        <v>123</v>
      </c>
      <c r="BR414" s="3" t="s">
        <v>84</v>
      </c>
      <c r="BS414" s="4">
        <v>45244</v>
      </c>
      <c r="BT414" s="5">
        <v>0.39513888888888887</v>
      </c>
      <c r="BU414" s="3" t="s">
        <v>1253</v>
      </c>
      <c r="BV414" s="3" t="s">
        <v>94</v>
      </c>
      <c r="BY414" s="3">
        <v>10800.27</v>
      </c>
      <c r="BZ414" s="3" t="s">
        <v>86</v>
      </c>
      <c r="CA414" s="3" t="s">
        <v>1254</v>
      </c>
      <c r="CC414" s="3" t="s">
        <v>98</v>
      </c>
      <c r="CD414" s="3">
        <v>7600</v>
      </c>
      <c r="CE414" s="3" t="s">
        <v>116</v>
      </c>
      <c r="CF414" s="4">
        <v>45245</v>
      </c>
      <c r="CI414" s="3">
        <v>1</v>
      </c>
      <c r="CJ414" s="3">
        <v>1</v>
      </c>
      <c r="CK414" s="3">
        <v>22</v>
      </c>
      <c r="CL414" s="3" t="s">
        <v>88</v>
      </c>
    </row>
    <row r="415" spans="1:90" x14ac:dyDescent="0.3">
      <c r="A415" s="3" t="s">
        <v>72</v>
      </c>
      <c r="B415" s="3" t="s">
        <v>73</v>
      </c>
      <c r="C415" s="3" t="s">
        <v>74</v>
      </c>
      <c r="E415" s="3" t="str">
        <f>"GAB2017606"</f>
        <v>GAB2017606</v>
      </c>
      <c r="F415" s="4">
        <v>45238</v>
      </c>
      <c r="G415" s="3">
        <v>202408</v>
      </c>
      <c r="H415" s="3" t="s">
        <v>75</v>
      </c>
      <c r="I415" s="3" t="s">
        <v>76</v>
      </c>
      <c r="J415" s="3" t="s">
        <v>77</v>
      </c>
      <c r="K415" s="3" t="s">
        <v>78</v>
      </c>
      <c r="L415" s="3" t="s">
        <v>1255</v>
      </c>
      <c r="M415" s="3" t="s">
        <v>1256</v>
      </c>
      <c r="N415" s="3" t="s">
        <v>1257</v>
      </c>
      <c r="O415" s="3" t="s">
        <v>169</v>
      </c>
      <c r="P415" s="3" t="str">
        <f>"SUT-018933                    "</f>
        <v xml:space="preserve">SUT-018933                    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0</v>
      </c>
      <c r="AF415" s="3">
        <v>0</v>
      </c>
      <c r="AG415" s="3">
        <v>5.57</v>
      </c>
      <c r="AH415" s="3">
        <v>0</v>
      </c>
      <c r="AI415" s="3">
        <v>0</v>
      </c>
      <c r="AJ415" s="3">
        <v>0</v>
      </c>
      <c r="AK415" s="3">
        <v>0</v>
      </c>
      <c r="AL415" s="3">
        <v>0</v>
      </c>
      <c r="AM415" s="3">
        <v>0</v>
      </c>
      <c r="AN415" s="3">
        <v>0</v>
      </c>
      <c r="AO415" s="3">
        <v>0</v>
      </c>
      <c r="AP415" s="3">
        <v>0</v>
      </c>
      <c r="AQ415" s="3">
        <v>63.08</v>
      </c>
      <c r="AR415" s="3">
        <v>0</v>
      </c>
      <c r="AS415" s="3">
        <v>0</v>
      </c>
      <c r="AT415" s="3">
        <v>0</v>
      </c>
      <c r="AU415" s="3">
        <v>0</v>
      </c>
      <c r="AV415" s="3">
        <v>0</v>
      </c>
      <c r="AW415" s="3">
        <v>0</v>
      </c>
      <c r="AX415" s="3">
        <v>0</v>
      </c>
      <c r="AY415" s="3">
        <v>0</v>
      </c>
      <c r="AZ415" s="3">
        <v>0</v>
      </c>
      <c r="BA415" s="3">
        <v>0</v>
      </c>
      <c r="BB415" s="3">
        <v>0</v>
      </c>
      <c r="BC415" s="3">
        <v>0</v>
      </c>
      <c r="BD415" s="3">
        <v>0</v>
      </c>
      <c r="BE415" s="3">
        <v>0</v>
      </c>
      <c r="BF415" s="3">
        <v>0</v>
      </c>
      <c r="BG415" s="3">
        <v>0</v>
      </c>
      <c r="BH415" s="3">
        <v>1</v>
      </c>
      <c r="BI415" s="3">
        <v>1.2</v>
      </c>
      <c r="BJ415" s="3">
        <v>2.2999999999999998</v>
      </c>
      <c r="BK415" s="3">
        <v>3</v>
      </c>
      <c r="BL415" s="3">
        <v>167.22</v>
      </c>
      <c r="BM415" s="3">
        <v>25.08</v>
      </c>
      <c r="BN415" s="3">
        <v>192.3</v>
      </c>
      <c r="BO415" s="3">
        <v>192.3</v>
      </c>
      <c r="BQ415" s="3" t="s">
        <v>1258</v>
      </c>
      <c r="BR415" s="3" t="s">
        <v>84</v>
      </c>
      <c r="BS415" s="4">
        <v>45239</v>
      </c>
      <c r="BT415" s="5">
        <v>0.45694444444444443</v>
      </c>
      <c r="BU415" s="3" t="s">
        <v>1259</v>
      </c>
      <c r="BV415" s="3" t="s">
        <v>94</v>
      </c>
      <c r="BY415" s="3">
        <v>11594</v>
      </c>
      <c r="CA415" s="3" t="s">
        <v>1260</v>
      </c>
      <c r="CC415" s="3" t="s">
        <v>1256</v>
      </c>
      <c r="CD415" s="3">
        <v>7130</v>
      </c>
      <c r="CE415" s="3" t="s">
        <v>161</v>
      </c>
      <c r="CF415" s="4">
        <v>45240</v>
      </c>
      <c r="CI415" s="3">
        <v>0</v>
      </c>
      <c r="CJ415" s="3">
        <v>0</v>
      </c>
      <c r="CK415" s="3">
        <v>44</v>
      </c>
      <c r="CL415" s="3" t="s">
        <v>88</v>
      </c>
    </row>
    <row r="416" spans="1:90" x14ac:dyDescent="0.3">
      <c r="A416" s="3" t="s">
        <v>332</v>
      </c>
      <c r="B416" s="3" t="s">
        <v>73</v>
      </c>
      <c r="C416" s="3" t="s">
        <v>74</v>
      </c>
      <c r="E416" s="3" t="str">
        <f>"009944031017"</f>
        <v>009944031017</v>
      </c>
      <c r="F416" s="4">
        <v>45239</v>
      </c>
      <c r="G416" s="3">
        <v>202408</v>
      </c>
      <c r="H416" s="3" t="s">
        <v>154</v>
      </c>
      <c r="I416" s="3" t="s">
        <v>155</v>
      </c>
      <c r="J416" s="3" t="s">
        <v>138</v>
      </c>
      <c r="K416" s="3" t="s">
        <v>78</v>
      </c>
      <c r="L416" s="3" t="s">
        <v>75</v>
      </c>
      <c r="M416" s="3" t="s">
        <v>76</v>
      </c>
      <c r="N416" s="3" t="s">
        <v>138</v>
      </c>
      <c r="O416" s="3" t="s">
        <v>169</v>
      </c>
      <c r="P416" s="3" t="str">
        <f>"                              "</f>
        <v xml:space="preserve">                              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3">
        <v>0</v>
      </c>
      <c r="AB416" s="3">
        <v>0</v>
      </c>
      <c r="AC416" s="3">
        <v>0</v>
      </c>
      <c r="AD416" s="3">
        <v>0</v>
      </c>
      <c r="AE416" s="3">
        <v>0</v>
      </c>
      <c r="AF416" s="3">
        <v>0</v>
      </c>
      <c r="AG416" s="3">
        <v>5.57</v>
      </c>
      <c r="AH416" s="3">
        <v>0</v>
      </c>
      <c r="AI416" s="3">
        <v>0</v>
      </c>
      <c r="AJ416" s="3">
        <v>0</v>
      </c>
      <c r="AK416" s="3">
        <v>0</v>
      </c>
      <c r="AL416" s="3">
        <v>0</v>
      </c>
      <c r="AM416" s="3">
        <v>0</v>
      </c>
      <c r="AN416" s="3">
        <v>0</v>
      </c>
      <c r="AO416" s="3">
        <v>0</v>
      </c>
      <c r="AP416" s="3">
        <v>0</v>
      </c>
      <c r="AQ416" s="3">
        <v>57.12</v>
      </c>
      <c r="AR416" s="3">
        <v>0</v>
      </c>
      <c r="AS416" s="3">
        <v>0</v>
      </c>
      <c r="AT416" s="3">
        <v>0</v>
      </c>
      <c r="AU416" s="3">
        <v>0</v>
      </c>
      <c r="AV416" s="3">
        <v>0</v>
      </c>
      <c r="AW416" s="3">
        <v>0</v>
      </c>
      <c r="AX416" s="3">
        <v>0</v>
      </c>
      <c r="AY416" s="3">
        <v>0</v>
      </c>
      <c r="AZ416" s="3">
        <v>0</v>
      </c>
      <c r="BA416" s="3">
        <v>0</v>
      </c>
      <c r="BB416" s="3">
        <v>0</v>
      </c>
      <c r="BC416" s="3">
        <v>0</v>
      </c>
      <c r="BD416" s="3">
        <v>0</v>
      </c>
      <c r="BE416" s="3">
        <v>0</v>
      </c>
      <c r="BF416" s="3">
        <v>0</v>
      </c>
      <c r="BG416" s="3">
        <v>0</v>
      </c>
      <c r="BH416" s="3">
        <v>1</v>
      </c>
      <c r="BI416" s="3">
        <v>1</v>
      </c>
      <c r="BJ416" s="3">
        <v>1</v>
      </c>
      <c r="BK416" s="3">
        <v>1</v>
      </c>
      <c r="BL416" s="3">
        <v>151.94</v>
      </c>
      <c r="BM416" s="3">
        <v>22.79</v>
      </c>
      <c r="BN416" s="3">
        <v>174.73</v>
      </c>
      <c r="BO416" s="3">
        <v>174.73</v>
      </c>
      <c r="BQ416" s="3" t="s">
        <v>1261</v>
      </c>
      <c r="BR416" s="3" t="s">
        <v>264</v>
      </c>
      <c r="BS416" s="4">
        <v>45243</v>
      </c>
      <c r="BT416" s="5">
        <v>0.44722222222222219</v>
      </c>
      <c r="BU416" s="3" t="s">
        <v>165</v>
      </c>
      <c r="BV416" s="3" t="s">
        <v>94</v>
      </c>
      <c r="BY416" s="3">
        <v>5175</v>
      </c>
      <c r="BZ416" s="3" t="s">
        <v>600</v>
      </c>
      <c r="CA416" s="3" t="s">
        <v>469</v>
      </c>
      <c r="CC416" s="3" t="s">
        <v>76</v>
      </c>
      <c r="CD416" s="3">
        <v>7460</v>
      </c>
      <c r="CE416" s="3" t="s">
        <v>161</v>
      </c>
      <c r="CF416" s="4">
        <v>45244</v>
      </c>
      <c r="CI416" s="3">
        <v>3</v>
      </c>
      <c r="CJ416" s="3">
        <v>2</v>
      </c>
      <c r="CK416" s="3">
        <v>41</v>
      </c>
      <c r="CL416" s="3" t="s">
        <v>88</v>
      </c>
    </row>
    <row r="417" spans="1:90" x14ac:dyDescent="0.3">
      <c r="A417" s="3" t="s">
        <v>72</v>
      </c>
      <c r="B417" s="3" t="s">
        <v>73</v>
      </c>
      <c r="C417" s="3" t="s">
        <v>74</v>
      </c>
      <c r="E417" s="3" t="str">
        <f>"009943000830"</f>
        <v>009943000830</v>
      </c>
      <c r="F417" s="4">
        <v>45239</v>
      </c>
      <c r="G417" s="3">
        <v>202408</v>
      </c>
      <c r="H417" s="3" t="s">
        <v>223</v>
      </c>
      <c r="I417" s="3" t="s">
        <v>224</v>
      </c>
      <c r="J417" s="3" t="s">
        <v>138</v>
      </c>
      <c r="K417" s="3" t="s">
        <v>78</v>
      </c>
      <c r="L417" s="3" t="s">
        <v>157</v>
      </c>
      <c r="M417" s="3" t="s">
        <v>158</v>
      </c>
      <c r="N417" s="3" t="s">
        <v>138</v>
      </c>
      <c r="O417" s="3" t="s">
        <v>1262</v>
      </c>
      <c r="P417" s="3" t="str">
        <f>"SEEMA                         "</f>
        <v xml:space="preserve">SEEMA                         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0</v>
      </c>
      <c r="AF417" s="3">
        <v>0</v>
      </c>
      <c r="AG417" s="3">
        <v>0</v>
      </c>
      <c r="AH417" s="3">
        <v>0</v>
      </c>
      <c r="AI417" s="3">
        <v>0</v>
      </c>
      <c r="AJ417" s="3">
        <v>0</v>
      </c>
      <c r="AK417" s="3">
        <v>0</v>
      </c>
      <c r="AL417" s="3">
        <v>0</v>
      </c>
      <c r="AM417" s="3">
        <v>0</v>
      </c>
      <c r="AN417" s="3">
        <v>0</v>
      </c>
      <c r="AO417" s="3">
        <v>0</v>
      </c>
      <c r="AP417" s="3">
        <v>0</v>
      </c>
      <c r="AQ417" s="3">
        <v>55.39</v>
      </c>
      <c r="AR417" s="3">
        <v>0</v>
      </c>
      <c r="AS417" s="3">
        <v>0</v>
      </c>
      <c r="AT417" s="3">
        <v>0</v>
      </c>
      <c r="AU417" s="3">
        <v>0</v>
      </c>
      <c r="AV417" s="3">
        <v>0</v>
      </c>
      <c r="AW417" s="3">
        <v>0</v>
      </c>
      <c r="AX417" s="3">
        <v>0</v>
      </c>
      <c r="AY417" s="3">
        <v>0</v>
      </c>
      <c r="AZ417" s="3">
        <v>0</v>
      </c>
      <c r="BA417" s="3">
        <v>0</v>
      </c>
      <c r="BB417" s="3">
        <v>0</v>
      </c>
      <c r="BC417" s="3">
        <v>0</v>
      </c>
      <c r="BD417" s="3">
        <v>0</v>
      </c>
      <c r="BE417" s="3">
        <v>0</v>
      </c>
      <c r="BF417" s="3">
        <v>0</v>
      </c>
      <c r="BG417" s="3">
        <v>0</v>
      </c>
      <c r="BH417" s="3">
        <v>1</v>
      </c>
      <c r="BI417" s="3">
        <v>1</v>
      </c>
      <c r="BJ417" s="3">
        <v>0.2</v>
      </c>
      <c r="BK417" s="3">
        <v>1</v>
      </c>
      <c r="BL417" s="3">
        <v>141.93</v>
      </c>
      <c r="BM417" s="3">
        <v>21.29</v>
      </c>
      <c r="BN417" s="3">
        <v>163.22</v>
      </c>
      <c r="BO417" s="3">
        <v>163.22</v>
      </c>
      <c r="BQ417" s="3" t="s">
        <v>1263</v>
      </c>
      <c r="BR417" s="3" t="s">
        <v>1037</v>
      </c>
      <c r="BS417" s="4">
        <v>45240</v>
      </c>
      <c r="BT417" s="5">
        <v>0.38055555555555554</v>
      </c>
      <c r="BU417" s="3" t="s">
        <v>1087</v>
      </c>
      <c r="BV417" s="3" t="s">
        <v>94</v>
      </c>
      <c r="BY417" s="3">
        <v>1200</v>
      </c>
      <c r="BZ417" s="3" t="s">
        <v>600</v>
      </c>
      <c r="CA417" s="3" t="s">
        <v>429</v>
      </c>
      <c r="CC417" s="3" t="s">
        <v>158</v>
      </c>
      <c r="CD417" s="3">
        <v>1</v>
      </c>
      <c r="CE417" s="3" t="s">
        <v>161</v>
      </c>
      <c r="CF417" s="4">
        <v>45240</v>
      </c>
      <c r="CI417" s="3">
        <v>1</v>
      </c>
      <c r="CJ417" s="3">
        <v>1</v>
      </c>
      <c r="CK417" s="3">
        <v>31</v>
      </c>
      <c r="CL417" s="3" t="s">
        <v>88</v>
      </c>
    </row>
    <row r="418" spans="1:90" x14ac:dyDescent="0.3">
      <c r="A418" s="3" t="s">
        <v>72</v>
      </c>
      <c r="B418" s="3" t="s">
        <v>73</v>
      </c>
      <c r="C418" s="3" t="s">
        <v>74</v>
      </c>
      <c r="E418" s="3" t="str">
        <f>"009943325945"</f>
        <v>009943325945</v>
      </c>
      <c r="F418" s="4">
        <v>45239</v>
      </c>
      <c r="G418" s="3">
        <v>202408</v>
      </c>
      <c r="H418" s="3" t="s">
        <v>157</v>
      </c>
      <c r="I418" s="3" t="s">
        <v>158</v>
      </c>
      <c r="J418" s="3" t="s">
        <v>333</v>
      </c>
      <c r="K418" s="3" t="s">
        <v>78</v>
      </c>
      <c r="L418" s="3" t="s">
        <v>266</v>
      </c>
      <c r="M418" s="3" t="s">
        <v>267</v>
      </c>
      <c r="N418" s="3" t="s">
        <v>138</v>
      </c>
      <c r="O418" s="3" t="s">
        <v>82</v>
      </c>
      <c r="P418" s="3" t="str">
        <f>"NA                            "</f>
        <v xml:space="preserve">NA                            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0</v>
      </c>
      <c r="AF418" s="3">
        <v>0</v>
      </c>
      <c r="AG418" s="3">
        <v>0</v>
      </c>
      <c r="AH418" s="3">
        <v>0</v>
      </c>
      <c r="AI418" s="3">
        <v>0</v>
      </c>
      <c r="AJ418" s="3">
        <v>0</v>
      </c>
      <c r="AK418" s="3">
        <v>0</v>
      </c>
      <c r="AL418" s="3">
        <v>0</v>
      </c>
      <c r="AM418" s="3">
        <v>0</v>
      </c>
      <c r="AN418" s="3">
        <v>0</v>
      </c>
      <c r="AO418" s="3">
        <v>0</v>
      </c>
      <c r="AP418" s="3">
        <v>0</v>
      </c>
      <c r="AQ418" s="3">
        <v>29.54</v>
      </c>
      <c r="AR418" s="3">
        <v>0</v>
      </c>
      <c r="AS418" s="3">
        <v>0</v>
      </c>
      <c r="AT418" s="3">
        <v>0</v>
      </c>
      <c r="AU418" s="3">
        <v>0</v>
      </c>
      <c r="AV418" s="3">
        <v>0</v>
      </c>
      <c r="AW418" s="3">
        <v>0</v>
      </c>
      <c r="AX418" s="3">
        <v>0</v>
      </c>
      <c r="AY418" s="3">
        <v>0</v>
      </c>
      <c r="AZ418" s="3">
        <v>0</v>
      </c>
      <c r="BA418" s="3">
        <v>0</v>
      </c>
      <c r="BB418" s="3">
        <v>0</v>
      </c>
      <c r="BC418" s="3">
        <v>0</v>
      </c>
      <c r="BD418" s="3">
        <v>0</v>
      </c>
      <c r="BE418" s="3">
        <v>0</v>
      </c>
      <c r="BF418" s="3">
        <v>0</v>
      </c>
      <c r="BG418" s="3">
        <v>0</v>
      </c>
      <c r="BH418" s="3">
        <v>1</v>
      </c>
      <c r="BI418" s="3">
        <v>1</v>
      </c>
      <c r="BJ418" s="3">
        <v>0.2</v>
      </c>
      <c r="BK418" s="3">
        <v>1</v>
      </c>
      <c r="BL418" s="3">
        <v>75.69</v>
      </c>
      <c r="BM418" s="3">
        <v>11.35</v>
      </c>
      <c r="BN418" s="3">
        <v>87.04</v>
      </c>
      <c r="BO418" s="3">
        <v>87.04</v>
      </c>
      <c r="BQ418" s="3" t="s">
        <v>269</v>
      </c>
      <c r="BR418" s="3" t="s">
        <v>139</v>
      </c>
      <c r="BS418" s="4">
        <v>45240</v>
      </c>
      <c r="BT418" s="5">
        <v>0.47152777777777777</v>
      </c>
      <c r="BU418" s="3" t="s">
        <v>1264</v>
      </c>
      <c r="BV418" s="3" t="s">
        <v>88</v>
      </c>
      <c r="BW418" s="3" t="s">
        <v>1190</v>
      </c>
      <c r="BX418" s="3" t="s">
        <v>1265</v>
      </c>
      <c r="BY418" s="3">
        <v>1200</v>
      </c>
      <c r="BZ418" s="3" t="s">
        <v>86</v>
      </c>
      <c r="CA418" s="3" t="s">
        <v>271</v>
      </c>
      <c r="CC418" s="3" t="s">
        <v>267</v>
      </c>
      <c r="CD418" s="3">
        <v>9300</v>
      </c>
      <c r="CE418" s="3" t="s">
        <v>161</v>
      </c>
      <c r="CF418" s="4">
        <v>45243</v>
      </c>
      <c r="CI418" s="3">
        <v>1</v>
      </c>
      <c r="CJ418" s="3">
        <v>1</v>
      </c>
      <c r="CK418" s="3">
        <v>21</v>
      </c>
      <c r="CL418" s="3" t="s">
        <v>88</v>
      </c>
    </row>
    <row r="419" spans="1:90" x14ac:dyDescent="0.3">
      <c r="A419" s="3" t="s">
        <v>72</v>
      </c>
      <c r="B419" s="3" t="s">
        <v>73</v>
      </c>
      <c r="C419" s="3" t="s">
        <v>74</v>
      </c>
      <c r="E419" s="3" t="str">
        <f>"009943325872"</f>
        <v>009943325872</v>
      </c>
      <c r="F419" s="4">
        <v>45239</v>
      </c>
      <c r="G419" s="3">
        <v>202408</v>
      </c>
      <c r="H419" s="3" t="s">
        <v>157</v>
      </c>
      <c r="I419" s="3" t="s">
        <v>158</v>
      </c>
      <c r="J419" s="3" t="s">
        <v>333</v>
      </c>
      <c r="K419" s="3" t="s">
        <v>78</v>
      </c>
      <c r="L419" s="3" t="s">
        <v>962</v>
      </c>
      <c r="M419" s="3" t="s">
        <v>963</v>
      </c>
      <c r="N419" s="3" t="s">
        <v>1266</v>
      </c>
      <c r="O419" s="3" t="s">
        <v>82</v>
      </c>
      <c r="P419" s="3" t="str">
        <f>"NA                            "</f>
        <v xml:space="preserve">NA                            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3">
        <v>0</v>
      </c>
      <c r="AG419" s="3">
        <v>0</v>
      </c>
      <c r="AH419" s="3">
        <v>0</v>
      </c>
      <c r="AI419" s="3">
        <v>0</v>
      </c>
      <c r="AJ419" s="3">
        <v>0</v>
      </c>
      <c r="AK419" s="3">
        <v>0</v>
      </c>
      <c r="AL419" s="3">
        <v>0</v>
      </c>
      <c r="AM419" s="3">
        <v>0</v>
      </c>
      <c r="AN419" s="3">
        <v>0</v>
      </c>
      <c r="AO419" s="3">
        <v>0</v>
      </c>
      <c r="AP419" s="3">
        <v>0</v>
      </c>
      <c r="AQ419" s="3">
        <v>57.23</v>
      </c>
      <c r="AR419" s="3">
        <v>0</v>
      </c>
      <c r="AS419" s="3">
        <v>0</v>
      </c>
      <c r="AT419" s="3">
        <v>0</v>
      </c>
      <c r="AU419" s="3">
        <v>0</v>
      </c>
      <c r="AV419" s="3">
        <v>0</v>
      </c>
      <c r="AW419" s="3">
        <v>0</v>
      </c>
      <c r="AX419" s="3">
        <v>0</v>
      </c>
      <c r="AY419" s="3">
        <v>0</v>
      </c>
      <c r="AZ419" s="3">
        <v>0</v>
      </c>
      <c r="BA419" s="3">
        <v>0</v>
      </c>
      <c r="BB419" s="3">
        <v>0</v>
      </c>
      <c r="BC419" s="3">
        <v>0</v>
      </c>
      <c r="BD419" s="3">
        <v>0</v>
      </c>
      <c r="BE419" s="3">
        <v>0</v>
      </c>
      <c r="BF419" s="3">
        <v>0</v>
      </c>
      <c r="BG419" s="3">
        <v>0</v>
      </c>
      <c r="BH419" s="3">
        <v>1</v>
      </c>
      <c r="BI419" s="3">
        <v>1</v>
      </c>
      <c r="BJ419" s="3">
        <v>0.2</v>
      </c>
      <c r="BK419" s="3">
        <v>1</v>
      </c>
      <c r="BL419" s="3">
        <v>146.65</v>
      </c>
      <c r="BM419" s="3">
        <v>22</v>
      </c>
      <c r="BN419" s="3">
        <v>168.65</v>
      </c>
      <c r="BO419" s="3">
        <v>168.65</v>
      </c>
      <c r="BQ419" s="3" t="s">
        <v>965</v>
      </c>
      <c r="BR419" s="3" t="s">
        <v>471</v>
      </c>
      <c r="BS419" s="4">
        <v>45240</v>
      </c>
      <c r="BT419" s="5">
        <v>0.57986111111111105</v>
      </c>
      <c r="BU419" s="3" t="s">
        <v>966</v>
      </c>
      <c r="BV419" s="3" t="s">
        <v>94</v>
      </c>
      <c r="BY419" s="3">
        <v>1200</v>
      </c>
      <c r="BZ419" s="3" t="s">
        <v>86</v>
      </c>
      <c r="CA419" s="3" t="s">
        <v>967</v>
      </c>
      <c r="CC419" s="3" t="s">
        <v>963</v>
      </c>
      <c r="CD419" s="3">
        <v>6500</v>
      </c>
      <c r="CE419" s="3" t="s">
        <v>161</v>
      </c>
      <c r="CF419" s="4">
        <v>45240</v>
      </c>
      <c r="CI419" s="3">
        <v>1</v>
      </c>
      <c r="CJ419" s="3">
        <v>1</v>
      </c>
      <c r="CK419" s="3">
        <v>23</v>
      </c>
      <c r="CL419" s="3" t="s">
        <v>88</v>
      </c>
    </row>
    <row r="420" spans="1:90" x14ac:dyDescent="0.3">
      <c r="A420" s="3" t="s">
        <v>72</v>
      </c>
      <c r="B420" s="3" t="s">
        <v>73</v>
      </c>
      <c r="C420" s="3" t="s">
        <v>74</v>
      </c>
      <c r="E420" s="3" t="str">
        <f>"GAB2017608"</f>
        <v>GAB2017608</v>
      </c>
      <c r="F420" s="4">
        <v>45239</v>
      </c>
      <c r="G420" s="3">
        <v>202408</v>
      </c>
      <c r="H420" s="3" t="s">
        <v>75</v>
      </c>
      <c r="I420" s="3" t="s">
        <v>76</v>
      </c>
      <c r="J420" s="3" t="s">
        <v>77</v>
      </c>
      <c r="K420" s="3" t="s">
        <v>78</v>
      </c>
      <c r="L420" s="3" t="s">
        <v>141</v>
      </c>
      <c r="M420" s="3" t="s">
        <v>142</v>
      </c>
      <c r="N420" s="3" t="s">
        <v>757</v>
      </c>
      <c r="O420" s="3" t="s">
        <v>169</v>
      </c>
      <c r="P420" s="3" t="str">
        <f>"SUT-CT083812                  "</f>
        <v xml:space="preserve">SUT-CT083812                  </v>
      </c>
      <c r="Q420" s="3">
        <v>0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0</v>
      </c>
      <c r="AF420" s="3">
        <v>0</v>
      </c>
      <c r="AG420" s="3">
        <v>5.57</v>
      </c>
      <c r="AH420" s="3">
        <v>0</v>
      </c>
      <c r="AI420" s="3">
        <v>0</v>
      </c>
      <c r="AJ420" s="3">
        <v>0</v>
      </c>
      <c r="AK420" s="3">
        <v>0</v>
      </c>
      <c r="AL420" s="3">
        <v>0</v>
      </c>
      <c r="AM420" s="3">
        <v>0</v>
      </c>
      <c r="AN420" s="3">
        <v>0</v>
      </c>
      <c r="AO420" s="3">
        <v>0</v>
      </c>
      <c r="AP420" s="3">
        <v>0</v>
      </c>
      <c r="AQ420" s="3">
        <v>191.67</v>
      </c>
      <c r="AR420" s="3">
        <v>0</v>
      </c>
      <c r="AS420" s="3">
        <v>0</v>
      </c>
      <c r="AT420" s="3">
        <v>0</v>
      </c>
      <c r="AU420" s="3">
        <v>0</v>
      </c>
      <c r="AV420" s="3">
        <v>0</v>
      </c>
      <c r="AW420" s="3">
        <v>0</v>
      </c>
      <c r="AX420" s="3">
        <v>0</v>
      </c>
      <c r="AY420" s="3">
        <v>0</v>
      </c>
      <c r="AZ420" s="3">
        <v>0</v>
      </c>
      <c r="BA420" s="3">
        <v>0</v>
      </c>
      <c r="BB420" s="3">
        <v>0</v>
      </c>
      <c r="BC420" s="3">
        <v>0</v>
      </c>
      <c r="BD420" s="3">
        <v>0</v>
      </c>
      <c r="BE420" s="3">
        <v>0</v>
      </c>
      <c r="BF420" s="3">
        <v>0</v>
      </c>
      <c r="BG420" s="3">
        <v>0</v>
      </c>
      <c r="BH420" s="3">
        <v>3</v>
      </c>
      <c r="BI420" s="3">
        <v>12.1</v>
      </c>
      <c r="BJ420" s="3">
        <v>41.7</v>
      </c>
      <c r="BK420" s="3">
        <v>42</v>
      </c>
      <c r="BL420" s="3">
        <v>496.73</v>
      </c>
      <c r="BM420" s="3">
        <v>74.510000000000005</v>
      </c>
      <c r="BN420" s="3">
        <v>571.24</v>
      </c>
      <c r="BO420" s="3">
        <v>571.24</v>
      </c>
      <c r="BQ420" s="3" t="s">
        <v>758</v>
      </c>
      <c r="BR420" s="3" t="s">
        <v>84</v>
      </c>
      <c r="BS420" s="4">
        <v>45244</v>
      </c>
      <c r="BT420" s="5">
        <v>0.50138888888888888</v>
      </c>
      <c r="BU420" s="3" t="s">
        <v>759</v>
      </c>
      <c r="BV420" s="3" t="s">
        <v>94</v>
      </c>
      <c r="BY420" s="3">
        <v>208538.36</v>
      </c>
      <c r="CA420" s="3" t="s">
        <v>760</v>
      </c>
      <c r="CC420" s="3" t="s">
        <v>142</v>
      </c>
      <c r="CD420" s="3">
        <v>300</v>
      </c>
      <c r="CE420" s="3" t="s">
        <v>161</v>
      </c>
      <c r="CF420" s="4">
        <v>45244</v>
      </c>
      <c r="CI420" s="3">
        <v>3</v>
      </c>
      <c r="CJ420" s="3">
        <v>3</v>
      </c>
      <c r="CK420" s="3">
        <v>43</v>
      </c>
      <c r="CL420" s="3" t="s">
        <v>88</v>
      </c>
    </row>
    <row r="421" spans="1:90" x14ac:dyDescent="0.3">
      <c r="A421" s="3" t="s">
        <v>72</v>
      </c>
      <c r="B421" s="3" t="s">
        <v>73</v>
      </c>
      <c r="C421" s="3" t="s">
        <v>74</v>
      </c>
      <c r="E421" s="3" t="str">
        <f>"GAB2017610"</f>
        <v>GAB2017610</v>
      </c>
      <c r="F421" s="4">
        <v>45239</v>
      </c>
      <c r="G421" s="3">
        <v>202408</v>
      </c>
      <c r="H421" s="3" t="s">
        <v>75</v>
      </c>
      <c r="I421" s="3" t="s">
        <v>76</v>
      </c>
      <c r="J421" s="3" t="s">
        <v>77</v>
      </c>
      <c r="K421" s="3" t="s">
        <v>78</v>
      </c>
      <c r="L421" s="3" t="s">
        <v>75</v>
      </c>
      <c r="M421" s="3" t="s">
        <v>76</v>
      </c>
      <c r="N421" s="3" t="s">
        <v>1267</v>
      </c>
      <c r="O421" s="3" t="s">
        <v>82</v>
      </c>
      <c r="P421" s="3" t="str">
        <f>"SUT-018934                    "</f>
        <v xml:space="preserve">SUT-018934                    </v>
      </c>
      <c r="Q421" s="3">
        <v>0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3">
        <v>0</v>
      </c>
      <c r="AG421" s="3">
        <v>0</v>
      </c>
      <c r="AH421" s="3">
        <v>0</v>
      </c>
      <c r="AI421" s="3">
        <v>0</v>
      </c>
      <c r="AJ421" s="3">
        <v>0</v>
      </c>
      <c r="AK421" s="3">
        <v>0</v>
      </c>
      <c r="AL421" s="3">
        <v>0</v>
      </c>
      <c r="AM421" s="3">
        <v>0</v>
      </c>
      <c r="AN421" s="3">
        <v>0</v>
      </c>
      <c r="AO421" s="3">
        <v>0</v>
      </c>
      <c r="AP421" s="3">
        <v>0</v>
      </c>
      <c r="AQ421" s="3">
        <v>23.07</v>
      </c>
      <c r="AR421" s="3">
        <v>0</v>
      </c>
      <c r="AS421" s="3">
        <v>0</v>
      </c>
      <c r="AT421" s="3">
        <v>0</v>
      </c>
      <c r="AU421" s="3">
        <v>0</v>
      </c>
      <c r="AV421" s="3">
        <v>0</v>
      </c>
      <c r="AW421" s="3">
        <v>0</v>
      </c>
      <c r="AX421" s="3">
        <v>0</v>
      </c>
      <c r="AY421" s="3">
        <v>0</v>
      </c>
      <c r="AZ421" s="3">
        <v>0</v>
      </c>
      <c r="BA421" s="3">
        <v>0</v>
      </c>
      <c r="BB421" s="3">
        <v>0</v>
      </c>
      <c r="BC421" s="3">
        <v>0</v>
      </c>
      <c r="BD421" s="3">
        <v>0</v>
      </c>
      <c r="BE421" s="3">
        <v>0</v>
      </c>
      <c r="BF421" s="3">
        <v>0</v>
      </c>
      <c r="BG421" s="3">
        <v>0</v>
      </c>
      <c r="BH421" s="3">
        <v>1</v>
      </c>
      <c r="BI421" s="3">
        <v>0.2</v>
      </c>
      <c r="BJ421" s="3">
        <v>1.8</v>
      </c>
      <c r="BK421" s="3">
        <v>2</v>
      </c>
      <c r="BL421" s="3">
        <v>59.12</v>
      </c>
      <c r="BM421" s="3">
        <v>8.8699999999999992</v>
      </c>
      <c r="BN421" s="3">
        <v>67.989999999999995</v>
      </c>
      <c r="BO421" s="3">
        <v>67.989999999999995</v>
      </c>
      <c r="BQ421" s="3" t="s">
        <v>1130</v>
      </c>
      <c r="BR421" s="3" t="s">
        <v>84</v>
      </c>
      <c r="BS421" s="4">
        <v>45240</v>
      </c>
      <c r="BT421" s="5">
        <v>0.3430555555555555</v>
      </c>
      <c r="BU421" s="3" t="s">
        <v>1268</v>
      </c>
      <c r="BV421" s="3" t="s">
        <v>94</v>
      </c>
      <c r="BY421" s="3">
        <v>9147.36</v>
      </c>
      <c r="BZ421" s="3" t="s">
        <v>86</v>
      </c>
      <c r="CA421" s="3" t="s">
        <v>1132</v>
      </c>
      <c r="CC421" s="3" t="s">
        <v>76</v>
      </c>
      <c r="CD421" s="3">
        <v>7708</v>
      </c>
      <c r="CE421" s="3" t="s">
        <v>116</v>
      </c>
      <c r="CF421" s="4">
        <v>45243</v>
      </c>
      <c r="CI421" s="3">
        <v>1</v>
      </c>
      <c r="CJ421" s="3">
        <v>1</v>
      </c>
      <c r="CK421" s="3">
        <v>22</v>
      </c>
      <c r="CL421" s="3" t="s">
        <v>88</v>
      </c>
    </row>
    <row r="422" spans="1:90" x14ac:dyDescent="0.3">
      <c r="A422" s="3" t="s">
        <v>72</v>
      </c>
      <c r="B422" s="3" t="s">
        <v>73</v>
      </c>
      <c r="C422" s="3" t="s">
        <v>74</v>
      </c>
      <c r="E422" s="3" t="str">
        <f>"GAB2017612"</f>
        <v>GAB2017612</v>
      </c>
      <c r="F422" s="4">
        <v>45239</v>
      </c>
      <c r="G422" s="3">
        <v>202408</v>
      </c>
      <c r="H422" s="3" t="s">
        <v>75</v>
      </c>
      <c r="I422" s="3" t="s">
        <v>76</v>
      </c>
      <c r="J422" s="3" t="s">
        <v>77</v>
      </c>
      <c r="K422" s="3" t="s">
        <v>78</v>
      </c>
      <c r="L422" s="3" t="s">
        <v>75</v>
      </c>
      <c r="M422" s="3" t="s">
        <v>76</v>
      </c>
      <c r="N422" s="3" t="s">
        <v>1269</v>
      </c>
      <c r="O422" s="3" t="s">
        <v>82</v>
      </c>
      <c r="P422" s="3" t="str">
        <f>"SUT-CT083827                  "</f>
        <v xml:space="preserve">SUT-CT083827                  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3">
        <v>0</v>
      </c>
      <c r="AE422" s="3">
        <v>0</v>
      </c>
      <c r="AF422" s="3">
        <v>0</v>
      </c>
      <c r="AG422" s="3">
        <v>0</v>
      </c>
      <c r="AH422" s="3">
        <v>0</v>
      </c>
      <c r="AI422" s="3">
        <v>0</v>
      </c>
      <c r="AJ422" s="3">
        <v>0</v>
      </c>
      <c r="AK422" s="3">
        <v>0</v>
      </c>
      <c r="AL422" s="3">
        <v>0</v>
      </c>
      <c r="AM422" s="3">
        <v>0</v>
      </c>
      <c r="AN422" s="3">
        <v>0</v>
      </c>
      <c r="AO422" s="3">
        <v>0</v>
      </c>
      <c r="AP422" s="3">
        <v>0</v>
      </c>
      <c r="AQ422" s="3">
        <v>23.07</v>
      </c>
      <c r="AR422" s="3">
        <v>0</v>
      </c>
      <c r="AS422" s="3">
        <v>0</v>
      </c>
      <c r="AT422" s="3">
        <v>0</v>
      </c>
      <c r="AU422" s="3">
        <v>0</v>
      </c>
      <c r="AV422" s="3">
        <v>0</v>
      </c>
      <c r="AW422" s="3">
        <v>0</v>
      </c>
      <c r="AX422" s="3">
        <v>0</v>
      </c>
      <c r="AY422" s="3">
        <v>0</v>
      </c>
      <c r="AZ422" s="3">
        <v>0</v>
      </c>
      <c r="BA422" s="3">
        <v>0</v>
      </c>
      <c r="BB422" s="3">
        <v>0</v>
      </c>
      <c r="BC422" s="3">
        <v>0</v>
      </c>
      <c r="BD422" s="3">
        <v>0</v>
      </c>
      <c r="BE422" s="3">
        <v>0</v>
      </c>
      <c r="BF422" s="3">
        <v>0</v>
      </c>
      <c r="BG422" s="3">
        <v>0</v>
      </c>
      <c r="BH422" s="3">
        <v>1</v>
      </c>
      <c r="BI422" s="3">
        <v>0.1</v>
      </c>
      <c r="BJ422" s="3">
        <v>2.1</v>
      </c>
      <c r="BK422" s="3">
        <v>3</v>
      </c>
      <c r="BL422" s="3">
        <v>59.12</v>
      </c>
      <c r="BM422" s="3">
        <v>8.8699999999999992</v>
      </c>
      <c r="BN422" s="3">
        <v>67.989999999999995</v>
      </c>
      <c r="BO422" s="3">
        <v>67.989999999999995</v>
      </c>
      <c r="BQ422" s="3" t="s">
        <v>384</v>
      </c>
      <c r="BR422" s="3" t="s">
        <v>84</v>
      </c>
      <c r="BS422" s="4">
        <v>45240</v>
      </c>
      <c r="BT422" s="5">
        <v>0.4375</v>
      </c>
      <c r="BU422" s="3" t="s">
        <v>1270</v>
      </c>
      <c r="BV422" s="3" t="s">
        <v>94</v>
      </c>
      <c r="BY422" s="3">
        <v>10689.3</v>
      </c>
      <c r="BZ422" s="3" t="s">
        <v>86</v>
      </c>
      <c r="CA422" s="3" t="s">
        <v>386</v>
      </c>
      <c r="CC422" s="3" t="s">
        <v>76</v>
      </c>
      <c r="CD422" s="3">
        <v>8001</v>
      </c>
      <c r="CE422" s="3" t="s">
        <v>96</v>
      </c>
      <c r="CF422" s="4">
        <v>45243</v>
      </c>
      <c r="CI422" s="3">
        <v>1</v>
      </c>
      <c r="CJ422" s="3">
        <v>1</v>
      </c>
      <c r="CK422" s="3">
        <v>22</v>
      </c>
      <c r="CL422" s="3" t="s">
        <v>88</v>
      </c>
    </row>
    <row r="423" spans="1:90" x14ac:dyDescent="0.3">
      <c r="A423" s="3" t="s">
        <v>72</v>
      </c>
      <c r="B423" s="3" t="s">
        <v>73</v>
      </c>
      <c r="C423" s="3" t="s">
        <v>74</v>
      </c>
      <c r="E423" s="3" t="str">
        <f>"GAB2017613"</f>
        <v>GAB2017613</v>
      </c>
      <c r="F423" s="4">
        <v>45239</v>
      </c>
      <c r="G423" s="3">
        <v>202408</v>
      </c>
      <c r="H423" s="3" t="s">
        <v>75</v>
      </c>
      <c r="I423" s="3" t="s">
        <v>76</v>
      </c>
      <c r="J423" s="3" t="s">
        <v>77</v>
      </c>
      <c r="K423" s="3" t="s">
        <v>78</v>
      </c>
      <c r="L423" s="3" t="s">
        <v>97</v>
      </c>
      <c r="M423" s="3" t="s">
        <v>98</v>
      </c>
      <c r="N423" s="3" t="s">
        <v>122</v>
      </c>
      <c r="O423" s="3" t="s">
        <v>82</v>
      </c>
      <c r="P423" s="3" t="str">
        <f>"SUT-CT083832                  "</f>
        <v xml:space="preserve">SUT-CT083832                  </v>
      </c>
      <c r="Q423" s="3">
        <v>0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0</v>
      </c>
      <c r="AF423" s="3">
        <v>0</v>
      </c>
      <c r="AG423" s="3">
        <v>0</v>
      </c>
      <c r="AH423" s="3">
        <v>0</v>
      </c>
      <c r="AI423" s="3">
        <v>0</v>
      </c>
      <c r="AJ423" s="3">
        <v>0</v>
      </c>
      <c r="AK423" s="3">
        <v>0</v>
      </c>
      <c r="AL423" s="3">
        <v>0</v>
      </c>
      <c r="AM423" s="3">
        <v>0</v>
      </c>
      <c r="AN423" s="3">
        <v>0</v>
      </c>
      <c r="AO423" s="3">
        <v>0</v>
      </c>
      <c r="AP423" s="3">
        <v>0</v>
      </c>
      <c r="AQ423" s="3">
        <v>23.07</v>
      </c>
      <c r="AR423" s="3">
        <v>0</v>
      </c>
      <c r="AS423" s="3">
        <v>0</v>
      </c>
      <c r="AT423" s="3">
        <v>0</v>
      </c>
      <c r="AU423" s="3">
        <v>0</v>
      </c>
      <c r="AV423" s="3">
        <v>0</v>
      </c>
      <c r="AW423" s="3">
        <v>0</v>
      </c>
      <c r="AX423" s="3">
        <v>0</v>
      </c>
      <c r="AY423" s="3">
        <v>0</v>
      </c>
      <c r="AZ423" s="3">
        <v>0</v>
      </c>
      <c r="BA423" s="3">
        <v>0</v>
      </c>
      <c r="BB423" s="3">
        <v>0</v>
      </c>
      <c r="BC423" s="3">
        <v>0</v>
      </c>
      <c r="BD423" s="3">
        <v>0</v>
      </c>
      <c r="BE423" s="3">
        <v>0</v>
      </c>
      <c r="BF423" s="3">
        <v>0</v>
      </c>
      <c r="BG423" s="3">
        <v>0</v>
      </c>
      <c r="BH423" s="3">
        <v>1</v>
      </c>
      <c r="BI423" s="3">
        <v>0.2</v>
      </c>
      <c r="BJ423" s="3">
        <v>2.2999999999999998</v>
      </c>
      <c r="BK423" s="3">
        <v>3</v>
      </c>
      <c r="BL423" s="3">
        <v>59.12</v>
      </c>
      <c r="BM423" s="3">
        <v>8.8699999999999992</v>
      </c>
      <c r="BN423" s="3">
        <v>67.989999999999995</v>
      </c>
      <c r="BO423" s="3">
        <v>67.989999999999995</v>
      </c>
      <c r="BQ423" s="3" t="s">
        <v>1271</v>
      </c>
      <c r="BR423" s="3" t="s">
        <v>84</v>
      </c>
      <c r="BS423" s="4">
        <v>45240</v>
      </c>
      <c r="BT423" s="5">
        <v>0.59027777777777779</v>
      </c>
      <c r="BU423" s="3" t="s">
        <v>124</v>
      </c>
      <c r="BV423" s="3" t="s">
        <v>88</v>
      </c>
      <c r="BW423" s="3" t="s">
        <v>1190</v>
      </c>
      <c r="BX423" s="3" t="s">
        <v>1191</v>
      </c>
      <c r="BY423" s="3">
        <v>11513.04</v>
      </c>
      <c r="BZ423" s="3" t="s">
        <v>86</v>
      </c>
      <c r="CA423" s="3" t="s">
        <v>102</v>
      </c>
      <c r="CC423" s="3" t="s">
        <v>98</v>
      </c>
      <c r="CD423" s="3">
        <v>7600</v>
      </c>
      <c r="CE423" s="3" t="s">
        <v>96</v>
      </c>
      <c r="CF423" s="4">
        <v>45243</v>
      </c>
      <c r="CI423" s="3">
        <v>1</v>
      </c>
      <c r="CJ423" s="3">
        <v>1</v>
      </c>
      <c r="CK423" s="3">
        <v>22</v>
      </c>
      <c r="CL423" s="3" t="s">
        <v>88</v>
      </c>
    </row>
    <row r="424" spans="1:90" x14ac:dyDescent="0.3">
      <c r="A424" s="3" t="s">
        <v>72</v>
      </c>
      <c r="B424" s="3" t="s">
        <v>73</v>
      </c>
      <c r="C424" s="3" t="s">
        <v>74</v>
      </c>
      <c r="E424" s="3" t="str">
        <f>"GAB2017614"</f>
        <v>GAB2017614</v>
      </c>
      <c r="F424" s="4">
        <v>45239</v>
      </c>
      <c r="G424" s="3">
        <v>202408</v>
      </c>
      <c r="H424" s="3" t="s">
        <v>75</v>
      </c>
      <c r="I424" s="3" t="s">
        <v>76</v>
      </c>
      <c r="J424" s="3" t="s">
        <v>77</v>
      </c>
      <c r="K424" s="3" t="s">
        <v>78</v>
      </c>
      <c r="L424" s="3" t="s">
        <v>75</v>
      </c>
      <c r="M424" s="3" t="s">
        <v>76</v>
      </c>
      <c r="N424" s="3" t="s">
        <v>1272</v>
      </c>
      <c r="O424" s="3" t="s">
        <v>82</v>
      </c>
      <c r="P424" s="3" t="str">
        <f>"SUT-CT083823                  "</f>
        <v xml:space="preserve">SUT-CT083823                  </v>
      </c>
      <c r="Q424" s="3">
        <v>0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0</v>
      </c>
      <c r="Z424" s="3">
        <v>0</v>
      </c>
      <c r="AA424" s="3">
        <v>0</v>
      </c>
      <c r="AB424" s="3">
        <v>0</v>
      </c>
      <c r="AC424" s="3">
        <v>0</v>
      </c>
      <c r="AD424" s="3">
        <v>0</v>
      </c>
      <c r="AE424" s="3">
        <v>0</v>
      </c>
      <c r="AF424" s="3">
        <v>0</v>
      </c>
      <c r="AG424" s="3">
        <v>0</v>
      </c>
      <c r="AH424" s="3">
        <v>0</v>
      </c>
      <c r="AI424" s="3">
        <v>0</v>
      </c>
      <c r="AJ424" s="3">
        <v>0</v>
      </c>
      <c r="AK424" s="3">
        <v>0</v>
      </c>
      <c r="AL424" s="3">
        <v>0</v>
      </c>
      <c r="AM424" s="3">
        <v>0</v>
      </c>
      <c r="AN424" s="3">
        <v>0</v>
      </c>
      <c r="AO424" s="3">
        <v>0</v>
      </c>
      <c r="AP424" s="3">
        <v>0</v>
      </c>
      <c r="AQ424" s="3">
        <v>23.07</v>
      </c>
      <c r="AR424" s="3">
        <v>0</v>
      </c>
      <c r="AS424" s="3">
        <v>0</v>
      </c>
      <c r="AT424" s="3">
        <v>0</v>
      </c>
      <c r="AU424" s="3">
        <v>0</v>
      </c>
      <c r="AV424" s="3">
        <v>0</v>
      </c>
      <c r="AW424" s="3">
        <v>0</v>
      </c>
      <c r="AX424" s="3">
        <v>0</v>
      </c>
      <c r="AY424" s="3">
        <v>0</v>
      </c>
      <c r="AZ424" s="3">
        <v>0</v>
      </c>
      <c r="BA424" s="3">
        <v>0</v>
      </c>
      <c r="BB424" s="3">
        <v>0</v>
      </c>
      <c r="BC424" s="3">
        <v>0</v>
      </c>
      <c r="BD424" s="3">
        <v>0</v>
      </c>
      <c r="BE424" s="3">
        <v>0</v>
      </c>
      <c r="BF424" s="3">
        <v>0</v>
      </c>
      <c r="BG424" s="3">
        <v>0</v>
      </c>
      <c r="BH424" s="3">
        <v>1</v>
      </c>
      <c r="BI424" s="3">
        <v>0.1</v>
      </c>
      <c r="BJ424" s="3">
        <v>1.7</v>
      </c>
      <c r="BK424" s="3">
        <v>2</v>
      </c>
      <c r="BL424" s="3">
        <v>59.12</v>
      </c>
      <c r="BM424" s="3">
        <v>8.8699999999999992</v>
      </c>
      <c r="BN424" s="3">
        <v>67.989999999999995</v>
      </c>
      <c r="BO424" s="3">
        <v>67.989999999999995</v>
      </c>
      <c r="BQ424" s="3" t="s">
        <v>1273</v>
      </c>
      <c r="BR424" s="3" t="s">
        <v>84</v>
      </c>
      <c r="BS424" s="4">
        <v>45240</v>
      </c>
      <c r="BT424" s="5">
        <v>0.39583333333333331</v>
      </c>
      <c r="BU424" s="3" t="s">
        <v>1274</v>
      </c>
      <c r="BV424" s="3" t="s">
        <v>94</v>
      </c>
      <c r="BY424" s="3">
        <v>8361.9</v>
      </c>
      <c r="BZ424" s="3" t="s">
        <v>86</v>
      </c>
      <c r="CA424" s="3" t="s">
        <v>1182</v>
      </c>
      <c r="CC424" s="3" t="s">
        <v>76</v>
      </c>
      <c r="CD424" s="3">
        <v>7441</v>
      </c>
      <c r="CE424" s="3" t="s">
        <v>96</v>
      </c>
      <c r="CF424" s="4">
        <v>45243</v>
      </c>
      <c r="CI424" s="3">
        <v>1</v>
      </c>
      <c r="CJ424" s="3">
        <v>1</v>
      </c>
      <c r="CK424" s="3">
        <v>22</v>
      </c>
      <c r="CL424" s="3" t="s">
        <v>88</v>
      </c>
    </row>
    <row r="425" spans="1:90" x14ac:dyDescent="0.3">
      <c r="A425" s="3" t="s">
        <v>72</v>
      </c>
      <c r="B425" s="3" t="s">
        <v>73</v>
      </c>
      <c r="C425" s="3" t="s">
        <v>74</v>
      </c>
      <c r="E425" s="3" t="str">
        <f>"GAB2017609"</f>
        <v>GAB2017609</v>
      </c>
      <c r="F425" s="4">
        <v>45239</v>
      </c>
      <c r="G425" s="3">
        <v>202408</v>
      </c>
      <c r="H425" s="3" t="s">
        <v>75</v>
      </c>
      <c r="I425" s="3" t="s">
        <v>76</v>
      </c>
      <c r="J425" s="3" t="s">
        <v>77</v>
      </c>
      <c r="K425" s="3" t="s">
        <v>78</v>
      </c>
      <c r="L425" s="3" t="s">
        <v>136</v>
      </c>
      <c r="M425" s="3" t="s">
        <v>137</v>
      </c>
      <c r="N425" s="3" t="s">
        <v>149</v>
      </c>
      <c r="O425" s="3" t="s">
        <v>169</v>
      </c>
      <c r="P425" s="3" t="str">
        <f>"SUT-CT083789                  "</f>
        <v xml:space="preserve">SUT-CT083789                  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5.57</v>
      </c>
      <c r="AH425" s="3">
        <v>0</v>
      </c>
      <c r="AI425" s="3">
        <v>0</v>
      </c>
      <c r="AJ425" s="3">
        <v>0</v>
      </c>
      <c r="AK425" s="3">
        <v>0</v>
      </c>
      <c r="AL425" s="3">
        <v>0</v>
      </c>
      <c r="AM425" s="3">
        <v>0</v>
      </c>
      <c r="AN425" s="3">
        <v>0</v>
      </c>
      <c r="AO425" s="3">
        <v>0</v>
      </c>
      <c r="AP425" s="3">
        <v>0</v>
      </c>
      <c r="AQ425" s="3">
        <v>264.38</v>
      </c>
      <c r="AR425" s="3">
        <v>0</v>
      </c>
      <c r="AS425" s="3">
        <v>0</v>
      </c>
      <c r="AT425" s="3">
        <v>0</v>
      </c>
      <c r="AU425" s="3">
        <v>0</v>
      </c>
      <c r="AV425" s="3">
        <v>0</v>
      </c>
      <c r="AW425" s="3">
        <v>0</v>
      </c>
      <c r="AX425" s="3">
        <v>0</v>
      </c>
      <c r="AY425" s="3">
        <v>0</v>
      </c>
      <c r="AZ425" s="3">
        <v>0</v>
      </c>
      <c r="BA425" s="3">
        <v>0</v>
      </c>
      <c r="BB425" s="3">
        <v>0</v>
      </c>
      <c r="BC425" s="3">
        <v>0</v>
      </c>
      <c r="BD425" s="3">
        <v>0</v>
      </c>
      <c r="BE425" s="3">
        <v>0</v>
      </c>
      <c r="BF425" s="3">
        <v>0</v>
      </c>
      <c r="BG425" s="3">
        <v>0</v>
      </c>
      <c r="BH425" s="3">
        <v>4</v>
      </c>
      <c r="BI425" s="3">
        <v>45.8</v>
      </c>
      <c r="BJ425" s="3">
        <v>102.7</v>
      </c>
      <c r="BK425" s="3">
        <v>103</v>
      </c>
      <c r="BL425" s="3">
        <v>683.04</v>
      </c>
      <c r="BM425" s="3">
        <v>102.46</v>
      </c>
      <c r="BN425" s="3">
        <v>785.5</v>
      </c>
      <c r="BO425" s="3">
        <v>785.5</v>
      </c>
      <c r="BQ425" s="3" t="s">
        <v>150</v>
      </c>
      <c r="BR425" s="3" t="s">
        <v>84</v>
      </c>
      <c r="BS425" s="4">
        <v>45243</v>
      </c>
      <c r="BT425" s="5">
        <v>0.3611111111111111</v>
      </c>
      <c r="BU425" s="3" t="s">
        <v>151</v>
      </c>
      <c r="BV425" s="3" t="s">
        <v>94</v>
      </c>
      <c r="BY425" s="3">
        <v>513640.47</v>
      </c>
      <c r="CA425" s="3" t="s">
        <v>152</v>
      </c>
      <c r="CC425" s="3" t="s">
        <v>137</v>
      </c>
      <c r="CD425" s="3">
        <v>157</v>
      </c>
      <c r="CE425" s="3" t="s">
        <v>161</v>
      </c>
      <c r="CF425" s="4">
        <v>45243</v>
      </c>
      <c r="CI425" s="3">
        <v>3</v>
      </c>
      <c r="CJ425" s="3">
        <v>2</v>
      </c>
      <c r="CK425" s="3">
        <v>41</v>
      </c>
      <c r="CL425" s="3" t="s">
        <v>88</v>
      </c>
    </row>
    <row r="426" spans="1:90" x14ac:dyDescent="0.3">
      <c r="A426" s="3" t="s">
        <v>72</v>
      </c>
      <c r="B426" s="3" t="s">
        <v>73</v>
      </c>
      <c r="C426" s="3" t="s">
        <v>74</v>
      </c>
      <c r="E426" s="3" t="str">
        <f>"GAB2017611"</f>
        <v>GAB2017611</v>
      </c>
      <c r="F426" s="4">
        <v>45239</v>
      </c>
      <c r="G426" s="3">
        <v>202408</v>
      </c>
      <c r="H426" s="3" t="s">
        <v>75</v>
      </c>
      <c r="I426" s="3" t="s">
        <v>76</v>
      </c>
      <c r="J426" s="3" t="s">
        <v>77</v>
      </c>
      <c r="K426" s="3" t="s">
        <v>78</v>
      </c>
      <c r="L426" s="3" t="s">
        <v>117</v>
      </c>
      <c r="M426" s="3" t="s">
        <v>117</v>
      </c>
      <c r="N426" s="3" t="s">
        <v>1208</v>
      </c>
      <c r="O426" s="3" t="s">
        <v>169</v>
      </c>
      <c r="P426" s="3" t="str">
        <f>"SUT-018914                    "</f>
        <v xml:space="preserve">SUT-018914                    </v>
      </c>
      <c r="Q426" s="3">
        <v>0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>
        <v>0</v>
      </c>
      <c r="AA426" s="3">
        <v>0</v>
      </c>
      <c r="AB426" s="3">
        <v>0</v>
      </c>
      <c r="AC426" s="3">
        <v>0</v>
      </c>
      <c r="AD426" s="3">
        <v>0</v>
      </c>
      <c r="AE426" s="3">
        <v>0</v>
      </c>
      <c r="AF426" s="3">
        <v>0</v>
      </c>
      <c r="AG426" s="3">
        <v>5.57</v>
      </c>
      <c r="AH426" s="3">
        <v>0</v>
      </c>
      <c r="AI426" s="3">
        <v>0</v>
      </c>
      <c r="AJ426" s="3">
        <v>0</v>
      </c>
      <c r="AK426" s="3">
        <v>0</v>
      </c>
      <c r="AL426" s="3">
        <v>0</v>
      </c>
      <c r="AM426" s="3">
        <v>0</v>
      </c>
      <c r="AN426" s="3">
        <v>0</v>
      </c>
      <c r="AO426" s="3">
        <v>0</v>
      </c>
      <c r="AP426" s="3">
        <v>0</v>
      </c>
      <c r="AQ426" s="3">
        <v>63.08</v>
      </c>
      <c r="AR426" s="3">
        <v>0</v>
      </c>
      <c r="AS426" s="3">
        <v>0</v>
      </c>
      <c r="AT426" s="3">
        <v>0</v>
      </c>
      <c r="AU426" s="3">
        <v>0</v>
      </c>
      <c r="AV426" s="3">
        <v>0</v>
      </c>
      <c r="AW426" s="3">
        <v>0</v>
      </c>
      <c r="AX426" s="3">
        <v>0</v>
      </c>
      <c r="AY426" s="3">
        <v>0</v>
      </c>
      <c r="AZ426" s="3">
        <v>0</v>
      </c>
      <c r="BA426" s="3">
        <v>0</v>
      </c>
      <c r="BB426" s="3">
        <v>0</v>
      </c>
      <c r="BC426" s="3">
        <v>0</v>
      </c>
      <c r="BD426" s="3">
        <v>0</v>
      </c>
      <c r="BE426" s="3">
        <v>0</v>
      </c>
      <c r="BF426" s="3">
        <v>0</v>
      </c>
      <c r="BG426" s="3">
        <v>0</v>
      </c>
      <c r="BH426" s="3">
        <v>1</v>
      </c>
      <c r="BI426" s="3">
        <v>0.3</v>
      </c>
      <c r="BJ426" s="3">
        <v>2.2000000000000002</v>
      </c>
      <c r="BK426" s="3">
        <v>3</v>
      </c>
      <c r="BL426" s="3">
        <v>167.22</v>
      </c>
      <c r="BM426" s="3">
        <v>25.08</v>
      </c>
      <c r="BN426" s="3">
        <v>192.3</v>
      </c>
      <c r="BO426" s="3">
        <v>192.3</v>
      </c>
      <c r="BQ426" s="3" t="s">
        <v>1209</v>
      </c>
      <c r="BR426" s="3" t="s">
        <v>84</v>
      </c>
      <c r="BS426" s="4">
        <v>45240</v>
      </c>
      <c r="BT426" s="5">
        <v>0.46527777777777773</v>
      </c>
      <c r="BU426" s="3" t="s">
        <v>1275</v>
      </c>
      <c r="BV426" s="3" t="s">
        <v>94</v>
      </c>
      <c r="BY426" s="3">
        <v>10939.05</v>
      </c>
      <c r="CA426" s="3" t="s">
        <v>121</v>
      </c>
      <c r="CC426" s="3" t="s">
        <v>117</v>
      </c>
      <c r="CD426" s="3">
        <v>7646</v>
      </c>
      <c r="CE426" s="3" t="s">
        <v>161</v>
      </c>
      <c r="CF426" s="4">
        <v>45243</v>
      </c>
      <c r="CI426" s="3">
        <v>1</v>
      </c>
      <c r="CJ426" s="3">
        <v>1</v>
      </c>
      <c r="CK426" s="3">
        <v>44</v>
      </c>
      <c r="CL426" s="3" t="s">
        <v>88</v>
      </c>
    </row>
    <row r="427" spans="1:90" x14ac:dyDescent="0.3">
      <c r="A427" s="3" t="s">
        <v>72</v>
      </c>
      <c r="B427" s="3" t="s">
        <v>73</v>
      </c>
      <c r="C427" s="3" t="s">
        <v>74</v>
      </c>
      <c r="E427" s="3" t="str">
        <f>"GAB2017616"</f>
        <v>GAB2017616</v>
      </c>
      <c r="F427" s="4">
        <v>45239</v>
      </c>
      <c r="G427" s="3">
        <v>202408</v>
      </c>
      <c r="H427" s="3" t="s">
        <v>75</v>
      </c>
      <c r="I427" s="3" t="s">
        <v>76</v>
      </c>
      <c r="J427" s="3" t="s">
        <v>77</v>
      </c>
      <c r="K427" s="3" t="s">
        <v>78</v>
      </c>
      <c r="L427" s="3" t="s">
        <v>157</v>
      </c>
      <c r="M427" s="3" t="s">
        <v>158</v>
      </c>
      <c r="N427" s="3" t="s">
        <v>899</v>
      </c>
      <c r="O427" s="3" t="s">
        <v>169</v>
      </c>
      <c r="P427" s="3" t="str">
        <f>"SUT-018952                    "</f>
        <v xml:space="preserve">SUT-018952                    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0</v>
      </c>
      <c r="AF427" s="3">
        <v>0</v>
      </c>
      <c r="AG427" s="3">
        <v>5.57</v>
      </c>
      <c r="AH427" s="3">
        <v>0</v>
      </c>
      <c r="AI427" s="3">
        <v>0</v>
      </c>
      <c r="AJ427" s="3">
        <v>0</v>
      </c>
      <c r="AK427" s="3">
        <v>0</v>
      </c>
      <c r="AL427" s="3">
        <v>0</v>
      </c>
      <c r="AM427" s="3">
        <v>0</v>
      </c>
      <c r="AN427" s="3">
        <v>0</v>
      </c>
      <c r="AO427" s="3">
        <v>0</v>
      </c>
      <c r="AP427" s="3">
        <v>0</v>
      </c>
      <c r="AQ427" s="3">
        <v>66.540000000000006</v>
      </c>
      <c r="AR427" s="3">
        <v>0</v>
      </c>
      <c r="AS427" s="3">
        <v>0</v>
      </c>
      <c r="AT427" s="3">
        <v>0</v>
      </c>
      <c r="AU427" s="3">
        <v>0</v>
      </c>
      <c r="AV427" s="3">
        <v>0</v>
      </c>
      <c r="AW427" s="3">
        <v>0</v>
      </c>
      <c r="AX427" s="3">
        <v>0</v>
      </c>
      <c r="AY427" s="3">
        <v>0</v>
      </c>
      <c r="AZ427" s="3">
        <v>0</v>
      </c>
      <c r="BA427" s="3">
        <v>0</v>
      </c>
      <c r="BB427" s="3">
        <v>0</v>
      </c>
      <c r="BC427" s="3">
        <v>0</v>
      </c>
      <c r="BD427" s="3">
        <v>0</v>
      </c>
      <c r="BE427" s="3">
        <v>0</v>
      </c>
      <c r="BF427" s="3">
        <v>0</v>
      </c>
      <c r="BG427" s="3">
        <v>0</v>
      </c>
      <c r="BH427" s="3">
        <v>2</v>
      </c>
      <c r="BI427" s="3">
        <v>11.8</v>
      </c>
      <c r="BJ427" s="3">
        <v>18.5</v>
      </c>
      <c r="BK427" s="3">
        <v>19</v>
      </c>
      <c r="BL427" s="3">
        <v>176.08</v>
      </c>
      <c r="BM427" s="3">
        <v>26.41</v>
      </c>
      <c r="BN427" s="3">
        <v>202.49</v>
      </c>
      <c r="BO427" s="3">
        <v>202.49</v>
      </c>
      <c r="BR427" s="3" t="s">
        <v>84</v>
      </c>
      <c r="BS427" s="4">
        <v>45243</v>
      </c>
      <c r="BT427" s="5">
        <v>0.41319444444444442</v>
      </c>
      <c r="BU427" s="3" t="s">
        <v>409</v>
      </c>
      <c r="BV427" s="3" t="s">
        <v>94</v>
      </c>
      <c r="BY427" s="3">
        <v>92470.7</v>
      </c>
      <c r="CA427" s="3" t="s">
        <v>1276</v>
      </c>
      <c r="CC427" s="3" t="s">
        <v>158</v>
      </c>
      <c r="CD427" s="3">
        <v>2</v>
      </c>
      <c r="CE427" s="3" t="s">
        <v>161</v>
      </c>
      <c r="CF427" s="4">
        <v>45243</v>
      </c>
      <c r="CI427" s="3">
        <v>3</v>
      </c>
      <c r="CJ427" s="3">
        <v>2</v>
      </c>
      <c r="CK427" s="3">
        <v>41</v>
      </c>
      <c r="CL427" s="3" t="s">
        <v>88</v>
      </c>
    </row>
    <row r="428" spans="1:90" x14ac:dyDescent="0.3">
      <c r="A428" s="3" t="s">
        <v>72</v>
      </c>
      <c r="B428" s="3" t="s">
        <v>73</v>
      </c>
      <c r="C428" s="3" t="s">
        <v>74</v>
      </c>
      <c r="E428" s="3" t="str">
        <f>"GAB2017620"</f>
        <v>GAB2017620</v>
      </c>
      <c r="F428" s="4">
        <v>45239</v>
      </c>
      <c r="G428" s="3">
        <v>202408</v>
      </c>
      <c r="H428" s="3" t="s">
        <v>75</v>
      </c>
      <c r="I428" s="3" t="s">
        <v>76</v>
      </c>
      <c r="J428" s="3" t="s">
        <v>77</v>
      </c>
      <c r="K428" s="3" t="s">
        <v>78</v>
      </c>
      <c r="L428" s="3" t="s">
        <v>344</v>
      </c>
      <c r="M428" s="3" t="s">
        <v>345</v>
      </c>
      <c r="N428" s="3" t="s">
        <v>1277</v>
      </c>
      <c r="O428" s="3" t="s">
        <v>169</v>
      </c>
      <c r="P428" s="3" t="str">
        <f>"MED-00261 00262               "</f>
        <v xml:space="preserve">MED-00261 00262               </v>
      </c>
      <c r="Q428" s="3">
        <v>0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0</v>
      </c>
      <c r="AF428" s="3">
        <v>0</v>
      </c>
      <c r="AG428" s="3">
        <v>5.57</v>
      </c>
      <c r="AH428" s="3">
        <v>0</v>
      </c>
      <c r="AI428" s="3">
        <v>0</v>
      </c>
      <c r="AJ428" s="3">
        <v>0</v>
      </c>
      <c r="AK428" s="3">
        <v>0</v>
      </c>
      <c r="AL428" s="3">
        <v>0</v>
      </c>
      <c r="AM428" s="3">
        <v>0</v>
      </c>
      <c r="AN428" s="3">
        <v>0</v>
      </c>
      <c r="AO428" s="3">
        <v>0</v>
      </c>
      <c r="AP428" s="3">
        <v>0</v>
      </c>
      <c r="AQ428" s="3">
        <v>63.08</v>
      </c>
      <c r="AR428" s="3">
        <v>0</v>
      </c>
      <c r="AS428" s="3">
        <v>0</v>
      </c>
      <c r="AT428" s="3">
        <v>0</v>
      </c>
      <c r="AU428" s="3">
        <v>0</v>
      </c>
      <c r="AV428" s="3">
        <v>0</v>
      </c>
      <c r="AW428" s="3">
        <v>0</v>
      </c>
      <c r="AX428" s="3">
        <v>0</v>
      </c>
      <c r="AY428" s="3">
        <v>0</v>
      </c>
      <c r="AZ428" s="3">
        <v>0</v>
      </c>
      <c r="BA428" s="3">
        <v>0</v>
      </c>
      <c r="BB428" s="3">
        <v>0</v>
      </c>
      <c r="BC428" s="3">
        <v>0</v>
      </c>
      <c r="BD428" s="3">
        <v>0</v>
      </c>
      <c r="BE428" s="3">
        <v>0</v>
      </c>
      <c r="BF428" s="3">
        <v>0</v>
      </c>
      <c r="BG428" s="3">
        <v>0</v>
      </c>
      <c r="BH428" s="3">
        <v>1</v>
      </c>
      <c r="BI428" s="3">
        <v>0.2</v>
      </c>
      <c r="BJ428" s="3">
        <v>2.4</v>
      </c>
      <c r="BK428" s="3">
        <v>3</v>
      </c>
      <c r="BL428" s="3">
        <v>167.22</v>
      </c>
      <c r="BM428" s="3">
        <v>25.08</v>
      </c>
      <c r="BN428" s="3">
        <v>192.3</v>
      </c>
      <c r="BO428" s="3">
        <v>192.3</v>
      </c>
      <c r="BQ428" s="3" t="s">
        <v>504</v>
      </c>
      <c r="BR428" s="3" t="s">
        <v>84</v>
      </c>
      <c r="BS428" s="4">
        <v>45240</v>
      </c>
      <c r="BT428" s="5">
        <v>0.63680555555555551</v>
      </c>
      <c r="BU428" s="3" t="s">
        <v>1278</v>
      </c>
      <c r="BV428" s="3" t="s">
        <v>94</v>
      </c>
      <c r="BY428" s="3">
        <v>12006</v>
      </c>
      <c r="CA428" s="3" t="s">
        <v>674</v>
      </c>
      <c r="CC428" s="3" t="s">
        <v>345</v>
      </c>
      <c r="CD428" s="3">
        <v>6850</v>
      </c>
      <c r="CE428" s="3" t="s">
        <v>161</v>
      </c>
      <c r="CF428" s="4">
        <v>45243</v>
      </c>
      <c r="CI428" s="3">
        <v>2</v>
      </c>
      <c r="CJ428" s="3">
        <v>1</v>
      </c>
      <c r="CK428" s="3">
        <v>44</v>
      </c>
      <c r="CL428" s="3" t="s">
        <v>88</v>
      </c>
    </row>
    <row r="429" spans="1:90" x14ac:dyDescent="0.3">
      <c r="A429" s="3" t="s">
        <v>72</v>
      </c>
      <c r="B429" s="3" t="s">
        <v>73</v>
      </c>
      <c r="C429" s="3" t="s">
        <v>74</v>
      </c>
      <c r="E429" s="3" t="str">
        <f>"GAB2017621"</f>
        <v>GAB2017621</v>
      </c>
      <c r="F429" s="4">
        <v>45239</v>
      </c>
      <c r="G429" s="3">
        <v>202408</v>
      </c>
      <c r="H429" s="3" t="s">
        <v>75</v>
      </c>
      <c r="I429" s="3" t="s">
        <v>76</v>
      </c>
      <c r="J429" s="3" t="s">
        <v>77</v>
      </c>
      <c r="K429" s="3" t="s">
        <v>78</v>
      </c>
      <c r="L429" s="3" t="s">
        <v>395</v>
      </c>
      <c r="M429" s="3" t="s">
        <v>396</v>
      </c>
      <c r="N429" s="3" t="s">
        <v>1279</v>
      </c>
      <c r="O429" s="3" t="s">
        <v>169</v>
      </c>
      <c r="P429" s="3" t="str">
        <f>"MED-CT083833                  "</f>
        <v xml:space="preserve">MED-CT083833                  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>
        <v>0</v>
      </c>
      <c r="AA429" s="3">
        <v>0</v>
      </c>
      <c r="AB429" s="3">
        <v>0</v>
      </c>
      <c r="AC429" s="3">
        <v>0</v>
      </c>
      <c r="AD429" s="3">
        <v>0</v>
      </c>
      <c r="AE429" s="3">
        <v>0</v>
      </c>
      <c r="AF429" s="3">
        <v>0</v>
      </c>
      <c r="AG429" s="3">
        <v>5.57</v>
      </c>
      <c r="AH429" s="3">
        <v>0</v>
      </c>
      <c r="AI429" s="3">
        <v>0</v>
      </c>
      <c r="AJ429" s="3">
        <v>0</v>
      </c>
      <c r="AK429" s="3">
        <v>0</v>
      </c>
      <c r="AL429" s="3">
        <v>0</v>
      </c>
      <c r="AM429" s="3">
        <v>0</v>
      </c>
      <c r="AN429" s="3">
        <v>0</v>
      </c>
      <c r="AO429" s="3">
        <v>0</v>
      </c>
      <c r="AP429" s="3">
        <v>0</v>
      </c>
      <c r="AQ429" s="3">
        <v>57.12</v>
      </c>
      <c r="AR429" s="3">
        <v>0</v>
      </c>
      <c r="AS429" s="3">
        <v>0</v>
      </c>
      <c r="AT429" s="3">
        <v>0</v>
      </c>
      <c r="AU429" s="3">
        <v>0</v>
      </c>
      <c r="AV429" s="3">
        <v>0</v>
      </c>
      <c r="AW429" s="3">
        <v>0</v>
      </c>
      <c r="AX429" s="3">
        <v>0</v>
      </c>
      <c r="AY429" s="3">
        <v>0</v>
      </c>
      <c r="AZ429" s="3">
        <v>0</v>
      </c>
      <c r="BA429" s="3">
        <v>0</v>
      </c>
      <c r="BB429" s="3">
        <v>0</v>
      </c>
      <c r="BC429" s="3">
        <v>0</v>
      </c>
      <c r="BD429" s="3">
        <v>0</v>
      </c>
      <c r="BE429" s="3">
        <v>0</v>
      </c>
      <c r="BF429" s="3">
        <v>0</v>
      </c>
      <c r="BG429" s="3">
        <v>0</v>
      </c>
      <c r="BH429" s="3">
        <v>1</v>
      </c>
      <c r="BI429" s="3">
        <v>4.2</v>
      </c>
      <c r="BJ429" s="3">
        <v>12.7</v>
      </c>
      <c r="BK429" s="3">
        <v>13</v>
      </c>
      <c r="BL429" s="3">
        <v>151.94</v>
      </c>
      <c r="BM429" s="3">
        <v>22.79</v>
      </c>
      <c r="BN429" s="3">
        <v>174.73</v>
      </c>
      <c r="BO429" s="3">
        <v>174.73</v>
      </c>
      <c r="BQ429" s="3" t="s">
        <v>1280</v>
      </c>
      <c r="BR429" s="3" t="s">
        <v>84</v>
      </c>
      <c r="BS429" s="4">
        <v>45245</v>
      </c>
      <c r="BT429" s="5">
        <v>0.47569444444444442</v>
      </c>
      <c r="BU429" s="3" t="s">
        <v>1281</v>
      </c>
      <c r="BV429" s="3" t="s">
        <v>94</v>
      </c>
      <c r="BY429" s="3">
        <v>63519.75</v>
      </c>
      <c r="CA429" s="3" t="s">
        <v>1237</v>
      </c>
      <c r="CC429" s="3" t="s">
        <v>396</v>
      </c>
      <c r="CD429" s="3">
        <v>8300</v>
      </c>
      <c r="CE429" s="3" t="s">
        <v>161</v>
      </c>
      <c r="CF429" s="4">
        <v>45245</v>
      </c>
      <c r="CI429" s="3">
        <v>4</v>
      </c>
      <c r="CJ429" s="3">
        <v>4</v>
      </c>
      <c r="CK429" s="3">
        <v>41</v>
      </c>
      <c r="CL429" s="3" t="s">
        <v>88</v>
      </c>
    </row>
    <row r="430" spans="1:90" x14ac:dyDescent="0.3">
      <c r="A430" s="3" t="s">
        <v>72</v>
      </c>
      <c r="B430" s="3" t="s">
        <v>73</v>
      </c>
      <c r="C430" s="3" t="s">
        <v>74</v>
      </c>
      <c r="E430" s="3" t="str">
        <f>"GAB2017615"</f>
        <v>GAB2017615</v>
      </c>
      <c r="F430" s="4">
        <v>45239</v>
      </c>
      <c r="G430" s="3">
        <v>202408</v>
      </c>
      <c r="H430" s="3" t="s">
        <v>75</v>
      </c>
      <c r="I430" s="3" t="s">
        <v>76</v>
      </c>
      <c r="J430" s="3" t="s">
        <v>77</v>
      </c>
      <c r="K430" s="3" t="s">
        <v>78</v>
      </c>
      <c r="L430" s="3" t="s">
        <v>1255</v>
      </c>
      <c r="M430" s="3" t="s">
        <v>1256</v>
      </c>
      <c r="N430" s="3" t="s">
        <v>1282</v>
      </c>
      <c r="O430" s="3" t="s">
        <v>82</v>
      </c>
      <c r="P430" s="3" t="str">
        <f>"SUT-CT083822                  "</f>
        <v xml:space="preserve">SUT-CT083822                  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0</v>
      </c>
      <c r="AA430" s="3">
        <v>0</v>
      </c>
      <c r="AB430" s="3">
        <v>0</v>
      </c>
      <c r="AC430" s="3">
        <v>0</v>
      </c>
      <c r="AD430" s="3">
        <v>0</v>
      </c>
      <c r="AE430" s="3">
        <v>0</v>
      </c>
      <c r="AF430" s="3">
        <v>0</v>
      </c>
      <c r="AG430" s="3">
        <v>0</v>
      </c>
      <c r="AH430" s="3">
        <v>0</v>
      </c>
      <c r="AI430" s="3">
        <v>0</v>
      </c>
      <c r="AJ430" s="3">
        <v>0</v>
      </c>
      <c r="AK430" s="3">
        <v>0</v>
      </c>
      <c r="AL430" s="3">
        <v>0</v>
      </c>
      <c r="AM430" s="3">
        <v>0</v>
      </c>
      <c r="AN430" s="3">
        <v>0</v>
      </c>
      <c r="AO430" s="3">
        <v>0</v>
      </c>
      <c r="AP430" s="3">
        <v>0</v>
      </c>
      <c r="AQ430" s="3">
        <v>41.54</v>
      </c>
      <c r="AR430" s="3">
        <v>0</v>
      </c>
      <c r="AS430" s="3">
        <v>0</v>
      </c>
      <c r="AT430" s="3">
        <v>0</v>
      </c>
      <c r="AU430" s="3">
        <v>0</v>
      </c>
      <c r="AV430" s="3">
        <v>0</v>
      </c>
      <c r="AW430" s="3">
        <v>0</v>
      </c>
      <c r="AX430" s="3">
        <v>0</v>
      </c>
      <c r="AY430" s="3">
        <v>0</v>
      </c>
      <c r="AZ430" s="3">
        <v>0</v>
      </c>
      <c r="BA430" s="3">
        <v>0</v>
      </c>
      <c r="BB430" s="3">
        <v>0</v>
      </c>
      <c r="BC430" s="3">
        <v>0</v>
      </c>
      <c r="BD430" s="3">
        <v>0</v>
      </c>
      <c r="BE430" s="3">
        <v>0</v>
      </c>
      <c r="BF430" s="3">
        <v>0</v>
      </c>
      <c r="BG430" s="3">
        <v>0</v>
      </c>
      <c r="BH430" s="3">
        <v>1</v>
      </c>
      <c r="BI430" s="3">
        <v>0.2</v>
      </c>
      <c r="BJ430" s="3">
        <v>1.9</v>
      </c>
      <c r="BK430" s="3">
        <v>2</v>
      </c>
      <c r="BL430" s="3">
        <v>106.45</v>
      </c>
      <c r="BM430" s="3">
        <v>15.97</v>
      </c>
      <c r="BN430" s="3">
        <v>122.42</v>
      </c>
      <c r="BO430" s="3">
        <v>122.42</v>
      </c>
      <c r="BQ430" s="3" t="s">
        <v>1283</v>
      </c>
      <c r="BR430" s="3" t="s">
        <v>84</v>
      </c>
      <c r="BS430" s="4">
        <v>45240</v>
      </c>
      <c r="BT430" s="5">
        <v>0.49236111111111108</v>
      </c>
      <c r="BU430" s="3" t="s">
        <v>1284</v>
      </c>
      <c r="BV430" s="3" t="s">
        <v>94</v>
      </c>
      <c r="BY430" s="3">
        <v>9312.35</v>
      </c>
      <c r="BZ430" s="3" t="s">
        <v>86</v>
      </c>
      <c r="CA430" s="3" t="s">
        <v>1260</v>
      </c>
      <c r="CC430" s="3" t="s">
        <v>1256</v>
      </c>
      <c r="CD430" s="3">
        <v>7130</v>
      </c>
      <c r="CE430" s="3" t="s">
        <v>96</v>
      </c>
      <c r="CF430" s="4">
        <v>45243</v>
      </c>
      <c r="CI430" s="3">
        <v>1</v>
      </c>
      <c r="CJ430" s="3">
        <v>1</v>
      </c>
      <c r="CK430" s="3">
        <v>24</v>
      </c>
      <c r="CL430" s="3" t="s">
        <v>88</v>
      </c>
    </row>
    <row r="431" spans="1:90" x14ac:dyDescent="0.3">
      <c r="A431" s="3" t="s">
        <v>72</v>
      </c>
      <c r="B431" s="3" t="s">
        <v>73</v>
      </c>
      <c r="C431" s="3" t="s">
        <v>74</v>
      </c>
      <c r="E431" s="3" t="str">
        <f>"GAB2017628"</f>
        <v>GAB2017628</v>
      </c>
      <c r="F431" s="4">
        <v>45239</v>
      </c>
      <c r="G431" s="3">
        <v>202408</v>
      </c>
      <c r="H431" s="3" t="s">
        <v>75</v>
      </c>
      <c r="I431" s="3" t="s">
        <v>76</v>
      </c>
      <c r="J431" s="3" t="s">
        <v>77</v>
      </c>
      <c r="K431" s="3" t="s">
        <v>78</v>
      </c>
      <c r="L431" s="3" t="s">
        <v>244</v>
      </c>
      <c r="M431" s="3" t="s">
        <v>245</v>
      </c>
      <c r="N431" s="3" t="s">
        <v>1002</v>
      </c>
      <c r="O431" s="3" t="s">
        <v>169</v>
      </c>
      <c r="P431" s="3" t="str">
        <f>"SUT-018963                    "</f>
        <v xml:space="preserve">SUT-018963                    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0</v>
      </c>
      <c r="Z431" s="3">
        <v>0</v>
      </c>
      <c r="AA431" s="3">
        <v>0</v>
      </c>
      <c r="AB431" s="3">
        <v>0</v>
      </c>
      <c r="AC431" s="3">
        <v>0</v>
      </c>
      <c r="AD431" s="3">
        <v>0</v>
      </c>
      <c r="AE431" s="3">
        <v>0</v>
      </c>
      <c r="AF431" s="3">
        <v>0</v>
      </c>
      <c r="AG431" s="3">
        <v>5.57</v>
      </c>
      <c r="AH431" s="3">
        <v>0</v>
      </c>
      <c r="AI431" s="3">
        <v>0</v>
      </c>
      <c r="AJ431" s="3">
        <v>0</v>
      </c>
      <c r="AK431" s="3">
        <v>0</v>
      </c>
      <c r="AL431" s="3">
        <v>0</v>
      </c>
      <c r="AM431" s="3">
        <v>0</v>
      </c>
      <c r="AN431" s="3">
        <v>0</v>
      </c>
      <c r="AO431" s="3">
        <v>0</v>
      </c>
      <c r="AP431" s="3">
        <v>0</v>
      </c>
      <c r="AQ431" s="3">
        <v>134.06</v>
      </c>
      <c r="AR431" s="3">
        <v>0</v>
      </c>
      <c r="AS431" s="3">
        <v>0</v>
      </c>
      <c r="AT431" s="3">
        <v>0</v>
      </c>
      <c r="AU431" s="3">
        <v>0</v>
      </c>
      <c r="AV431" s="3">
        <v>0</v>
      </c>
      <c r="AW431" s="3">
        <v>0</v>
      </c>
      <c r="AX431" s="3">
        <v>0</v>
      </c>
      <c r="AY431" s="3">
        <v>0</v>
      </c>
      <c r="AZ431" s="3">
        <v>0</v>
      </c>
      <c r="BA431" s="3">
        <v>0</v>
      </c>
      <c r="BB431" s="3">
        <v>0</v>
      </c>
      <c r="BC431" s="3">
        <v>0</v>
      </c>
      <c r="BD431" s="3">
        <v>0</v>
      </c>
      <c r="BE431" s="3">
        <v>0</v>
      </c>
      <c r="BF431" s="3">
        <v>0</v>
      </c>
      <c r="BG431" s="3">
        <v>0</v>
      </c>
      <c r="BH431" s="3">
        <v>2</v>
      </c>
      <c r="BI431" s="3">
        <v>10.199999999999999</v>
      </c>
      <c r="BJ431" s="3">
        <v>27.8</v>
      </c>
      <c r="BK431" s="3">
        <v>28</v>
      </c>
      <c r="BL431" s="3">
        <v>349.1</v>
      </c>
      <c r="BM431" s="3">
        <v>52.37</v>
      </c>
      <c r="BN431" s="3">
        <v>401.47</v>
      </c>
      <c r="BO431" s="3">
        <v>401.47</v>
      </c>
      <c r="BQ431" s="3" t="s">
        <v>504</v>
      </c>
      <c r="BR431" s="3" t="s">
        <v>84</v>
      </c>
      <c r="BS431" s="4">
        <v>45243</v>
      </c>
      <c r="BT431" s="5">
        <v>0.52916666666666667</v>
      </c>
      <c r="BU431" s="3" t="s">
        <v>1172</v>
      </c>
      <c r="BV431" s="3" t="s">
        <v>94</v>
      </c>
      <c r="BY431" s="3">
        <v>139147.95000000001</v>
      </c>
      <c r="CA431" s="3" t="s">
        <v>1173</v>
      </c>
      <c r="CC431" s="3" t="s">
        <v>245</v>
      </c>
      <c r="CD431" s="3">
        <v>2745</v>
      </c>
      <c r="CE431" s="3" t="s">
        <v>161</v>
      </c>
      <c r="CF431" s="4">
        <v>45244</v>
      </c>
      <c r="CI431" s="3">
        <v>3</v>
      </c>
      <c r="CJ431" s="3">
        <v>2</v>
      </c>
      <c r="CK431" s="3">
        <v>43</v>
      </c>
      <c r="CL431" s="3" t="s">
        <v>88</v>
      </c>
    </row>
    <row r="432" spans="1:90" x14ac:dyDescent="0.3">
      <c r="A432" s="3" t="s">
        <v>72</v>
      </c>
      <c r="B432" s="3" t="s">
        <v>73</v>
      </c>
      <c r="C432" s="3" t="s">
        <v>74</v>
      </c>
      <c r="E432" s="3" t="str">
        <f>"GAB2017630"</f>
        <v>GAB2017630</v>
      </c>
      <c r="F432" s="4">
        <v>45239</v>
      </c>
      <c r="G432" s="3">
        <v>202408</v>
      </c>
      <c r="H432" s="3" t="s">
        <v>75</v>
      </c>
      <c r="I432" s="3" t="s">
        <v>76</v>
      </c>
      <c r="J432" s="3" t="s">
        <v>77</v>
      </c>
      <c r="K432" s="3" t="s">
        <v>78</v>
      </c>
      <c r="L432" s="3" t="s">
        <v>1285</v>
      </c>
      <c r="M432" s="3" t="s">
        <v>1286</v>
      </c>
      <c r="N432" s="3" t="s">
        <v>1287</v>
      </c>
      <c r="O432" s="3" t="s">
        <v>169</v>
      </c>
      <c r="P432" s="3" t="str">
        <f>"SUT-CT083839 840              "</f>
        <v xml:space="preserve">SUT-CT083839 840              </v>
      </c>
      <c r="Q432" s="3">
        <v>0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0</v>
      </c>
      <c r="AF432" s="3">
        <v>0</v>
      </c>
      <c r="AG432" s="3">
        <v>5.57</v>
      </c>
      <c r="AH432" s="3">
        <v>0</v>
      </c>
      <c r="AI432" s="3">
        <v>0</v>
      </c>
      <c r="AJ432" s="3">
        <v>0</v>
      </c>
      <c r="AK432" s="3">
        <v>0</v>
      </c>
      <c r="AL432" s="3">
        <v>0</v>
      </c>
      <c r="AM432" s="3">
        <v>0</v>
      </c>
      <c r="AN432" s="3">
        <v>0</v>
      </c>
      <c r="AO432" s="3">
        <v>0</v>
      </c>
      <c r="AP432" s="3">
        <v>0</v>
      </c>
      <c r="AQ432" s="3">
        <v>80.56</v>
      </c>
      <c r="AR432" s="3">
        <v>0</v>
      </c>
      <c r="AS432" s="3">
        <v>0</v>
      </c>
      <c r="AT432" s="3">
        <v>0</v>
      </c>
      <c r="AU432" s="3">
        <v>0</v>
      </c>
      <c r="AV432" s="3">
        <v>0</v>
      </c>
      <c r="AW432" s="3">
        <v>0</v>
      </c>
      <c r="AX432" s="3">
        <v>0</v>
      </c>
      <c r="AY432" s="3">
        <v>0</v>
      </c>
      <c r="AZ432" s="3">
        <v>0</v>
      </c>
      <c r="BA432" s="3">
        <v>0</v>
      </c>
      <c r="BB432" s="3">
        <v>0</v>
      </c>
      <c r="BC432" s="3">
        <v>0</v>
      </c>
      <c r="BD432" s="3">
        <v>0</v>
      </c>
      <c r="BE432" s="3">
        <v>0</v>
      </c>
      <c r="BF432" s="3">
        <v>0</v>
      </c>
      <c r="BG432" s="3">
        <v>0</v>
      </c>
      <c r="BH432" s="3">
        <v>1</v>
      </c>
      <c r="BI432" s="3">
        <v>1</v>
      </c>
      <c r="BJ432" s="3">
        <v>2.7</v>
      </c>
      <c r="BK432" s="3">
        <v>3</v>
      </c>
      <c r="BL432" s="3">
        <v>212.01</v>
      </c>
      <c r="BM432" s="3">
        <v>31.8</v>
      </c>
      <c r="BN432" s="3">
        <v>243.81</v>
      </c>
      <c r="BO432" s="3">
        <v>243.81</v>
      </c>
      <c r="BQ432" s="3" t="s">
        <v>1288</v>
      </c>
      <c r="BR432" s="3" t="s">
        <v>84</v>
      </c>
      <c r="BS432" s="4">
        <v>45244</v>
      </c>
      <c r="BT432" s="5">
        <v>0.68888888888888899</v>
      </c>
      <c r="BU432" s="3" t="s">
        <v>1289</v>
      </c>
      <c r="BV432" s="3" t="s">
        <v>94</v>
      </c>
      <c r="BY432" s="3">
        <v>13709.75</v>
      </c>
      <c r="CC432" s="3" t="s">
        <v>1286</v>
      </c>
      <c r="CD432" s="3">
        <v>6410</v>
      </c>
      <c r="CE432" s="3" t="s">
        <v>161</v>
      </c>
      <c r="CF432" s="4">
        <v>45247</v>
      </c>
      <c r="CI432" s="3">
        <v>4</v>
      </c>
      <c r="CJ432" s="3">
        <v>3</v>
      </c>
      <c r="CK432" s="3">
        <v>43</v>
      </c>
      <c r="CL432" s="3" t="s">
        <v>88</v>
      </c>
    </row>
    <row r="433" spans="1:90" x14ac:dyDescent="0.3">
      <c r="A433" s="3" t="s">
        <v>72</v>
      </c>
      <c r="B433" s="3" t="s">
        <v>73</v>
      </c>
      <c r="C433" s="3" t="s">
        <v>74</v>
      </c>
      <c r="E433" s="3" t="str">
        <f>"GAB2017631"</f>
        <v>GAB2017631</v>
      </c>
      <c r="F433" s="4">
        <v>45239</v>
      </c>
      <c r="G433" s="3">
        <v>202408</v>
      </c>
      <c r="H433" s="3" t="s">
        <v>75</v>
      </c>
      <c r="I433" s="3" t="s">
        <v>76</v>
      </c>
      <c r="J433" s="3" t="s">
        <v>77</v>
      </c>
      <c r="K433" s="3" t="s">
        <v>78</v>
      </c>
      <c r="L433" s="3" t="s">
        <v>491</v>
      </c>
      <c r="M433" s="3" t="s">
        <v>492</v>
      </c>
      <c r="N433" s="3" t="s">
        <v>493</v>
      </c>
      <c r="O433" s="3" t="s">
        <v>169</v>
      </c>
      <c r="P433" s="3" t="str">
        <f>"MED-CT083811                  "</f>
        <v xml:space="preserve">MED-CT083811                  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0</v>
      </c>
      <c r="AF433" s="3">
        <v>0</v>
      </c>
      <c r="AG433" s="3">
        <v>5.57</v>
      </c>
      <c r="AH433" s="3">
        <v>0</v>
      </c>
      <c r="AI433" s="3">
        <v>0</v>
      </c>
      <c r="AJ433" s="3">
        <v>0</v>
      </c>
      <c r="AK433" s="3">
        <v>0</v>
      </c>
      <c r="AL433" s="3">
        <v>0</v>
      </c>
      <c r="AM433" s="3">
        <v>0</v>
      </c>
      <c r="AN433" s="3">
        <v>0</v>
      </c>
      <c r="AO433" s="3">
        <v>0</v>
      </c>
      <c r="AP433" s="3">
        <v>0</v>
      </c>
      <c r="AQ433" s="3">
        <v>57.12</v>
      </c>
      <c r="AR433" s="3">
        <v>0</v>
      </c>
      <c r="AS433" s="3">
        <v>0</v>
      </c>
      <c r="AT433" s="3">
        <v>0</v>
      </c>
      <c r="AU433" s="3">
        <v>0</v>
      </c>
      <c r="AV433" s="3">
        <v>0</v>
      </c>
      <c r="AW433" s="3">
        <v>0</v>
      </c>
      <c r="AX433" s="3">
        <v>0</v>
      </c>
      <c r="AY433" s="3">
        <v>0</v>
      </c>
      <c r="AZ433" s="3">
        <v>0</v>
      </c>
      <c r="BA433" s="3">
        <v>0</v>
      </c>
      <c r="BB433" s="3">
        <v>0</v>
      </c>
      <c r="BC433" s="3">
        <v>0</v>
      </c>
      <c r="BD433" s="3">
        <v>0</v>
      </c>
      <c r="BE433" s="3">
        <v>0</v>
      </c>
      <c r="BF433" s="3">
        <v>0</v>
      </c>
      <c r="BG433" s="3">
        <v>0</v>
      </c>
      <c r="BH433" s="3">
        <v>1</v>
      </c>
      <c r="BI433" s="3">
        <v>2.8</v>
      </c>
      <c r="BJ433" s="3">
        <v>7.5</v>
      </c>
      <c r="BK433" s="3">
        <v>8</v>
      </c>
      <c r="BL433" s="3">
        <v>151.94</v>
      </c>
      <c r="BM433" s="3">
        <v>22.79</v>
      </c>
      <c r="BN433" s="3">
        <v>174.73</v>
      </c>
      <c r="BO433" s="3">
        <v>174.73</v>
      </c>
      <c r="BQ433" s="3" t="s">
        <v>924</v>
      </c>
      <c r="BR433" s="3" t="s">
        <v>84</v>
      </c>
      <c r="BS433" s="4">
        <v>45243</v>
      </c>
      <c r="BT433" s="5">
        <v>0.52638888888888891</v>
      </c>
      <c r="BU433" s="3" t="s">
        <v>1290</v>
      </c>
      <c r="BV433" s="3" t="s">
        <v>94</v>
      </c>
      <c r="BY433" s="3">
        <v>37608.480000000003</v>
      </c>
      <c r="CA433" s="3" t="s">
        <v>1291</v>
      </c>
      <c r="CC433" s="3" t="s">
        <v>492</v>
      </c>
      <c r="CD433" s="3">
        <v>3201</v>
      </c>
      <c r="CE433" s="3" t="s">
        <v>161</v>
      </c>
      <c r="CF433" s="4">
        <v>45244</v>
      </c>
      <c r="CI433" s="3">
        <v>4</v>
      </c>
      <c r="CJ433" s="3">
        <v>2</v>
      </c>
      <c r="CK433" s="3">
        <v>41</v>
      </c>
      <c r="CL433" s="3" t="s">
        <v>88</v>
      </c>
    </row>
    <row r="434" spans="1:90" x14ac:dyDescent="0.3">
      <c r="A434" s="3" t="s">
        <v>72</v>
      </c>
      <c r="B434" s="3" t="s">
        <v>73</v>
      </c>
      <c r="C434" s="3" t="s">
        <v>74</v>
      </c>
      <c r="E434" s="3" t="str">
        <f>"GAB2017634"</f>
        <v>GAB2017634</v>
      </c>
      <c r="F434" s="4">
        <v>45239</v>
      </c>
      <c r="G434" s="3">
        <v>202408</v>
      </c>
      <c r="H434" s="3" t="s">
        <v>75</v>
      </c>
      <c r="I434" s="3" t="s">
        <v>76</v>
      </c>
      <c r="J434" s="3" t="s">
        <v>77</v>
      </c>
      <c r="K434" s="3" t="s">
        <v>78</v>
      </c>
      <c r="L434" s="3" t="s">
        <v>157</v>
      </c>
      <c r="M434" s="3" t="s">
        <v>158</v>
      </c>
      <c r="N434" s="3" t="s">
        <v>561</v>
      </c>
      <c r="O434" s="3" t="s">
        <v>169</v>
      </c>
      <c r="P434" s="3" t="str">
        <f>"SUT-CT083844                  "</f>
        <v xml:space="preserve">SUT-CT083844                  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3">
        <v>0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v>5.57</v>
      </c>
      <c r="AH434" s="3">
        <v>0</v>
      </c>
      <c r="AI434" s="3">
        <v>0</v>
      </c>
      <c r="AJ434" s="3">
        <v>0</v>
      </c>
      <c r="AK434" s="3">
        <v>0</v>
      </c>
      <c r="AL434" s="3">
        <v>0</v>
      </c>
      <c r="AM434" s="3">
        <v>0</v>
      </c>
      <c r="AN434" s="3">
        <v>0</v>
      </c>
      <c r="AO434" s="3">
        <v>0</v>
      </c>
      <c r="AP434" s="3">
        <v>0</v>
      </c>
      <c r="AQ434" s="3">
        <v>57.12</v>
      </c>
      <c r="AR434" s="3">
        <v>0</v>
      </c>
      <c r="AS434" s="3">
        <v>0</v>
      </c>
      <c r="AT434" s="3">
        <v>0</v>
      </c>
      <c r="AU434" s="3">
        <v>0</v>
      </c>
      <c r="AV434" s="3">
        <v>0</v>
      </c>
      <c r="AW434" s="3">
        <v>0</v>
      </c>
      <c r="AX434" s="3">
        <v>0</v>
      </c>
      <c r="AY434" s="3">
        <v>0</v>
      </c>
      <c r="AZ434" s="3">
        <v>0</v>
      </c>
      <c r="BA434" s="3">
        <v>0</v>
      </c>
      <c r="BB434" s="3">
        <v>0</v>
      </c>
      <c r="BC434" s="3">
        <v>0</v>
      </c>
      <c r="BD434" s="3">
        <v>0</v>
      </c>
      <c r="BE434" s="3">
        <v>0</v>
      </c>
      <c r="BF434" s="3">
        <v>0</v>
      </c>
      <c r="BG434" s="3">
        <v>0</v>
      </c>
      <c r="BH434" s="3">
        <v>1</v>
      </c>
      <c r="BI434" s="3">
        <v>0.4</v>
      </c>
      <c r="BJ434" s="3">
        <v>2.2000000000000002</v>
      </c>
      <c r="BK434" s="3">
        <v>3</v>
      </c>
      <c r="BL434" s="3">
        <v>151.94</v>
      </c>
      <c r="BM434" s="3">
        <v>22.79</v>
      </c>
      <c r="BN434" s="3">
        <v>174.73</v>
      </c>
      <c r="BO434" s="3">
        <v>174.73</v>
      </c>
      <c r="BQ434" s="3" t="s">
        <v>562</v>
      </c>
      <c r="BR434" s="3" t="s">
        <v>84</v>
      </c>
      <c r="BS434" s="4">
        <v>45243</v>
      </c>
      <c r="BT434" s="5">
        <v>0.42638888888888887</v>
      </c>
      <c r="BU434" s="3" t="s">
        <v>654</v>
      </c>
      <c r="BV434" s="3" t="s">
        <v>94</v>
      </c>
      <c r="BY434" s="3">
        <v>10992.93</v>
      </c>
      <c r="CA434" s="3" t="s">
        <v>564</v>
      </c>
      <c r="CC434" s="3" t="s">
        <v>158</v>
      </c>
      <c r="CD434" s="3">
        <v>2</v>
      </c>
      <c r="CE434" s="3" t="s">
        <v>161</v>
      </c>
      <c r="CF434" s="4">
        <v>45243</v>
      </c>
      <c r="CI434" s="3">
        <v>3</v>
      </c>
      <c r="CJ434" s="3">
        <v>2</v>
      </c>
      <c r="CK434" s="3">
        <v>41</v>
      </c>
      <c r="CL434" s="3" t="s">
        <v>88</v>
      </c>
    </row>
    <row r="435" spans="1:90" x14ac:dyDescent="0.3">
      <c r="A435" s="3" t="s">
        <v>72</v>
      </c>
      <c r="B435" s="3" t="s">
        <v>73</v>
      </c>
      <c r="C435" s="3" t="s">
        <v>74</v>
      </c>
      <c r="E435" s="3" t="str">
        <f>"GAB2017617"</f>
        <v>GAB2017617</v>
      </c>
      <c r="F435" s="4">
        <v>45239</v>
      </c>
      <c r="G435" s="3">
        <v>202408</v>
      </c>
      <c r="H435" s="3" t="s">
        <v>75</v>
      </c>
      <c r="I435" s="3" t="s">
        <v>76</v>
      </c>
      <c r="J435" s="3" t="s">
        <v>77</v>
      </c>
      <c r="K435" s="3" t="s">
        <v>78</v>
      </c>
      <c r="L435" s="3" t="s">
        <v>962</v>
      </c>
      <c r="M435" s="3" t="s">
        <v>963</v>
      </c>
      <c r="N435" s="3" t="s">
        <v>1292</v>
      </c>
      <c r="O435" s="3" t="s">
        <v>82</v>
      </c>
      <c r="P435" s="3" t="str">
        <f>"SUT-018918                    "</f>
        <v xml:space="preserve">SUT-018918                    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0</v>
      </c>
      <c r="AC435" s="3">
        <v>0</v>
      </c>
      <c r="AD435" s="3">
        <v>0</v>
      </c>
      <c r="AE435" s="3">
        <v>0</v>
      </c>
      <c r="AF435" s="3">
        <v>0</v>
      </c>
      <c r="AG435" s="3">
        <v>0</v>
      </c>
      <c r="AH435" s="3">
        <v>0</v>
      </c>
      <c r="AI435" s="3">
        <v>0</v>
      </c>
      <c r="AJ435" s="3">
        <v>0</v>
      </c>
      <c r="AK435" s="3">
        <v>0</v>
      </c>
      <c r="AL435" s="3">
        <v>0</v>
      </c>
      <c r="AM435" s="3">
        <v>0</v>
      </c>
      <c r="AN435" s="3">
        <v>0</v>
      </c>
      <c r="AO435" s="3">
        <v>0</v>
      </c>
      <c r="AP435" s="3">
        <v>0</v>
      </c>
      <c r="AQ435" s="3">
        <v>57.23</v>
      </c>
      <c r="AR435" s="3">
        <v>0</v>
      </c>
      <c r="AS435" s="3">
        <v>0</v>
      </c>
      <c r="AT435" s="3">
        <v>0</v>
      </c>
      <c r="AU435" s="3">
        <v>0</v>
      </c>
      <c r="AV435" s="3">
        <v>0</v>
      </c>
      <c r="AW435" s="3">
        <v>0</v>
      </c>
      <c r="AX435" s="3">
        <v>0</v>
      </c>
      <c r="AY435" s="3">
        <v>0</v>
      </c>
      <c r="AZ435" s="3">
        <v>0</v>
      </c>
      <c r="BA435" s="3">
        <v>0</v>
      </c>
      <c r="BB435" s="3">
        <v>0</v>
      </c>
      <c r="BC435" s="3">
        <v>0</v>
      </c>
      <c r="BD435" s="3">
        <v>0</v>
      </c>
      <c r="BE435" s="3">
        <v>0</v>
      </c>
      <c r="BF435" s="3">
        <v>0</v>
      </c>
      <c r="BG435" s="3">
        <v>0</v>
      </c>
      <c r="BH435" s="3">
        <v>1</v>
      </c>
      <c r="BI435" s="3">
        <v>0.5</v>
      </c>
      <c r="BJ435" s="3">
        <v>2</v>
      </c>
      <c r="BK435" s="3">
        <v>2</v>
      </c>
      <c r="BL435" s="3">
        <v>146.65</v>
      </c>
      <c r="BM435" s="3">
        <v>22</v>
      </c>
      <c r="BN435" s="3">
        <v>168.65</v>
      </c>
      <c r="BO435" s="3">
        <v>168.65</v>
      </c>
      <c r="BQ435" s="3" t="s">
        <v>1293</v>
      </c>
      <c r="BR435" s="3" t="s">
        <v>84</v>
      </c>
      <c r="BS435" s="4">
        <v>45240</v>
      </c>
      <c r="BT435" s="5">
        <v>0.58333333333333337</v>
      </c>
      <c r="BU435" s="3" t="s">
        <v>1294</v>
      </c>
      <c r="BV435" s="3" t="s">
        <v>94</v>
      </c>
      <c r="BY435" s="3">
        <v>10143</v>
      </c>
      <c r="BZ435" s="3" t="s">
        <v>86</v>
      </c>
      <c r="CA435" s="3" t="s">
        <v>1295</v>
      </c>
      <c r="CC435" s="3" t="s">
        <v>963</v>
      </c>
      <c r="CD435" s="3">
        <v>6500</v>
      </c>
      <c r="CE435" s="3" t="s">
        <v>125</v>
      </c>
      <c r="CF435" s="4">
        <v>45240</v>
      </c>
      <c r="CI435" s="3">
        <v>1</v>
      </c>
      <c r="CJ435" s="3">
        <v>1</v>
      </c>
      <c r="CK435" s="3">
        <v>23</v>
      </c>
      <c r="CL435" s="3" t="s">
        <v>88</v>
      </c>
    </row>
    <row r="436" spans="1:90" x14ac:dyDescent="0.3">
      <c r="A436" s="3" t="s">
        <v>72</v>
      </c>
      <c r="B436" s="3" t="s">
        <v>73</v>
      </c>
      <c r="C436" s="3" t="s">
        <v>74</v>
      </c>
      <c r="E436" s="3" t="str">
        <f>"GAB2017618"</f>
        <v>GAB2017618</v>
      </c>
      <c r="F436" s="4">
        <v>45239</v>
      </c>
      <c r="G436" s="3">
        <v>202408</v>
      </c>
      <c r="H436" s="3" t="s">
        <v>75</v>
      </c>
      <c r="I436" s="3" t="s">
        <v>76</v>
      </c>
      <c r="J436" s="3" t="s">
        <v>77</v>
      </c>
      <c r="K436" s="3" t="s">
        <v>78</v>
      </c>
      <c r="L436" s="3" t="s">
        <v>141</v>
      </c>
      <c r="M436" s="3" t="s">
        <v>142</v>
      </c>
      <c r="N436" s="3" t="s">
        <v>1296</v>
      </c>
      <c r="O436" s="3" t="s">
        <v>82</v>
      </c>
      <c r="P436" s="3" t="str">
        <f>"SUT-018900                    "</f>
        <v xml:space="preserve">SUT-018900                    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0</v>
      </c>
      <c r="AF436" s="3">
        <v>0</v>
      </c>
      <c r="AG436" s="3">
        <v>0</v>
      </c>
      <c r="AH436" s="3">
        <v>0</v>
      </c>
      <c r="AI436" s="3">
        <v>0</v>
      </c>
      <c r="AJ436" s="3">
        <v>0</v>
      </c>
      <c r="AK436" s="3">
        <v>0</v>
      </c>
      <c r="AL436" s="3">
        <v>0</v>
      </c>
      <c r="AM436" s="3">
        <v>0</v>
      </c>
      <c r="AN436" s="3">
        <v>0</v>
      </c>
      <c r="AO436" s="3">
        <v>0</v>
      </c>
      <c r="AP436" s="3">
        <v>0</v>
      </c>
      <c r="AQ436" s="3">
        <v>70.150000000000006</v>
      </c>
      <c r="AR436" s="3">
        <v>0</v>
      </c>
      <c r="AS436" s="3">
        <v>0</v>
      </c>
      <c r="AT436" s="3">
        <v>0</v>
      </c>
      <c r="AU436" s="3">
        <v>0</v>
      </c>
      <c r="AV436" s="3">
        <v>0</v>
      </c>
      <c r="AW436" s="3">
        <v>0</v>
      </c>
      <c r="AX436" s="3">
        <v>0</v>
      </c>
      <c r="AY436" s="3">
        <v>0</v>
      </c>
      <c r="AZ436" s="3">
        <v>0</v>
      </c>
      <c r="BA436" s="3">
        <v>0</v>
      </c>
      <c r="BB436" s="3">
        <v>0</v>
      </c>
      <c r="BC436" s="3">
        <v>0</v>
      </c>
      <c r="BD436" s="3">
        <v>0</v>
      </c>
      <c r="BE436" s="3">
        <v>0</v>
      </c>
      <c r="BF436" s="3">
        <v>0</v>
      </c>
      <c r="BG436" s="3">
        <v>0</v>
      </c>
      <c r="BH436" s="3">
        <v>1</v>
      </c>
      <c r="BI436" s="3">
        <v>0.3</v>
      </c>
      <c r="BJ436" s="3">
        <v>2.4</v>
      </c>
      <c r="BK436" s="3">
        <v>2.5</v>
      </c>
      <c r="BL436" s="3">
        <v>179.76</v>
      </c>
      <c r="BM436" s="3">
        <v>26.96</v>
      </c>
      <c r="BN436" s="3">
        <v>206.72</v>
      </c>
      <c r="BO436" s="3">
        <v>206.72</v>
      </c>
      <c r="BQ436" s="3" t="s">
        <v>1297</v>
      </c>
      <c r="BR436" s="3" t="s">
        <v>84</v>
      </c>
      <c r="BS436" s="4">
        <v>45240</v>
      </c>
      <c r="BT436" s="5">
        <v>0.38055555555555554</v>
      </c>
      <c r="BU436" s="3" t="s">
        <v>1298</v>
      </c>
      <c r="BV436" s="3" t="s">
        <v>94</v>
      </c>
      <c r="BY436" s="3">
        <v>11773.44</v>
      </c>
      <c r="BZ436" s="3" t="s">
        <v>86</v>
      </c>
      <c r="CA436" s="3" t="s">
        <v>1225</v>
      </c>
      <c r="CC436" s="3" t="s">
        <v>142</v>
      </c>
      <c r="CD436" s="3">
        <v>300</v>
      </c>
      <c r="CE436" s="3" t="s">
        <v>239</v>
      </c>
      <c r="CF436" s="4">
        <v>45241</v>
      </c>
      <c r="CI436" s="3">
        <v>2</v>
      </c>
      <c r="CJ436" s="3">
        <v>1</v>
      </c>
      <c r="CK436" s="3">
        <v>23</v>
      </c>
      <c r="CL436" s="3" t="s">
        <v>88</v>
      </c>
    </row>
    <row r="437" spans="1:90" x14ac:dyDescent="0.3">
      <c r="A437" s="3" t="s">
        <v>72</v>
      </c>
      <c r="B437" s="3" t="s">
        <v>73</v>
      </c>
      <c r="C437" s="3" t="s">
        <v>74</v>
      </c>
      <c r="E437" s="3" t="str">
        <f>"GAB2017619"</f>
        <v>GAB2017619</v>
      </c>
      <c r="F437" s="4">
        <v>45239</v>
      </c>
      <c r="G437" s="3">
        <v>202408</v>
      </c>
      <c r="H437" s="3" t="s">
        <v>75</v>
      </c>
      <c r="I437" s="3" t="s">
        <v>76</v>
      </c>
      <c r="J437" s="3" t="s">
        <v>77</v>
      </c>
      <c r="K437" s="3" t="s">
        <v>78</v>
      </c>
      <c r="L437" s="3" t="s">
        <v>75</v>
      </c>
      <c r="M437" s="3" t="s">
        <v>76</v>
      </c>
      <c r="N437" s="3" t="s">
        <v>1299</v>
      </c>
      <c r="O437" s="3" t="s">
        <v>82</v>
      </c>
      <c r="P437" s="3" t="str">
        <f>"SUT-CT083825                  "</f>
        <v xml:space="preserve">SUT-CT083825                  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v>0</v>
      </c>
      <c r="AH437" s="3">
        <v>0</v>
      </c>
      <c r="AI437" s="3">
        <v>0</v>
      </c>
      <c r="AJ437" s="3">
        <v>0</v>
      </c>
      <c r="AK437" s="3">
        <v>0</v>
      </c>
      <c r="AL437" s="3">
        <v>0</v>
      </c>
      <c r="AM437" s="3">
        <v>0</v>
      </c>
      <c r="AN437" s="3">
        <v>0</v>
      </c>
      <c r="AO437" s="3">
        <v>0</v>
      </c>
      <c r="AP437" s="3">
        <v>0</v>
      </c>
      <c r="AQ437" s="3">
        <v>23.07</v>
      </c>
      <c r="AR437" s="3">
        <v>0</v>
      </c>
      <c r="AS437" s="3">
        <v>0</v>
      </c>
      <c r="AT437" s="3">
        <v>0</v>
      </c>
      <c r="AU437" s="3">
        <v>0</v>
      </c>
      <c r="AV437" s="3">
        <v>0</v>
      </c>
      <c r="AW437" s="3">
        <v>0</v>
      </c>
      <c r="AX437" s="3">
        <v>0</v>
      </c>
      <c r="AY437" s="3">
        <v>0</v>
      </c>
      <c r="AZ437" s="3">
        <v>0</v>
      </c>
      <c r="BA437" s="3">
        <v>0</v>
      </c>
      <c r="BB437" s="3">
        <v>0</v>
      </c>
      <c r="BC437" s="3">
        <v>0</v>
      </c>
      <c r="BD437" s="3">
        <v>0</v>
      </c>
      <c r="BE437" s="3">
        <v>0</v>
      </c>
      <c r="BF437" s="3">
        <v>0</v>
      </c>
      <c r="BG437" s="3">
        <v>0</v>
      </c>
      <c r="BH437" s="3">
        <v>1</v>
      </c>
      <c r="BI437" s="3">
        <v>0.4</v>
      </c>
      <c r="BJ437" s="3">
        <v>2.4</v>
      </c>
      <c r="BK437" s="3">
        <v>3</v>
      </c>
      <c r="BL437" s="3">
        <v>59.12</v>
      </c>
      <c r="BM437" s="3">
        <v>8.8699999999999992</v>
      </c>
      <c r="BN437" s="3">
        <v>67.989999999999995</v>
      </c>
      <c r="BO437" s="3">
        <v>67.989999999999995</v>
      </c>
      <c r="BQ437" s="3" t="s">
        <v>1300</v>
      </c>
      <c r="BR437" s="3" t="s">
        <v>84</v>
      </c>
      <c r="BS437" s="4">
        <v>45240</v>
      </c>
      <c r="BT437" s="5">
        <v>0.41666666666666669</v>
      </c>
      <c r="BU437" s="3" t="s">
        <v>381</v>
      </c>
      <c r="BV437" s="3" t="s">
        <v>94</v>
      </c>
      <c r="BY437" s="3">
        <v>11787.75</v>
      </c>
      <c r="BZ437" s="3" t="s">
        <v>86</v>
      </c>
      <c r="CC437" s="3" t="s">
        <v>76</v>
      </c>
      <c r="CD437" s="3">
        <v>7550</v>
      </c>
      <c r="CE437" s="3" t="s">
        <v>243</v>
      </c>
      <c r="CF437" s="4">
        <v>45243</v>
      </c>
      <c r="CI437" s="3">
        <v>1</v>
      </c>
      <c r="CJ437" s="3">
        <v>1</v>
      </c>
      <c r="CK437" s="3">
        <v>22</v>
      </c>
      <c r="CL437" s="3" t="s">
        <v>88</v>
      </c>
    </row>
    <row r="438" spans="1:90" x14ac:dyDescent="0.3">
      <c r="A438" s="3" t="s">
        <v>72</v>
      </c>
      <c r="B438" s="3" t="s">
        <v>73</v>
      </c>
      <c r="C438" s="3" t="s">
        <v>74</v>
      </c>
      <c r="E438" s="3" t="str">
        <f>"GAB2017622"</f>
        <v>GAB2017622</v>
      </c>
      <c r="F438" s="4">
        <v>45239</v>
      </c>
      <c r="G438" s="3">
        <v>202408</v>
      </c>
      <c r="H438" s="3" t="s">
        <v>75</v>
      </c>
      <c r="I438" s="3" t="s">
        <v>76</v>
      </c>
      <c r="J438" s="3" t="s">
        <v>77</v>
      </c>
      <c r="K438" s="3" t="s">
        <v>78</v>
      </c>
      <c r="L438" s="3" t="s">
        <v>75</v>
      </c>
      <c r="M438" s="3" t="s">
        <v>76</v>
      </c>
      <c r="N438" s="3" t="s">
        <v>787</v>
      </c>
      <c r="O438" s="3" t="s">
        <v>82</v>
      </c>
      <c r="P438" s="3" t="str">
        <f>"SUT-CT083821                  "</f>
        <v xml:space="preserve">SUT-CT083821                  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3">
        <v>0</v>
      </c>
      <c r="AB438" s="3">
        <v>0</v>
      </c>
      <c r="AC438" s="3">
        <v>0</v>
      </c>
      <c r="AD438" s="3">
        <v>0</v>
      </c>
      <c r="AE438" s="3">
        <v>0</v>
      </c>
      <c r="AF438" s="3">
        <v>0</v>
      </c>
      <c r="AG438" s="3">
        <v>0</v>
      </c>
      <c r="AH438" s="3">
        <v>0</v>
      </c>
      <c r="AI438" s="3">
        <v>0</v>
      </c>
      <c r="AJ438" s="3">
        <v>0</v>
      </c>
      <c r="AK438" s="3">
        <v>0</v>
      </c>
      <c r="AL438" s="3">
        <v>0</v>
      </c>
      <c r="AM438" s="3">
        <v>0</v>
      </c>
      <c r="AN438" s="3">
        <v>0</v>
      </c>
      <c r="AO438" s="3">
        <v>0</v>
      </c>
      <c r="AP438" s="3">
        <v>0</v>
      </c>
      <c r="AQ438" s="3">
        <v>23.07</v>
      </c>
      <c r="AR438" s="3">
        <v>0</v>
      </c>
      <c r="AS438" s="3">
        <v>0</v>
      </c>
      <c r="AT438" s="3">
        <v>0</v>
      </c>
      <c r="AU438" s="3">
        <v>0</v>
      </c>
      <c r="AV438" s="3">
        <v>0</v>
      </c>
      <c r="AW438" s="3">
        <v>0</v>
      </c>
      <c r="AX438" s="3">
        <v>0</v>
      </c>
      <c r="AY438" s="3">
        <v>0</v>
      </c>
      <c r="AZ438" s="3">
        <v>0</v>
      </c>
      <c r="BA438" s="3">
        <v>0</v>
      </c>
      <c r="BB438" s="3">
        <v>0</v>
      </c>
      <c r="BC438" s="3">
        <v>0</v>
      </c>
      <c r="BD438" s="3">
        <v>0</v>
      </c>
      <c r="BE438" s="3">
        <v>0</v>
      </c>
      <c r="BF438" s="3">
        <v>0</v>
      </c>
      <c r="BG438" s="3">
        <v>0</v>
      </c>
      <c r="BH438" s="3">
        <v>1</v>
      </c>
      <c r="BI438" s="3">
        <v>0.3</v>
      </c>
      <c r="BJ438" s="3">
        <v>2.1</v>
      </c>
      <c r="BK438" s="3">
        <v>3</v>
      </c>
      <c r="BL438" s="3">
        <v>59.12</v>
      </c>
      <c r="BM438" s="3">
        <v>8.8699999999999992</v>
      </c>
      <c r="BN438" s="3">
        <v>67.989999999999995</v>
      </c>
      <c r="BO438" s="3">
        <v>67.989999999999995</v>
      </c>
      <c r="BQ438" s="3" t="s">
        <v>788</v>
      </c>
      <c r="BR438" s="3" t="s">
        <v>84</v>
      </c>
      <c r="BS438" s="4">
        <v>45240</v>
      </c>
      <c r="BT438" s="5">
        <v>0.37986111111111115</v>
      </c>
      <c r="BU438" s="3" t="s">
        <v>1301</v>
      </c>
      <c r="BV438" s="3" t="s">
        <v>94</v>
      </c>
      <c r="BY438" s="3">
        <v>10540.53</v>
      </c>
      <c r="BZ438" s="3" t="s">
        <v>86</v>
      </c>
      <c r="CA438" s="3" t="s">
        <v>172</v>
      </c>
      <c r="CC438" s="3" t="s">
        <v>76</v>
      </c>
      <c r="CD438" s="3">
        <v>7800</v>
      </c>
      <c r="CE438" s="3" t="s">
        <v>87</v>
      </c>
      <c r="CF438" s="4">
        <v>45243</v>
      </c>
      <c r="CI438" s="3">
        <v>1</v>
      </c>
      <c r="CJ438" s="3">
        <v>1</v>
      </c>
      <c r="CK438" s="3">
        <v>22</v>
      </c>
      <c r="CL438" s="3" t="s">
        <v>88</v>
      </c>
    </row>
    <row r="439" spans="1:90" x14ac:dyDescent="0.3">
      <c r="A439" s="3" t="s">
        <v>72</v>
      </c>
      <c r="B439" s="3" t="s">
        <v>73</v>
      </c>
      <c r="C439" s="3" t="s">
        <v>74</v>
      </c>
      <c r="E439" s="3" t="str">
        <f>"GAB2017626"</f>
        <v>GAB2017626</v>
      </c>
      <c r="F439" s="4">
        <v>45239</v>
      </c>
      <c r="G439" s="3">
        <v>202408</v>
      </c>
      <c r="H439" s="3" t="s">
        <v>75</v>
      </c>
      <c r="I439" s="3" t="s">
        <v>76</v>
      </c>
      <c r="J439" s="3" t="s">
        <v>77</v>
      </c>
      <c r="K439" s="3" t="s">
        <v>78</v>
      </c>
      <c r="L439" s="3" t="s">
        <v>515</v>
      </c>
      <c r="M439" s="3" t="s">
        <v>516</v>
      </c>
      <c r="N439" s="3" t="s">
        <v>1302</v>
      </c>
      <c r="O439" s="3" t="s">
        <v>82</v>
      </c>
      <c r="P439" s="3" t="str">
        <f>"SUT-CT083841                  "</f>
        <v xml:space="preserve">SUT-CT083841                  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0</v>
      </c>
      <c r="AF439" s="3">
        <v>0</v>
      </c>
      <c r="AG439" s="3">
        <v>0</v>
      </c>
      <c r="AH439" s="3">
        <v>0</v>
      </c>
      <c r="AI439" s="3">
        <v>0</v>
      </c>
      <c r="AJ439" s="3">
        <v>0</v>
      </c>
      <c r="AK439" s="3">
        <v>0</v>
      </c>
      <c r="AL439" s="3">
        <v>0</v>
      </c>
      <c r="AM439" s="3">
        <v>0</v>
      </c>
      <c r="AN439" s="3">
        <v>0</v>
      </c>
      <c r="AO439" s="3">
        <v>0</v>
      </c>
      <c r="AP439" s="3">
        <v>0</v>
      </c>
      <c r="AQ439" s="3">
        <v>160.6</v>
      </c>
      <c r="AR439" s="3">
        <v>0</v>
      </c>
      <c r="AS439" s="3">
        <v>0</v>
      </c>
      <c r="AT439" s="3">
        <v>0</v>
      </c>
      <c r="AU439" s="3">
        <v>0</v>
      </c>
      <c r="AV439" s="3">
        <v>0</v>
      </c>
      <c r="AW439" s="3">
        <v>0</v>
      </c>
      <c r="AX439" s="3">
        <v>0</v>
      </c>
      <c r="AY439" s="3">
        <v>0</v>
      </c>
      <c r="AZ439" s="3">
        <v>0</v>
      </c>
      <c r="BA439" s="3">
        <v>0</v>
      </c>
      <c r="BB439" s="3">
        <v>0</v>
      </c>
      <c r="BC439" s="3">
        <v>0</v>
      </c>
      <c r="BD439" s="3">
        <v>0</v>
      </c>
      <c r="BE439" s="3">
        <v>0</v>
      </c>
      <c r="BF439" s="3">
        <v>0</v>
      </c>
      <c r="BG439" s="3">
        <v>0</v>
      </c>
      <c r="BH439" s="3">
        <v>1</v>
      </c>
      <c r="BI439" s="3">
        <v>1.5</v>
      </c>
      <c r="BJ439" s="3">
        <v>5.9</v>
      </c>
      <c r="BK439" s="3">
        <v>6</v>
      </c>
      <c r="BL439" s="3">
        <v>411.54</v>
      </c>
      <c r="BM439" s="3">
        <v>61.73</v>
      </c>
      <c r="BN439" s="3">
        <v>473.27</v>
      </c>
      <c r="BO439" s="3">
        <v>473.27</v>
      </c>
      <c r="BQ439" s="3" t="s">
        <v>1303</v>
      </c>
      <c r="BR439" s="3" t="s">
        <v>84</v>
      </c>
      <c r="BS439" s="4">
        <v>45243</v>
      </c>
      <c r="BT439" s="5">
        <v>0.43055555555555558</v>
      </c>
      <c r="BU439" s="3" t="s">
        <v>1304</v>
      </c>
      <c r="BV439" s="3" t="s">
        <v>94</v>
      </c>
      <c r="BY439" s="3">
        <v>29594.15</v>
      </c>
      <c r="BZ439" s="3" t="s">
        <v>86</v>
      </c>
      <c r="CA439" s="3" t="s">
        <v>371</v>
      </c>
      <c r="CC439" s="3" t="s">
        <v>516</v>
      </c>
      <c r="CD439" s="3">
        <v>9700</v>
      </c>
      <c r="CE439" s="3" t="s">
        <v>1124</v>
      </c>
      <c r="CF439" s="4">
        <v>45244</v>
      </c>
      <c r="CI439" s="3">
        <v>2</v>
      </c>
      <c r="CJ439" s="3">
        <v>2</v>
      </c>
      <c r="CK439" s="3">
        <v>23</v>
      </c>
      <c r="CL439" s="3" t="s">
        <v>88</v>
      </c>
    </row>
    <row r="440" spans="1:90" x14ac:dyDescent="0.3">
      <c r="A440" s="3" t="s">
        <v>72</v>
      </c>
      <c r="B440" s="3" t="s">
        <v>73</v>
      </c>
      <c r="C440" s="3" t="s">
        <v>74</v>
      </c>
      <c r="E440" s="3" t="str">
        <f>"GAB2017627"</f>
        <v>GAB2017627</v>
      </c>
      <c r="F440" s="4">
        <v>45239</v>
      </c>
      <c r="G440" s="3">
        <v>202408</v>
      </c>
      <c r="H440" s="3" t="s">
        <v>75</v>
      </c>
      <c r="I440" s="3" t="s">
        <v>76</v>
      </c>
      <c r="J440" s="3" t="s">
        <v>77</v>
      </c>
      <c r="K440" s="3" t="s">
        <v>78</v>
      </c>
      <c r="L440" s="3" t="s">
        <v>136</v>
      </c>
      <c r="M440" s="3" t="s">
        <v>137</v>
      </c>
      <c r="N440" s="3" t="s">
        <v>138</v>
      </c>
      <c r="O440" s="3" t="s">
        <v>82</v>
      </c>
      <c r="P440" s="3" t="str">
        <f>"SUT-CT083818 819              "</f>
        <v xml:space="preserve">SUT-CT083818 819              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3">
        <v>0</v>
      </c>
      <c r="AB440" s="3">
        <v>0</v>
      </c>
      <c r="AC440" s="3">
        <v>0</v>
      </c>
      <c r="AD440" s="3">
        <v>0</v>
      </c>
      <c r="AE440" s="3">
        <v>0</v>
      </c>
      <c r="AF440" s="3">
        <v>0</v>
      </c>
      <c r="AG440" s="3">
        <v>0</v>
      </c>
      <c r="AH440" s="3">
        <v>0</v>
      </c>
      <c r="AI440" s="3">
        <v>0</v>
      </c>
      <c r="AJ440" s="3">
        <v>0</v>
      </c>
      <c r="AK440" s="3">
        <v>0</v>
      </c>
      <c r="AL440" s="3">
        <v>0</v>
      </c>
      <c r="AM440" s="3">
        <v>0</v>
      </c>
      <c r="AN440" s="3">
        <v>0</v>
      </c>
      <c r="AO440" s="3">
        <v>0</v>
      </c>
      <c r="AP440" s="3">
        <v>0</v>
      </c>
      <c r="AQ440" s="3">
        <v>44.29</v>
      </c>
      <c r="AR440" s="3">
        <v>0</v>
      </c>
      <c r="AS440" s="3">
        <v>0</v>
      </c>
      <c r="AT440" s="3">
        <v>0</v>
      </c>
      <c r="AU440" s="3">
        <v>0</v>
      </c>
      <c r="AV440" s="3">
        <v>0</v>
      </c>
      <c r="AW440" s="3">
        <v>0</v>
      </c>
      <c r="AX440" s="3">
        <v>0</v>
      </c>
      <c r="AY440" s="3">
        <v>0</v>
      </c>
      <c r="AZ440" s="3">
        <v>0</v>
      </c>
      <c r="BA440" s="3">
        <v>0</v>
      </c>
      <c r="BB440" s="3">
        <v>0</v>
      </c>
      <c r="BC440" s="3">
        <v>0</v>
      </c>
      <c r="BD440" s="3">
        <v>0</v>
      </c>
      <c r="BE440" s="3">
        <v>0</v>
      </c>
      <c r="BF440" s="3">
        <v>0</v>
      </c>
      <c r="BG440" s="3">
        <v>0</v>
      </c>
      <c r="BH440" s="3">
        <v>1</v>
      </c>
      <c r="BI440" s="3">
        <v>0.3</v>
      </c>
      <c r="BJ440" s="3">
        <v>2.6</v>
      </c>
      <c r="BK440" s="3">
        <v>3</v>
      </c>
      <c r="BL440" s="3">
        <v>113.5</v>
      </c>
      <c r="BM440" s="3">
        <v>17.03</v>
      </c>
      <c r="BN440" s="3">
        <v>130.53</v>
      </c>
      <c r="BO440" s="3">
        <v>130.53</v>
      </c>
      <c r="BQ440" s="3" t="s">
        <v>139</v>
      </c>
      <c r="BR440" s="3" t="s">
        <v>84</v>
      </c>
      <c r="BS440" s="4">
        <v>45240</v>
      </c>
      <c r="BT440" s="5">
        <v>0.38055555555555554</v>
      </c>
      <c r="BU440" s="3" t="s">
        <v>1087</v>
      </c>
      <c r="BV440" s="3" t="s">
        <v>94</v>
      </c>
      <c r="BY440" s="3">
        <v>13035.33</v>
      </c>
      <c r="BZ440" s="3" t="s">
        <v>86</v>
      </c>
      <c r="CA440" s="3" t="s">
        <v>429</v>
      </c>
      <c r="CC440" s="3" t="s">
        <v>137</v>
      </c>
      <c r="CD440" s="3">
        <v>157</v>
      </c>
      <c r="CE440" s="3" t="s">
        <v>87</v>
      </c>
      <c r="CF440" s="4">
        <v>45240</v>
      </c>
      <c r="CI440" s="3">
        <v>1</v>
      </c>
      <c r="CJ440" s="3">
        <v>1</v>
      </c>
      <c r="CK440" s="3">
        <v>21</v>
      </c>
      <c r="CL440" s="3" t="s">
        <v>88</v>
      </c>
    </row>
    <row r="441" spans="1:90" x14ac:dyDescent="0.3">
      <c r="A441" s="3" t="s">
        <v>72</v>
      </c>
      <c r="B441" s="3" t="s">
        <v>73</v>
      </c>
      <c r="C441" s="3" t="s">
        <v>74</v>
      </c>
      <c r="E441" s="3" t="str">
        <f>"GAB2017629"</f>
        <v>GAB2017629</v>
      </c>
      <c r="F441" s="4">
        <v>45239</v>
      </c>
      <c r="G441" s="3">
        <v>202408</v>
      </c>
      <c r="H441" s="3" t="s">
        <v>75</v>
      </c>
      <c r="I441" s="3" t="s">
        <v>76</v>
      </c>
      <c r="J441" s="3" t="s">
        <v>77</v>
      </c>
      <c r="K441" s="3" t="s">
        <v>78</v>
      </c>
      <c r="L441" s="3" t="s">
        <v>201</v>
      </c>
      <c r="M441" s="3" t="s">
        <v>202</v>
      </c>
      <c r="N441" s="3" t="s">
        <v>1305</v>
      </c>
      <c r="O441" s="3" t="s">
        <v>82</v>
      </c>
      <c r="P441" s="3" t="str">
        <f>"SUT-018421                    "</f>
        <v xml:space="preserve">SUT-018421                    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v>0</v>
      </c>
      <c r="AH441" s="3">
        <v>0</v>
      </c>
      <c r="AI441" s="3">
        <v>0</v>
      </c>
      <c r="AJ441" s="3">
        <v>0</v>
      </c>
      <c r="AK441" s="3">
        <v>0</v>
      </c>
      <c r="AL441" s="3">
        <v>0</v>
      </c>
      <c r="AM441" s="3">
        <v>0</v>
      </c>
      <c r="AN441" s="3">
        <v>0</v>
      </c>
      <c r="AO441" s="3">
        <v>0</v>
      </c>
      <c r="AP441" s="3">
        <v>0</v>
      </c>
      <c r="AQ441" s="3">
        <v>70.150000000000006</v>
      </c>
      <c r="AR441" s="3">
        <v>0</v>
      </c>
      <c r="AS441" s="3">
        <v>0</v>
      </c>
      <c r="AT441" s="3">
        <v>0</v>
      </c>
      <c r="AU441" s="3">
        <v>0</v>
      </c>
      <c r="AV441" s="3">
        <v>0</v>
      </c>
      <c r="AW441" s="3">
        <v>0</v>
      </c>
      <c r="AX441" s="3">
        <v>0</v>
      </c>
      <c r="AY441" s="3">
        <v>0</v>
      </c>
      <c r="AZ441" s="3">
        <v>0</v>
      </c>
      <c r="BA441" s="3">
        <v>0</v>
      </c>
      <c r="BB441" s="3">
        <v>0</v>
      </c>
      <c r="BC441" s="3">
        <v>0</v>
      </c>
      <c r="BD441" s="3">
        <v>0</v>
      </c>
      <c r="BE441" s="3">
        <v>0</v>
      </c>
      <c r="BF441" s="3">
        <v>0</v>
      </c>
      <c r="BG441" s="3">
        <v>0</v>
      </c>
      <c r="BH441" s="3">
        <v>1</v>
      </c>
      <c r="BI441" s="3">
        <v>0.1</v>
      </c>
      <c r="BJ441" s="3">
        <v>2.1</v>
      </c>
      <c r="BK441" s="3">
        <v>2.5</v>
      </c>
      <c r="BL441" s="3">
        <v>179.76</v>
      </c>
      <c r="BM441" s="3">
        <v>26.96</v>
      </c>
      <c r="BN441" s="3">
        <v>206.72</v>
      </c>
      <c r="BO441" s="3">
        <v>206.72</v>
      </c>
      <c r="BQ441" s="3" t="s">
        <v>1306</v>
      </c>
      <c r="BR441" s="3" t="s">
        <v>84</v>
      </c>
      <c r="BS441" s="4">
        <v>45244</v>
      </c>
      <c r="BT441" s="5">
        <v>0.55555555555555558</v>
      </c>
      <c r="BU441" s="3" t="s">
        <v>1307</v>
      </c>
      <c r="BV441" s="3" t="s">
        <v>88</v>
      </c>
      <c r="BY441" s="3">
        <v>10477.44</v>
      </c>
      <c r="BZ441" s="3" t="s">
        <v>86</v>
      </c>
      <c r="CA441" s="3" t="s">
        <v>1308</v>
      </c>
      <c r="CC441" s="3" t="s">
        <v>202</v>
      </c>
      <c r="CD441" s="3">
        <v>3880</v>
      </c>
      <c r="CE441" s="3" t="s">
        <v>116</v>
      </c>
      <c r="CF441" s="4">
        <v>45245</v>
      </c>
      <c r="CI441" s="3">
        <v>2</v>
      </c>
      <c r="CJ441" s="3">
        <v>3</v>
      </c>
      <c r="CK441" s="3">
        <v>23</v>
      </c>
      <c r="CL441" s="3" t="s">
        <v>88</v>
      </c>
    </row>
    <row r="442" spans="1:90" x14ac:dyDescent="0.3">
      <c r="A442" s="3" t="s">
        <v>72</v>
      </c>
      <c r="B442" s="3" t="s">
        <v>73</v>
      </c>
      <c r="C442" s="3" t="s">
        <v>74</v>
      </c>
      <c r="E442" s="3" t="str">
        <f>"GAB2017632"</f>
        <v>GAB2017632</v>
      </c>
      <c r="F442" s="4">
        <v>45239</v>
      </c>
      <c r="G442" s="3">
        <v>202408</v>
      </c>
      <c r="H442" s="3" t="s">
        <v>75</v>
      </c>
      <c r="I442" s="3" t="s">
        <v>76</v>
      </c>
      <c r="J442" s="3" t="s">
        <v>77</v>
      </c>
      <c r="K442" s="3" t="s">
        <v>78</v>
      </c>
      <c r="L442" s="3" t="s">
        <v>641</v>
      </c>
      <c r="M442" s="3" t="s">
        <v>642</v>
      </c>
      <c r="N442" s="3" t="s">
        <v>1309</v>
      </c>
      <c r="O442" s="3" t="s">
        <v>82</v>
      </c>
      <c r="P442" s="3" t="str">
        <f>"SUT-018911                    "</f>
        <v xml:space="preserve">SUT-018911                    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0</v>
      </c>
      <c r="AF442" s="3">
        <v>0</v>
      </c>
      <c r="AG442" s="3">
        <v>0</v>
      </c>
      <c r="AH442" s="3">
        <v>0</v>
      </c>
      <c r="AI442" s="3">
        <v>0</v>
      </c>
      <c r="AJ442" s="3">
        <v>0</v>
      </c>
      <c r="AK442" s="3">
        <v>0</v>
      </c>
      <c r="AL442" s="3">
        <v>0</v>
      </c>
      <c r="AM442" s="3">
        <v>0</v>
      </c>
      <c r="AN442" s="3">
        <v>0</v>
      </c>
      <c r="AO442" s="3">
        <v>0</v>
      </c>
      <c r="AP442" s="3">
        <v>0</v>
      </c>
      <c r="AQ442" s="3">
        <v>36.92</v>
      </c>
      <c r="AR442" s="3">
        <v>0</v>
      </c>
      <c r="AS442" s="3">
        <v>0</v>
      </c>
      <c r="AT442" s="3">
        <v>0</v>
      </c>
      <c r="AU442" s="3">
        <v>0</v>
      </c>
      <c r="AV442" s="3">
        <v>0</v>
      </c>
      <c r="AW442" s="3">
        <v>0</v>
      </c>
      <c r="AX442" s="3">
        <v>0</v>
      </c>
      <c r="AY442" s="3">
        <v>0</v>
      </c>
      <c r="AZ442" s="3">
        <v>0</v>
      </c>
      <c r="BA442" s="3">
        <v>0</v>
      </c>
      <c r="BB442" s="3">
        <v>0</v>
      </c>
      <c r="BC442" s="3">
        <v>0</v>
      </c>
      <c r="BD442" s="3">
        <v>0</v>
      </c>
      <c r="BE442" s="3">
        <v>0</v>
      </c>
      <c r="BF442" s="3">
        <v>0</v>
      </c>
      <c r="BG442" s="3">
        <v>0</v>
      </c>
      <c r="BH442" s="3">
        <v>1</v>
      </c>
      <c r="BI442" s="3">
        <v>0.1</v>
      </c>
      <c r="BJ442" s="3">
        <v>2.2000000000000002</v>
      </c>
      <c r="BK442" s="3">
        <v>2.5</v>
      </c>
      <c r="BL442" s="3">
        <v>94.6</v>
      </c>
      <c r="BM442" s="3">
        <v>14.19</v>
      </c>
      <c r="BN442" s="3">
        <v>108.79</v>
      </c>
      <c r="BO442" s="3">
        <v>108.79</v>
      </c>
      <c r="BR442" s="3" t="s">
        <v>84</v>
      </c>
      <c r="BS442" s="4">
        <v>45240</v>
      </c>
      <c r="BT442" s="5">
        <v>0.34722222222222227</v>
      </c>
      <c r="BU442" s="3" t="s">
        <v>1310</v>
      </c>
      <c r="BV442" s="3" t="s">
        <v>94</v>
      </c>
      <c r="BY442" s="3">
        <v>11183.92</v>
      </c>
      <c r="BZ442" s="3" t="s">
        <v>86</v>
      </c>
      <c r="CA442" s="3" t="s">
        <v>646</v>
      </c>
      <c r="CC442" s="3" t="s">
        <v>642</v>
      </c>
      <c r="CD442" s="3">
        <v>1449</v>
      </c>
      <c r="CE442" s="3" t="s">
        <v>116</v>
      </c>
      <c r="CF442" s="4">
        <v>45240</v>
      </c>
      <c r="CI442" s="3">
        <v>1</v>
      </c>
      <c r="CJ442" s="3">
        <v>1</v>
      </c>
      <c r="CK442" s="3">
        <v>21</v>
      </c>
      <c r="CL442" s="3" t="s">
        <v>88</v>
      </c>
    </row>
    <row r="443" spans="1:90" x14ac:dyDescent="0.3">
      <c r="A443" s="3" t="s">
        <v>72</v>
      </c>
      <c r="B443" s="3" t="s">
        <v>73</v>
      </c>
      <c r="C443" s="3" t="s">
        <v>74</v>
      </c>
      <c r="E443" s="3" t="str">
        <f>"GAB2017633"</f>
        <v>GAB2017633</v>
      </c>
      <c r="F443" s="4">
        <v>45239</v>
      </c>
      <c r="G443" s="3">
        <v>202408</v>
      </c>
      <c r="H443" s="3" t="s">
        <v>75</v>
      </c>
      <c r="I443" s="3" t="s">
        <v>76</v>
      </c>
      <c r="J443" s="3" t="s">
        <v>77</v>
      </c>
      <c r="K443" s="3" t="s">
        <v>78</v>
      </c>
      <c r="L443" s="3" t="s">
        <v>1311</v>
      </c>
      <c r="M443" s="3" t="s">
        <v>1312</v>
      </c>
      <c r="N443" s="3" t="s">
        <v>1313</v>
      </c>
      <c r="O443" s="3" t="s">
        <v>82</v>
      </c>
      <c r="P443" s="3" t="str">
        <f>"SUT-018935                    "</f>
        <v xml:space="preserve">SUT-018935                    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  <c r="AC443" s="3">
        <v>0</v>
      </c>
      <c r="AD443" s="3">
        <v>0</v>
      </c>
      <c r="AE443" s="3">
        <v>0</v>
      </c>
      <c r="AF443" s="3">
        <v>0</v>
      </c>
      <c r="AG443" s="3">
        <v>0</v>
      </c>
      <c r="AH443" s="3">
        <v>0</v>
      </c>
      <c r="AI443" s="3">
        <v>0</v>
      </c>
      <c r="AJ443" s="3">
        <v>0</v>
      </c>
      <c r="AK443" s="3">
        <v>0</v>
      </c>
      <c r="AL443" s="3">
        <v>0</v>
      </c>
      <c r="AM443" s="3">
        <v>0</v>
      </c>
      <c r="AN443" s="3">
        <v>0</v>
      </c>
      <c r="AO443" s="3">
        <v>0</v>
      </c>
      <c r="AP443" s="3">
        <v>0</v>
      </c>
      <c r="AQ443" s="3">
        <v>36.92</v>
      </c>
      <c r="AR443" s="3">
        <v>0</v>
      </c>
      <c r="AS443" s="3">
        <v>0</v>
      </c>
      <c r="AT443" s="3">
        <v>0</v>
      </c>
      <c r="AU443" s="3">
        <v>0</v>
      </c>
      <c r="AV443" s="3">
        <v>0</v>
      </c>
      <c r="AW443" s="3">
        <v>0</v>
      </c>
      <c r="AX443" s="3">
        <v>0</v>
      </c>
      <c r="AY443" s="3">
        <v>0</v>
      </c>
      <c r="AZ443" s="3">
        <v>0</v>
      </c>
      <c r="BA443" s="3">
        <v>0</v>
      </c>
      <c r="BB443" s="3">
        <v>0</v>
      </c>
      <c r="BC443" s="3">
        <v>0</v>
      </c>
      <c r="BD443" s="3">
        <v>0</v>
      </c>
      <c r="BE443" s="3">
        <v>0</v>
      </c>
      <c r="BF443" s="3">
        <v>0</v>
      </c>
      <c r="BG443" s="3">
        <v>0</v>
      </c>
      <c r="BH443" s="3">
        <v>1</v>
      </c>
      <c r="BI443" s="3">
        <v>0.2</v>
      </c>
      <c r="BJ443" s="3">
        <v>2.1</v>
      </c>
      <c r="BK443" s="3">
        <v>2.5</v>
      </c>
      <c r="BL443" s="3">
        <v>94.6</v>
      </c>
      <c r="BM443" s="3">
        <v>14.19</v>
      </c>
      <c r="BN443" s="3">
        <v>108.79</v>
      </c>
      <c r="BO443" s="3">
        <v>108.79</v>
      </c>
      <c r="BQ443" s="3" t="s">
        <v>1314</v>
      </c>
      <c r="BR443" s="3" t="s">
        <v>84</v>
      </c>
      <c r="BS443" s="4">
        <v>45240</v>
      </c>
      <c r="BT443" s="5">
        <v>0.39583333333333331</v>
      </c>
      <c r="BU443" s="3" t="s">
        <v>1315</v>
      </c>
      <c r="BV443" s="3" t="s">
        <v>94</v>
      </c>
      <c r="BY443" s="3">
        <v>10612.93</v>
      </c>
      <c r="BZ443" s="3" t="s">
        <v>86</v>
      </c>
      <c r="CA443" s="3" t="s">
        <v>1316</v>
      </c>
      <c r="CC443" s="3" t="s">
        <v>1312</v>
      </c>
      <c r="CD443" s="3">
        <v>1541</v>
      </c>
      <c r="CE443" s="3" t="s">
        <v>116</v>
      </c>
      <c r="CF443" s="4">
        <v>45240</v>
      </c>
      <c r="CI443" s="3">
        <v>1</v>
      </c>
      <c r="CJ443" s="3">
        <v>1</v>
      </c>
      <c r="CK443" s="3">
        <v>21</v>
      </c>
      <c r="CL443" s="3" t="s">
        <v>88</v>
      </c>
    </row>
    <row r="444" spans="1:90" x14ac:dyDescent="0.3">
      <c r="A444" s="3" t="s">
        <v>72</v>
      </c>
      <c r="B444" s="3" t="s">
        <v>73</v>
      </c>
      <c r="C444" s="3" t="s">
        <v>74</v>
      </c>
      <c r="E444" s="3" t="str">
        <f>"GAB2017635"</f>
        <v>GAB2017635</v>
      </c>
      <c r="F444" s="4">
        <v>45239</v>
      </c>
      <c r="G444" s="3">
        <v>202408</v>
      </c>
      <c r="H444" s="3" t="s">
        <v>75</v>
      </c>
      <c r="I444" s="3" t="s">
        <v>76</v>
      </c>
      <c r="J444" s="3" t="s">
        <v>77</v>
      </c>
      <c r="K444" s="3" t="s">
        <v>78</v>
      </c>
      <c r="L444" s="3" t="s">
        <v>75</v>
      </c>
      <c r="M444" s="3" t="s">
        <v>76</v>
      </c>
      <c r="N444" s="3" t="s">
        <v>401</v>
      </c>
      <c r="O444" s="3" t="s">
        <v>82</v>
      </c>
      <c r="P444" s="3" t="str">
        <f>"SUT-CT083826 824              "</f>
        <v xml:space="preserve">SUT-CT083826 824              </v>
      </c>
      <c r="Q444" s="3">
        <v>0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v>0</v>
      </c>
      <c r="AH444" s="3">
        <v>0</v>
      </c>
      <c r="AI444" s="3">
        <v>0</v>
      </c>
      <c r="AJ444" s="3">
        <v>0</v>
      </c>
      <c r="AK444" s="3">
        <v>0</v>
      </c>
      <c r="AL444" s="3">
        <v>0</v>
      </c>
      <c r="AM444" s="3">
        <v>0</v>
      </c>
      <c r="AN444" s="3">
        <v>0</v>
      </c>
      <c r="AO444" s="3">
        <v>0</v>
      </c>
      <c r="AP444" s="3">
        <v>0</v>
      </c>
      <c r="AQ444" s="3">
        <v>23.07</v>
      </c>
      <c r="AR444" s="3">
        <v>0</v>
      </c>
      <c r="AS444" s="3">
        <v>0</v>
      </c>
      <c r="AT444" s="3">
        <v>0</v>
      </c>
      <c r="AU444" s="3">
        <v>0</v>
      </c>
      <c r="AV444" s="3">
        <v>0</v>
      </c>
      <c r="AW444" s="3">
        <v>0</v>
      </c>
      <c r="AX444" s="3">
        <v>0</v>
      </c>
      <c r="AY444" s="3">
        <v>0</v>
      </c>
      <c r="AZ444" s="3">
        <v>0</v>
      </c>
      <c r="BA444" s="3">
        <v>0</v>
      </c>
      <c r="BB444" s="3">
        <v>0</v>
      </c>
      <c r="BC444" s="3">
        <v>0</v>
      </c>
      <c r="BD444" s="3">
        <v>0</v>
      </c>
      <c r="BE444" s="3">
        <v>0</v>
      </c>
      <c r="BF444" s="3">
        <v>0</v>
      </c>
      <c r="BG444" s="3">
        <v>0</v>
      </c>
      <c r="BH444" s="3">
        <v>1</v>
      </c>
      <c r="BI444" s="3">
        <v>1</v>
      </c>
      <c r="BJ444" s="3">
        <v>2.2999999999999998</v>
      </c>
      <c r="BK444" s="3">
        <v>3</v>
      </c>
      <c r="BL444" s="3">
        <v>59.12</v>
      </c>
      <c r="BM444" s="3">
        <v>8.8699999999999992</v>
      </c>
      <c r="BN444" s="3">
        <v>67.989999999999995</v>
      </c>
      <c r="BO444" s="3">
        <v>67.989999999999995</v>
      </c>
      <c r="BQ444" s="3" t="s">
        <v>402</v>
      </c>
      <c r="BR444" s="3" t="s">
        <v>84</v>
      </c>
      <c r="BS444" s="4">
        <v>45240</v>
      </c>
      <c r="BT444" s="5">
        <v>0.34236111111111112</v>
      </c>
      <c r="BU444" s="3" t="s">
        <v>403</v>
      </c>
      <c r="BV444" s="3" t="s">
        <v>94</v>
      </c>
      <c r="BY444" s="3">
        <v>11720.48</v>
      </c>
      <c r="BZ444" s="3" t="s">
        <v>86</v>
      </c>
      <c r="CA444" s="3" t="s">
        <v>404</v>
      </c>
      <c r="CC444" s="3" t="s">
        <v>76</v>
      </c>
      <c r="CD444" s="3">
        <v>7441</v>
      </c>
      <c r="CE444" s="3" t="s">
        <v>699</v>
      </c>
      <c r="CF444" s="4">
        <v>45243</v>
      </c>
      <c r="CI444" s="3">
        <v>1</v>
      </c>
      <c r="CJ444" s="3">
        <v>1</v>
      </c>
      <c r="CK444" s="3">
        <v>22</v>
      </c>
      <c r="CL444" s="3" t="s">
        <v>88</v>
      </c>
    </row>
    <row r="445" spans="1:90" x14ac:dyDescent="0.3">
      <c r="A445" s="3" t="s">
        <v>72</v>
      </c>
      <c r="B445" s="3" t="s">
        <v>73</v>
      </c>
      <c r="C445" s="3" t="s">
        <v>74</v>
      </c>
      <c r="E445" s="3" t="str">
        <f>"GAB2017636"</f>
        <v>GAB2017636</v>
      </c>
      <c r="F445" s="4">
        <v>45239</v>
      </c>
      <c r="G445" s="3">
        <v>202408</v>
      </c>
      <c r="H445" s="3" t="s">
        <v>75</v>
      </c>
      <c r="I445" s="3" t="s">
        <v>76</v>
      </c>
      <c r="J445" s="3" t="s">
        <v>77</v>
      </c>
      <c r="K445" s="3" t="s">
        <v>78</v>
      </c>
      <c r="L445" s="3" t="s">
        <v>154</v>
      </c>
      <c r="M445" s="3" t="s">
        <v>155</v>
      </c>
      <c r="N445" s="3" t="s">
        <v>548</v>
      </c>
      <c r="O445" s="3" t="s">
        <v>82</v>
      </c>
      <c r="P445" s="3" t="str">
        <f>"ATT:ANDREW WHYTE              "</f>
        <v xml:space="preserve">ATT:ANDREW WHYTE              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0</v>
      </c>
      <c r="AA445" s="3">
        <v>0</v>
      </c>
      <c r="AB445" s="3">
        <v>0</v>
      </c>
      <c r="AC445" s="3">
        <v>0</v>
      </c>
      <c r="AD445" s="3">
        <v>0</v>
      </c>
      <c r="AE445" s="3">
        <v>0</v>
      </c>
      <c r="AF445" s="3">
        <v>0</v>
      </c>
      <c r="AG445" s="3">
        <v>0</v>
      </c>
      <c r="AH445" s="3">
        <v>0</v>
      </c>
      <c r="AI445" s="3">
        <v>0</v>
      </c>
      <c r="AJ445" s="3">
        <v>0</v>
      </c>
      <c r="AK445" s="3">
        <v>0</v>
      </c>
      <c r="AL445" s="3">
        <v>0</v>
      </c>
      <c r="AM445" s="3">
        <v>0</v>
      </c>
      <c r="AN445" s="3">
        <v>0</v>
      </c>
      <c r="AO445" s="3">
        <v>0</v>
      </c>
      <c r="AP445" s="3">
        <v>0</v>
      </c>
      <c r="AQ445" s="3">
        <v>29.54</v>
      </c>
      <c r="AR445" s="3">
        <v>0</v>
      </c>
      <c r="AS445" s="3">
        <v>0</v>
      </c>
      <c r="AT445" s="3">
        <v>0</v>
      </c>
      <c r="AU445" s="3">
        <v>0</v>
      </c>
      <c r="AV445" s="3">
        <v>0</v>
      </c>
      <c r="AW445" s="3">
        <v>0</v>
      </c>
      <c r="AX445" s="3">
        <v>0</v>
      </c>
      <c r="AY445" s="3">
        <v>0</v>
      </c>
      <c r="AZ445" s="3">
        <v>0</v>
      </c>
      <c r="BA445" s="3">
        <v>0</v>
      </c>
      <c r="BB445" s="3">
        <v>0</v>
      </c>
      <c r="BC445" s="3">
        <v>0</v>
      </c>
      <c r="BD445" s="3">
        <v>0</v>
      </c>
      <c r="BE445" s="3">
        <v>0</v>
      </c>
      <c r="BF445" s="3">
        <v>0</v>
      </c>
      <c r="BG445" s="3">
        <v>0</v>
      </c>
      <c r="BH445" s="3">
        <v>1</v>
      </c>
      <c r="BI445" s="3">
        <v>0.1</v>
      </c>
      <c r="BJ445" s="3">
        <v>1.5</v>
      </c>
      <c r="BK445" s="3">
        <v>1.5</v>
      </c>
      <c r="BL445" s="3">
        <v>75.69</v>
      </c>
      <c r="BM445" s="3">
        <v>11.35</v>
      </c>
      <c r="BN445" s="3">
        <v>87.04</v>
      </c>
      <c r="BO445" s="3">
        <v>87.04</v>
      </c>
      <c r="BQ445" s="3" t="s">
        <v>264</v>
      </c>
      <c r="BR445" s="3" t="s">
        <v>84</v>
      </c>
      <c r="BS445" s="4">
        <v>45240</v>
      </c>
      <c r="BT445" s="5">
        <v>0.52847222222222223</v>
      </c>
      <c r="BU445" s="3" t="s">
        <v>265</v>
      </c>
      <c r="BV445" s="3" t="s">
        <v>94</v>
      </c>
      <c r="BY445" s="3">
        <v>7668.99</v>
      </c>
      <c r="BZ445" s="3" t="s">
        <v>86</v>
      </c>
      <c r="CC445" s="3" t="s">
        <v>155</v>
      </c>
      <c r="CD445" s="3">
        <v>6001</v>
      </c>
      <c r="CE445" s="3" t="s">
        <v>283</v>
      </c>
      <c r="CF445" s="4">
        <v>45240</v>
      </c>
      <c r="CI445" s="3">
        <v>2</v>
      </c>
      <c r="CJ445" s="3">
        <v>1</v>
      </c>
      <c r="CK445" s="3">
        <v>21</v>
      </c>
      <c r="CL445" s="3" t="s">
        <v>88</v>
      </c>
    </row>
    <row r="446" spans="1:90" x14ac:dyDescent="0.3">
      <c r="A446" s="3" t="s">
        <v>72</v>
      </c>
      <c r="B446" s="3" t="s">
        <v>73</v>
      </c>
      <c r="C446" s="3" t="s">
        <v>74</v>
      </c>
      <c r="E446" s="3" t="str">
        <f>"GAB2017637"</f>
        <v>GAB2017637</v>
      </c>
      <c r="F446" s="4">
        <v>45239</v>
      </c>
      <c r="G446" s="3">
        <v>202408</v>
      </c>
      <c r="H446" s="3" t="s">
        <v>75</v>
      </c>
      <c r="I446" s="3" t="s">
        <v>76</v>
      </c>
      <c r="J446" s="3" t="s">
        <v>77</v>
      </c>
      <c r="K446" s="3" t="s">
        <v>78</v>
      </c>
      <c r="L446" s="3" t="s">
        <v>233</v>
      </c>
      <c r="M446" s="3" t="s">
        <v>234</v>
      </c>
      <c r="N446" s="3" t="s">
        <v>235</v>
      </c>
      <c r="O446" s="3" t="s">
        <v>82</v>
      </c>
      <c r="P446" s="3" t="str">
        <f>"SUT-CT083845                  "</f>
        <v xml:space="preserve">SUT-CT083845                  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0</v>
      </c>
      <c r="AI446" s="3">
        <v>0</v>
      </c>
      <c r="AJ446" s="3">
        <v>0</v>
      </c>
      <c r="AK446" s="3">
        <v>0</v>
      </c>
      <c r="AL446" s="3">
        <v>0</v>
      </c>
      <c r="AM446" s="3">
        <v>0</v>
      </c>
      <c r="AN446" s="3">
        <v>0</v>
      </c>
      <c r="AO446" s="3">
        <v>0</v>
      </c>
      <c r="AP446" s="3">
        <v>0</v>
      </c>
      <c r="AQ446" s="3">
        <v>70.150000000000006</v>
      </c>
      <c r="AR446" s="3">
        <v>0</v>
      </c>
      <c r="AS446" s="3">
        <v>0</v>
      </c>
      <c r="AT446" s="3">
        <v>0</v>
      </c>
      <c r="AU446" s="3">
        <v>0</v>
      </c>
      <c r="AV446" s="3">
        <v>0</v>
      </c>
      <c r="AW446" s="3">
        <v>0</v>
      </c>
      <c r="AX446" s="3">
        <v>0</v>
      </c>
      <c r="AY446" s="3">
        <v>0</v>
      </c>
      <c r="AZ446" s="3">
        <v>0</v>
      </c>
      <c r="BA446" s="3">
        <v>0</v>
      </c>
      <c r="BB446" s="3">
        <v>0</v>
      </c>
      <c r="BC446" s="3">
        <v>0</v>
      </c>
      <c r="BD446" s="3">
        <v>0</v>
      </c>
      <c r="BE446" s="3">
        <v>0</v>
      </c>
      <c r="BF446" s="3">
        <v>0</v>
      </c>
      <c r="BG446" s="3">
        <v>0</v>
      </c>
      <c r="BH446" s="3">
        <v>1</v>
      </c>
      <c r="BI446" s="3">
        <v>0.4</v>
      </c>
      <c r="BJ446" s="3">
        <v>2.1</v>
      </c>
      <c r="BK446" s="3">
        <v>2.5</v>
      </c>
      <c r="BL446" s="3">
        <v>179.76</v>
      </c>
      <c r="BM446" s="3">
        <v>26.96</v>
      </c>
      <c r="BN446" s="3">
        <v>206.72</v>
      </c>
      <c r="BO446" s="3">
        <v>206.72</v>
      </c>
      <c r="BQ446" s="3" t="s">
        <v>236</v>
      </c>
      <c r="BR446" s="3" t="s">
        <v>84</v>
      </c>
      <c r="BS446" s="4">
        <v>45240</v>
      </c>
      <c r="BT446" s="5">
        <v>0.41736111111111113</v>
      </c>
      <c r="BU446" s="3" t="s">
        <v>1230</v>
      </c>
      <c r="BV446" s="3" t="s">
        <v>94</v>
      </c>
      <c r="BY446" s="3">
        <v>10665.33</v>
      </c>
      <c r="BZ446" s="3" t="s">
        <v>86</v>
      </c>
      <c r="CA446" s="3" t="s">
        <v>299</v>
      </c>
      <c r="CC446" s="3" t="s">
        <v>234</v>
      </c>
      <c r="CD446" s="3">
        <v>2515</v>
      </c>
      <c r="CE446" s="3" t="s">
        <v>291</v>
      </c>
      <c r="CF446" s="4">
        <v>45240</v>
      </c>
      <c r="CI446" s="3">
        <v>1</v>
      </c>
      <c r="CJ446" s="3">
        <v>1</v>
      </c>
      <c r="CK446" s="3">
        <v>23</v>
      </c>
      <c r="CL446" s="3" t="s">
        <v>88</v>
      </c>
    </row>
    <row r="447" spans="1:90" x14ac:dyDescent="0.3">
      <c r="A447" s="3" t="s">
        <v>72</v>
      </c>
      <c r="B447" s="3" t="s">
        <v>73</v>
      </c>
      <c r="C447" s="3" t="s">
        <v>74</v>
      </c>
      <c r="E447" s="3" t="str">
        <f>"GAB2017638"</f>
        <v>GAB2017638</v>
      </c>
      <c r="F447" s="4">
        <v>45239</v>
      </c>
      <c r="G447" s="3">
        <v>202408</v>
      </c>
      <c r="H447" s="3" t="s">
        <v>75</v>
      </c>
      <c r="I447" s="3" t="s">
        <v>76</v>
      </c>
      <c r="J447" s="3" t="s">
        <v>77</v>
      </c>
      <c r="K447" s="3" t="s">
        <v>78</v>
      </c>
      <c r="L447" s="3" t="s">
        <v>326</v>
      </c>
      <c r="M447" s="3" t="s">
        <v>327</v>
      </c>
      <c r="N447" s="3" t="s">
        <v>328</v>
      </c>
      <c r="O447" s="3" t="s">
        <v>82</v>
      </c>
      <c r="P447" s="3" t="str">
        <f>"SUT-CT083808                  "</f>
        <v xml:space="preserve">SUT-CT083808                  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0</v>
      </c>
      <c r="AA447" s="3">
        <v>0</v>
      </c>
      <c r="AB447" s="3">
        <v>0</v>
      </c>
      <c r="AC447" s="3">
        <v>0</v>
      </c>
      <c r="AD447" s="3">
        <v>0</v>
      </c>
      <c r="AE447" s="3">
        <v>0</v>
      </c>
      <c r="AF447" s="3">
        <v>0</v>
      </c>
      <c r="AG447" s="3">
        <v>0</v>
      </c>
      <c r="AH447" s="3">
        <v>0</v>
      </c>
      <c r="AI447" s="3">
        <v>0</v>
      </c>
      <c r="AJ447" s="3">
        <v>0</v>
      </c>
      <c r="AK447" s="3">
        <v>0</v>
      </c>
      <c r="AL447" s="3">
        <v>0</v>
      </c>
      <c r="AM447" s="3">
        <v>0</v>
      </c>
      <c r="AN447" s="3">
        <v>0</v>
      </c>
      <c r="AO447" s="3">
        <v>0</v>
      </c>
      <c r="AP447" s="3">
        <v>0</v>
      </c>
      <c r="AQ447" s="3">
        <v>70.150000000000006</v>
      </c>
      <c r="AR447" s="3">
        <v>0</v>
      </c>
      <c r="AS447" s="3">
        <v>0</v>
      </c>
      <c r="AT447" s="3">
        <v>0</v>
      </c>
      <c r="AU447" s="3">
        <v>0</v>
      </c>
      <c r="AV447" s="3">
        <v>0</v>
      </c>
      <c r="AW447" s="3">
        <v>0</v>
      </c>
      <c r="AX447" s="3">
        <v>0</v>
      </c>
      <c r="AY447" s="3">
        <v>0</v>
      </c>
      <c r="AZ447" s="3">
        <v>0</v>
      </c>
      <c r="BA447" s="3">
        <v>0</v>
      </c>
      <c r="BB447" s="3">
        <v>0</v>
      </c>
      <c r="BC447" s="3">
        <v>0</v>
      </c>
      <c r="BD447" s="3">
        <v>0</v>
      </c>
      <c r="BE447" s="3">
        <v>0</v>
      </c>
      <c r="BF447" s="3">
        <v>0</v>
      </c>
      <c r="BG447" s="3">
        <v>0</v>
      </c>
      <c r="BH447" s="3">
        <v>1</v>
      </c>
      <c r="BI447" s="3">
        <v>0.2</v>
      </c>
      <c r="BJ447" s="3">
        <v>2.2000000000000002</v>
      </c>
      <c r="BK447" s="3">
        <v>2.5</v>
      </c>
      <c r="BL447" s="3">
        <v>179.76</v>
      </c>
      <c r="BM447" s="3">
        <v>26.96</v>
      </c>
      <c r="BN447" s="3">
        <v>206.72</v>
      </c>
      <c r="BO447" s="3">
        <v>206.72</v>
      </c>
      <c r="BQ447" s="3" t="s">
        <v>329</v>
      </c>
      <c r="BR447" s="3" t="s">
        <v>84</v>
      </c>
      <c r="BS447" s="4">
        <v>45240</v>
      </c>
      <c r="BT447" s="5">
        <v>0.4236111111111111</v>
      </c>
      <c r="BU447" s="3" t="s">
        <v>1317</v>
      </c>
      <c r="BV447" s="3" t="s">
        <v>94</v>
      </c>
      <c r="BY447" s="3">
        <v>11135.52</v>
      </c>
      <c r="BZ447" s="3" t="s">
        <v>86</v>
      </c>
      <c r="CA447" s="3" t="s">
        <v>1318</v>
      </c>
      <c r="CC447" s="3" t="s">
        <v>327</v>
      </c>
      <c r="CD447" s="3">
        <v>9459</v>
      </c>
      <c r="CE447" s="3" t="s">
        <v>116</v>
      </c>
      <c r="CF447" s="4">
        <v>45240</v>
      </c>
      <c r="CI447" s="3">
        <v>2</v>
      </c>
      <c r="CJ447" s="3">
        <v>1</v>
      </c>
      <c r="CK447" s="3">
        <v>23</v>
      </c>
      <c r="CL447" s="3" t="s">
        <v>88</v>
      </c>
    </row>
    <row r="448" spans="1:90" x14ac:dyDescent="0.3">
      <c r="A448" s="3" t="s">
        <v>72</v>
      </c>
      <c r="B448" s="3" t="s">
        <v>73</v>
      </c>
      <c r="C448" s="3" t="s">
        <v>74</v>
      </c>
      <c r="E448" s="3" t="str">
        <f>"GAB2017575"</f>
        <v>GAB2017575</v>
      </c>
      <c r="F448" s="4">
        <v>45237</v>
      </c>
      <c r="G448" s="3">
        <v>202408</v>
      </c>
      <c r="H448" s="3" t="s">
        <v>75</v>
      </c>
      <c r="I448" s="3" t="s">
        <v>76</v>
      </c>
      <c r="J448" s="3" t="s">
        <v>138</v>
      </c>
      <c r="K448" s="3" t="s">
        <v>78</v>
      </c>
      <c r="L448" s="3" t="s">
        <v>375</v>
      </c>
      <c r="M448" s="3" t="s">
        <v>376</v>
      </c>
      <c r="N448" s="3" t="s">
        <v>1319</v>
      </c>
      <c r="O448" s="3" t="s">
        <v>82</v>
      </c>
      <c r="P448" s="3" t="str">
        <f>"SUT-CT083594                  "</f>
        <v xml:space="preserve">SUT-CT083594                  </v>
      </c>
      <c r="Q448" s="3">
        <v>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v>0</v>
      </c>
      <c r="AB448" s="3">
        <v>0</v>
      </c>
      <c r="AC448" s="3">
        <v>0</v>
      </c>
      <c r="AD448" s="3">
        <v>0</v>
      </c>
      <c r="AE448" s="3">
        <v>0</v>
      </c>
      <c r="AF448" s="3">
        <v>0</v>
      </c>
      <c r="AG448" s="3">
        <v>0</v>
      </c>
      <c r="AH448" s="3">
        <v>0</v>
      </c>
      <c r="AI448" s="3">
        <v>0</v>
      </c>
      <c r="AJ448" s="3">
        <v>0</v>
      </c>
      <c r="AK448" s="3">
        <v>0</v>
      </c>
      <c r="AL448" s="3">
        <v>0</v>
      </c>
      <c r="AM448" s="3">
        <v>0</v>
      </c>
      <c r="AN448" s="3">
        <v>0</v>
      </c>
      <c r="AO448" s="3">
        <v>0</v>
      </c>
      <c r="AP448" s="3">
        <v>0</v>
      </c>
      <c r="AQ448" s="3">
        <v>0</v>
      </c>
      <c r="AR448" s="3">
        <v>0</v>
      </c>
      <c r="AS448" s="3">
        <v>0</v>
      </c>
      <c r="AT448" s="3">
        <v>0</v>
      </c>
      <c r="AU448" s="3">
        <v>0</v>
      </c>
      <c r="AV448" s="3">
        <v>0</v>
      </c>
      <c r="AW448" s="3">
        <v>0</v>
      </c>
      <c r="AX448" s="3">
        <v>0</v>
      </c>
      <c r="AY448" s="3">
        <v>0</v>
      </c>
      <c r="AZ448" s="3">
        <v>0</v>
      </c>
      <c r="BA448" s="3">
        <v>0</v>
      </c>
      <c r="BB448" s="3">
        <v>0</v>
      </c>
      <c r="BC448" s="3">
        <v>0</v>
      </c>
      <c r="BD448" s="3">
        <v>0</v>
      </c>
      <c r="BE448" s="3">
        <v>0</v>
      </c>
      <c r="BF448" s="3">
        <v>0</v>
      </c>
      <c r="BG448" s="3">
        <v>0</v>
      </c>
      <c r="BH448" s="3">
        <v>1</v>
      </c>
      <c r="BI448" s="3">
        <v>1</v>
      </c>
      <c r="BJ448" s="3">
        <v>0</v>
      </c>
      <c r="BK448" s="3">
        <v>1</v>
      </c>
      <c r="BL448" s="3">
        <v>0</v>
      </c>
      <c r="BM448" s="3">
        <v>0</v>
      </c>
      <c r="BN448" s="3">
        <v>0</v>
      </c>
      <c r="BO448" s="3">
        <v>0</v>
      </c>
      <c r="BQ448" s="3" t="s">
        <v>393</v>
      </c>
      <c r="BR448" s="3" t="s">
        <v>944</v>
      </c>
      <c r="BS448" s="4">
        <v>45237</v>
      </c>
      <c r="BT448" s="5">
        <v>0.41666666666666669</v>
      </c>
      <c r="BU448" s="3" t="s">
        <v>1320</v>
      </c>
      <c r="BV448" s="3" t="s">
        <v>94</v>
      </c>
      <c r="BY448" s="3">
        <v>12000</v>
      </c>
      <c r="BZ448" s="3" t="s">
        <v>1009</v>
      </c>
      <c r="CC448" s="3" t="s">
        <v>376</v>
      </c>
      <c r="CD448" s="3">
        <v>1475</v>
      </c>
      <c r="CE448" s="3" t="s">
        <v>116</v>
      </c>
      <c r="CF448" s="4">
        <v>45243</v>
      </c>
      <c r="CI448" s="3">
        <v>1</v>
      </c>
      <c r="CJ448" s="3">
        <v>0</v>
      </c>
      <c r="CK448" s="3">
        <v>-1</v>
      </c>
      <c r="CL448" s="3" t="s">
        <v>88</v>
      </c>
    </row>
    <row r="449" spans="1:90" x14ac:dyDescent="0.3">
      <c r="A449" s="3" t="s">
        <v>72</v>
      </c>
      <c r="B449" s="3" t="s">
        <v>73</v>
      </c>
      <c r="C449" s="3" t="s">
        <v>74</v>
      </c>
      <c r="E449" s="3" t="str">
        <f>"GAB2017594"</f>
        <v>GAB2017594</v>
      </c>
      <c r="F449" s="4">
        <v>45238</v>
      </c>
      <c r="G449" s="3">
        <v>202408</v>
      </c>
      <c r="H449" s="3" t="s">
        <v>75</v>
      </c>
      <c r="I449" s="3" t="s">
        <v>76</v>
      </c>
      <c r="J449" s="3" t="s">
        <v>77</v>
      </c>
      <c r="K449" s="3" t="s">
        <v>78</v>
      </c>
      <c r="L449" s="3" t="s">
        <v>136</v>
      </c>
      <c r="M449" s="3" t="s">
        <v>137</v>
      </c>
      <c r="N449" s="3" t="s">
        <v>173</v>
      </c>
      <c r="O449" s="3" t="s">
        <v>169</v>
      </c>
      <c r="P449" s="3" t="str">
        <f>"SUT-CT083795 797 796          "</f>
        <v xml:space="preserve">SUT-CT083795 797 796          </v>
      </c>
      <c r="Q449" s="3">
        <v>0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0</v>
      </c>
      <c r="AA449" s="3">
        <v>0</v>
      </c>
      <c r="AB449" s="3">
        <v>0</v>
      </c>
      <c r="AC449" s="3">
        <v>0</v>
      </c>
      <c r="AD449" s="3">
        <v>0</v>
      </c>
      <c r="AE449" s="3">
        <v>0</v>
      </c>
      <c r="AF449" s="3">
        <v>0</v>
      </c>
      <c r="AG449" s="3">
        <v>5.57</v>
      </c>
      <c r="AH449" s="3">
        <v>0</v>
      </c>
      <c r="AI449" s="3">
        <v>0</v>
      </c>
      <c r="AJ449" s="3">
        <v>0</v>
      </c>
      <c r="AK449" s="3">
        <v>0</v>
      </c>
      <c r="AL449" s="3">
        <v>0</v>
      </c>
      <c r="AM449" s="3">
        <v>0</v>
      </c>
      <c r="AN449" s="3">
        <v>0</v>
      </c>
      <c r="AO449" s="3">
        <v>0</v>
      </c>
      <c r="AP449" s="3">
        <v>0</v>
      </c>
      <c r="AQ449" s="3">
        <v>57.12</v>
      </c>
      <c r="AR449" s="3">
        <v>0</v>
      </c>
      <c r="AS449" s="3">
        <v>0</v>
      </c>
      <c r="AT449" s="3">
        <v>0</v>
      </c>
      <c r="AU449" s="3">
        <v>0</v>
      </c>
      <c r="AV449" s="3">
        <v>0</v>
      </c>
      <c r="AW449" s="3">
        <v>0</v>
      </c>
      <c r="AX449" s="3">
        <v>0</v>
      </c>
      <c r="AY449" s="3">
        <v>0</v>
      </c>
      <c r="AZ449" s="3">
        <v>0</v>
      </c>
      <c r="BA449" s="3">
        <v>0</v>
      </c>
      <c r="BB449" s="3">
        <v>0</v>
      </c>
      <c r="BC449" s="3">
        <v>0</v>
      </c>
      <c r="BD449" s="3">
        <v>0</v>
      </c>
      <c r="BE449" s="3">
        <v>0</v>
      </c>
      <c r="BF449" s="3">
        <v>0</v>
      </c>
      <c r="BG449" s="3">
        <v>0</v>
      </c>
      <c r="BH449" s="3">
        <v>1</v>
      </c>
      <c r="BI449" s="3">
        <v>1.1000000000000001</v>
      </c>
      <c r="BJ449" s="3">
        <v>2.4</v>
      </c>
      <c r="BK449" s="3">
        <v>3</v>
      </c>
      <c r="BL449" s="3">
        <v>151.94</v>
      </c>
      <c r="BM449" s="3">
        <v>22.79</v>
      </c>
      <c r="BN449" s="3">
        <v>174.73</v>
      </c>
      <c r="BO449" s="3">
        <v>174.73</v>
      </c>
      <c r="BQ449" s="3" t="s">
        <v>943</v>
      </c>
      <c r="BR449" s="3" t="s">
        <v>84</v>
      </c>
      <c r="BS449" s="4">
        <v>45240</v>
      </c>
      <c r="BT449" s="5">
        <v>0.42083333333333334</v>
      </c>
      <c r="BU449" s="3" t="s">
        <v>1321</v>
      </c>
      <c r="BV449" s="3" t="s">
        <v>94</v>
      </c>
      <c r="BY449" s="3">
        <v>11801.7</v>
      </c>
      <c r="CC449" s="3" t="s">
        <v>137</v>
      </c>
      <c r="CD449" s="3">
        <v>157</v>
      </c>
      <c r="CE449" s="3" t="s">
        <v>161</v>
      </c>
      <c r="CF449" s="4">
        <v>45240</v>
      </c>
      <c r="CI449" s="3">
        <v>3</v>
      </c>
      <c r="CJ449" s="3">
        <v>2</v>
      </c>
      <c r="CK449" s="3">
        <v>41</v>
      </c>
      <c r="CL449" s="3" t="s">
        <v>88</v>
      </c>
    </row>
    <row r="450" spans="1:90" x14ac:dyDescent="0.3">
      <c r="A450" s="3" t="s">
        <v>72</v>
      </c>
      <c r="B450" s="3" t="s">
        <v>73</v>
      </c>
      <c r="C450" s="3" t="s">
        <v>74</v>
      </c>
      <c r="E450" s="3" t="str">
        <f>"GAB2017600"</f>
        <v>GAB2017600</v>
      </c>
      <c r="F450" s="4">
        <v>45238</v>
      </c>
      <c r="G450" s="3">
        <v>202408</v>
      </c>
      <c r="H450" s="3" t="s">
        <v>75</v>
      </c>
      <c r="I450" s="3" t="s">
        <v>76</v>
      </c>
      <c r="J450" s="3" t="s">
        <v>77</v>
      </c>
      <c r="K450" s="3" t="s">
        <v>78</v>
      </c>
      <c r="L450" s="3" t="s">
        <v>704</v>
      </c>
      <c r="M450" s="3" t="s">
        <v>705</v>
      </c>
      <c r="N450" s="3" t="s">
        <v>1322</v>
      </c>
      <c r="O450" s="3" t="s">
        <v>169</v>
      </c>
      <c r="P450" s="3" t="str">
        <f>"SUT-CT083804                  "</f>
        <v xml:space="preserve">SUT-CT083804                  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  <c r="AA450" s="3">
        <v>0</v>
      </c>
      <c r="AB450" s="3">
        <v>0</v>
      </c>
      <c r="AC450" s="3">
        <v>0</v>
      </c>
      <c r="AD450" s="3">
        <v>0</v>
      </c>
      <c r="AE450" s="3">
        <v>0</v>
      </c>
      <c r="AF450" s="3">
        <v>0</v>
      </c>
      <c r="AG450" s="3">
        <v>5.57</v>
      </c>
      <c r="AH450" s="3">
        <v>0</v>
      </c>
      <c r="AI450" s="3">
        <v>0</v>
      </c>
      <c r="AJ450" s="3">
        <v>0</v>
      </c>
      <c r="AK450" s="3">
        <v>0</v>
      </c>
      <c r="AL450" s="3">
        <v>0</v>
      </c>
      <c r="AM450" s="3">
        <v>0</v>
      </c>
      <c r="AN450" s="3">
        <v>0</v>
      </c>
      <c r="AO450" s="3">
        <v>0</v>
      </c>
      <c r="AP450" s="3">
        <v>0</v>
      </c>
      <c r="AQ450" s="3">
        <v>146.62</v>
      </c>
      <c r="AR450" s="3">
        <v>0</v>
      </c>
      <c r="AS450" s="3">
        <v>0</v>
      </c>
      <c r="AT450" s="3">
        <v>0</v>
      </c>
      <c r="AU450" s="3">
        <v>0</v>
      </c>
      <c r="AV450" s="3">
        <v>0</v>
      </c>
      <c r="AW450" s="3">
        <v>0</v>
      </c>
      <c r="AX450" s="3">
        <v>0</v>
      </c>
      <c r="AY450" s="3">
        <v>0</v>
      </c>
      <c r="AZ450" s="3">
        <v>0</v>
      </c>
      <c r="BA450" s="3">
        <v>0</v>
      </c>
      <c r="BB450" s="3">
        <v>0</v>
      </c>
      <c r="BC450" s="3">
        <v>0</v>
      </c>
      <c r="BD450" s="3">
        <v>0</v>
      </c>
      <c r="BE450" s="3">
        <v>0</v>
      </c>
      <c r="BF450" s="3">
        <v>0</v>
      </c>
      <c r="BG450" s="3">
        <v>0</v>
      </c>
      <c r="BH450" s="3">
        <v>2</v>
      </c>
      <c r="BI450" s="3">
        <v>20.8</v>
      </c>
      <c r="BJ450" s="3">
        <v>52.2</v>
      </c>
      <c r="BK450" s="3">
        <v>53</v>
      </c>
      <c r="BL450" s="3">
        <v>381.28</v>
      </c>
      <c r="BM450" s="3">
        <v>57.19</v>
      </c>
      <c r="BN450" s="3">
        <v>438.47</v>
      </c>
      <c r="BO450" s="3">
        <v>438.47</v>
      </c>
      <c r="BQ450" s="3" t="s">
        <v>504</v>
      </c>
      <c r="BR450" s="3" t="s">
        <v>84</v>
      </c>
      <c r="BS450" s="4">
        <v>45243</v>
      </c>
      <c r="BT450" s="5">
        <v>0.5</v>
      </c>
      <c r="BU450" s="3" t="s">
        <v>1323</v>
      </c>
      <c r="BV450" s="3" t="s">
        <v>94</v>
      </c>
      <c r="BY450" s="3">
        <v>260948.75</v>
      </c>
      <c r="CC450" s="3" t="s">
        <v>705</v>
      </c>
      <c r="CD450" s="3">
        <v>5201</v>
      </c>
      <c r="CE450" s="3" t="s">
        <v>161</v>
      </c>
      <c r="CF450" s="4">
        <v>45243</v>
      </c>
      <c r="CI450" s="3">
        <v>3</v>
      </c>
      <c r="CJ450" s="3">
        <v>3</v>
      </c>
      <c r="CK450" s="3">
        <v>41</v>
      </c>
      <c r="CL450" s="3" t="s">
        <v>88</v>
      </c>
    </row>
    <row r="451" spans="1:90" x14ac:dyDescent="0.3">
      <c r="A451" s="3" t="s">
        <v>72</v>
      </c>
      <c r="B451" s="3" t="s">
        <v>73</v>
      </c>
      <c r="C451" s="3" t="s">
        <v>74</v>
      </c>
      <c r="E451" s="3" t="str">
        <f>"GAB2017601"</f>
        <v>GAB2017601</v>
      </c>
      <c r="F451" s="4">
        <v>45238</v>
      </c>
      <c r="G451" s="3">
        <v>202408</v>
      </c>
      <c r="H451" s="3" t="s">
        <v>75</v>
      </c>
      <c r="I451" s="3" t="s">
        <v>76</v>
      </c>
      <c r="J451" s="3" t="s">
        <v>77</v>
      </c>
      <c r="K451" s="3" t="s">
        <v>78</v>
      </c>
      <c r="L451" s="3" t="s">
        <v>277</v>
      </c>
      <c r="M451" s="3" t="s">
        <v>278</v>
      </c>
      <c r="N451" s="3" t="s">
        <v>1324</v>
      </c>
      <c r="O451" s="3" t="s">
        <v>169</v>
      </c>
      <c r="P451" s="3" t="str">
        <f>"MED-CT083792                  "</f>
        <v xml:space="preserve">MED-CT083792                  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v>5.57</v>
      </c>
      <c r="AH451" s="3">
        <v>0</v>
      </c>
      <c r="AI451" s="3">
        <v>0</v>
      </c>
      <c r="AJ451" s="3">
        <v>0</v>
      </c>
      <c r="AK451" s="3">
        <v>0</v>
      </c>
      <c r="AL451" s="3">
        <v>0</v>
      </c>
      <c r="AM451" s="3">
        <v>0</v>
      </c>
      <c r="AN451" s="3">
        <v>0</v>
      </c>
      <c r="AO451" s="3">
        <v>0</v>
      </c>
      <c r="AP451" s="3">
        <v>0</v>
      </c>
      <c r="AQ451" s="3">
        <v>57.12</v>
      </c>
      <c r="AR451" s="3">
        <v>0</v>
      </c>
      <c r="AS451" s="3">
        <v>0</v>
      </c>
      <c r="AT451" s="3">
        <v>0</v>
      </c>
      <c r="AU451" s="3">
        <v>0</v>
      </c>
      <c r="AV451" s="3">
        <v>0</v>
      </c>
      <c r="AW451" s="3">
        <v>0</v>
      </c>
      <c r="AX451" s="3">
        <v>0</v>
      </c>
      <c r="AY451" s="3">
        <v>0</v>
      </c>
      <c r="AZ451" s="3">
        <v>0</v>
      </c>
      <c r="BA451" s="3">
        <v>0</v>
      </c>
      <c r="BB451" s="3">
        <v>0</v>
      </c>
      <c r="BC451" s="3">
        <v>0</v>
      </c>
      <c r="BD451" s="3">
        <v>0</v>
      </c>
      <c r="BE451" s="3">
        <v>0</v>
      </c>
      <c r="BF451" s="3">
        <v>0</v>
      </c>
      <c r="BG451" s="3">
        <v>0</v>
      </c>
      <c r="BH451" s="3">
        <v>1</v>
      </c>
      <c r="BI451" s="3">
        <v>1.5</v>
      </c>
      <c r="BJ451" s="3">
        <v>3.8</v>
      </c>
      <c r="BK451" s="3">
        <v>4</v>
      </c>
      <c r="BL451" s="3">
        <v>151.94</v>
      </c>
      <c r="BM451" s="3">
        <v>22.79</v>
      </c>
      <c r="BN451" s="3">
        <v>174.73</v>
      </c>
      <c r="BO451" s="3">
        <v>174.73</v>
      </c>
      <c r="BQ451" s="3" t="s">
        <v>1325</v>
      </c>
      <c r="BR451" s="3" t="s">
        <v>84</v>
      </c>
      <c r="BS451" s="4">
        <v>45240</v>
      </c>
      <c r="BT451" s="5">
        <v>0.43124999999999997</v>
      </c>
      <c r="BU451" s="3" t="s">
        <v>1326</v>
      </c>
      <c r="BV451" s="3" t="s">
        <v>94</v>
      </c>
      <c r="BY451" s="3">
        <v>19186.439999999999</v>
      </c>
      <c r="CA451" s="3" t="s">
        <v>1327</v>
      </c>
      <c r="CC451" s="3" t="s">
        <v>278</v>
      </c>
      <c r="CD451" s="3">
        <v>1682</v>
      </c>
      <c r="CE451" s="3" t="s">
        <v>161</v>
      </c>
      <c r="CF451" s="4">
        <v>45240</v>
      </c>
      <c r="CI451" s="3">
        <v>3</v>
      </c>
      <c r="CJ451" s="3">
        <v>2</v>
      </c>
      <c r="CK451" s="3">
        <v>41</v>
      </c>
      <c r="CL451" s="3" t="s">
        <v>88</v>
      </c>
    </row>
    <row r="452" spans="1:90" x14ac:dyDescent="0.3">
      <c r="A452" s="3" t="s">
        <v>72</v>
      </c>
      <c r="B452" s="3" t="s">
        <v>73</v>
      </c>
      <c r="C452" s="3" t="s">
        <v>74</v>
      </c>
      <c r="E452" s="3" t="str">
        <f>"GAB2017602"</f>
        <v>GAB2017602</v>
      </c>
      <c r="F452" s="4">
        <v>45238</v>
      </c>
      <c r="G452" s="3">
        <v>202408</v>
      </c>
      <c r="H452" s="3" t="s">
        <v>75</v>
      </c>
      <c r="I452" s="3" t="s">
        <v>76</v>
      </c>
      <c r="J452" s="3" t="s">
        <v>77</v>
      </c>
      <c r="K452" s="3" t="s">
        <v>78</v>
      </c>
      <c r="L452" s="3" t="s">
        <v>223</v>
      </c>
      <c r="M452" s="3" t="s">
        <v>224</v>
      </c>
      <c r="N452" s="3" t="s">
        <v>1328</v>
      </c>
      <c r="O452" s="3" t="s">
        <v>169</v>
      </c>
      <c r="P452" s="3" t="str">
        <f>"MED-CT083507                  "</f>
        <v xml:space="preserve">MED-CT083507                  </v>
      </c>
      <c r="Q452" s="3">
        <v>0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v>5.57</v>
      </c>
      <c r="AH452" s="3">
        <v>0</v>
      </c>
      <c r="AI452" s="3">
        <v>0</v>
      </c>
      <c r="AJ452" s="3">
        <v>0</v>
      </c>
      <c r="AK452" s="3">
        <v>0</v>
      </c>
      <c r="AL452" s="3">
        <v>0</v>
      </c>
      <c r="AM452" s="3">
        <v>0</v>
      </c>
      <c r="AN452" s="3">
        <v>0</v>
      </c>
      <c r="AO452" s="3">
        <v>0</v>
      </c>
      <c r="AP452" s="3">
        <v>0</v>
      </c>
      <c r="AQ452" s="3">
        <v>85.38</v>
      </c>
      <c r="AR452" s="3">
        <v>0</v>
      </c>
      <c r="AS452" s="3">
        <v>0</v>
      </c>
      <c r="AT452" s="3">
        <v>0</v>
      </c>
      <c r="AU452" s="3">
        <v>0</v>
      </c>
      <c r="AV452" s="3">
        <v>0</v>
      </c>
      <c r="AW452" s="3">
        <v>0</v>
      </c>
      <c r="AX452" s="3">
        <v>0</v>
      </c>
      <c r="AY452" s="3">
        <v>0</v>
      </c>
      <c r="AZ452" s="3">
        <v>0</v>
      </c>
      <c r="BA452" s="3">
        <v>0</v>
      </c>
      <c r="BB452" s="3">
        <v>0</v>
      </c>
      <c r="BC452" s="3">
        <v>0</v>
      </c>
      <c r="BD452" s="3">
        <v>0</v>
      </c>
      <c r="BE452" s="3">
        <v>0</v>
      </c>
      <c r="BF452" s="3">
        <v>0</v>
      </c>
      <c r="BG452" s="3">
        <v>0</v>
      </c>
      <c r="BH452" s="3">
        <v>2</v>
      </c>
      <c r="BI452" s="3">
        <v>12.8</v>
      </c>
      <c r="BJ452" s="3">
        <v>26.5</v>
      </c>
      <c r="BK452" s="3">
        <v>27</v>
      </c>
      <c r="BL452" s="3">
        <v>224.36</v>
      </c>
      <c r="BM452" s="3">
        <v>33.65</v>
      </c>
      <c r="BN452" s="3">
        <v>258.01</v>
      </c>
      <c r="BO452" s="3">
        <v>258.01</v>
      </c>
      <c r="BQ452" s="3" t="s">
        <v>1329</v>
      </c>
      <c r="BR452" s="3" t="s">
        <v>84</v>
      </c>
      <c r="BS452" s="4">
        <v>45240</v>
      </c>
      <c r="BT452" s="5">
        <v>0.58333333333333337</v>
      </c>
      <c r="BU452" s="3" t="s">
        <v>1330</v>
      </c>
      <c r="BV452" s="3" t="s">
        <v>94</v>
      </c>
      <c r="BY452" s="3">
        <v>132712.48000000001</v>
      </c>
      <c r="CC452" s="3" t="s">
        <v>224</v>
      </c>
      <c r="CD452" s="3">
        <v>4001</v>
      </c>
      <c r="CE452" s="3" t="s">
        <v>161</v>
      </c>
      <c r="CF452" s="4">
        <v>45243</v>
      </c>
      <c r="CI452" s="3">
        <v>3</v>
      </c>
      <c r="CJ452" s="3">
        <v>2</v>
      </c>
      <c r="CK452" s="3">
        <v>41</v>
      </c>
      <c r="CL452" s="3" t="s">
        <v>88</v>
      </c>
    </row>
    <row r="453" spans="1:90" x14ac:dyDescent="0.3">
      <c r="A453" s="3" t="s">
        <v>72</v>
      </c>
      <c r="B453" s="3" t="s">
        <v>73</v>
      </c>
      <c r="C453" s="3" t="s">
        <v>74</v>
      </c>
      <c r="E453" s="3" t="str">
        <f>"GAB2017603"</f>
        <v>GAB2017603</v>
      </c>
      <c r="F453" s="4">
        <v>45238</v>
      </c>
      <c r="G453" s="3">
        <v>202408</v>
      </c>
      <c r="H453" s="3" t="s">
        <v>75</v>
      </c>
      <c r="I453" s="3" t="s">
        <v>76</v>
      </c>
      <c r="J453" s="3" t="s">
        <v>77</v>
      </c>
      <c r="K453" s="3" t="s">
        <v>78</v>
      </c>
      <c r="L453" s="3" t="s">
        <v>223</v>
      </c>
      <c r="M453" s="3" t="s">
        <v>224</v>
      </c>
      <c r="N453" s="3" t="s">
        <v>362</v>
      </c>
      <c r="O453" s="3" t="s">
        <v>169</v>
      </c>
      <c r="P453" s="3" t="str">
        <f>"MED-CT083527                  "</f>
        <v xml:space="preserve">MED-CT083527                  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0</v>
      </c>
      <c r="AF453" s="3">
        <v>0</v>
      </c>
      <c r="AG453" s="3">
        <v>5.57</v>
      </c>
      <c r="AH453" s="3">
        <v>0</v>
      </c>
      <c r="AI453" s="3">
        <v>0</v>
      </c>
      <c r="AJ453" s="3">
        <v>0</v>
      </c>
      <c r="AK453" s="3">
        <v>0</v>
      </c>
      <c r="AL453" s="3">
        <v>0</v>
      </c>
      <c r="AM453" s="3">
        <v>0</v>
      </c>
      <c r="AN453" s="3">
        <v>0</v>
      </c>
      <c r="AO453" s="3">
        <v>0</v>
      </c>
      <c r="AP453" s="3">
        <v>0</v>
      </c>
      <c r="AQ453" s="3">
        <v>57.12</v>
      </c>
      <c r="AR453" s="3">
        <v>0</v>
      </c>
      <c r="AS453" s="3">
        <v>0</v>
      </c>
      <c r="AT453" s="3">
        <v>0</v>
      </c>
      <c r="AU453" s="3">
        <v>0</v>
      </c>
      <c r="AV453" s="3">
        <v>0</v>
      </c>
      <c r="AW453" s="3">
        <v>0</v>
      </c>
      <c r="AX453" s="3">
        <v>0</v>
      </c>
      <c r="AY453" s="3">
        <v>0</v>
      </c>
      <c r="AZ453" s="3">
        <v>0</v>
      </c>
      <c r="BA453" s="3">
        <v>0</v>
      </c>
      <c r="BB453" s="3">
        <v>0</v>
      </c>
      <c r="BC453" s="3">
        <v>0</v>
      </c>
      <c r="BD453" s="3">
        <v>0</v>
      </c>
      <c r="BE453" s="3">
        <v>0</v>
      </c>
      <c r="BF453" s="3">
        <v>0</v>
      </c>
      <c r="BG453" s="3">
        <v>0</v>
      </c>
      <c r="BH453" s="3">
        <v>1</v>
      </c>
      <c r="BI453" s="3">
        <v>3.5</v>
      </c>
      <c r="BJ453" s="3">
        <v>8.3000000000000007</v>
      </c>
      <c r="BK453" s="3">
        <v>9</v>
      </c>
      <c r="BL453" s="3">
        <v>151.94</v>
      </c>
      <c r="BM453" s="3">
        <v>22.79</v>
      </c>
      <c r="BN453" s="3">
        <v>174.73</v>
      </c>
      <c r="BO453" s="3">
        <v>174.73</v>
      </c>
      <c r="BQ453" s="3" t="s">
        <v>363</v>
      </c>
      <c r="BR453" s="3" t="s">
        <v>84</v>
      </c>
      <c r="BS453" s="4">
        <v>45240</v>
      </c>
      <c r="BT453" s="5">
        <v>0.46111111111111108</v>
      </c>
      <c r="BU453" s="3" t="s">
        <v>985</v>
      </c>
      <c r="BV453" s="3" t="s">
        <v>94</v>
      </c>
      <c r="BY453" s="3">
        <v>41723.760000000002</v>
      </c>
      <c r="CA453" s="3" t="s">
        <v>774</v>
      </c>
      <c r="CC453" s="3" t="s">
        <v>224</v>
      </c>
      <c r="CD453" s="3">
        <v>4001</v>
      </c>
      <c r="CE453" s="3" t="s">
        <v>161</v>
      </c>
      <c r="CF453" s="4">
        <v>45243</v>
      </c>
      <c r="CI453" s="3">
        <v>3</v>
      </c>
      <c r="CJ453" s="3">
        <v>2</v>
      </c>
      <c r="CK453" s="3">
        <v>41</v>
      </c>
      <c r="CL453" s="3" t="s">
        <v>88</v>
      </c>
    </row>
    <row r="454" spans="1:90" x14ac:dyDescent="0.3">
      <c r="A454" s="3" t="s">
        <v>72</v>
      </c>
      <c r="B454" s="3" t="s">
        <v>73</v>
      </c>
      <c r="C454" s="3" t="s">
        <v>74</v>
      </c>
      <c r="E454" s="3" t="str">
        <f>"GAB2017605"</f>
        <v>GAB2017605</v>
      </c>
      <c r="F454" s="4">
        <v>45238</v>
      </c>
      <c r="G454" s="3">
        <v>202408</v>
      </c>
      <c r="H454" s="3" t="s">
        <v>75</v>
      </c>
      <c r="I454" s="3" t="s">
        <v>76</v>
      </c>
      <c r="J454" s="3" t="s">
        <v>77</v>
      </c>
      <c r="K454" s="3" t="s">
        <v>78</v>
      </c>
      <c r="L454" s="3" t="s">
        <v>136</v>
      </c>
      <c r="M454" s="3" t="s">
        <v>137</v>
      </c>
      <c r="N454" s="3" t="s">
        <v>848</v>
      </c>
      <c r="O454" s="3" t="s">
        <v>169</v>
      </c>
      <c r="P454" s="3" t="str">
        <f>"SUT-CT083810                  "</f>
        <v xml:space="preserve">SUT-CT083810                  </v>
      </c>
      <c r="Q454" s="3">
        <v>0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3">
        <v>0</v>
      </c>
      <c r="AG454" s="3">
        <v>5.57</v>
      </c>
      <c r="AH454" s="3">
        <v>0</v>
      </c>
      <c r="AI454" s="3">
        <v>0</v>
      </c>
      <c r="AJ454" s="3">
        <v>0</v>
      </c>
      <c r="AK454" s="3">
        <v>0</v>
      </c>
      <c r="AL454" s="3">
        <v>0</v>
      </c>
      <c r="AM454" s="3">
        <v>0</v>
      </c>
      <c r="AN454" s="3">
        <v>0</v>
      </c>
      <c r="AO454" s="3">
        <v>0</v>
      </c>
      <c r="AP454" s="3">
        <v>0</v>
      </c>
      <c r="AQ454" s="3">
        <v>57.12</v>
      </c>
      <c r="AR454" s="3">
        <v>0</v>
      </c>
      <c r="AS454" s="3">
        <v>0</v>
      </c>
      <c r="AT454" s="3">
        <v>0</v>
      </c>
      <c r="AU454" s="3">
        <v>0</v>
      </c>
      <c r="AV454" s="3">
        <v>0</v>
      </c>
      <c r="AW454" s="3">
        <v>0</v>
      </c>
      <c r="AX454" s="3">
        <v>0</v>
      </c>
      <c r="AY454" s="3">
        <v>0</v>
      </c>
      <c r="AZ454" s="3">
        <v>0</v>
      </c>
      <c r="BA454" s="3">
        <v>0</v>
      </c>
      <c r="BB454" s="3">
        <v>0</v>
      </c>
      <c r="BC454" s="3">
        <v>0</v>
      </c>
      <c r="BD454" s="3">
        <v>0</v>
      </c>
      <c r="BE454" s="3">
        <v>0</v>
      </c>
      <c r="BF454" s="3">
        <v>0</v>
      </c>
      <c r="BG454" s="3">
        <v>0</v>
      </c>
      <c r="BH454" s="3">
        <v>1</v>
      </c>
      <c r="BI454" s="3">
        <v>0.3</v>
      </c>
      <c r="BJ454" s="3">
        <v>2.6</v>
      </c>
      <c r="BK454" s="3">
        <v>3</v>
      </c>
      <c r="BL454" s="3">
        <v>151.94</v>
      </c>
      <c r="BM454" s="3">
        <v>22.79</v>
      </c>
      <c r="BN454" s="3">
        <v>174.73</v>
      </c>
      <c r="BO454" s="3">
        <v>174.73</v>
      </c>
      <c r="BQ454" s="3" t="s">
        <v>849</v>
      </c>
      <c r="BR454" s="3" t="s">
        <v>84</v>
      </c>
      <c r="BS454" s="4">
        <v>45240</v>
      </c>
      <c r="BT454" s="5">
        <v>0.4381944444444445</v>
      </c>
      <c r="BU454" s="3" t="s">
        <v>1331</v>
      </c>
      <c r="BV454" s="3" t="s">
        <v>94</v>
      </c>
      <c r="BY454" s="3">
        <v>12896.88</v>
      </c>
      <c r="CA454" s="3" t="s">
        <v>1332</v>
      </c>
      <c r="CC454" s="3" t="s">
        <v>137</v>
      </c>
      <c r="CD454" s="3">
        <v>157</v>
      </c>
      <c r="CE454" s="3" t="s">
        <v>161</v>
      </c>
      <c r="CF454" s="4">
        <v>45240</v>
      </c>
      <c r="CI454" s="3">
        <v>3</v>
      </c>
      <c r="CJ454" s="3">
        <v>2</v>
      </c>
      <c r="CK454" s="3">
        <v>41</v>
      </c>
      <c r="CL454" s="3" t="s">
        <v>88</v>
      </c>
    </row>
    <row r="455" spans="1:90" x14ac:dyDescent="0.3">
      <c r="A455" s="3" t="s">
        <v>72</v>
      </c>
      <c r="B455" s="3" t="s">
        <v>73</v>
      </c>
      <c r="C455" s="3" t="s">
        <v>74</v>
      </c>
      <c r="E455" s="3" t="str">
        <f>"GAB2017595"</f>
        <v>GAB2017595</v>
      </c>
      <c r="F455" s="4">
        <v>45238</v>
      </c>
      <c r="G455" s="3">
        <v>202408</v>
      </c>
      <c r="H455" s="3" t="s">
        <v>75</v>
      </c>
      <c r="I455" s="3" t="s">
        <v>76</v>
      </c>
      <c r="J455" s="3" t="s">
        <v>77</v>
      </c>
      <c r="K455" s="3" t="s">
        <v>78</v>
      </c>
      <c r="L455" s="3" t="s">
        <v>459</v>
      </c>
      <c r="M455" s="3" t="s">
        <v>460</v>
      </c>
      <c r="N455" s="3" t="s">
        <v>461</v>
      </c>
      <c r="O455" s="3" t="s">
        <v>82</v>
      </c>
      <c r="P455" s="3" t="str">
        <f>"SUT-CT083793                  "</f>
        <v xml:space="preserve">SUT-CT083793                  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0</v>
      </c>
      <c r="AH455" s="3">
        <v>0</v>
      </c>
      <c r="AI455" s="3">
        <v>0</v>
      </c>
      <c r="AJ455" s="3">
        <v>0</v>
      </c>
      <c r="AK455" s="3">
        <v>0</v>
      </c>
      <c r="AL455" s="3">
        <v>0</v>
      </c>
      <c r="AM455" s="3">
        <v>0</v>
      </c>
      <c r="AN455" s="3">
        <v>0</v>
      </c>
      <c r="AO455" s="3">
        <v>0</v>
      </c>
      <c r="AP455" s="3">
        <v>0</v>
      </c>
      <c r="AQ455" s="3">
        <v>51.65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  <c r="AZ455" s="3">
        <v>0</v>
      </c>
      <c r="BA455" s="3">
        <v>0</v>
      </c>
      <c r="BB455" s="3">
        <v>0</v>
      </c>
      <c r="BC455" s="3">
        <v>0</v>
      </c>
      <c r="BD455" s="3">
        <v>0</v>
      </c>
      <c r="BE455" s="3">
        <v>0</v>
      </c>
      <c r="BF455" s="3">
        <v>0</v>
      </c>
      <c r="BG455" s="3">
        <v>0</v>
      </c>
      <c r="BH455" s="3">
        <v>1</v>
      </c>
      <c r="BI455" s="3">
        <v>0.1</v>
      </c>
      <c r="BJ455" s="3">
        <v>2.1</v>
      </c>
      <c r="BK455" s="3">
        <v>2.5</v>
      </c>
      <c r="BL455" s="3">
        <v>132.36000000000001</v>
      </c>
      <c r="BM455" s="3">
        <v>19.850000000000001</v>
      </c>
      <c r="BN455" s="3">
        <v>152.21</v>
      </c>
      <c r="BO455" s="3">
        <v>152.21</v>
      </c>
      <c r="BQ455" s="3" t="s">
        <v>462</v>
      </c>
      <c r="BR455" s="3" t="s">
        <v>84</v>
      </c>
      <c r="BS455" s="4">
        <v>45240</v>
      </c>
      <c r="BT455" s="5">
        <v>0.78125</v>
      </c>
      <c r="BU455" s="3" t="s">
        <v>1333</v>
      </c>
      <c r="BV455" s="3" t="s">
        <v>94</v>
      </c>
      <c r="BY455" s="3">
        <v>10709.07</v>
      </c>
      <c r="BZ455" s="3" t="s">
        <v>86</v>
      </c>
      <c r="CA455" s="3" t="s">
        <v>1334</v>
      </c>
      <c r="CC455" s="3" t="s">
        <v>460</v>
      </c>
      <c r="CD455" s="3">
        <v>7200</v>
      </c>
      <c r="CE455" s="3" t="s">
        <v>116</v>
      </c>
      <c r="CF455" s="4">
        <v>45243</v>
      </c>
      <c r="CI455" s="3">
        <v>2</v>
      </c>
      <c r="CJ455" s="3">
        <v>2</v>
      </c>
      <c r="CK455" s="3">
        <v>24</v>
      </c>
      <c r="CL455" s="3" t="s">
        <v>88</v>
      </c>
    </row>
    <row r="456" spans="1:90" x14ac:dyDescent="0.3">
      <c r="A456" s="3" t="s">
        <v>72</v>
      </c>
      <c r="B456" s="3" t="s">
        <v>73</v>
      </c>
      <c r="C456" s="3" t="s">
        <v>74</v>
      </c>
      <c r="E456" s="3" t="str">
        <f>"GAB2017596"</f>
        <v>GAB2017596</v>
      </c>
      <c r="F456" s="4">
        <v>45238</v>
      </c>
      <c r="G456" s="3">
        <v>202408</v>
      </c>
      <c r="H456" s="3" t="s">
        <v>75</v>
      </c>
      <c r="I456" s="3" t="s">
        <v>76</v>
      </c>
      <c r="J456" s="3" t="s">
        <v>77</v>
      </c>
      <c r="K456" s="3" t="s">
        <v>78</v>
      </c>
      <c r="L456" s="3" t="s">
        <v>89</v>
      </c>
      <c r="M456" s="3" t="s">
        <v>90</v>
      </c>
      <c r="N456" s="3" t="s">
        <v>441</v>
      </c>
      <c r="O456" s="3" t="s">
        <v>82</v>
      </c>
      <c r="P456" s="3" t="str">
        <f>"SUT-CT083794                  "</f>
        <v xml:space="preserve">SUT-CT083794                  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0</v>
      </c>
      <c r="AA456" s="3">
        <v>0</v>
      </c>
      <c r="AB456" s="3">
        <v>0</v>
      </c>
      <c r="AC456" s="3">
        <v>0</v>
      </c>
      <c r="AD456" s="3">
        <v>0</v>
      </c>
      <c r="AE456" s="3">
        <v>0</v>
      </c>
      <c r="AF456" s="3">
        <v>0</v>
      </c>
      <c r="AG456" s="3">
        <v>0</v>
      </c>
      <c r="AH456" s="3">
        <v>0</v>
      </c>
      <c r="AI456" s="3">
        <v>0</v>
      </c>
      <c r="AJ456" s="3">
        <v>0</v>
      </c>
      <c r="AK456" s="3">
        <v>0</v>
      </c>
      <c r="AL456" s="3">
        <v>0</v>
      </c>
      <c r="AM456" s="3">
        <v>0</v>
      </c>
      <c r="AN456" s="3">
        <v>0</v>
      </c>
      <c r="AO456" s="3">
        <v>0</v>
      </c>
      <c r="AP456" s="3">
        <v>0</v>
      </c>
      <c r="AQ456" s="3">
        <v>36.92</v>
      </c>
      <c r="AR456" s="3">
        <v>0</v>
      </c>
      <c r="AS456" s="3">
        <v>0</v>
      </c>
      <c r="AT456" s="3">
        <v>0</v>
      </c>
      <c r="AU456" s="3">
        <v>0</v>
      </c>
      <c r="AV456" s="3">
        <v>0</v>
      </c>
      <c r="AW456" s="3">
        <v>15.9</v>
      </c>
      <c r="AX456" s="3">
        <v>0</v>
      </c>
      <c r="AY456" s="3">
        <v>0</v>
      </c>
      <c r="AZ456" s="3">
        <v>0</v>
      </c>
      <c r="BA456" s="3">
        <v>0</v>
      </c>
      <c r="BB456" s="3">
        <v>0</v>
      </c>
      <c r="BC456" s="3">
        <v>0</v>
      </c>
      <c r="BD456" s="3">
        <v>0</v>
      </c>
      <c r="BE456" s="3">
        <v>0</v>
      </c>
      <c r="BF456" s="3">
        <v>0</v>
      </c>
      <c r="BG456" s="3">
        <v>0</v>
      </c>
      <c r="BH456" s="3">
        <v>1</v>
      </c>
      <c r="BI456" s="3">
        <v>0.1</v>
      </c>
      <c r="BJ456" s="3">
        <v>2.4</v>
      </c>
      <c r="BK456" s="3">
        <v>2.5</v>
      </c>
      <c r="BL456" s="3">
        <v>110.5</v>
      </c>
      <c r="BM456" s="3">
        <v>16.579999999999998</v>
      </c>
      <c r="BN456" s="3">
        <v>127.08</v>
      </c>
      <c r="BO456" s="3">
        <v>127.08</v>
      </c>
      <c r="BQ456" s="3" t="s">
        <v>442</v>
      </c>
      <c r="BR456" s="3" t="s">
        <v>84</v>
      </c>
      <c r="BS456" s="4">
        <v>45239</v>
      </c>
      <c r="BT456" s="5">
        <v>0.38750000000000001</v>
      </c>
      <c r="BU456" s="3" t="s">
        <v>1335</v>
      </c>
      <c r="BV456" s="3" t="s">
        <v>94</v>
      </c>
      <c r="BY456" s="3">
        <v>11964.48</v>
      </c>
      <c r="BZ456" s="3" t="s">
        <v>108</v>
      </c>
      <c r="CA456" s="3" t="s">
        <v>1336</v>
      </c>
      <c r="CC456" s="3" t="s">
        <v>90</v>
      </c>
      <c r="CD456" s="3">
        <v>1862</v>
      </c>
      <c r="CE456" s="3" t="s">
        <v>96</v>
      </c>
      <c r="CF456" s="4">
        <v>45240</v>
      </c>
      <c r="CI456" s="3">
        <v>1</v>
      </c>
      <c r="CJ456" s="3">
        <v>1</v>
      </c>
      <c r="CK456" s="3">
        <v>21</v>
      </c>
      <c r="CL456" s="3" t="s">
        <v>88</v>
      </c>
    </row>
    <row r="457" spans="1:90" x14ac:dyDescent="0.3">
      <c r="A457" s="3" t="s">
        <v>72</v>
      </c>
      <c r="B457" s="3" t="s">
        <v>73</v>
      </c>
      <c r="C457" s="3" t="s">
        <v>74</v>
      </c>
      <c r="E457" s="3" t="str">
        <f>"GAB2017597"</f>
        <v>GAB2017597</v>
      </c>
      <c r="F457" s="4">
        <v>45238</v>
      </c>
      <c r="G457" s="3">
        <v>202408</v>
      </c>
      <c r="H457" s="3" t="s">
        <v>75</v>
      </c>
      <c r="I457" s="3" t="s">
        <v>76</v>
      </c>
      <c r="J457" s="3" t="s">
        <v>77</v>
      </c>
      <c r="K457" s="3" t="s">
        <v>78</v>
      </c>
      <c r="L457" s="3" t="s">
        <v>375</v>
      </c>
      <c r="M457" s="3" t="s">
        <v>376</v>
      </c>
      <c r="N457" s="3" t="s">
        <v>392</v>
      </c>
      <c r="O457" s="3" t="s">
        <v>82</v>
      </c>
      <c r="P457" s="3" t="str">
        <f>"SUT-CT083807                  "</f>
        <v xml:space="preserve">SUT-CT083807                  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0</v>
      </c>
      <c r="AF457" s="3">
        <v>0</v>
      </c>
      <c r="AG457" s="3">
        <v>0</v>
      </c>
      <c r="AH457" s="3">
        <v>0</v>
      </c>
      <c r="AI457" s="3">
        <v>0</v>
      </c>
      <c r="AJ457" s="3">
        <v>0</v>
      </c>
      <c r="AK457" s="3">
        <v>0</v>
      </c>
      <c r="AL457" s="3">
        <v>0</v>
      </c>
      <c r="AM457" s="3">
        <v>0</v>
      </c>
      <c r="AN457" s="3">
        <v>0</v>
      </c>
      <c r="AO457" s="3">
        <v>0</v>
      </c>
      <c r="AP457" s="3">
        <v>0</v>
      </c>
      <c r="AQ457" s="3">
        <v>36.92</v>
      </c>
      <c r="AR457" s="3">
        <v>0</v>
      </c>
      <c r="AS457" s="3">
        <v>0</v>
      </c>
      <c r="AT457" s="3">
        <v>0</v>
      </c>
      <c r="AU457" s="3">
        <v>0</v>
      </c>
      <c r="AV457" s="3">
        <v>0</v>
      </c>
      <c r="AW457" s="3">
        <v>15.9</v>
      </c>
      <c r="AX457" s="3">
        <v>0</v>
      </c>
      <c r="AY457" s="3">
        <v>0</v>
      </c>
      <c r="AZ457" s="3">
        <v>0</v>
      </c>
      <c r="BA457" s="3">
        <v>0</v>
      </c>
      <c r="BB457" s="3">
        <v>0</v>
      </c>
      <c r="BC457" s="3">
        <v>0</v>
      </c>
      <c r="BD457" s="3">
        <v>0</v>
      </c>
      <c r="BE457" s="3">
        <v>0</v>
      </c>
      <c r="BF457" s="3">
        <v>0</v>
      </c>
      <c r="BG457" s="3">
        <v>0</v>
      </c>
      <c r="BH457" s="3">
        <v>1</v>
      </c>
      <c r="BI457" s="3">
        <v>0.1</v>
      </c>
      <c r="BJ457" s="3">
        <v>2.4</v>
      </c>
      <c r="BK457" s="3">
        <v>2.5</v>
      </c>
      <c r="BL457" s="3">
        <v>110.5</v>
      </c>
      <c r="BM457" s="3">
        <v>16.579999999999998</v>
      </c>
      <c r="BN457" s="3">
        <v>127.08</v>
      </c>
      <c r="BO457" s="3">
        <v>127.08</v>
      </c>
      <c r="BQ457" s="3" t="s">
        <v>393</v>
      </c>
      <c r="BR457" s="3" t="s">
        <v>84</v>
      </c>
      <c r="BS457" s="4">
        <v>45239</v>
      </c>
      <c r="BT457" s="5">
        <v>0.4236111111111111</v>
      </c>
      <c r="BU457" s="3" t="s">
        <v>1337</v>
      </c>
      <c r="BV457" s="3" t="s">
        <v>94</v>
      </c>
      <c r="BY457" s="3">
        <v>11862.45</v>
      </c>
      <c r="BZ457" s="3" t="s">
        <v>108</v>
      </c>
      <c r="CA457" s="3" t="s">
        <v>379</v>
      </c>
      <c r="CC457" s="3" t="s">
        <v>376</v>
      </c>
      <c r="CD457" s="3">
        <v>1475</v>
      </c>
      <c r="CE457" s="3" t="s">
        <v>116</v>
      </c>
      <c r="CF457" s="4">
        <v>45240</v>
      </c>
      <c r="CI457" s="3">
        <v>1</v>
      </c>
      <c r="CJ457" s="3">
        <v>1</v>
      </c>
      <c r="CK457" s="3">
        <v>21</v>
      </c>
      <c r="CL457" s="3" t="s">
        <v>88</v>
      </c>
    </row>
    <row r="458" spans="1:90" x14ac:dyDescent="0.3">
      <c r="A458" s="3" t="s">
        <v>72</v>
      </c>
      <c r="B458" s="3" t="s">
        <v>73</v>
      </c>
      <c r="C458" s="3" t="s">
        <v>74</v>
      </c>
      <c r="E458" s="3" t="str">
        <f>"GAB2017598"</f>
        <v>GAB2017598</v>
      </c>
      <c r="F458" s="4">
        <v>45238</v>
      </c>
      <c r="G458" s="3">
        <v>202408</v>
      </c>
      <c r="H458" s="3" t="s">
        <v>75</v>
      </c>
      <c r="I458" s="3" t="s">
        <v>76</v>
      </c>
      <c r="J458" s="3" t="s">
        <v>77</v>
      </c>
      <c r="K458" s="3" t="s">
        <v>78</v>
      </c>
      <c r="L458" s="3" t="s">
        <v>405</v>
      </c>
      <c r="M458" s="3" t="s">
        <v>406</v>
      </c>
      <c r="N458" s="3" t="s">
        <v>407</v>
      </c>
      <c r="O458" s="3" t="s">
        <v>82</v>
      </c>
      <c r="P458" s="3" t="str">
        <f>"SUT-018890                    "</f>
        <v xml:space="preserve">SUT-018890                    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3">
        <v>0</v>
      </c>
      <c r="AB458" s="3">
        <v>0</v>
      </c>
      <c r="AC458" s="3">
        <v>0</v>
      </c>
      <c r="AD458" s="3">
        <v>0</v>
      </c>
      <c r="AE458" s="3">
        <v>0</v>
      </c>
      <c r="AF458" s="3">
        <v>0</v>
      </c>
      <c r="AG458" s="3">
        <v>0</v>
      </c>
      <c r="AH458" s="3">
        <v>0</v>
      </c>
      <c r="AI458" s="3">
        <v>0</v>
      </c>
      <c r="AJ458" s="3">
        <v>0</v>
      </c>
      <c r="AK458" s="3">
        <v>0</v>
      </c>
      <c r="AL458" s="3">
        <v>0</v>
      </c>
      <c r="AM458" s="3">
        <v>0</v>
      </c>
      <c r="AN458" s="3">
        <v>0</v>
      </c>
      <c r="AO458" s="3">
        <v>0</v>
      </c>
      <c r="AP458" s="3">
        <v>0</v>
      </c>
      <c r="AQ458" s="3">
        <v>59.05</v>
      </c>
      <c r="AR458" s="3">
        <v>0</v>
      </c>
      <c r="AS458" s="3">
        <v>0</v>
      </c>
      <c r="AT458" s="3">
        <v>0</v>
      </c>
      <c r="AU458" s="3">
        <v>0</v>
      </c>
      <c r="AV458" s="3">
        <v>0</v>
      </c>
      <c r="AW458" s="3">
        <v>0</v>
      </c>
      <c r="AX458" s="3">
        <v>0</v>
      </c>
      <c r="AY458" s="3">
        <v>0</v>
      </c>
      <c r="AZ458" s="3">
        <v>0</v>
      </c>
      <c r="BA458" s="3">
        <v>0</v>
      </c>
      <c r="BB458" s="3">
        <v>0</v>
      </c>
      <c r="BC458" s="3">
        <v>0</v>
      </c>
      <c r="BD458" s="3">
        <v>0</v>
      </c>
      <c r="BE458" s="3">
        <v>0</v>
      </c>
      <c r="BF458" s="3">
        <v>0</v>
      </c>
      <c r="BG458" s="3">
        <v>0</v>
      </c>
      <c r="BH458" s="3">
        <v>1</v>
      </c>
      <c r="BI458" s="3">
        <v>1</v>
      </c>
      <c r="BJ458" s="3">
        <v>3.8</v>
      </c>
      <c r="BK458" s="3">
        <v>4</v>
      </c>
      <c r="BL458" s="3">
        <v>151.32</v>
      </c>
      <c r="BM458" s="3">
        <v>22.7</v>
      </c>
      <c r="BN458" s="3">
        <v>174.02</v>
      </c>
      <c r="BO458" s="3">
        <v>174.02</v>
      </c>
      <c r="BQ458" s="3" t="s">
        <v>408</v>
      </c>
      <c r="BR458" s="3" t="s">
        <v>84</v>
      </c>
      <c r="BS458" s="4">
        <v>45239</v>
      </c>
      <c r="BT458" s="5">
        <v>0.3263888888888889</v>
      </c>
      <c r="BU458" s="3" t="s">
        <v>409</v>
      </c>
      <c r="BV458" s="3" t="s">
        <v>94</v>
      </c>
      <c r="BY458" s="3">
        <v>19200</v>
      </c>
      <c r="BZ458" s="3" t="s">
        <v>86</v>
      </c>
      <c r="CA458" s="3" t="s">
        <v>1338</v>
      </c>
      <c r="CC458" s="3" t="s">
        <v>406</v>
      </c>
      <c r="CD458" s="3">
        <v>1619</v>
      </c>
      <c r="CE458" s="3" t="s">
        <v>87</v>
      </c>
      <c r="CF458" s="4">
        <v>45239</v>
      </c>
      <c r="CI458" s="3">
        <v>1</v>
      </c>
      <c r="CJ458" s="3">
        <v>1</v>
      </c>
      <c r="CK458" s="3">
        <v>21</v>
      </c>
      <c r="CL458" s="3" t="s">
        <v>88</v>
      </c>
    </row>
    <row r="459" spans="1:90" x14ac:dyDescent="0.3">
      <c r="A459" s="3" t="s">
        <v>72</v>
      </c>
      <c r="B459" s="3" t="s">
        <v>73</v>
      </c>
      <c r="C459" s="3" t="s">
        <v>74</v>
      </c>
      <c r="E459" s="3" t="str">
        <f>"GAB2017599"</f>
        <v>GAB2017599</v>
      </c>
      <c r="F459" s="4">
        <v>45238</v>
      </c>
      <c r="G459" s="3">
        <v>202408</v>
      </c>
      <c r="H459" s="3" t="s">
        <v>75</v>
      </c>
      <c r="I459" s="3" t="s">
        <v>76</v>
      </c>
      <c r="J459" s="3" t="s">
        <v>77</v>
      </c>
      <c r="K459" s="3" t="s">
        <v>78</v>
      </c>
      <c r="L459" s="3" t="s">
        <v>89</v>
      </c>
      <c r="M459" s="3" t="s">
        <v>90</v>
      </c>
      <c r="N459" s="3" t="s">
        <v>1339</v>
      </c>
      <c r="O459" s="3" t="s">
        <v>82</v>
      </c>
      <c r="P459" s="3" t="str">
        <f>"SUT-018878                    "</f>
        <v xml:space="preserve">SUT-018878                    </v>
      </c>
      <c r="Q459" s="3">
        <v>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  <c r="AE459" s="3">
        <v>0</v>
      </c>
      <c r="AF459" s="3">
        <v>0</v>
      </c>
      <c r="AG459" s="3">
        <v>0</v>
      </c>
      <c r="AH459" s="3">
        <v>0</v>
      </c>
      <c r="AI459" s="3">
        <v>0</v>
      </c>
      <c r="AJ459" s="3">
        <v>0</v>
      </c>
      <c r="AK459" s="3">
        <v>0</v>
      </c>
      <c r="AL459" s="3">
        <v>0</v>
      </c>
      <c r="AM459" s="3">
        <v>0</v>
      </c>
      <c r="AN459" s="3">
        <v>0</v>
      </c>
      <c r="AO459" s="3">
        <v>0</v>
      </c>
      <c r="AP459" s="3">
        <v>0</v>
      </c>
      <c r="AQ459" s="3">
        <v>29.54</v>
      </c>
      <c r="AR459" s="3">
        <v>0</v>
      </c>
      <c r="AS459" s="3">
        <v>0</v>
      </c>
      <c r="AT459" s="3">
        <v>0</v>
      </c>
      <c r="AU459" s="3">
        <v>0</v>
      </c>
      <c r="AV459" s="3">
        <v>0</v>
      </c>
      <c r="AW459" s="3">
        <v>0</v>
      </c>
      <c r="AX459" s="3">
        <v>0</v>
      </c>
      <c r="AY459" s="3">
        <v>0</v>
      </c>
      <c r="AZ459" s="3">
        <v>0</v>
      </c>
      <c r="BA459" s="3">
        <v>0</v>
      </c>
      <c r="BB459" s="3">
        <v>0</v>
      </c>
      <c r="BC459" s="3">
        <v>0</v>
      </c>
      <c r="BD459" s="3">
        <v>0</v>
      </c>
      <c r="BE459" s="3">
        <v>0</v>
      </c>
      <c r="BF459" s="3">
        <v>0</v>
      </c>
      <c r="BG459" s="3">
        <v>0</v>
      </c>
      <c r="BH459" s="3">
        <v>1</v>
      </c>
      <c r="BI459" s="3">
        <v>0.1</v>
      </c>
      <c r="BJ459" s="3">
        <v>2</v>
      </c>
      <c r="BK459" s="3">
        <v>2</v>
      </c>
      <c r="BL459" s="3">
        <v>75.69</v>
      </c>
      <c r="BM459" s="3">
        <v>11.35</v>
      </c>
      <c r="BN459" s="3">
        <v>87.04</v>
      </c>
      <c r="BO459" s="3">
        <v>87.04</v>
      </c>
      <c r="BQ459" s="3" t="s">
        <v>974</v>
      </c>
      <c r="BR459" s="3" t="s">
        <v>84</v>
      </c>
      <c r="BS459" s="4">
        <v>45239</v>
      </c>
      <c r="BT459" s="5">
        <v>0.37083333333333335</v>
      </c>
      <c r="BU459" s="3" t="s">
        <v>1340</v>
      </c>
      <c r="BV459" s="3" t="s">
        <v>94</v>
      </c>
      <c r="BY459" s="3">
        <v>9814.68</v>
      </c>
      <c r="BZ459" s="3" t="s">
        <v>86</v>
      </c>
      <c r="CA459" s="3" t="s">
        <v>1341</v>
      </c>
      <c r="CC459" s="3" t="s">
        <v>90</v>
      </c>
      <c r="CD459" s="3">
        <v>2040</v>
      </c>
      <c r="CE459" s="3" t="s">
        <v>96</v>
      </c>
      <c r="CF459" s="4">
        <v>45239</v>
      </c>
      <c r="CI459" s="3">
        <v>1</v>
      </c>
      <c r="CJ459" s="3">
        <v>1</v>
      </c>
      <c r="CK459" s="3">
        <v>21</v>
      </c>
      <c r="CL459" s="3" t="s">
        <v>88</v>
      </c>
    </row>
    <row r="460" spans="1:90" x14ac:dyDescent="0.3">
      <c r="A460" s="3" t="s">
        <v>72</v>
      </c>
      <c r="B460" s="3" t="s">
        <v>73</v>
      </c>
      <c r="C460" s="3" t="s">
        <v>74</v>
      </c>
      <c r="E460" s="3" t="str">
        <f>"GAB2017564"</f>
        <v>GAB2017564</v>
      </c>
      <c r="F460" s="4">
        <v>45236</v>
      </c>
      <c r="G460" s="3">
        <v>202408</v>
      </c>
      <c r="H460" s="3" t="s">
        <v>75</v>
      </c>
      <c r="I460" s="3" t="s">
        <v>76</v>
      </c>
      <c r="J460" s="3" t="s">
        <v>77</v>
      </c>
      <c r="K460" s="3" t="s">
        <v>78</v>
      </c>
      <c r="L460" s="3" t="s">
        <v>75</v>
      </c>
      <c r="M460" s="3" t="s">
        <v>76</v>
      </c>
      <c r="N460" s="3" t="s">
        <v>401</v>
      </c>
      <c r="O460" s="3" t="s">
        <v>82</v>
      </c>
      <c r="P460" s="3" t="str">
        <f>"SUT-CT083762                  "</f>
        <v xml:space="preserve">SUT-CT083762                  </v>
      </c>
      <c r="Q460" s="3">
        <v>0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0</v>
      </c>
      <c r="AA460" s="3">
        <v>0</v>
      </c>
      <c r="AB460" s="3">
        <v>0</v>
      </c>
      <c r="AC460" s="3">
        <v>0</v>
      </c>
      <c r="AD460" s="3">
        <v>0</v>
      </c>
      <c r="AE460" s="3">
        <v>0</v>
      </c>
      <c r="AF460" s="3">
        <v>0</v>
      </c>
      <c r="AG460" s="3">
        <v>0</v>
      </c>
      <c r="AH460" s="3">
        <v>0</v>
      </c>
      <c r="AI460" s="3">
        <v>0</v>
      </c>
      <c r="AJ460" s="3">
        <v>0</v>
      </c>
      <c r="AK460" s="3">
        <v>0</v>
      </c>
      <c r="AL460" s="3">
        <v>0</v>
      </c>
      <c r="AM460" s="3">
        <v>0</v>
      </c>
      <c r="AN460" s="3">
        <v>0</v>
      </c>
      <c r="AO460" s="3">
        <v>0</v>
      </c>
      <c r="AP460" s="3">
        <v>0</v>
      </c>
      <c r="AQ460" s="3">
        <v>23.07</v>
      </c>
      <c r="AR460" s="3">
        <v>0</v>
      </c>
      <c r="AS460" s="3">
        <v>0</v>
      </c>
      <c r="AT460" s="3">
        <v>0</v>
      </c>
      <c r="AU460" s="3">
        <v>0</v>
      </c>
      <c r="AV460" s="3">
        <v>0</v>
      </c>
      <c r="AW460" s="3">
        <v>0</v>
      </c>
      <c r="AX460" s="3">
        <v>0</v>
      </c>
      <c r="AY460" s="3">
        <v>0</v>
      </c>
      <c r="AZ460" s="3">
        <v>0</v>
      </c>
      <c r="BA460" s="3">
        <v>0</v>
      </c>
      <c r="BB460" s="3">
        <v>0</v>
      </c>
      <c r="BC460" s="3">
        <v>0</v>
      </c>
      <c r="BD460" s="3">
        <v>0</v>
      </c>
      <c r="BE460" s="3">
        <v>0</v>
      </c>
      <c r="BF460" s="3">
        <v>0</v>
      </c>
      <c r="BG460" s="3">
        <v>0</v>
      </c>
      <c r="BH460" s="3">
        <v>1</v>
      </c>
      <c r="BI460" s="3">
        <v>0.3</v>
      </c>
      <c r="BJ460" s="3">
        <v>2.5</v>
      </c>
      <c r="BK460" s="3">
        <v>3</v>
      </c>
      <c r="BL460" s="3">
        <v>59.12</v>
      </c>
      <c r="BM460" s="3">
        <v>8.8699999999999992</v>
      </c>
      <c r="BN460" s="3">
        <v>67.989999999999995</v>
      </c>
      <c r="BO460" s="3">
        <v>67.989999999999995</v>
      </c>
      <c r="BQ460" s="3" t="s">
        <v>402</v>
      </c>
      <c r="BR460" s="3" t="s">
        <v>84</v>
      </c>
      <c r="BS460" s="4">
        <v>45237</v>
      </c>
      <c r="BT460" s="5">
        <v>0.34027777777777773</v>
      </c>
      <c r="BU460" s="3" t="s">
        <v>799</v>
      </c>
      <c r="BV460" s="3" t="s">
        <v>94</v>
      </c>
      <c r="BY460" s="3">
        <v>12345.3</v>
      </c>
      <c r="BZ460" s="3" t="s">
        <v>86</v>
      </c>
      <c r="CA460" s="3" t="s">
        <v>737</v>
      </c>
      <c r="CC460" s="3" t="s">
        <v>76</v>
      </c>
      <c r="CD460" s="3">
        <v>7441</v>
      </c>
      <c r="CE460" s="3" t="s">
        <v>96</v>
      </c>
      <c r="CF460" s="4">
        <v>45238</v>
      </c>
      <c r="CI460" s="3">
        <v>1</v>
      </c>
      <c r="CJ460" s="3">
        <v>1</v>
      </c>
      <c r="CK460" s="3">
        <v>22</v>
      </c>
      <c r="CL460" s="3" t="s">
        <v>88</v>
      </c>
    </row>
    <row r="461" spans="1:90" x14ac:dyDescent="0.3">
      <c r="A461" s="3" t="s">
        <v>72</v>
      </c>
      <c r="B461" s="3" t="s">
        <v>73</v>
      </c>
      <c r="C461" s="3" t="s">
        <v>74</v>
      </c>
      <c r="E461" s="3" t="str">
        <f>"GAB2017568"</f>
        <v>GAB2017568</v>
      </c>
      <c r="F461" s="4">
        <v>45236</v>
      </c>
      <c r="G461" s="3">
        <v>202408</v>
      </c>
      <c r="H461" s="3" t="s">
        <v>75</v>
      </c>
      <c r="I461" s="3" t="s">
        <v>76</v>
      </c>
      <c r="J461" s="3" t="s">
        <v>77</v>
      </c>
      <c r="K461" s="3" t="s">
        <v>78</v>
      </c>
      <c r="L461" s="3" t="s">
        <v>454</v>
      </c>
      <c r="M461" s="3" t="s">
        <v>455</v>
      </c>
      <c r="N461" s="3" t="s">
        <v>456</v>
      </c>
      <c r="O461" s="3" t="s">
        <v>82</v>
      </c>
      <c r="P461" s="3" t="str">
        <f>"SUT-CT083767                  "</f>
        <v xml:space="preserve">SUT-CT083767                  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0</v>
      </c>
      <c r="AF461" s="3">
        <v>0</v>
      </c>
      <c r="AG461" s="3">
        <v>0</v>
      </c>
      <c r="AH461" s="3">
        <v>0</v>
      </c>
      <c r="AI461" s="3">
        <v>0</v>
      </c>
      <c r="AJ461" s="3">
        <v>0</v>
      </c>
      <c r="AK461" s="3">
        <v>0</v>
      </c>
      <c r="AL461" s="3">
        <v>0</v>
      </c>
      <c r="AM461" s="3">
        <v>0</v>
      </c>
      <c r="AN461" s="3">
        <v>0</v>
      </c>
      <c r="AO461" s="3">
        <v>0</v>
      </c>
      <c r="AP461" s="3">
        <v>0</v>
      </c>
      <c r="AQ461" s="3">
        <v>108.92</v>
      </c>
      <c r="AR461" s="3">
        <v>0</v>
      </c>
      <c r="AS461" s="3">
        <v>0</v>
      </c>
      <c r="AT461" s="3">
        <v>0</v>
      </c>
      <c r="AU461" s="3">
        <v>0</v>
      </c>
      <c r="AV461" s="3">
        <v>0</v>
      </c>
      <c r="AW461" s="3">
        <v>0</v>
      </c>
      <c r="AX461" s="3">
        <v>0</v>
      </c>
      <c r="AY461" s="3">
        <v>0</v>
      </c>
      <c r="AZ461" s="3">
        <v>0</v>
      </c>
      <c r="BA461" s="3">
        <v>0</v>
      </c>
      <c r="BB461" s="3">
        <v>0</v>
      </c>
      <c r="BC461" s="3">
        <v>0</v>
      </c>
      <c r="BD461" s="3">
        <v>0</v>
      </c>
      <c r="BE461" s="3">
        <v>0</v>
      </c>
      <c r="BF461" s="3">
        <v>0</v>
      </c>
      <c r="BG461" s="3">
        <v>0</v>
      </c>
      <c r="BH461" s="3">
        <v>1</v>
      </c>
      <c r="BI461" s="3">
        <v>1</v>
      </c>
      <c r="BJ461" s="3">
        <v>3.8</v>
      </c>
      <c r="BK461" s="3">
        <v>4</v>
      </c>
      <c r="BL461" s="3">
        <v>279.10000000000002</v>
      </c>
      <c r="BM461" s="3">
        <v>41.87</v>
      </c>
      <c r="BN461" s="3">
        <v>320.97000000000003</v>
      </c>
      <c r="BO461" s="3">
        <v>320.97000000000003</v>
      </c>
      <c r="BQ461" s="3" t="s">
        <v>457</v>
      </c>
      <c r="BR461" s="3" t="s">
        <v>84</v>
      </c>
      <c r="BS461" s="4">
        <v>45238</v>
      </c>
      <c r="BT461" s="5">
        <v>0.5625</v>
      </c>
      <c r="BU461" s="3" t="s">
        <v>1342</v>
      </c>
      <c r="BV461" s="3" t="s">
        <v>94</v>
      </c>
      <c r="BY461" s="3">
        <v>19200</v>
      </c>
      <c r="BZ461" s="3" t="s">
        <v>86</v>
      </c>
      <c r="CA461" s="3" t="s">
        <v>657</v>
      </c>
      <c r="CC461" s="3" t="s">
        <v>455</v>
      </c>
      <c r="CD461" s="3">
        <v>4400</v>
      </c>
      <c r="CE461" s="3" t="s">
        <v>239</v>
      </c>
      <c r="CF461" s="4">
        <v>45239</v>
      </c>
      <c r="CI461" s="3">
        <v>2</v>
      </c>
      <c r="CJ461" s="3">
        <v>2</v>
      </c>
      <c r="CK461" s="3">
        <v>23</v>
      </c>
      <c r="CL461" s="3" t="s">
        <v>88</v>
      </c>
    </row>
    <row r="462" spans="1:90" x14ac:dyDescent="0.3">
      <c r="A462" s="3" t="s">
        <v>72</v>
      </c>
      <c r="B462" s="3" t="s">
        <v>73</v>
      </c>
      <c r="C462" s="3" t="s">
        <v>74</v>
      </c>
      <c r="E462" s="3" t="str">
        <f>"GAB2017572"</f>
        <v>GAB2017572</v>
      </c>
      <c r="F462" s="4">
        <v>45236</v>
      </c>
      <c r="G462" s="3">
        <v>202408</v>
      </c>
      <c r="H462" s="3" t="s">
        <v>75</v>
      </c>
      <c r="I462" s="3" t="s">
        <v>76</v>
      </c>
      <c r="J462" s="3" t="s">
        <v>77</v>
      </c>
      <c r="K462" s="3" t="s">
        <v>78</v>
      </c>
      <c r="L462" s="3" t="s">
        <v>326</v>
      </c>
      <c r="M462" s="3" t="s">
        <v>327</v>
      </c>
      <c r="N462" s="3" t="s">
        <v>328</v>
      </c>
      <c r="O462" s="3" t="s">
        <v>82</v>
      </c>
      <c r="P462" s="3" t="str">
        <f>"SUT-CT083766                  "</f>
        <v xml:space="preserve">SUT-CT083766                  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v>0</v>
      </c>
      <c r="AH462" s="3">
        <v>0</v>
      </c>
      <c r="AI462" s="3">
        <v>0</v>
      </c>
      <c r="AJ462" s="3">
        <v>0</v>
      </c>
      <c r="AK462" s="3">
        <v>0</v>
      </c>
      <c r="AL462" s="3">
        <v>0</v>
      </c>
      <c r="AM462" s="3">
        <v>0</v>
      </c>
      <c r="AN462" s="3">
        <v>0</v>
      </c>
      <c r="AO462" s="3">
        <v>0</v>
      </c>
      <c r="AP462" s="3">
        <v>0</v>
      </c>
      <c r="AQ462" s="3">
        <v>70.150000000000006</v>
      </c>
      <c r="AR462" s="3">
        <v>0</v>
      </c>
      <c r="AS462" s="3">
        <v>0</v>
      </c>
      <c r="AT462" s="3">
        <v>0</v>
      </c>
      <c r="AU462" s="3">
        <v>0</v>
      </c>
      <c r="AV462" s="3">
        <v>0</v>
      </c>
      <c r="AW462" s="3">
        <v>0</v>
      </c>
      <c r="AX462" s="3">
        <v>0</v>
      </c>
      <c r="AY462" s="3">
        <v>0</v>
      </c>
      <c r="AZ462" s="3">
        <v>0</v>
      </c>
      <c r="BA462" s="3">
        <v>0</v>
      </c>
      <c r="BB462" s="3">
        <v>0</v>
      </c>
      <c r="BC462" s="3">
        <v>0</v>
      </c>
      <c r="BD462" s="3">
        <v>0</v>
      </c>
      <c r="BE462" s="3">
        <v>0</v>
      </c>
      <c r="BF462" s="3">
        <v>0</v>
      </c>
      <c r="BG462" s="3">
        <v>0</v>
      </c>
      <c r="BH462" s="3">
        <v>1</v>
      </c>
      <c r="BI462" s="3">
        <v>0.1</v>
      </c>
      <c r="BJ462" s="3">
        <v>2.2000000000000002</v>
      </c>
      <c r="BK462" s="3">
        <v>2.5</v>
      </c>
      <c r="BL462" s="3">
        <v>179.76</v>
      </c>
      <c r="BM462" s="3">
        <v>26.96</v>
      </c>
      <c r="BN462" s="3">
        <v>206.72</v>
      </c>
      <c r="BO462" s="3">
        <v>206.72</v>
      </c>
      <c r="BQ462" s="3" t="s">
        <v>329</v>
      </c>
      <c r="BR462" s="3" t="s">
        <v>84</v>
      </c>
      <c r="BS462" s="4">
        <v>45237</v>
      </c>
      <c r="BT462" s="5">
        <v>0.43611111111111112</v>
      </c>
      <c r="BU462" s="3" t="s">
        <v>959</v>
      </c>
      <c r="BV462" s="3" t="s">
        <v>94</v>
      </c>
      <c r="BY462" s="3">
        <v>11115.36</v>
      </c>
      <c r="BZ462" s="3" t="s">
        <v>86</v>
      </c>
      <c r="CA462" s="3" t="s">
        <v>371</v>
      </c>
      <c r="CC462" s="3" t="s">
        <v>327</v>
      </c>
      <c r="CD462" s="3">
        <v>9459</v>
      </c>
      <c r="CE462" s="3" t="s">
        <v>116</v>
      </c>
      <c r="CF462" s="4">
        <v>45237</v>
      </c>
      <c r="CI462" s="3">
        <v>2</v>
      </c>
      <c r="CJ462" s="3">
        <v>1</v>
      </c>
      <c r="CK462" s="3">
        <v>23</v>
      </c>
      <c r="CL462" s="3" t="s">
        <v>88</v>
      </c>
    </row>
    <row r="463" spans="1:90" x14ac:dyDescent="0.3">
      <c r="A463" s="3" t="s">
        <v>72</v>
      </c>
      <c r="B463" s="3" t="s">
        <v>73</v>
      </c>
      <c r="C463" s="3" t="s">
        <v>74</v>
      </c>
      <c r="E463" s="3" t="str">
        <f>"GAB2017573"</f>
        <v>GAB2017573</v>
      </c>
      <c r="F463" s="4">
        <v>45236</v>
      </c>
      <c r="G463" s="3">
        <v>202408</v>
      </c>
      <c r="H463" s="3" t="s">
        <v>75</v>
      </c>
      <c r="I463" s="3" t="s">
        <v>76</v>
      </c>
      <c r="J463" s="3" t="s">
        <v>77</v>
      </c>
      <c r="K463" s="3" t="s">
        <v>78</v>
      </c>
      <c r="L463" s="3" t="s">
        <v>75</v>
      </c>
      <c r="M463" s="3" t="s">
        <v>76</v>
      </c>
      <c r="N463" s="3" t="s">
        <v>1187</v>
      </c>
      <c r="O463" s="3" t="s">
        <v>82</v>
      </c>
      <c r="P463" s="3" t="str">
        <f>"SUT-CT083633 750 748 740      "</f>
        <v xml:space="preserve">SUT-CT083633 750 748 740      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0</v>
      </c>
      <c r="AH463" s="3">
        <v>0</v>
      </c>
      <c r="AI463" s="3">
        <v>0</v>
      </c>
      <c r="AJ463" s="3">
        <v>0</v>
      </c>
      <c r="AK463" s="3">
        <v>0</v>
      </c>
      <c r="AL463" s="3">
        <v>0</v>
      </c>
      <c r="AM463" s="3">
        <v>0</v>
      </c>
      <c r="AN463" s="3">
        <v>0</v>
      </c>
      <c r="AO463" s="3">
        <v>0</v>
      </c>
      <c r="AP463" s="3">
        <v>0</v>
      </c>
      <c r="AQ463" s="3">
        <v>23.07</v>
      </c>
      <c r="AR463" s="3">
        <v>0</v>
      </c>
      <c r="AS463" s="3">
        <v>0</v>
      </c>
      <c r="AT463" s="3">
        <v>0</v>
      </c>
      <c r="AU463" s="3">
        <v>0</v>
      </c>
      <c r="AV463" s="3">
        <v>0</v>
      </c>
      <c r="AW463" s="3">
        <v>0</v>
      </c>
      <c r="AX463" s="3">
        <v>0</v>
      </c>
      <c r="AY463" s="3">
        <v>0</v>
      </c>
      <c r="AZ463" s="3">
        <v>0</v>
      </c>
      <c r="BA463" s="3">
        <v>0</v>
      </c>
      <c r="BB463" s="3">
        <v>0</v>
      </c>
      <c r="BC463" s="3">
        <v>0</v>
      </c>
      <c r="BD463" s="3">
        <v>0</v>
      </c>
      <c r="BE463" s="3">
        <v>0</v>
      </c>
      <c r="BF463" s="3">
        <v>0</v>
      </c>
      <c r="BG463" s="3">
        <v>0</v>
      </c>
      <c r="BH463" s="3">
        <v>1</v>
      </c>
      <c r="BI463" s="3">
        <v>2</v>
      </c>
      <c r="BJ463" s="3">
        <v>2.7</v>
      </c>
      <c r="BK463" s="3">
        <v>3</v>
      </c>
      <c r="BL463" s="3">
        <v>59.12</v>
      </c>
      <c r="BM463" s="3">
        <v>8.8699999999999992</v>
      </c>
      <c r="BN463" s="3">
        <v>67.989999999999995</v>
      </c>
      <c r="BO463" s="3">
        <v>67.989999999999995</v>
      </c>
      <c r="BQ463" s="3" t="s">
        <v>1188</v>
      </c>
      <c r="BR463" s="3" t="s">
        <v>84</v>
      </c>
      <c r="BS463" s="4">
        <v>45237</v>
      </c>
      <c r="BT463" s="5">
        <v>0.45833333333333331</v>
      </c>
      <c r="BU463" s="3" t="s">
        <v>1343</v>
      </c>
      <c r="BV463" s="3" t="s">
        <v>94</v>
      </c>
      <c r="BY463" s="3">
        <v>13392</v>
      </c>
      <c r="BZ463" s="3" t="s">
        <v>86</v>
      </c>
      <c r="CC463" s="3" t="s">
        <v>76</v>
      </c>
      <c r="CD463" s="3">
        <v>7806</v>
      </c>
      <c r="CE463" s="3" t="s">
        <v>699</v>
      </c>
      <c r="CF463" s="4">
        <v>45238</v>
      </c>
      <c r="CI463" s="3">
        <v>1</v>
      </c>
      <c r="CJ463" s="3">
        <v>1</v>
      </c>
      <c r="CK463" s="3">
        <v>22</v>
      </c>
      <c r="CL463" s="3" t="s">
        <v>88</v>
      </c>
    </row>
    <row r="464" spans="1:90" x14ac:dyDescent="0.3">
      <c r="A464" s="3" t="s">
        <v>72</v>
      </c>
      <c r="B464" s="3" t="s">
        <v>73</v>
      </c>
      <c r="C464" s="3" t="s">
        <v>74</v>
      </c>
      <c r="E464" s="3" t="str">
        <f>"GAB2017559"</f>
        <v>GAB2017559</v>
      </c>
      <c r="F464" s="4">
        <v>45236</v>
      </c>
      <c r="G464" s="3">
        <v>202408</v>
      </c>
      <c r="H464" s="3" t="s">
        <v>75</v>
      </c>
      <c r="I464" s="3" t="s">
        <v>76</v>
      </c>
      <c r="J464" s="3" t="s">
        <v>77</v>
      </c>
      <c r="K464" s="3" t="s">
        <v>78</v>
      </c>
      <c r="L464" s="3" t="s">
        <v>89</v>
      </c>
      <c r="M464" s="3" t="s">
        <v>90</v>
      </c>
      <c r="N464" s="3" t="s">
        <v>1344</v>
      </c>
      <c r="O464" s="3" t="s">
        <v>169</v>
      </c>
      <c r="P464" s="3" t="str">
        <f>"SUT-CT083741                  "</f>
        <v xml:space="preserve">SUT-CT083741                  </v>
      </c>
      <c r="Q464" s="3">
        <v>0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0</v>
      </c>
      <c r="AF464" s="3">
        <v>0</v>
      </c>
      <c r="AG464" s="3">
        <v>5.57</v>
      </c>
      <c r="AH464" s="3">
        <v>0</v>
      </c>
      <c r="AI464" s="3">
        <v>0</v>
      </c>
      <c r="AJ464" s="3">
        <v>0</v>
      </c>
      <c r="AK464" s="3">
        <v>0</v>
      </c>
      <c r="AL464" s="3">
        <v>0</v>
      </c>
      <c r="AM464" s="3">
        <v>0</v>
      </c>
      <c r="AN464" s="3">
        <v>0</v>
      </c>
      <c r="AO464" s="3">
        <v>0</v>
      </c>
      <c r="AP464" s="3">
        <v>0</v>
      </c>
      <c r="AQ464" s="3">
        <v>57.12</v>
      </c>
      <c r="AR464" s="3">
        <v>0</v>
      </c>
      <c r="AS464" s="3">
        <v>0</v>
      </c>
      <c r="AT464" s="3">
        <v>0</v>
      </c>
      <c r="AU464" s="3">
        <v>0</v>
      </c>
      <c r="AV464" s="3">
        <v>0</v>
      </c>
      <c r="AW464" s="3">
        <v>0</v>
      </c>
      <c r="AX464" s="3">
        <v>0</v>
      </c>
      <c r="AY464" s="3">
        <v>0</v>
      </c>
      <c r="AZ464" s="3">
        <v>0</v>
      </c>
      <c r="BA464" s="3">
        <v>0</v>
      </c>
      <c r="BB464" s="3">
        <v>0</v>
      </c>
      <c r="BC464" s="3">
        <v>0</v>
      </c>
      <c r="BD464" s="3">
        <v>0</v>
      </c>
      <c r="BE464" s="3">
        <v>0</v>
      </c>
      <c r="BF464" s="3">
        <v>0</v>
      </c>
      <c r="BG464" s="3">
        <v>0</v>
      </c>
      <c r="BH464" s="3">
        <v>1</v>
      </c>
      <c r="BI464" s="3">
        <v>0.1</v>
      </c>
      <c r="BJ464" s="3">
        <v>2.5</v>
      </c>
      <c r="BK464" s="3">
        <v>3</v>
      </c>
      <c r="BL464" s="3">
        <v>151.94</v>
      </c>
      <c r="BM464" s="3">
        <v>22.79</v>
      </c>
      <c r="BN464" s="3">
        <v>174.73</v>
      </c>
      <c r="BO464" s="3">
        <v>174.73</v>
      </c>
      <c r="BQ464" s="3" t="s">
        <v>1345</v>
      </c>
      <c r="BR464" s="3" t="s">
        <v>84</v>
      </c>
      <c r="BS464" s="4">
        <v>45238</v>
      </c>
      <c r="BT464" s="5">
        <v>0.3833333333333333</v>
      </c>
      <c r="BU464" s="3" t="s">
        <v>1346</v>
      </c>
      <c r="BV464" s="3" t="s">
        <v>94</v>
      </c>
      <c r="BY464" s="3">
        <v>12497.52</v>
      </c>
      <c r="CC464" s="3" t="s">
        <v>90</v>
      </c>
      <c r="CD464" s="3">
        <v>2193</v>
      </c>
      <c r="CE464" s="3" t="s">
        <v>161</v>
      </c>
      <c r="CF464" s="4">
        <v>45238</v>
      </c>
      <c r="CI464" s="3">
        <v>3</v>
      </c>
      <c r="CJ464" s="3">
        <v>2</v>
      </c>
      <c r="CK464" s="3">
        <v>41</v>
      </c>
      <c r="CL464" s="3" t="s">
        <v>88</v>
      </c>
    </row>
    <row r="465" spans="1:90" x14ac:dyDescent="0.3">
      <c r="A465" s="3" t="s">
        <v>72</v>
      </c>
      <c r="B465" s="3" t="s">
        <v>73</v>
      </c>
      <c r="C465" s="3" t="s">
        <v>74</v>
      </c>
      <c r="E465" s="3" t="str">
        <f>"GAB2017562"</f>
        <v>GAB2017562</v>
      </c>
      <c r="F465" s="4">
        <v>45236</v>
      </c>
      <c r="G465" s="3">
        <v>202408</v>
      </c>
      <c r="H465" s="3" t="s">
        <v>75</v>
      </c>
      <c r="I465" s="3" t="s">
        <v>76</v>
      </c>
      <c r="J465" s="3" t="s">
        <v>77</v>
      </c>
      <c r="K465" s="3" t="s">
        <v>78</v>
      </c>
      <c r="L465" s="3" t="s">
        <v>157</v>
      </c>
      <c r="M465" s="3" t="s">
        <v>158</v>
      </c>
      <c r="N465" s="3" t="s">
        <v>1347</v>
      </c>
      <c r="O465" s="3" t="s">
        <v>169</v>
      </c>
      <c r="P465" s="3" t="str">
        <f>"ATT:YUNUS MOHAMED             "</f>
        <v xml:space="preserve">ATT:YUNUS MOHAMED             </v>
      </c>
      <c r="Q465" s="3">
        <v>0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0</v>
      </c>
      <c r="AB465" s="3">
        <v>0</v>
      </c>
      <c r="AC465" s="3">
        <v>0</v>
      </c>
      <c r="AD465" s="3">
        <v>0</v>
      </c>
      <c r="AE465" s="3">
        <v>0</v>
      </c>
      <c r="AF465" s="3">
        <v>0</v>
      </c>
      <c r="AG465" s="3">
        <v>5.57</v>
      </c>
      <c r="AH465" s="3">
        <v>0</v>
      </c>
      <c r="AI465" s="3">
        <v>0</v>
      </c>
      <c r="AJ465" s="3">
        <v>0</v>
      </c>
      <c r="AK465" s="3">
        <v>0</v>
      </c>
      <c r="AL465" s="3">
        <v>0</v>
      </c>
      <c r="AM465" s="3">
        <v>0</v>
      </c>
      <c r="AN465" s="3">
        <v>0</v>
      </c>
      <c r="AO465" s="3">
        <v>0</v>
      </c>
      <c r="AP465" s="3">
        <v>0</v>
      </c>
      <c r="AQ465" s="3">
        <v>57.12</v>
      </c>
      <c r="AR465" s="3">
        <v>0</v>
      </c>
      <c r="AS465" s="3">
        <v>0</v>
      </c>
      <c r="AT465" s="3">
        <v>0</v>
      </c>
      <c r="AU465" s="3">
        <v>0</v>
      </c>
      <c r="AV465" s="3">
        <v>0</v>
      </c>
      <c r="AW465" s="3">
        <v>0</v>
      </c>
      <c r="AX465" s="3">
        <v>0</v>
      </c>
      <c r="AY465" s="3">
        <v>0</v>
      </c>
      <c r="AZ465" s="3">
        <v>0</v>
      </c>
      <c r="BA465" s="3">
        <v>0</v>
      </c>
      <c r="BB465" s="3">
        <v>0</v>
      </c>
      <c r="BC465" s="3">
        <v>0</v>
      </c>
      <c r="BD465" s="3">
        <v>0</v>
      </c>
      <c r="BE465" s="3">
        <v>0</v>
      </c>
      <c r="BF465" s="3">
        <v>0</v>
      </c>
      <c r="BG465" s="3">
        <v>0</v>
      </c>
      <c r="BH465" s="3">
        <v>1</v>
      </c>
      <c r="BI465" s="3">
        <v>3</v>
      </c>
      <c r="BJ465" s="3">
        <v>6.1</v>
      </c>
      <c r="BK465" s="3">
        <v>7</v>
      </c>
      <c r="BL465" s="3">
        <v>151.94</v>
      </c>
      <c r="BM465" s="3">
        <v>22.79</v>
      </c>
      <c r="BN465" s="3">
        <v>174.73</v>
      </c>
      <c r="BO465" s="3">
        <v>174.73</v>
      </c>
      <c r="BQ465" s="3" t="s">
        <v>1348</v>
      </c>
      <c r="BR465" s="3" t="s">
        <v>84</v>
      </c>
      <c r="BS465" s="4">
        <v>45238</v>
      </c>
      <c r="BT465" s="5">
        <v>0.42152777777777778</v>
      </c>
      <c r="BU465" s="3" t="s">
        <v>1349</v>
      </c>
      <c r="BV465" s="3" t="s">
        <v>94</v>
      </c>
      <c r="BY465" s="3">
        <v>30720</v>
      </c>
      <c r="CA465" s="3" t="s">
        <v>1350</v>
      </c>
      <c r="CC465" s="3" t="s">
        <v>158</v>
      </c>
      <c r="CD465" s="3">
        <v>2</v>
      </c>
      <c r="CE465" s="3" t="s">
        <v>161</v>
      </c>
      <c r="CF465" s="4">
        <v>45238</v>
      </c>
      <c r="CI465" s="3">
        <v>3</v>
      </c>
      <c r="CJ465" s="3">
        <v>2</v>
      </c>
      <c r="CK465" s="3">
        <v>41</v>
      </c>
      <c r="CL465" s="3" t="s">
        <v>88</v>
      </c>
    </row>
    <row r="466" spans="1:90" x14ac:dyDescent="0.3">
      <c r="A466" s="3" t="s">
        <v>72</v>
      </c>
      <c r="B466" s="3" t="s">
        <v>73</v>
      </c>
      <c r="C466" s="3" t="s">
        <v>74</v>
      </c>
      <c r="E466" s="3" t="str">
        <f>"GAB2017565"</f>
        <v>GAB2017565</v>
      </c>
      <c r="F466" s="4">
        <v>45236</v>
      </c>
      <c r="G466" s="3">
        <v>202408</v>
      </c>
      <c r="H466" s="3" t="s">
        <v>75</v>
      </c>
      <c r="I466" s="3" t="s">
        <v>76</v>
      </c>
      <c r="J466" s="3" t="s">
        <v>77</v>
      </c>
      <c r="K466" s="3" t="s">
        <v>78</v>
      </c>
      <c r="L466" s="3" t="s">
        <v>223</v>
      </c>
      <c r="M466" s="3" t="s">
        <v>224</v>
      </c>
      <c r="N466" s="3" t="s">
        <v>1351</v>
      </c>
      <c r="O466" s="3" t="s">
        <v>169</v>
      </c>
      <c r="P466" s="3" t="str">
        <f>"SUT-018340                    "</f>
        <v xml:space="preserve">SUT-018340                    </v>
      </c>
      <c r="Q466" s="3">
        <v>0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v>5.57</v>
      </c>
      <c r="AH466" s="3">
        <v>0</v>
      </c>
      <c r="AI466" s="3">
        <v>0</v>
      </c>
      <c r="AJ466" s="3">
        <v>0</v>
      </c>
      <c r="AK466" s="3">
        <v>0</v>
      </c>
      <c r="AL466" s="3">
        <v>0</v>
      </c>
      <c r="AM466" s="3">
        <v>0</v>
      </c>
      <c r="AN466" s="3">
        <v>0</v>
      </c>
      <c r="AO466" s="3">
        <v>0</v>
      </c>
      <c r="AP466" s="3">
        <v>0</v>
      </c>
      <c r="AQ466" s="3">
        <v>75.959999999999994</v>
      </c>
      <c r="AR466" s="3">
        <v>0</v>
      </c>
      <c r="AS466" s="3">
        <v>0</v>
      </c>
      <c r="AT466" s="3">
        <v>0</v>
      </c>
      <c r="AU466" s="3">
        <v>0</v>
      </c>
      <c r="AV466" s="3">
        <v>0</v>
      </c>
      <c r="AW466" s="3">
        <v>0</v>
      </c>
      <c r="AX466" s="3">
        <v>0</v>
      </c>
      <c r="AY466" s="3">
        <v>0</v>
      </c>
      <c r="AZ466" s="3">
        <v>0</v>
      </c>
      <c r="BA466" s="3">
        <v>0</v>
      </c>
      <c r="BB466" s="3">
        <v>0</v>
      </c>
      <c r="BC466" s="3">
        <v>0</v>
      </c>
      <c r="BD466" s="3">
        <v>0</v>
      </c>
      <c r="BE466" s="3">
        <v>0</v>
      </c>
      <c r="BF466" s="3">
        <v>0</v>
      </c>
      <c r="BG466" s="3">
        <v>0</v>
      </c>
      <c r="BH466" s="3">
        <v>1</v>
      </c>
      <c r="BI466" s="3">
        <v>14</v>
      </c>
      <c r="BJ466" s="3">
        <v>22.5</v>
      </c>
      <c r="BK466" s="3">
        <v>23</v>
      </c>
      <c r="BL466" s="3">
        <v>200.22</v>
      </c>
      <c r="BM466" s="3">
        <v>30.03</v>
      </c>
      <c r="BN466" s="3">
        <v>230.25</v>
      </c>
      <c r="BO466" s="3">
        <v>230.25</v>
      </c>
      <c r="BQ466" s="3" t="s">
        <v>1352</v>
      </c>
      <c r="BR466" s="3" t="s">
        <v>84</v>
      </c>
      <c r="BS466" s="4">
        <v>45239</v>
      </c>
      <c r="BT466" s="5">
        <v>0.60416666666666663</v>
      </c>
      <c r="BU466" s="3" t="s">
        <v>1353</v>
      </c>
      <c r="BV466" s="3" t="s">
        <v>94</v>
      </c>
      <c r="BY466" s="3">
        <v>112746</v>
      </c>
      <c r="CA466" s="3" t="s">
        <v>304</v>
      </c>
      <c r="CC466" s="3" t="s">
        <v>224</v>
      </c>
      <c r="CD466" s="3">
        <v>4001</v>
      </c>
      <c r="CE466" s="3" t="s">
        <v>161</v>
      </c>
      <c r="CF466" s="4">
        <v>45240</v>
      </c>
      <c r="CI466" s="3">
        <v>3</v>
      </c>
      <c r="CJ466" s="3">
        <v>3</v>
      </c>
      <c r="CK466" s="3">
        <v>41</v>
      </c>
      <c r="CL466" s="3" t="s">
        <v>88</v>
      </c>
    </row>
    <row r="467" spans="1:90" x14ac:dyDescent="0.3">
      <c r="A467" s="3" t="s">
        <v>72</v>
      </c>
      <c r="B467" s="3" t="s">
        <v>73</v>
      </c>
      <c r="C467" s="3" t="s">
        <v>74</v>
      </c>
      <c r="E467" s="3" t="str">
        <f>"GAB2017566"</f>
        <v>GAB2017566</v>
      </c>
      <c r="F467" s="4">
        <v>45236</v>
      </c>
      <c r="G467" s="3">
        <v>202408</v>
      </c>
      <c r="H467" s="3" t="s">
        <v>75</v>
      </c>
      <c r="I467" s="3" t="s">
        <v>76</v>
      </c>
      <c r="J467" s="3" t="s">
        <v>77</v>
      </c>
      <c r="K467" s="3" t="s">
        <v>78</v>
      </c>
      <c r="L467" s="3" t="s">
        <v>89</v>
      </c>
      <c r="M467" s="3" t="s">
        <v>90</v>
      </c>
      <c r="N467" s="3" t="s">
        <v>1354</v>
      </c>
      <c r="O467" s="3" t="s">
        <v>169</v>
      </c>
      <c r="P467" s="3" t="str">
        <f>"MED-CT083253                  "</f>
        <v xml:space="preserve">MED-CT083253                  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0</v>
      </c>
      <c r="AF467" s="3">
        <v>0</v>
      </c>
      <c r="AG467" s="3">
        <v>5.57</v>
      </c>
      <c r="AH467" s="3">
        <v>0</v>
      </c>
      <c r="AI467" s="3">
        <v>0</v>
      </c>
      <c r="AJ467" s="3">
        <v>0</v>
      </c>
      <c r="AK467" s="3">
        <v>0</v>
      </c>
      <c r="AL467" s="3">
        <v>0</v>
      </c>
      <c r="AM467" s="3">
        <v>0</v>
      </c>
      <c r="AN467" s="3">
        <v>0</v>
      </c>
      <c r="AO467" s="3">
        <v>0</v>
      </c>
      <c r="AP467" s="3">
        <v>0</v>
      </c>
      <c r="AQ467" s="3">
        <v>57.12</v>
      </c>
      <c r="AR467" s="3">
        <v>0</v>
      </c>
      <c r="AS467" s="3">
        <v>0</v>
      </c>
      <c r="AT467" s="3">
        <v>0</v>
      </c>
      <c r="AU467" s="3">
        <v>0</v>
      </c>
      <c r="AV467" s="3">
        <v>0</v>
      </c>
      <c r="AW467" s="3">
        <v>0</v>
      </c>
      <c r="AX467" s="3">
        <v>0</v>
      </c>
      <c r="AY467" s="3">
        <v>0</v>
      </c>
      <c r="AZ467" s="3">
        <v>0</v>
      </c>
      <c r="BA467" s="3">
        <v>0</v>
      </c>
      <c r="BB467" s="3">
        <v>0</v>
      </c>
      <c r="BC467" s="3">
        <v>0</v>
      </c>
      <c r="BD467" s="3">
        <v>0</v>
      </c>
      <c r="BE467" s="3">
        <v>0</v>
      </c>
      <c r="BF467" s="3">
        <v>0</v>
      </c>
      <c r="BG467" s="3">
        <v>0</v>
      </c>
      <c r="BH467" s="3">
        <v>1</v>
      </c>
      <c r="BI467" s="3">
        <v>7</v>
      </c>
      <c r="BJ467" s="3">
        <v>11.7</v>
      </c>
      <c r="BK467" s="3">
        <v>12</v>
      </c>
      <c r="BL467" s="3">
        <v>151.94</v>
      </c>
      <c r="BM467" s="3">
        <v>22.79</v>
      </c>
      <c r="BN467" s="3">
        <v>174.73</v>
      </c>
      <c r="BO467" s="3">
        <v>174.73</v>
      </c>
      <c r="BQ467" s="3" t="s">
        <v>1355</v>
      </c>
      <c r="BR467" s="3" t="s">
        <v>84</v>
      </c>
      <c r="BS467" s="4">
        <v>45238</v>
      </c>
      <c r="BT467" s="5">
        <v>0.39583333333333331</v>
      </c>
      <c r="BU467" s="3" t="s">
        <v>1356</v>
      </c>
      <c r="BV467" s="3" t="s">
        <v>94</v>
      </c>
      <c r="BY467" s="3">
        <v>58311</v>
      </c>
      <c r="CC467" s="3" t="s">
        <v>90</v>
      </c>
      <c r="CD467" s="3">
        <v>2000</v>
      </c>
      <c r="CE467" s="3" t="s">
        <v>161</v>
      </c>
      <c r="CF467" s="4">
        <v>45238</v>
      </c>
      <c r="CI467" s="3">
        <v>3</v>
      </c>
      <c r="CJ467" s="3">
        <v>2</v>
      </c>
      <c r="CK467" s="3">
        <v>41</v>
      </c>
      <c r="CL467" s="3" t="s">
        <v>88</v>
      </c>
    </row>
    <row r="468" spans="1:90" x14ac:dyDescent="0.3">
      <c r="A468" s="3" t="s">
        <v>72</v>
      </c>
      <c r="B468" s="3" t="s">
        <v>73</v>
      </c>
      <c r="C468" s="3" t="s">
        <v>74</v>
      </c>
      <c r="E468" s="3" t="str">
        <f>"GAB2017567"</f>
        <v>GAB2017567</v>
      </c>
      <c r="F468" s="4">
        <v>45236</v>
      </c>
      <c r="G468" s="3">
        <v>202408</v>
      </c>
      <c r="H468" s="3" t="s">
        <v>75</v>
      </c>
      <c r="I468" s="3" t="s">
        <v>76</v>
      </c>
      <c r="J468" s="3" t="s">
        <v>77</v>
      </c>
      <c r="K468" s="3" t="s">
        <v>78</v>
      </c>
      <c r="L468" s="3" t="s">
        <v>154</v>
      </c>
      <c r="M468" s="3" t="s">
        <v>155</v>
      </c>
      <c r="N468" s="3" t="s">
        <v>803</v>
      </c>
      <c r="O468" s="3" t="s">
        <v>169</v>
      </c>
      <c r="P468" s="3" t="str">
        <f>"SUT-CT083757                  "</f>
        <v xml:space="preserve">SUT-CT083757                  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0</v>
      </c>
      <c r="Z468" s="3">
        <v>0</v>
      </c>
      <c r="AA468" s="3">
        <v>0</v>
      </c>
      <c r="AB468" s="3">
        <v>0</v>
      </c>
      <c r="AC468" s="3">
        <v>0</v>
      </c>
      <c r="AD468" s="3">
        <v>0</v>
      </c>
      <c r="AE468" s="3">
        <v>0</v>
      </c>
      <c r="AF468" s="3">
        <v>0</v>
      </c>
      <c r="AG468" s="3">
        <v>5.57</v>
      </c>
      <c r="AH468" s="3">
        <v>0</v>
      </c>
      <c r="AI468" s="3">
        <v>0</v>
      </c>
      <c r="AJ468" s="3">
        <v>0</v>
      </c>
      <c r="AK468" s="3">
        <v>0</v>
      </c>
      <c r="AL468" s="3">
        <v>0</v>
      </c>
      <c r="AM468" s="3">
        <v>0</v>
      </c>
      <c r="AN468" s="3">
        <v>0</v>
      </c>
      <c r="AO468" s="3">
        <v>0</v>
      </c>
      <c r="AP468" s="3">
        <v>0</v>
      </c>
      <c r="AQ468" s="3">
        <v>57.12</v>
      </c>
      <c r="AR468" s="3">
        <v>0</v>
      </c>
      <c r="AS468" s="3">
        <v>0</v>
      </c>
      <c r="AT468" s="3">
        <v>0</v>
      </c>
      <c r="AU468" s="3">
        <v>0</v>
      </c>
      <c r="AV468" s="3">
        <v>0</v>
      </c>
      <c r="AW468" s="3">
        <v>0</v>
      </c>
      <c r="AX468" s="3">
        <v>0</v>
      </c>
      <c r="AY468" s="3">
        <v>0</v>
      </c>
      <c r="AZ468" s="3">
        <v>0</v>
      </c>
      <c r="BA468" s="3">
        <v>0</v>
      </c>
      <c r="BB468" s="3">
        <v>0</v>
      </c>
      <c r="BC468" s="3">
        <v>0</v>
      </c>
      <c r="BD468" s="3">
        <v>0</v>
      </c>
      <c r="BE468" s="3">
        <v>0</v>
      </c>
      <c r="BF468" s="3">
        <v>0</v>
      </c>
      <c r="BG468" s="3">
        <v>0</v>
      </c>
      <c r="BH468" s="3">
        <v>1</v>
      </c>
      <c r="BI468" s="3">
        <v>1</v>
      </c>
      <c r="BJ468" s="3">
        <v>2.4</v>
      </c>
      <c r="BK468" s="3">
        <v>3</v>
      </c>
      <c r="BL468" s="3">
        <v>151.94</v>
      </c>
      <c r="BM468" s="3">
        <v>22.79</v>
      </c>
      <c r="BN468" s="3">
        <v>174.73</v>
      </c>
      <c r="BO468" s="3">
        <v>174.73</v>
      </c>
      <c r="BR468" s="3" t="s">
        <v>84</v>
      </c>
      <c r="BS468" s="4">
        <v>45238</v>
      </c>
      <c r="BT468" s="5">
        <v>0.3520833333333333</v>
      </c>
      <c r="BU468" s="3" t="s">
        <v>1357</v>
      </c>
      <c r="BV468" s="3" t="s">
        <v>94</v>
      </c>
      <c r="BY468" s="3">
        <v>12000</v>
      </c>
      <c r="CA468" s="3" t="s">
        <v>907</v>
      </c>
      <c r="CC468" s="3" t="s">
        <v>155</v>
      </c>
      <c r="CD468" s="3">
        <v>6001</v>
      </c>
      <c r="CE468" s="3" t="s">
        <v>161</v>
      </c>
      <c r="CF468" s="4">
        <v>45238</v>
      </c>
      <c r="CI468" s="3">
        <v>3</v>
      </c>
      <c r="CJ468" s="3">
        <v>2</v>
      </c>
      <c r="CK468" s="3">
        <v>41</v>
      </c>
      <c r="CL468" s="3" t="s">
        <v>88</v>
      </c>
    </row>
    <row r="469" spans="1:90" x14ac:dyDescent="0.3">
      <c r="A469" s="3" t="s">
        <v>72</v>
      </c>
      <c r="B469" s="3" t="s">
        <v>73</v>
      </c>
      <c r="C469" s="3" t="s">
        <v>74</v>
      </c>
      <c r="E469" s="3" t="str">
        <f>"GAB2017569"</f>
        <v>GAB2017569</v>
      </c>
      <c r="F469" s="4">
        <v>45236</v>
      </c>
      <c r="G469" s="3">
        <v>202408</v>
      </c>
      <c r="H469" s="3" t="s">
        <v>75</v>
      </c>
      <c r="I469" s="3" t="s">
        <v>76</v>
      </c>
      <c r="J469" s="3" t="s">
        <v>77</v>
      </c>
      <c r="K469" s="3" t="s">
        <v>78</v>
      </c>
      <c r="L469" s="3" t="s">
        <v>117</v>
      </c>
      <c r="M469" s="3" t="s">
        <v>117</v>
      </c>
      <c r="N469" s="3" t="s">
        <v>1358</v>
      </c>
      <c r="O469" s="3" t="s">
        <v>169</v>
      </c>
      <c r="P469" s="3" t="str">
        <f>"SUT-CT083739                  "</f>
        <v xml:space="preserve">SUT-CT083739                  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v>5.57</v>
      </c>
      <c r="AH469" s="3">
        <v>0</v>
      </c>
      <c r="AI469" s="3">
        <v>0</v>
      </c>
      <c r="AJ469" s="3">
        <v>0</v>
      </c>
      <c r="AK469" s="3">
        <v>0</v>
      </c>
      <c r="AL469" s="3">
        <v>0</v>
      </c>
      <c r="AM469" s="3">
        <v>0</v>
      </c>
      <c r="AN469" s="3">
        <v>0</v>
      </c>
      <c r="AO469" s="3">
        <v>0</v>
      </c>
      <c r="AP469" s="3">
        <v>0</v>
      </c>
      <c r="AQ469" s="3">
        <v>63.08</v>
      </c>
      <c r="AR469" s="3">
        <v>0</v>
      </c>
      <c r="AS469" s="3">
        <v>0</v>
      </c>
      <c r="AT469" s="3">
        <v>0</v>
      </c>
      <c r="AU469" s="3">
        <v>0</v>
      </c>
      <c r="AV469" s="3">
        <v>0</v>
      </c>
      <c r="AW469" s="3">
        <v>0</v>
      </c>
      <c r="AX469" s="3">
        <v>0</v>
      </c>
      <c r="AY469" s="3">
        <v>0</v>
      </c>
      <c r="AZ469" s="3">
        <v>0</v>
      </c>
      <c r="BA469" s="3">
        <v>0</v>
      </c>
      <c r="BB469" s="3">
        <v>0</v>
      </c>
      <c r="BC469" s="3">
        <v>0</v>
      </c>
      <c r="BD469" s="3">
        <v>0</v>
      </c>
      <c r="BE469" s="3">
        <v>0</v>
      </c>
      <c r="BF469" s="3">
        <v>0</v>
      </c>
      <c r="BG469" s="3">
        <v>0</v>
      </c>
      <c r="BH469" s="3">
        <v>1</v>
      </c>
      <c r="BI469" s="3">
        <v>1</v>
      </c>
      <c r="BJ469" s="3">
        <v>1.7</v>
      </c>
      <c r="BK469" s="3">
        <v>2</v>
      </c>
      <c r="BL469" s="3">
        <v>167.22</v>
      </c>
      <c r="BM469" s="3">
        <v>25.08</v>
      </c>
      <c r="BN469" s="3">
        <v>192.3</v>
      </c>
      <c r="BO469" s="3">
        <v>192.3</v>
      </c>
      <c r="BR469" s="3" t="s">
        <v>84</v>
      </c>
      <c r="BS469" s="4">
        <v>45237</v>
      </c>
      <c r="BT469" s="5">
        <v>0.39583333333333331</v>
      </c>
      <c r="BU469" s="3" t="s">
        <v>1359</v>
      </c>
      <c r="BV469" s="3" t="s">
        <v>94</v>
      </c>
      <c r="BY469" s="3">
        <v>8448</v>
      </c>
      <c r="CA469" s="3" t="s">
        <v>726</v>
      </c>
      <c r="CC469" s="3" t="s">
        <v>117</v>
      </c>
      <c r="CD469" s="3">
        <v>7646</v>
      </c>
      <c r="CE469" s="3" t="s">
        <v>161</v>
      </c>
      <c r="CF469" s="4">
        <v>45238</v>
      </c>
      <c r="CI469" s="3">
        <v>1</v>
      </c>
      <c r="CJ469" s="3">
        <v>1</v>
      </c>
      <c r="CK469" s="3">
        <v>44</v>
      </c>
      <c r="CL469" s="3" t="s">
        <v>88</v>
      </c>
    </row>
    <row r="470" spans="1:90" x14ac:dyDescent="0.3">
      <c r="A470" s="3" t="s">
        <v>72</v>
      </c>
      <c r="B470" s="3" t="s">
        <v>73</v>
      </c>
      <c r="C470" s="3" t="s">
        <v>74</v>
      </c>
      <c r="E470" s="3" t="str">
        <f>"GAB2017570"</f>
        <v>GAB2017570</v>
      </c>
      <c r="F470" s="4">
        <v>45236</v>
      </c>
      <c r="G470" s="3">
        <v>202408</v>
      </c>
      <c r="H470" s="3" t="s">
        <v>75</v>
      </c>
      <c r="I470" s="3" t="s">
        <v>76</v>
      </c>
      <c r="J470" s="3" t="s">
        <v>77</v>
      </c>
      <c r="K470" s="3" t="s">
        <v>78</v>
      </c>
      <c r="L470" s="3" t="s">
        <v>1360</v>
      </c>
      <c r="M470" s="3" t="s">
        <v>1361</v>
      </c>
      <c r="N470" s="3" t="s">
        <v>1362</v>
      </c>
      <c r="O470" s="3" t="s">
        <v>169</v>
      </c>
      <c r="P470" s="3" t="str">
        <f>"SUT-018549                    "</f>
        <v xml:space="preserve">SUT-018549                    </v>
      </c>
      <c r="Q470" s="3">
        <v>0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0</v>
      </c>
      <c r="AF470" s="3">
        <v>0</v>
      </c>
      <c r="AG470" s="3">
        <v>5.57</v>
      </c>
      <c r="AH470" s="3">
        <v>0</v>
      </c>
      <c r="AI470" s="3">
        <v>0</v>
      </c>
      <c r="AJ470" s="3">
        <v>0</v>
      </c>
      <c r="AK470" s="3">
        <v>0</v>
      </c>
      <c r="AL470" s="3">
        <v>0</v>
      </c>
      <c r="AM470" s="3">
        <v>0</v>
      </c>
      <c r="AN470" s="3">
        <v>0</v>
      </c>
      <c r="AO470" s="3">
        <v>0</v>
      </c>
      <c r="AP470" s="3">
        <v>0</v>
      </c>
      <c r="AQ470" s="3">
        <v>63.08</v>
      </c>
      <c r="AR470" s="3">
        <v>0</v>
      </c>
      <c r="AS470" s="3">
        <v>0</v>
      </c>
      <c r="AT470" s="3">
        <v>0</v>
      </c>
      <c r="AU470" s="3">
        <v>0</v>
      </c>
      <c r="AV470" s="3">
        <v>0</v>
      </c>
      <c r="AW470" s="3">
        <v>0</v>
      </c>
      <c r="AX470" s="3">
        <v>0</v>
      </c>
      <c r="AY470" s="3">
        <v>0</v>
      </c>
      <c r="AZ470" s="3">
        <v>0</v>
      </c>
      <c r="BA470" s="3">
        <v>0</v>
      </c>
      <c r="BB470" s="3">
        <v>0</v>
      </c>
      <c r="BC470" s="3">
        <v>0</v>
      </c>
      <c r="BD470" s="3">
        <v>0</v>
      </c>
      <c r="BE470" s="3">
        <v>0</v>
      </c>
      <c r="BF470" s="3">
        <v>0</v>
      </c>
      <c r="BG470" s="3">
        <v>0</v>
      </c>
      <c r="BH470" s="3">
        <v>1</v>
      </c>
      <c r="BI470" s="3">
        <v>3</v>
      </c>
      <c r="BJ470" s="3">
        <v>6.1</v>
      </c>
      <c r="BK470" s="3">
        <v>7</v>
      </c>
      <c r="BL470" s="3">
        <v>167.22</v>
      </c>
      <c r="BM470" s="3">
        <v>25.08</v>
      </c>
      <c r="BN470" s="3">
        <v>192.3</v>
      </c>
      <c r="BO470" s="3">
        <v>192.3</v>
      </c>
      <c r="BQ470" s="3" t="s">
        <v>1363</v>
      </c>
      <c r="BR470" s="3" t="s">
        <v>84</v>
      </c>
      <c r="BS470" s="4">
        <v>45237</v>
      </c>
      <c r="BT470" s="5">
        <v>0.41666666666666669</v>
      </c>
      <c r="BU470" s="3" t="s">
        <v>1364</v>
      </c>
      <c r="BV470" s="3" t="s">
        <v>94</v>
      </c>
      <c r="BY470" s="3">
        <v>30720</v>
      </c>
      <c r="CC470" s="3" t="s">
        <v>1361</v>
      </c>
      <c r="CD470" s="3">
        <v>6740</v>
      </c>
      <c r="CE470" s="3" t="s">
        <v>161</v>
      </c>
      <c r="CF470" s="4">
        <v>45254</v>
      </c>
      <c r="CI470" s="3">
        <v>2</v>
      </c>
      <c r="CJ470" s="3">
        <v>1</v>
      </c>
      <c r="CK470" s="3">
        <v>44</v>
      </c>
      <c r="CL470" s="3" t="s">
        <v>88</v>
      </c>
    </row>
    <row r="471" spans="1:90" x14ac:dyDescent="0.3">
      <c r="A471" s="3" t="s">
        <v>72</v>
      </c>
      <c r="B471" s="3" t="s">
        <v>73</v>
      </c>
      <c r="C471" s="3" t="s">
        <v>74</v>
      </c>
      <c r="E471" s="3" t="str">
        <f>"GAB2017571"</f>
        <v>GAB2017571</v>
      </c>
      <c r="F471" s="4">
        <v>45236</v>
      </c>
      <c r="G471" s="3">
        <v>202408</v>
      </c>
      <c r="H471" s="3" t="s">
        <v>75</v>
      </c>
      <c r="I471" s="3" t="s">
        <v>76</v>
      </c>
      <c r="J471" s="3" t="s">
        <v>77</v>
      </c>
      <c r="K471" s="3" t="s">
        <v>78</v>
      </c>
      <c r="L471" s="3" t="s">
        <v>126</v>
      </c>
      <c r="M471" s="3" t="s">
        <v>127</v>
      </c>
      <c r="N471" s="3" t="s">
        <v>1365</v>
      </c>
      <c r="O471" s="3" t="s">
        <v>169</v>
      </c>
      <c r="P471" s="3" t="str">
        <f>"SUT-CT083761                  "</f>
        <v xml:space="preserve">SUT-CT083761                  </v>
      </c>
      <c r="Q471" s="3">
        <v>0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0</v>
      </c>
      <c r="AF471" s="3">
        <v>0</v>
      </c>
      <c r="AG471" s="3">
        <v>5.57</v>
      </c>
      <c r="AH471" s="3">
        <v>0</v>
      </c>
      <c r="AI471" s="3">
        <v>0</v>
      </c>
      <c r="AJ471" s="3">
        <v>0</v>
      </c>
      <c r="AK471" s="3">
        <v>0</v>
      </c>
      <c r="AL471" s="3">
        <v>0</v>
      </c>
      <c r="AM471" s="3">
        <v>0</v>
      </c>
      <c r="AN471" s="3">
        <v>0</v>
      </c>
      <c r="AO471" s="3">
        <v>0</v>
      </c>
      <c r="AP471" s="3">
        <v>0</v>
      </c>
      <c r="AQ471" s="3">
        <v>80.56</v>
      </c>
      <c r="AR471" s="3">
        <v>0</v>
      </c>
      <c r="AS471" s="3">
        <v>0</v>
      </c>
      <c r="AT471" s="3">
        <v>0</v>
      </c>
      <c r="AU471" s="3">
        <v>0</v>
      </c>
      <c r="AV471" s="3">
        <v>0</v>
      </c>
      <c r="AW471" s="3">
        <v>0</v>
      </c>
      <c r="AX471" s="3">
        <v>0</v>
      </c>
      <c r="AY471" s="3">
        <v>0</v>
      </c>
      <c r="AZ471" s="3">
        <v>0</v>
      </c>
      <c r="BA471" s="3">
        <v>0</v>
      </c>
      <c r="BB471" s="3">
        <v>0</v>
      </c>
      <c r="BC471" s="3">
        <v>0</v>
      </c>
      <c r="BD471" s="3">
        <v>0</v>
      </c>
      <c r="BE471" s="3">
        <v>0</v>
      </c>
      <c r="BF471" s="3">
        <v>0</v>
      </c>
      <c r="BG471" s="3">
        <v>0</v>
      </c>
      <c r="BH471" s="3">
        <v>1</v>
      </c>
      <c r="BI471" s="3">
        <v>1</v>
      </c>
      <c r="BJ471" s="3">
        <v>1.7</v>
      </c>
      <c r="BK471" s="3">
        <v>2</v>
      </c>
      <c r="BL471" s="3">
        <v>212.01</v>
      </c>
      <c r="BM471" s="3">
        <v>31.8</v>
      </c>
      <c r="BN471" s="3">
        <v>243.81</v>
      </c>
      <c r="BO471" s="3">
        <v>243.81</v>
      </c>
      <c r="BQ471" s="3" t="s">
        <v>1366</v>
      </c>
      <c r="BR471" s="3" t="s">
        <v>84</v>
      </c>
      <c r="BS471" s="4">
        <v>45239</v>
      </c>
      <c r="BT471" s="5">
        <v>0.65555555555555556</v>
      </c>
      <c r="BU471" s="3" t="s">
        <v>1367</v>
      </c>
      <c r="BV471" s="3" t="s">
        <v>94</v>
      </c>
      <c r="BY471" s="3">
        <v>8448</v>
      </c>
      <c r="CA471" s="3" t="s">
        <v>1368</v>
      </c>
      <c r="CC471" s="3" t="s">
        <v>127</v>
      </c>
      <c r="CD471" s="3">
        <v>250</v>
      </c>
      <c r="CE471" s="3" t="s">
        <v>161</v>
      </c>
      <c r="CF471" s="4">
        <v>45240</v>
      </c>
      <c r="CI471" s="3">
        <v>3</v>
      </c>
      <c r="CJ471" s="3">
        <v>3</v>
      </c>
      <c r="CK471" s="3">
        <v>43</v>
      </c>
      <c r="CL471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sdrascd7-IECANDB153295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2023-11-30T13:33:46Z</dcterms:created>
  <dcterms:modified xsi:type="dcterms:W3CDTF">2023-11-30T13:34:09Z</dcterms:modified>
</cp:coreProperties>
</file>