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60" yWindow="915" windowWidth="19395" windowHeight="7155"/>
  </bookViews>
  <sheets>
    <sheet name="sdrascd7-IEHAZMA138338" sheetId="1" r:id="rId1"/>
  </sheets>
  <calcPr calcId="145621"/>
</workbook>
</file>

<file path=xl/calcChain.xml><?xml version="1.0" encoding="utf-8"?>
<calcChain xmlns="http://schemas.openxmlformats.org/spreadsheetml/2006/main">
  <c r="P291" i="1" l="1"/>
  <c r="E291" i="1"/>
  <c r="P290" i="1"/>
  <c r="E290" i="1"/>
  <c r="P289" i="1"/>
  <c r="E289" i="1"/>
  <c r="P288" i="1"/>
  <c r="E288" i="1"/>
  <c r="P287" i="1"/>
  <c r="E287" i="1"/>
  <c r="P286" i="1"/>
  <c r="E286" i="1"/>
  <c r="P285" i="1"/>
  <c r="E285" i="1"/>
  <c r="P284" i="1"/>
  <c r="E284" i="1"/>
  <c r="P283" i="1"/>
  <c r="E283" i="1"/>
  <c r="P282" i="1"/>
  <c r="E282" i="1"/>
  <c r="P281" i="1"/>
  <c r="E281" i="1"/>
  <c r="P280" i="1"/>
  <c r="E280" i="1"/>
  <c r="P279" i="1"/>
  <c r="E279" i="1"/>
  <c r="P278" i="1"/>
  <c r="E278" i="1"/>
  <c r="P277" i="1"/>
  <c r="E277" i="1"/>
  <c r="P276" i="1"/>
  <c r="E276" i="1"/>
  <c r="P275" i="1"/>
  <c r="E275" i="1"/>
  <c r="P274" i="1"/>
  <c r="E274" i="1"/>
  <c r="P273" i="1"/>
  <c r="E273" i="1"/>
  <c r="P272" i="1"/>
  <c r="E272" i="1"/>
  <c r="P271" i="1"/>
  <c r="E271" i="1"/>
  <c r="P270" i="1"/>
  <c r="E270" i="1"/>
  <c r="P269" i="1"/>
  <c r="E269" i="1"/>
  <c r="P268" i="1"/>
  <c r="E268" i="1"/>
  <c r="P267" i="1"/>
  <c r="E267" i="1"/>
  <c r="P266" i="1"/>
  <c r="E266" i="1"/>
  <c r="P265" i="1"/>
  <c r="E265" i="1"/>
  <c r="P264" i="1"/>
  <c r="E264" i="1"/>
  <c r="P263" i="1"/>
  <c r="E263" i="1"/>
  <c r="P262" i="1"/>
  <c r="E262" i="1"/>
  <c r="P261" i="1"/>
  <c r="E261" i="1"/>
  <c r="P260" i="1"/>
  <c r="E260" i="1"/>
  <c r="P259" i="1"/>
  <c r="E259" i="1"/>
  <c r="P258" i="1"/>
  <c r="E258" i="1"/>
  <c r="P257" i="1"/>
  <c r="E257" i="1"/>
  <c r="P256" i="1"/>
  <c r="E256" i="1"/>
  <c r="P255" i="1"/>
  <c r="E255" i="1"/>
  <c r="P254" i="1"/>
  <c r="E254" i="1"/>
  <c r="P253" i="1"/>
  <c r="E253" i="1"/>
  <c r="P252" i="1"/>
  <c r="E252" i="1"/>
  <c r="P251" i="1"/>
  <c r="E251" i="1"/>
  <c r="P250" i="1"/>
  <c r="E250" i="1"/>
  <c r="P249" i="1"/>
  <c r="E249" i="1"/>
  <c r="P248" i="1"/>
  <c r="E248" i="1"/>
  <c r="P247" i="1"/>
  <c r="E247" i="1"/>
  <c r="P246" i="1"/>
  <c r="E246" i="1"/>
  <c r="P245" i="1"/>
  <c r="E245" i="1"/>
  <c r="P244" i="1"/>
  <c r="E244" i="1"/>
  <c r="P243" i="1"/>
  <c r="E243" i="1"/>
  <c r="P242" i="1"/>
  <c r="E242" i="1"/>
  <c r="P241" i="1"/>
  <c r="E241" i="1"/>
  <c r="P240" i="1"/>
  <c r="E240" i="1"/>
  <c r="P239" i="1"/>
  <c r="E239" i="1"/>
  <c r="P238" i="1"/>
  <c r="E238" i="1"/>
  <c r="P237" i="1"/>
  <c r="E237" i="1"/>
  <c r="P236" i="1"/>
  <c r="E236" i="1"/>
  <c r="P235" i="1"/>
  <c r="E235" i="1"/>
  <c r="P234" i="1"/>
  <c r="E234" i="1"/>
  <c r="P233" i="1"/>
  <c r="E233" i="1"/>
  <c r="P232" i="1"/>
  <c r="E232" i="1"/>
  <c r="P231" i="1"/>
  <c r="E231" i="1"/>
  <c r="P230" i="1"/>
  <c r="E230" i="1"/>
  <c r="P229" i="1"/>
  <c r="E229" i="1"/>
  <c r="P228" i="1"/>
  <c r="E228" i="1"/>
  <c r="P227" i="1"/>
  <c r="E227" i="1"/>
  <c r="P226" i="1"/>
  <c r="E226" i="1"/>
  <c r="P225" i="1"/>
  <c r="E225" i="1"/>
  <c r="P224" i="1"/>
  <c r="E224" i="1"/>
  <c r="P223" i="1"/>
  <c r="E223" i="1"/>
  <c r="P222" i="1"/>
  <c r="E222" i="1"/>
  <c r="P221" i="1"/>
  <c r="E221" i="1"/>
  <c r="P220" i="1"/>
  <c r="E220" i="1"/>
  <c r="P219" i="1"/>
  <c r="E219" i="1"/>
  <c r="P218" i="1"/>
  <c r="E218" i="1"/>
  <c r="P217" i="1"/>
  <c r="E217" i="1"/>
  <c r="P216" i="1"/>
  <c r="E216" i="1"/>
  <c r="P215" i="1"/>
  <c r="E215" i="1"/>
  <c r="P214" i="1"/>
  <c r="E214" i="1"/>
  <c r="P213" i="1"/>
  <c r="E213" i="1"/>
  <c r="P212" i="1"/>
  <c r="E212" i="1"/>
  <c r="P211" i="1"/>
  <c r="E211" i="1"/>
  <c r="P210" i="1"/>
  <c r="E210" i="1"/>
  <c r="P209" i="1"/>
  <c r="E209" i="1"/>
  <c r="P208" i="1"/>
  <c r="E208" i="1"/>
  <c r="P207" i="1"/>
  <c r="E207" i="1"/>
  <c r="P206" i="1"/>
  <c r="E206" i="1"/>
  <c r="P205" i="1"/>
  <c r="E205" i="1"/>
  <c r="P204" i="1"/>
  <c r="E204" i="1"/>
  <c r="P203" i="1"/>
  <c r="E203" i="1"/>
  <c r="P202" i="1"/>
  <c r="E202" i="1"/>
  <c r="P201" i="1"/>
  <c r="E201" i="1"/>
  <c r="P200" i="1"/>
  <c r="E200" i="1"/>
  <c r="P199" i="1"/>
  <c r="E199" i="1"/>
  <c r="P198" i="1"/>
  <c r="E198" i="1"/>
  <c r="P197" i="1"/>
  <c r="E197" i="1"/>
  <c r="P196" i="1"/>
  <c r="E196" i="1"/>
  <c r="P195" i="1"/>
  <c r="E195" i="1"/>
  <c r="P194" i="1"/>
  <c r="E194" i="1"/>
  <c r="P193" i="1"/>
  <c r="E193" i="1"/>
  <c r="P192" i="1"/>
  <c r="E192" i="1"/>
  <c r="P191" i="1"/>
  <c r="E191" i="1"/>
  <c r="P190" i="1"/>
  <c r="E190" i="1"/>
  <c r="P189" i="1"/>
  <c r="E189" i="1"/>
  <c r="P188" i="1"/>
  <c r="E188" i="1"/>
  <c r="P187" i="1"/>
  <c r="E187" i="1"/>
  <c r="P186" i="1"/>
  <c r="E186" i="1"/>
  <c r="P185" i="1"/>
  <c r="E185" i="1"/>
  <c r="P184" i="1"/>
  <c r="E184" i="1"/>
  <c r="P183" i="1"/>
  <c r="E183" i="1"/>
  <c r="P182" i="1"/>
  <c r="E182" i="1"/>
  <c r="P181" i="1"/>
  <c r="E181" i="1"/>
  <c r="P180" i="1"/>
  <c r="E180" i="1"/>
  <c r="P179" i="1"/>
  <c r="E179" i="1"/>
  <c r="P178" i="1"/>
  <c r="E178" i="1"/>
  <c r="P177" i="1"/>
  <c r="E177" i="1"/>
  <c r="P176" i="1"/>
  <c r="E176" i="1"/>
  <c r="P175" i="1"/>
  <c r="E175" i="1"/>
  <c r="P174" i="1"/>
  <c r="E174" i="1"/>
  <c r="P173" i="1"/>
  <c r="E173" i="1"/>
  <c r="P172" i="1"/>
  <c r="E172" i="1"/>
  <c r="P171" i="1"/>
  <c r="E171" i="1"/>
  <c r="P170" i="1"/>
  <c r="E170" i="1"/>
  <c r="P169" i="1"/>
  <c r="E169" i="1"/>
  <c r="P168" i="1"/>
  <c r="E168" i="1"/>
  <c r="P167" i="1"/>
  <c r="E167" i="1"/>
  <c r="P166" i="1"/>
  <c r="E166" i="1"/>
  <c r="P165" i="1"/>
  <c r="E165" i="1"/>
  <c r="P164" i="1"/>
  <c r="E164" i="1"/>
  <c r="P163" i="1"/>
  <c r="E163" i="1"/>
  <c r="P162" i="1"/>
  <c r="E162" i="1"/>
  <c r="P161" i="1"/>
  <c r="E161" i="1"/>
  <c r="P160" i="1"/>
  <c r="E160" i="1"/>
  <c r="P159" i="1"/>
  <c r="E159" i="1"/>
  <c r="P158" i="1"/>
  <c r="E158" i="1"/>
  <c r="P157" i="1"/>
  <c r="E157" i="1"/>
  <c r="P156" i="1"/>
  <c r="E156" i="1"/>
  <c r="P155" i="1"/>
  <c r="E155" i="1"/>
  <c r="P154" i="1"/>
  <c r="E154" i="1"/>
  <c r="P153" i="1"/>
  <c r="E153" i="1"/>
  <c r="P152" i="1"/>
  <c r="E152" i="1"/>
  <c r="P151" i="1"/>
  <c r="E151" i="1"/>
  <c r="P150" i="1"/>
  <c r="E150" i="1"/>
  <c r="P149" i="1"/>
  <c r="E149" i="1"/>
  <c r="P148" i="1"/>
  <c r="E148" i="1"/>
  <c r="P147" i="1"/>
  <c r="E147" i="1"/>
  <c r="P146" i="1"/>
  <c r="E146" i="1"/>
  <c r="P145" i="1"/>
  <c r="E145" i="1"/>
  <c r="P144" i="1"/>
  <c r="E144" i="1"/>
  <c r="P143" i="1"/>
  <c r="E143" i="1"/>
  <c r="P142" i="1"/>
  <c r="E142" i="1"/>
  <c r="P141" i="1"/>
  <c r="E141" i="1"/>
  <c r="P140" i="1"/>
  <c r="E140" i="1"/>
  <c r="P139" i="1"/>
  <c r="E139" i="1"/>
  <c r="P138" i="1"/>
  <c r="E138" i="1"/>
  <c r="P137" i="1"/>
  <c r="E137" i="1"/>
  <c r="P136" i="1"/>
  <c r="E136" i="1"/>
  <c r="P135" i="1"/>
  <c r="E135" i="1"/>
  <c r="P134" i="1"/>
  <c r="E134" i="1"/>
  <c r="P133" i="1"/>
  <c r="E133" i="1"/>
  <c r="P132" i="1"/>
  <c r="E132" i="1"/>
  <c r="P131" i="1"/>
  <c r="E131" i="1"/>
  <c r="P130" i="1"/>
  <c r="E130" i="1"/>
  <c r="P129" i="1"/>
  <c r="E129" i="1"/>
  <c r="P128" i="1"/>
  <c r="E128" i="1"/>
  <c r="P127" i="1"/>
  <c r="E127" i="1"/>
  <c r="P126" i="1"/>
  <c r="E126" i="1"/>
  <c r="P125" i="1"/>
  <c r="E125" i="1"/>
  <c r="P124" i="1"/>
  <c r="E124" i="1"/>
  <c r="P123" i="1"/>
  <c r="E123" i="1"/>
  <c r="P122" i="1"/>
  <c r="E122" i="1"/>
  <c r="P121" i="1"/>
  <c r="E121" i="1"/>
  <c r="P120" i="1"/>
  <c r="E120" i="1"/>
  <c r="P119" i="1"/>
  <c r="E119" i="1"/>
  <c r="P118" i="1"/>
  <c r="E118" i="1"/>
  <c r="P117" i="1"/>
  <c r="E117" i="1"/>
  <c r="P116" i="1"/>
  <c r="E116" i="1"/>
  <c r="P115" i="1"/>
  <c r="E115" i="1"/>
  <c r="P114" i="1"/>
  <c r="E114" i="1"/>
  <c r="P113" i="1"/>
  <c r="E113" i="1"/>
  <c r="P112" i="1"/>
  <c r="E112" i="1"/>
  <c r="P111" i="1"/>
  <c r="E111" i="1"/>
  <c r="P110" i="1"/>
  <c r="E110" i="1"/>
  <c r="P109" i="1"/>
  <c r="E109" i="1"/>
  <c r="P108" i="1"/>
  <c r="E108" i="1"/>
  <c r="P107" i="1"/>
  <c r="E107" i="1"/>
  <c r="P106" i="1"/>
  <c r="E106" i="1"/>
  <c r="P105" i="1"/>
  <c r="E105" i="1"/>
  <c r="P104" i="1"/>
  <c r="E104" i="1"/>
  <c r="P103" i="1"/>
  <c r="E103" i="1"/>
  <c r="P102" i="1"/>
  <c r="E102" i="1"/>
  <c r="P101" i="1"/>
  <c r="E101" i="1"/>
  <c r="P100" i="1"/>
  <c r="E100" i="1"/>
  <c r="P99" i="1"/>
  <c r="E99" i="1"/>
  <c r="P98" i="1"/>
  <c r="E98" i="1"/>
  <c r="P97" i="1"/>
  <c r="E97" i="1"/>
  <c r="P96" i="1"/>
  <c r="E96" i="1"/>
  <c r="P95" i="1"/>
  <c r="E95" i="1"/>
  <c r="P94" i="1"/>
  <c r="E94" i="1"/>
  <c r="P93" i="1"/>
  <c r="E93" i="1"/>
  <c r="P92" i="1"/>
  <c r="E92" i="1"/>
  <c r="P91" i="1"/>
  <c r="E91" i="1"/>
  <c r="P90" i="1"/>
  <c r="E90" i="1"/>
  <c r="P89" i="1"/>
  <c r="E89" i="1"/>
  <c r="P88" i="1"/>
  <c r="E88" i="1"/>
  <c r="P87" i="1"/>
  <c r="E87" i="1"/>
  <c r="P86" i="1"/>
  <c r="E86" i="1"/>
  <c r="P85" i="1"/>
  <c r="E85" i="1"/>
  <c r="P84" i="1"/>
  <c r="E84" i="1"/>
  <c r="P83" i="1"/>
  <c r="E83" i="1"/>
  <c r="P82" i="1"/>
  <c r="E82" i="1"/>
  <c r="P81" i="1"/>
  <c r="E81" i="1"/>
  <c r="P80" i="1"/>
  <c r="E80" i="1"/>
  <c r="P79" i="1"/>
  <c r="E79" i="1"/>
  <c r="P78" i="1"/>
  <c r="E78" i="1"/>
  <c r="P77" i="1"/>
  <c r="E77" i="1"/>
  <c r="P76" i="1"/>
  <c r="E76" i="1"/>
  <c r="P75" i="1"/>
  <c r="E75" i="1"/>
  <c r="P74" i="1"/>
  <c r="E74" i="1"/>
  <c r="P73" i="1"/>
  <c r="E73" i="1"/>
  <c r="P72" i="1"/>
  <c r="E72" i="1"/>
  <c r="P71" i="1"/>
  <c r="E71" i="1"/>
  <c r="P70" i="1"/>
  <c r="E70" i="1"/>
  <c r="P69" i="1"/>
  <c r="E69" i="1"/>
  <c r="P68" i="1"/>
  <c r="E68" i="1"/>
  <c r="P67" i="1"/>
  <c r="E67" i="1"/>
  <c r="P66" i="1"/>
  <c r="E66" i="1"/>
  <c r="P65" i="1"/>
  <c r="E65" i="1"/>
  <c r="P64" i="1"/>
  <c r="E64" i="1"/>
  <c r="P63" i="1"/>
  <c r="E63" i="1"/>
  <c r="P62" i="1"/>
  <c r="E62" i="1"/>
  <c r="P61" i="1"/>
  <c r="E61" i="1"/>
  <c r="P60" i="1"/>
  <c r="E60" i="1"/>
  <c r="P59" i="1"/>
  <c r="E59" i="1"/>
  <c r="P58" i="1"/>
  <c r="E58" i="1"/>
  <c r="P57" i="1"/>
  <c r="E57" i="1"/>
  <c r="P56" i="1"/>
  <c r="E56" i="1"/>
  <c r="P55" i="1"/>
  <c r="E55" i="1"/>
  <c r="P54" i="1"/>
  <c r="E54" i="1"/>
  <c r="P53" i="1"/>
  <c r="E53" i="1"/>
  <c r="P52" i="1"/>
  <c r="E52" i="1"/>
  <c r="P51" i="1"/>
  <c r="E51" i="1"/>
  <c r="P50" i="1"/>
  <c r="E50" i="1"/>
  <c r="P49" i="1"/>
  <c r="E49" i="1"/>
  <c r="P48" i="1"/>
  <c r="E48" i="1"/>
  <c r="P47" i="1"/>
  <c r="E47" i="1"/>
  <c r="P46" i="1"/>
  <c r="E46" i="1"/>
  <c r="P45" i="1"/>
  <c r="E45" i="1"/>
  <c r="P44" i="1"/>
  <c r="E44" i="1"/>
  <c r="P43" i="1"/>
  <c r="E43" i="1"/>
  <c r="P42" i="1"/>
  <c r="E42" i="1"/>
  <c r="P41" i="1"/>
  <c r="E41" i="1"/>
  <c r="P40" i="1"/>
  <c r="E40" i="1"/>
  <c r="P39" i="1"/>
  <c r="E39" i="1"/>
  <c r="P38" i="1"/>
  <c r="E38" i="1"/>
  <c r="P37" i="1"/>
  <c r="E37" i="1"/>
  <c r="P36" i="1"/>
  <c r="E36" i="1"/>
  <c r="P35" i="1"/>
  <c r="E35" i="1"/>
  <c r="P34" i="1"/>
  <c r="E34" i="1"/>
  <c r="P33" i="1"/>
  <c r="E33" i="1"/>
  <c r="P32" i="1"/>
  <c r="E32" i="1"/>
  <c r="P31" i="1"/>
  <c r="E31" i="1"/>
  <c r="P30" i="1"/>
  <c r="E30" i="1"/>
  <c r="P29" i="1"/>
  <c r="E29" i="1"/>
  <c r="P28" i="1"/>
  <c r="E28" i="1"/>
  <c r="P27" i="1"/>
  <c r="E27" i="1"/>
  <c r="P26" i="1"/>
  <c r="E26" i="1"/>
  <c r="P25" i="1"/>
  <c r="E25" i="1"/>
  <c r="P24" i="1"/>
  <c r="E24" i="1"/>
  <c r="P23" i="1"/>
  <c r="E23" i="1"/>
  <c r="P22" i="1"/>
  <c r="E22" i="1"/>
  <c r="P21" i="1"/>
  <c r="E21" i="1"/>
  <c r="P20" i="1"/>
  <c r="E20" i="1"/>
  <c r="P19" i="1"/>
  <c r="E19" i="1"/>
  <c r="P18" i="1"/>
  <c r="E18" i="1"/>
  <c r="P17" i="1"/>
  <c r="E17" i="1"/>
  <c r="P16" i="1"/>
  <c r="E16" i="1"/>
  <c r="P15" i="1"/>
  <c r="E15" i="1"/>
  <c r="P14" i="1"/>
  <c r="E14" i="1"/>
  <c r="P13" i="1"/>
  <c r="E13" i="1"/>
  <c r="P12" i="1"/>
  <c r="E12" i="1"/>
  <c r="P11" i="1"/>
  <c r="E11" i="1"/>
  <c r="P10" i="1"/>
  <c r="E10" i="1"/>
  <c r="P9" i="1"/>
  <c r="E9" i="1"/>
  <c r="P8" i="1"/>
  <c r="E8" i="1"/>
  <c r="P7" i="1"/>
  <c r="E7" i="1"/>
  <c r="P6" i="1"/>
  <c r="E6" i="1"/>
  <c r="P5" i="1"/>
  <c r="E5" i="1"/>
  <c r="P4" i="1"/>
  <c r="E4" i="1"/>
  <c r="P3" i="1"/>
  <c r="E3" i="1"/>
  <c r="P2" i="1"/>
  <c r="E2" i="1"/>
</calcChain>
</file>

<file path=xl/sharedStrings.xml><?xml version="1.0" encoding="utf-8"?>
<sst xmlns="http://schemas.openxmlformats.org/spreadsheetml/2006/main" count="5872" uniqueCount="587">
  <si>
    <t>Acc No</t>
  </si>
  <si>
    <t>Client</t>
  </si>
  <si>
    <t>Type</t>
  </si>
  <si>
    <t>Invoice no</t>
  </si>
  <si>
    <t>Wb No</t>
  </si>
  <si>
    <t>Date</t>
  </si>
  <si>
    <t>Period</t>
  </si>
  <si>
    <t>Start</t>
  </si>
  <si>
    <t>Start Town</t>
  </si>
  <si>
    <t>Sender</t>
  </si>
  <si>
    <t>Carrier</t>
  </si>
  <si>
    <t>Dest</t>
  </si>
  <si>
    <t>Destination Town</t>
  </si>
  <si>
    <t>Receiver</t>
  </si>
  <si>
    <t>Srv</t>
  </si>
  <si>
    <t>Client Ref</t>
  </si>
  <si>
    <t>AFT</t>
  </si>
  <si>
    <t>Disc</t>
  </si>
  <si>
    <t>AMB</t>
  </si>
  <si>
    <t>BDR</t>
  </si>
  <si>
    <t>BPS</t>
  </si>
  <si>
    <t>CSH</t>
  </si>
  <si>
    <t>CTL</t>
  </si>
  <si>
    <t>DS1</t>
  </si>
  <si>
    <t>DSD</t>
  </si>
  <si>
    <t>EAR</t>
  </si>
  <si>
    <t>EMB</t>
  </si>
  <si>
    <t>FUE</t>
  </si>
  <si>
    <t>FUX</t>
  </si>
  <si>
    <t>HAZ</t>
  </si>
  <si>
    <t>HND</t>
  </si>
  <si>
    <t>IFL</t>
  </si>
  <si>
    <t>INH</t>
  </si>
  <si>
    <t>INS</t>
  </si>
  <si>
    <t>LTE</t>
  </si>
  <si>
    <t>NDC</t>
  </si>
  <si>
    <t>OUT</t>
  </si>
  <si>
    <t>RTL</t>
  </si>
  <si>
    <t>Other Charges</t>
  </si>
  <si>
    <t>Prcls</t>
  </si>
  <si>
    <t>Tot KG</t>
  </si>
  <si>
    <t>Tot Vol</t>
  </si>
  <si>
    <t>Mass</t>
  </si>
  <si>
    <t>Amount</t>
  </si>
  <si>
    <t>Vat</t>
  </si>
  <si>
    <t>Total</t>
  </si>
  <si>
    <t>Outstand</t>
  </si>
  <si>
    <t>Special Instructions</t>
  </si>
  <si>
    <t>Consignee Contact</t>
  </si>
  <si>
    <t>Sender Contact</t>
  </si>
  <si>
    <t>POD Date</t>
  </si>
  <si>
    <t>POD Time</t>
  </si>
  <si>
    <t>POD Name</t>
  </si>
  <si>
    <t>STD POD</t>
  </si>
  <si>
    <t>Reason</t>
  </si>
  <si>
    <t>Reason Captured</t>
  </si>
  <si>
    <t>Total Vol Mass</t>
  </si>
  <si>
    <t>Options</t>
  </si>
  <si>
    <t>POD Comments</t>
  </si>
  <si>
    <t>X-Option</t>
  </si>
  <si>
    <t>Dest Town</t>
  </si>
  <si>
    <t>Dest Postal Code</t>
  </si>
  <si>
    <t>Description of Contents</t>
  </si>
  <si>
    <t>POD Scan Date</t>
  </si>
  <si>
    <t>Status</t>
  </si>
  <si>
    <t>MF Comments</t>
  </si>
  <si>
    <t>Actual Days</t>
  </si>
  <si>
    <t>Agreed Days</t>
  </si>
  <si>
    <t>Rate</t>
  </si>
  <si>
    <t>Early Delivery</t>
  </si>
  <si>
    <t>Early Delivery Time</t>
  </si>
  <si>
    <t>MA Info</t>
  </si>
  <si>
    <t>J17989</t>
  </si>
  <si>
    <t xml:space="preserve">MOVE ANALYTICS CC - ATM ACCOUNTS   </t>
  </si>
  <si>
    <t>WAY</t>
  </si>
  <si>
    <t>SANDT</t>
  </si>
  <si>
    <t>SANDTON</t>
  </si>
  <si>
    <t xml:space="preserve">ATM SOLUTIONS                      </t>
  </si>
  <si>
    <t xml:space="preserve">                                   </t>
  </si>
  <si>
    <t>BETHL</t>
  </si>
  <si>
    <t>BETHLEHEM</t>
  </si>
  <si>
    <t>ON1</t>
  </si>
  <si>
    <t>KEISO KHAAKI</t>
  </si>
  <si>
    <t>MORATUWA CELLULAR</t>
  </si>
  <si>
    <t>KEISO</t>
  </si>
  <si>
    <t>no</t>
  </si>
  <si>
    <t>Hold for Collection</t>
  </si>
  <si>
    <t>mib</t>
  </si>
  <si>
    <t>FUE / DOC</t>
  </si>
  <si>
    <t>PARCEL</t>
  </si>
  <si>
    <t>MIDD2</t>
  </si>
  <si>
    <t>MIDDELBURG (Mpumalanga)</t>
  </si>
  <si>
    <t xml:space="preserve">ATM SOLUIONS                       </t>
  </si>
  <si>
    <t>DBC</t>
  </si>
  <si>
    <t>NA</t>
  </si>
  <si>
    <t>nthabiseng</t>
  </si>
  <si>
    <t>yes</t>
  </si>
  <si>
    <t>FUE / doc</t>
  </si>
  <si>
    <t>POD received from cell 0793866786 M</t>
  </si>
  <si>
    <t>RANDB</t>
  </si>
  <si>
    <t>RANDBURG</t>
  </si>
  <si>
    <t xml:space="preserve">UNILOCK MANUFACTURING CC           </t>
  </si>
  <si>
    <t>POTCH</t>
  </si>
  <si>
    <t>POTCHEFSTROOM</t>
  </si>
  <si>
    <t xml:space="preserve">ATM Klerksdorp                     </t>
  </si>
  <si>
    <t>?</t>
  </si>
  <si>
    <t>Stephan Swanepoel</t>
  </si>
  <si>
    <t>CHANTELL OLWAGE / PIOTR</t>
  </si>
  <si>
    <t>Stephan</t>
  </si>
  <si>
    <t>asm</t>
  </si>
  <si>
    <t>POD received from cell 0793440283 M</t>
  </si>
  <si>
    <t>Flyer</t>
  </si>
  <si>
    <t>VERWO</t>
  </si>
  <si>
    <t>CENTURION</t>
  </si>
  <si>
    <t xml:space="preserve">HUGE CONNECTION                    </t>
  </si>
  <si>
    <t>ADRI</t>
  </si>
  <si>
    <t>vusi</t>
  </si>
  <si>
    <t>POD received from cell 0769790129 M</t>
  </si>
  <si>
    <t>PIET2</t>
  </si>
  <si>
    <t>PIETERSBURG</t>
  </si>
  <si>
    <t>Kabelo</t>
  </si>
  <si>
    <t>POD received from cell 0735980209 M</t>
  </si>
  <si>
    <t>VRYBU</t>
  </si>
  <si>
    <t>VRYBURG</t>
  </si>
  <si>
    <t>pietier</t>
  </si>
  <si>
    <t>POD received from cell 0721537862 M</t>
  </si>
  <si>
    <t>MMABA</t>
  </si>
  <si>
    <t>MMABATHO</t>
  </si>
  <si>
    <t>PETER</t>
  </si>
  <si>
    <t>peter</t>
  </si>
  <si>
    <t>HND / FUE / doc</t>
  </si>
  <si>
    <t>kabelo</t>
  </si>
  <si>
    <t>DURBA</t>
  </si>
  <si>
    <t>DURBAN</t>
  </si>
  <si>
    <t>SAMANTHA</t>
  </si>
  <si>
    <t>sue</t>
  </si>
  <si>
    <t>POD received from cell 0848255037 M</t>
  </si>
  <si>
    <t>EAST</t>
  </si>
  <si>
    <t>EAST LONDON</t>
  </si>
  <si>
    <t>Jason</t>
  </si>
  <si>
    <t>Driver late</t>
  </si>
  <si>
    <t>AVW</t>
  </si>
  <si>
    <t>POD received from cell 0738791529 M</t>
  </si>
  <si>
    <t>CAPET</t>
  </si>
  <si>
    <t>CAPE TOWN</t>
  </si>
  <si>
    <t>illeg</t>
  </si>
  <si>
    <t>POD received from cell 0642876976 M</t>
  </si>
  <si>
    <t>RUSTE</t>
  </si>
  <si>
    <t>RUSTENBURG</t>
  </si>
  <si>
    <t>Walter</t>
  </si>
  <si>
    <t>POD received from cell 0729194064 M</t>
  </si>
  <si>
    <t>JOHAN</t>
  </si>
  <si>
    <t>JOHANNESBURG</t>
  </si>
  <si>
    <t xml:space="preserve">ATM SOLUTION                       </t>
  </si>
  <si>
    <t>STORES</t>
  </si>
  <si>
    <t>WALTER</t>
  </si>
  <si>
    <t>moratuwa</t>
  </si>
  <si>
    <t>POD received from cell 0671217407 M</t>
  </si>
  <si>
    <t xml:space="preserve">ATM SOLURIONS                      </t>
  </si>
  <si>
    <t>MUSO</t>
  </si>
  <si>
    <t>musa</t>
  </si>
  <si>
    <t>POD received from cell 0785331999 M</t>
  </si>
  <si>
    <t>KURUM</t>
  </si>
  <si>
    <t>KURUMAN</t>
  </si>
  <si>
    <t>HND / FUE / DOC</t>
  </si>
  <si>
    <t xml:space="preserve">ATM SOLUTIONS MAKHADO              </t>
  </si>
  <si>
    <t>BOITUMELO MECK</t>
  </si>
  <si>
    <t>KARABO MACHABA</t>
  </si>
  <si>
    <t>ILLEG</t>
  </si>
  <si>
    <t>NEWCA</t>
  </si>
  <si>
    <t>NEWCASTLE</t>
  </si>
  <si>
    <t>KHUMPO</t>
  </si>
  <si>
    <t>PIET1</t>
  </si>
  <si>
    <t>PIETERMARITZBURG</t>
  </si>
  <si>
    <t xml:space="preserve">AM SOLURIONS                       </t>
  </si>
  <si>
    <t>REDDY</t>
  </si>
  <si>
    <t>Kaveer for  marvin</t>
  </si>
  <si>
    <t>POD received from cell 0832532062 M</t>
  </si>
  <si>
    <t>PORT3</t>
  </si>
  <si>
    <t>PORT ELIZABETH</t>
  </si>
  <si>
    <t>NAS</t>
  </si>
  <si>
    <t>Malcolm</t>
  </si>
  <si>
    <t>Late Linehaul Delayed Beyond Skynet Control</t>
  </si>
  <si>
    <t>UAT</t>
  </si>
  <si>
    <t>POD received from cell 0843582707 M</t>
  </si>
  <si>
    <t>RICHA</t>
  </si>
  <si>
    <t>RICHARDS BAY</t>
  </si>
  <si>
    <t>MA</t>
  </si>
  <si>
    <t>Isaac</t>
  </si>
  <si>
    <t xml:space="preserve">ATM SOLUTIONS MIDDELBURGH          </t>
  </si>
  <si>
    <t>GROBL</t>
  </si>
  <si>
    <t>GROBLERSDAL</t>
  </si>
  <si>
    <t xml:space="preserve">BFS FINANCIAL                      </t>
  </si>
  <si>
    <t>LUCY</t>
  </si>
  <si>
    <t>NATASHA OLDS</t>
  </si>
  <si>
    <t>sister</t>
  </si>
  <si>
    <t>POD received from cell 0828231128 M</t>
  </si>
  <si>
    <t xml:space="preserve">ATM SOLUTIONS DURBAN               </t>
  </si>
  <si>
    <t xml:space="preserve">UNILOCK MANUF                      </t>
  </si>
  <si>
    <t>CHANTEL</t>
  </si>
  <si>
    <t>BRADLEY</t>
  </si>
  <si>
    <t>chantell</t>
  </si>
  <si>
    <t>POD received from cell 0769347056 M</t>
  </si>
  <si>
    <t>HOTAZ</t>
  </si>
  <si>
    <t>HOTAZEL</t>
  </si>
  <si>
    <t xml:space="preserve">JERRY                              </t>
  </si>
  <si>
    <t xml:space="preserve">ATM SOLUTIONS STORES               </t>
  </si>
  <si>
    <t>ATM SOLUTIONS</t>
  </si>
  <si>
    <t>feni</t>
  </si>
  <si>
    <t>BLOE1</t>
  </si>
  <si>
    <t>BLOEMFONTEIN</t>
  </si>
  <si>
    <t>KERSO KHALAKI</t>
  </si>
  <si>
    <t>CHAROZA</t>
  </si>
  <si>
    <t>KEISOO</t>
  </si>
  <si>
    <t>Outlying delivery location</t>
  </si>
  <si>
    <t>TZANE</t>
  </si>
  <si>
    <t>TZANEEN</t>
  </si>
  <si>
    <t>MUSA</t>
  </si>
  <si>
    <t>KHUTSO RAMALOVHELA</t>
  </si>
  <si>
    <t>DEBRA</t>
  </si>
  <si>
    <t>FHUFHULO</t>
  </si>
  <si>
    <t>SAMANRHA</t>
  </si>
  <si>
    <t xml:space="preserve">ATM SOLUTIONS POLOKWANE            </t>
  </si>
  <si>
    <t xml:space="preserve">SUNLYN                             </t>
  </si>
  <si>
    <t>PRINCESS LODEWICK</t>
  </si>
  <si>
    <t>DANIE</t>
  </si>
  <si>
    <t>lindiwe</t>
  </si>
  <si>
    <t>POD received from cell 0822272106 M</t>
  </si>
  <si>
    <t xml:space="preserve">ATM SOLUTIONS - PE                 </t>
  </si>
  <si>
    <t xml:space="preserve">ATM SOLUTIONS JHB                  </t>
  </si>
  <si>
    <t>GEORGES</t>
  </si>
  <si>
    <t>EUGENE</t>
  </si>
  <si>
    <t>moratiwa</t>
  </si>
  <si>
    <t>casey</t>
  </si>
  <si>
    <t>POD received from cell 0644881838 M</t>
  </si>
  <si>
    <t xml:space="preserve">TM SOLURIONS                       </t>
  </si>
  <si>
    <t>Nicodemus</t>
  </si>
  <si>
    <t xml:space="preserve">atm solutions jhb                  </t>
  </si>
  <si>
    <t>modebra</t>
  </si>
  <si>
    <t>rajesh</t>
  </si>
  <si>
    <t>STEPHAN</t>
  </si>
  <si>
    <t>KEISO KGALAKI</t>
  </si>
  <si>
    <t>Appointment required</t>
  </si>
  <si>
    <t>col</t>
  </si>
  <si>
    <t>SAMMANTHA</t>
  </si>
  <si>
    <t>WELKO</t>
  </si>
  <si>
    <t>WELKOM</t>
  </si>
  <si>
    <t>DIVAN</t>
  </si>
  <si>
    <t>LOCKS</t>
  </si>
  <si>
    <t>PIET MSHALA</t>
  </si>
  <si>
    <t>Mike</t>
  </si>
  <si>
    <t>THAPELO</t>
  </si>
  <si>
    <t>POD received from cell 0764958693 M</t>
  </si>
  <si>
    <t>GEORG</t>
  </si>
  <si>
    <t>GEORGE</t>
  </si>
  <si>
    <t xml:space="preserve">GEORGE CENTRAL                     </t>
  </si>
  <si>
    <t>JOHAN MARX</t>
  </si>
  <si>
    <t>BJ Elport</t>
  </si>
  <si>
    <t>CLAASSENS</t>
  </si>
  <si>
    <t>THE</t>
  </si>
  <si>
    <t>STEOHAN</t>
  </si>
  <si>
    <t>NICO</t>
  </si>
  <si>
    <t xml:space="preserve">ARM SOLURIONS                      </t>
  </si>
  <si>
    <t>Linco</t>
  </si>
  <si>
    <t xml:space="preserve">ATM SOLUTIOSN                      </t>
  </si>
  <si>
    <t xml:space="preserve">ARNSLOUTIONS                       </t>
  </si>
  <si>
    <t>sdisi</t>
  </si>
  <si>
    <t>POD received from cell 0653843035 M</t>
  </si>
  <si>
    <t>LINDOKHULE KHUMALO</t>
  </si>
  <si>
    <t>CHANTEKLE MAINE</t>
  </si>
  <si>
    <t>LINDO</t>
  </si>
  <si>
    <t>MIN</t>
  </si>
  <si>
    <t>PORT4</t>
  </si>
  <si>
    <t>PORT SHEPSTONE</t>
  </si>
  <si>
    <t>CHUNTELLE MANIE</t>
  </si>
  <si>
    <t>KISTIM</t>
  </si>
  <si>
    <t>COL</t>
  </si>
  <si>
    <t>MARBL</t>
  </si>
  <si>
    <t>MARBLE HALL</t>
  </si>
  <si>
    <t>Ephraim</t>
  </si>
  <si>
    <t>POD received from cell 0836713403 M</t>
  </si>
  <si>
    <t>NELSP</t>
  </si>
  <si>
    <t>NELSPRUIT</t>
  </si>
  <si>
    <t xml:space="preserve">ARM SOLUTIONS                      </t>
  </si>
  <si>
    <t>John</t>
  </si>
  <si>
    <t>Consignee not available)</t>
  </si>
  <si>
    <t>SYSTEM</t>
  </si>
  <si>
    <t>POD received from cell 0672852519 M</t>
  </si>
  <si>
    <t>Kaveer for mervlen</t>
  </si>
  <si>
    <t>PIETER MULLER</t>
  </si>
  <si>
    <t>Pieter</t>
  </si>
  <si>
    <t>min</t>
  </si>
  <si>
    <t xml:space="preserve">unilock manufacturing cc           </t>
  </si>
  <si>
    <t>ON2</t>
  </si>
  <si>
    <t>chantall</t>
  </si>
  <si>
    <t xml:space="preserve">atm solutions                      </t>
  </si>
  <si>
    <t>atm solutions locks</t>
  </si>
  <si>
    <t>yashen</t>
  </si>
  <si>
    <t>Anne</t>
  </si>
  <si>
    <t>POD received from cell 0746652816 M</t>
  </si>
  <si>
    <t xml:space="preserve">ATM SOLUTIONS HEAD OFFICE          </t>
  </si>
  <si>
    <t>Ann/Quinton/Noma</t>
  </si>
  <si>
    <t>t carl</t>
  </si>
  <si>
    <t>MIDRA</t>
  </si>
  <si>
    <t>MIDRAND</t>
  </si>
  <si>
    <t xml:space="preserve">ALLCASH TECHNOLOGIES               </t>
  </si>
  <si>
    <t>ELLEN MNTAMBO</t>
  </si>
  <si>
    <t>steven</t>
  </si>
  <si>
    <t>POD received from cell 0658988096 M</t>
  </si>
  <si>
    <t>REGINALD LEGODI</t>
  </si>
  <si>
    <t>portia</t>
  </si>
  <si>
    <t xml:space="preserve">PAYCORP                            </t>
  </si>
  <si>
    <t>QUINTIN DE BOER</t>
  </si>
  <si>
    <t>GULIVAN</t>
  </si>
  <si>
    <t>Noma</t>
  </si>
  <si>
    <t>LADYS</t>
  </si>
  <si>
    <t>LADYSMITH (NTL)</t>
  </si>
  <si>
    <t>SMANTHA</t>
  </si>
  <si>
    <t>thapelo</t>
  </si>
  <si>
    <t xml:space="preserve">GEROREE DEMIKAL                    </t>
  </si>
  <si>
    <t>B J DELPORT</t>
  </si>
  <si>
    <t>linco</t>
  </si>
  <si>
    <t>JON</t>
  </si>
  <si>
    <t>eugene</t>
  </si>
  <si>
    <t>RAJESH MOHABIR/YASHEN POORAI</t>
  </si>
  <si>
    <t xml:space="preserve">sue                           </t>
  </si>
  <si>
    <t xml:space="preserve">POD received from cell 0848255037 M     </t>
  </si>
  <si>
    <t xml:space="preserve">atm salutions                      </t>
  </si>
  <si>
    <t>atm</t>
  </si>
  <si>
    <t>johan marx</t>
  </si>
  <si>
    <t>MIKE</t>
  </si>
  <si>
    <t>FEMI</t>
  </si>
  <si>
    <t>KETSO</t>
  </si>
  <si>
    <t>ZONDO</t>
  </si>
  <si>
    <t>LIANDRA</t>
  </si>
  <si>
    <t>Lincoln</t>
  </si>
  <si>
    <t>LOUIS</t>
  </si>
  <si>
    <t>LOUIS TRICHARDT</t>
  </si>
  <si>
    <t>simon</t>
  </si>
  <si>
    <t>POD received from cell 0839546952 M</t>
  </si>
  <si>
    <t>hendrick</t>
  </si>
  <si>
    <t>MODRIVA</t>
  </si>
  <si>
    <t xml:space="preserve">AXPRESSWAY                         </t>
  </si>
  <si>
    <t>ELSA ANDILE</t>
  </si>
  <si>
    <t>ELSA</t>
  </si>
  <si>
    <t>POD received from cell 0733056816 M</t>
  </si>
  <si>
    <t>BOITUMELO</t>
  </si>
  <si>
    <t>TONI</t>
  </si>
  <si>
    <t>Moratuwa</t>
  </si>
  <si>
    <t>WIKUS</t>
  </si>
  <si>
    <t>PIETER</t>
  </si>
  <si>
    <t>KISO KHALAKI</t>
  </si>
  <si>
    <t>HEIN</t>
  </si>
  <si>
    <t>POD received from cell 0633458174 M</t>
  </si>
  <si>
    <t>MAHMOOD</t>
  </si>
  <si>
    <t>elias</t>
  </si>
  <si>
    <t>signature</t>
  </si>
  <si>
    <t>POD received from cell 0825546189 M</t>
  </si>
  <si>
    <t>POD received from cell 0834934987 M</t>
  </si>
  <si>
    <t>Eugene</t>
  </si>
  <si>
    <t>Lydia</t>
  </si>
  <si>
    <t>POD received from cell 0736337571 M</t>
  </si>
  <si>
    <t>rinette</t>
  </si>
  <si>
    <t>MALCOLM</t>
  </si>
  <si>
    <t>MORATUWA   DEBRA</t>
  </si>
  <si>
    <t>Casey</t>
  </si>
  <si>
    <t xml:space="preserve">Mike                          </t>
  </si>
  <si>
    <t xml:space="preserve">POD received from cell 0671217407 M     </t>
  </si>
  <si>
    <t xml:space="preserve">GEORGE CENTRAL STORAGE             </t>
  </si>
  <si>
    <t>COERT JOHAN</t>
  </si>
  <si>
    <t>Innes</t>
  </si>
  <si>
    <t>Late linehaul</t>
  </si>
  <si>
    <t>pep</t>
  </si>
  <si>
    <t xml:space="preserve">ATM SOLUTIONS ADO                  </t>
  </si>
  <si>
    <t>VUSA</t>
  </si>
  <si>
    <t>THULUFHELO</t>
  </si>
  <si>
    <t>karabo</t>
  </si>
  <si>
    <t>POD received from cell 0813693772 M</t>
  </si>
  <si>
    <t>MAHMODO</t>
  </si>
  <si>
    <t xml:space="preserve">thapelo                       </t>
  </si>
  <si>
    <t xml:space="preserve">POD received from cell 0642876976 M     </t>
  </si>
  <si>
    <t>KEISO KHALALI</t>
  </si>
  <si>
    <t>HEINRICH</t>
  </si>
  <si>
    <t>KELSO</t>
  </si>
  <si>
    <t>rennette</t>
  </si>
  <si>
    <t>MORATUMA</t>
  </si>
  <si>
    <t>DEVAN REDDY</t>
  </si>
  <si>
    <t>poetic</t>
  </si>
  <si>
    <t>SAM</t>
  </si>
  <si>
    <t>kgaugelo</t>
  </si>
  <si>
    <t>POD received from cell 0761285291 M</t>
  </si>
  <si>
    <t>APHELELE MANANGO</t>
  </si>
  <si>
    <t>monique</t>
  </si>
  <si>
    <t>calvin</t>
  </si>
  <si>
    <t>msz</t>
  </si>
  <si>
    <t>WHINEY ROSENBERG</t>
  </si>
  <si>
    <t>NOMA</t>
  </si>
  <si>
    <t xml:space="preserve">ATM SOLUTIONS PORTSHEPSTONE        </t>
  </si>
  <si>
    <t>KISHAL HARI</t>
  </si>
  <si>
    <t xml:space="preserve">Flyer </t>
  </si>
  <si>
    <t>GULIVAN NAUDE/RYDEEN DOUTIE</t>
  </si>
  <si>
    <t>sibangani</t>
  </si>
  <si>
    <t>lep</t>
  </si>
  <si>
    <t>ruth</t>
  </si>
  <si>
    <t>POD received from cell 0732125467 M</t>
  </si>
  <si>
    <t>SAMANHA</t>
  </si>
  <si>
    <t>Company Closed</t>
  </si>
  <si>
    <t>BURG1</t>
  </si>
  <si>
    <t>BURGERSFORT</t>
  </si>
  <si>
    <t>moses</t>
  </si>
  <si>
    <t>POD received from cell 0762402177 M</t>
  </si>
  <si>
    <t xml:space="preserve">UNILOCK MANUF CC                   </t>
  </si>
  <si>
    <t>CHANTELL PIOTR</t>
  </si>
  <si>
    <t>LAWRENCE</t>
  </si>
  <si>
    <t>JASON</t>
  </si>
  <si>
    <t>TES</t>
  </si>
  <si>
    <t>1 box</t>
  </si>
  <si>
    <t>2 BOXES</t>
  </si>
  <si>
    <t>wikus</t>
  </si>
  <si>
    <t xml:space="preserve">IVOR GOUWS                         </t>
  </si>
  <si>
    <t>martha</t>
  </si>
  <si>
    <t>Jonathan</t>
  </si>
  <si>
    <t xml:space="preserve">ELDA                               </t>
  </si>
  <si>
    <t>ELDAS BEUTY INN</t>
  </si>
  <si>
    <t>ELDA</t>
  </si>
  <si>
    <t>POD received from cell 0734787843 M</t>
  </si>
  <si>
    <t>UMTAT</t>
  </si>
  <si>
    <t>UMTATA</t>
  </si>
  <si>
    <t>HOLD</t>
  </si>
  <si>
    <t xml:space="preserve">paycorp                            </t>
  </si>
  <si>
    <t>locks</t>
  </si>
  <si>
    <t>sboniso</t>
  </si>
  <si>
    <t>SIGNATURE</t>
  </si>
  <si>
    <t>POD received from cell 0797074161 M</t>
  </si>
  <si>
    <t>tersia</t>
  </si>
  <si>
    <t>KHUTSO RAMALOBELA</t>
  </si>
  <si>
    <t xml:space="preserve">ATM SOLUITIONS                     </t>
  </si>
  <si>
    <t>MALOOLM</t>
  </si>
  <si>
    <t>Anastasia</t>
  </si>
  <si>
    <t>CHANTELL</t>
  </si>
  <si>
    <t>zingile</t>
  </si>
  <si>
    <t xml:space="preserve">FCS                                </t>
  </si>
  <si>
    <t>HENRY</t>
  </si>
  <si>
    <t>Manuel</t>
  </si>
  <si>
    <t>POD received from cell 0630881624 M</t>
  </si>
  <si>
    <t>reginald</t>
  </si>
  <si>
    <t>PETER L</t>
  </si>
  <si>
    <t>mike</t>
  </si>
  <si>
    <t>CSH / FUE / DOC</t>
  </si>
  <si>
    <t>BOX</t>
  </si>
  <si>
    <t xml:space="preserve">ATM Solutions                      </t>
  </si>
  <si>
    <t>Mervlen Reddy</t>
  </si>
  <si>
    <t>kaveer</t>
  </si>
  <si>
    <t>ATM Solutions Fidelity Cash Service</t>
  </si>
  <si>
    <t>Khutso/Present</t>
  </si>
  <si>
    <t>kholofelo</t>
  </si>
  <si>
    <t>karuna</t>
  </si>
  <si>
    <t>Musa</t>
  </si>
  <si>
    <t>boithemlo</t>
  </si>
  <si>
    <t>suren m</t>
  </si>
  <si>
    <t>Steven</t>
  </si>
  <si>
    <t>STOERS</t>
  </si>
  <si>
    <t xml:space="preserve">atm soltions                       </t>
  </si>
  <si>
    <t xml:space="preserve">ZINGILE                            </t>
  </si>
  <si>
    <t xml:space="preserve">STORES                             </t>
  </si>
  <si>
    <t>ATM SOLUTION</t>
  </si>
  <si>
    <t>reinet</t>
  </si>
  <si>
    <t>let</t>
  </si>
  <si>
    <t>box</t>
  </si>
  <si>
    <t>KISHAN</t>
  </si>
  <si>
    <t>LOCS HEAD OFFICE</t>
  </si>
  <si>
    <t>lowrence</t>
  </si>
  <si>
    <t>ZINGILE NKOMENI</t>
  </si>
  <si>
    <t>ZINGILE</t>
  </si>
  <si>
    <t>Leonard</t>
  </si>
  <si>
    <t>POD received from cell 0679952741 M</t>
  </si>
  <si>
    <t>thami</t>
  </si>
  <si>
    <t>KYLE</t>
  </si>
  <si>
    <t xml:space="preserve">unilock manufacturing              </t>
  </si>
  <si>
    <t>kershen</t>
  </si>
  <si>
    <t>chatell</t>
  </si>
  <si>
    <t>julius</t>
  </si>
  <si>
    <t>MARATUWA</t>
  </si>
  <si>
    <t>POD received from cell 0645475715 M</t>
  </si>
  <si>
    <t>FLYER</t>
  </si>
  <si>
    <t xml:space="preserve">ATM SOLUTIONS CAPE TOWN            </t>
  </si>
  <si>
    <t xml:space="preserve">GULIVAN NAUDE </t>
  </si>
  <si>
    <t xml:space="preserve">FLYER </t>
  </si>
  <si>
    <t xml:space="preserve">FEDELITY CASHA SERCICES            </t>
  </si>
  <si>
    <t>LAWRANCE</t>
  </si>
  <si>
    <t>Fatima</t>
  </si>
  <si>
    <t xml:space="preserve">FEDELITY CASH SERVICES             </t>
  </si>
  <si>
    <t>FHULU</t>
  </si>
  <si>
    <t>Kaveer for marvin</t>
  </si>
  <si>
    <t>POD received from cell 0734775152 M</t>
  </si>
  <si>
    <t xml:space="preserve">ARTM SOLURIONS                     </t>
  </si>
  <si>
    <t>mervlen</t>
  </si>
  <si>
    <t>POD received from cell 0823051341 M</t>
  </si>
  <si>
    <t xml:space="preserve">atm sol                            </t>
  </si>
  <si>
    <t xml:space="preserve">atm solautions                     </t>
  </si>
  <si>
    <t>Chantell</t>
  </si>
  <si>
    <t>POD received from cell 0719888107 M</t>
  </si>
  <si>
    <t>PIET MASHALA</t>
  </si>
  <si>
    <t>CHANTELLE-MARIE</t>
  </si>
  <si>
    <t>Joel</t>
  </si>
  <si>
    <t>hendrik</t>
  </si>
  <si>
    <t>POD received from cell 0721832419 M</t>
  </si>
  <si>
    <t>LINCO</t>
  </si>
  <si>
    <t>JOHN MULLER</t>
  </si>
  <si>
    <t>deliwe</t>
  </si>
  <si>
    <t xml:space="preserve">GEORGE CENTRAL STORAGE COMPANY     </t>
  </si>
  <si>
    <t xml:space="preserve">Innes                         </t>
  </si>
  <si>
    <t xml:space="preserve">                                        </t>
  </si>
  <si>
    <t xml:space="preserve">unilcok manufacturing              </t>
  </si>
  <si>
    <t>merylen r</t>
  </si>
  <si>
    <t>KERSHEN</t>
  </si>
  <si>
    <t>rosy</t>
  </si>
  <si>
    <t>JONATHAN</t>
  </si>
  <si>
    <t>STORE</t>
  </si>
  <si>
    <t xml:space="preserve">AYM SOLURIONS                      </t>
  </si>
  <si>
    <t>MULLER</t>
  </si>
  <si>
    <t>RINDZELANI</t>
  </si>
  <si>
    <t>tshifhiwa</t>
  </si>
  <si>
    <t>nthabeleng</t>
  </si>
  <si>
    <t>NIS</t>
  </si>
  <si>
    <t>POD received from cell 0834103236 M</t>
  </si>
  <si>
    <t>Marcia</t>
  </si>
  <si>
    <t>R MALUKE</t>
  </si>
  <si>
    <t>FHULUFHELO</t>
  </si>
  <si>
    <t>DIVEN</t>
  </si>
  <si>
    <t>KEISO KHALAKI</t>
  </si>
  <si>
    <t xml:space="preserve">ATM SOLUTUIONS                     </t>
  </si>
  <si>
    <t>LINDO KHMALO</t>
  </si>
  <si>
    <t>LACKS DEP</t>
  </si>
  <si>
    <t>Reinetto</t>
  </si>
  <si>
    <t>POD received from cell 0712184974 M</t>
  </si>
  <si>
    <t>RAJESH MOHABIR YASHEN POORAI</t>
  </si>
  <si>
    <t>CHANTELL OLWAGE   PIOTR</t>
  </si>
  <si>
    <t>GULIVAN NAUDE RYDEEN DOUTIE</t>
  </si>
  <si>
    <t xml:space="preserve">ATM SOLUTIONS RUSTENBURG           </t>
  </si>
  <si>
    <t xml:space="preserve">UNILOCK MANUFACTURE                </t>
  </si>
  <si>
    <t xml:space="preserve">ch ntall                      </t>
  </si>
  <si>
    <t xml:space="preserve">POD received from cell 0769347056 M     </t>
  </si>
  <si>
    <t>MOSES MAPHUTHA</t>
  </si>
  <si>
    <t xml:space="preserve">ATM SOLUTOIS GEORGE CENTRAL ST     </t>
  </si>
  <si>
    <t xml:space="preserve">ATM SOLUTOINS                      </t>
  </si>
  <si>
    <t>COERT</t>
  </si>
  <si>
    <t>YABANTU</t>
  </si>
  <si>
    <t xml:space="preserve">ATM SOLUTIONS VRY                  </t>
  </si>
  <si>
    <t>ATM SOLUTIONS STORES</t>
  </si>
  <si>
    <t>PETER MUUER</t>
  </si>
  <si>
    <t xml:space="preserve">S.A GREETINGS                      </t>
  </si>
  <si>
    <t xml:space="preserve">atm solutions-jhb                  </t>
  </si>
  <si>
    <t>shira c</t>
  </si>
  <si>
    <t>toni</t>
  </si>
  <si>
    <t>MORATUWA</t>
  </si>
  <si>
    <t>kyle s</t>
  </si>
  <si>
    <t>POD received from cell 0712373754 M</t>
  </si>
  <si>
    <t>CALVIN KHOZA</t>
  </si>
  <si>
    <t xml:space="preserve">ATM SOLUTIONSD                     </t>
  </si>
  <si>
    <t xml:space="preserve">morgan                        </t>
  </si>
  <si>
    <t xml:space="preserve">ZINGILE NKOMENI                    </t>
  </si>
  <si>
    <t xml:space="preserve">LIHLE SKADENI                      </t>
  </si>
  <si>
    <t xml:space="preserve">NA                                 </t>
  </si>
  <si>
    <t xml:space="preserve">skynet                             </t>
  </si>
  <si>
    <t>calin</t>
  </si>
  <si>
    <t>jap</t>
  </si>
  <si>
    <t>DIE802417452</t>
  </si>
  <si>
    <t xml:space="preserve">FEDELITY CASH DRTVICES             </t>
  </si>
  <si>
    <t>RIDELANI</t>
  </si>
  <si>
    <t xml:space="preserve">ATM SOLUINIOS                      </t>
  </si>
  <si>
    <t xml:space="preserve">amt solutions                      </t>
  </si>
  <si>
    <t>stores</t>
  </si>
  <si>
    <t xml:space="preserve">FEDELIRTY CSH SERVICES             </t>
  </si>
  <si>
    <t>ALIAS</t>
  </si>
  <si>
    <t>DEBRA   EMILE</t>
  </si>
  <si>
    <t>JETTY</t>
  </si>
  <si>
    <t>JERRY</t>
  </si>
  <si>
    <t>MAD</t>
  </si>
  <si>
    <t>HENDRICK</t>
  </si>
  <si>
    <t>S MORARUWA</t>
  </si>
  <si>
    <t>tahina</t>
  </si>
  <si>
    <t xml:space="preserve">Noma                          </t>
  </si>
  <si>
    <t xml:space="preserve">POD received from cell 0712184974 M     </t>
  </si>
  <si>
    <t xml:space="preserve">atm solvtions                      </t>
  </si>
  <si>
    <t>DANIEL</t>
  </si>
  <si>
    <t>JOSN PETERS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</si>
</sst>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7"/>
      <color rgb="FF33333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medium">
        <color rgb="FFDDDDDD"/>
      </left>
      <right/>
      <top style="medium">
        <color rgb="FFDDDDDD"/>
      </top>
      <bottom style="medium">
        <color rgb="FFDDDDDD"/>
      </bottom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14" fontId="0" fillId="0" borderId="0" xfId="0" applyNumberFormat="1"/>
    <xf numFmtId="2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N291"/>
  <sheetViews>
    <sheetView tabSelected="1" topLeftCell="A280" workbookViewId="0">
      <selection activeCell="A292" sqref="A292:XFD486"/>
    </sheetView>
  </sheetViews>
  <sheetFormatPr defaultRowHeight="15" x14ac:dyDescent="0.25"/>
  <cols>
    <col min="5" max="5" width="16.140625" bestFit="1" customWidth="1"/>
  </cols>
  <sheetData>
    <row r="1" spans="1:92" ht="27.75" thickBo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17</v>
      </c>
      <c r="U1" s="1" t="s">
        <v>19</v>
      </c>
      <c r="V1" s="1" t="s">
        <v>17</v>
      </c>
      <c r="W1" s="1" t="s">
        <v>20</v>
      </c>
      <c r="X1" s="1" t="s">
        <v>17</v>
      </c>
      <c r="Y1" s="1" t="s">
        <v>21</v>
      </c>
      <c r="Z1" s="1" t="s">
        <v>17</v>
      </c>
      <c r="AA1" s="1" t="s">
        <v>22</v>
      </c>
      <c r="AB1" s="1" t="s">
        <v>17</v>
      </c>
      <c r="AC1" s="1" t="s">
        <v>23</v>
      </c>
      <c r="AD1" s="1" t="s">
        <v>17</v>
      </c>
      <c r="AE1" s="1" t="s">
        <v>24</v>
      </c>
      <c r="AF1" s="1" t="s">
        <v>17</v>
      </c>
      <c r="AG1" s="1" t="s">
        <v>25</v>
      </c>
      <c r="AH1" s="1" t="s">
        <v>17</v>
      </c>
      <c r="AI1" s="1" t="s">
        <v>26</v>
      </c>
      <c r="AJ1" s="1" t="s">
        <v>17</v>
      </c>
      <c r="AK1" s="1" t="s">
        <v>27</v>
      </c>
      <c r="AL1" s="1" t="s">
        <v>17</v>
      </c>
      <c r="AM1" s="1" t="s">
        <v>28</v>
      </c>
      <c r="AN1" s="1" t="s">
        <v>17</v>
      </c>
      <c r="AO1" s="1" t="s">
        <v>29</v>
      </c>
      <c r="AP1" s="1" t="s">
        <v>17</v>
      </c>
      <c r="AQ1" s="1" t="s">
        <v>30</v>
      </c>
      <c r="AR1" s="1" t="s">
        <v>17</v>
      </c>
      <c r="AS1" s="1" t="s">
        <v>31</v>
      </c>
      <c r="AT1" s="1" t="s">
        <v>17</v>
      </c>
      <c r="AU1" s="1" t="s">
        <v>32</v>
      </c>
      <c r="AV1" s="1" t="s">
        <v>17</v>
      </c>
      <c r="AW1" s="1" t="s">
        <v>33</v>
      </c>
      <c r="AX1" s="1" t="s">
        <v>17</v>
      </c>
      <c r="AY1" s="1" t="s">
        <v>34</v>
      </c>
      <c r="AZ1" s="1" t="s">
        <v>17</v>
      </c>
      <c r="BA1" s="1" t="s">
        <v>35</v>
      </c>
      <c r="BB1" s="1" t="s">
        <v>17</v>
      </c>
      <c r="BC1" s="1" t="s">
        <v>36</v>
      </c>
      <c r="BD1" s="1" t="s">
        <v>17</v>
      </c>
      <c r="BE1" s="1" t="s">
        <v>37</v>
      </c>
      <c r="BF1" s="1" t="s">
        <v>17</v>
      </c>
      <c r="BG1" s="1" t="s">
        <v>38</v>
      </c>
      <c r="BH1" s="1" t="s">
        <v>39</v>
      </c>
      <c r="BI1" s="1" t="s">
        <v>40</v>
      </c>
      <c r="BJ1" s="1" t="s">
        <v>41</v>
      </c>
      <c r="BK1" s="1" t="s">
        <v>42</v>
      </c>
      <c r="BL1" s="1" t="s">
        <v>43</v>
      </c>
      <c r="BM1" s="1" t="s">
        <v>44</v>
      </c>
      <c r="BN1" s="1" t="s">
        <v>45</v>
      </c>
      <c r="BO1" s="1" t="s">
        <v>46</v>
      </c>
      <c r="BP1" s="1" t="s">
        <v>47</v>
      </c>
      <c r="BQ1" s="1" t="s">
        <v>48</v>
      </c>
      <c r="BR1" s="1" t="s">
        <v>49</v>
      </c>
      <c r="BS1" s="1" t="s">
        <v>50</v>
      </c>
      <c r="BT1" s="1" t="s">
        <v>51</v>
      </c>
      <c r="BU1" s="1" t="s">
        <v>52</v>
      </c>
      <c r="BV1" s="1" t="s">
        <v>53</v>
      </c>
      <c r="BW1" s="1" t="s">
        <v>54</v>
      </c>
      <c r="BX1" s="1" t="s">
        <v>55</v>
      </c>
      <c r="BY1" s="1" t="s">
        <v>56</v>
      </c>
      <c r="BZ1" s="1" t="s">
        <v>57</v>
      </c>
      <c r="CA1" s="1" t="s">
        <v>58</v>
      </c>
      <c r="CB1" s="1" t="s">
        <v>59</v>
      </c>
      <c r="CC1" s="1" t="s">
        <v>60</v>
      </c>
      <c r="CD1" s="1" t="s">
        <v>61</v>
      </c>
      <c r="CE1" s="1" t="s">
        <v>62</v>
      </c>
      <c r="CF1" s="1" t="s">
        <v>63</v>
      </c>
      <c r="CG1" s="1" t="s">
        <v>64</v>
      </c>
      <c r="CH1" s="1" t="s">
        <v>65</v>
      </c>
      <c r="CI1" s="1" t="s">
        <v>66</v>
      </c>
      <c r="CJ1" s="1" t="s">
        <v>67</v>
      </c>
      <c r="CK1" s="1" t="s">
        <v>68</v>
      </c>
      <c r="CL1" s="1" t="s">
        <v>69</v>
      </c>
      <c r="CM1" s="1" t="s">
        <v>70</v>
      </c>
      <c r="CN1" s="2" t="s">
        <v>71</v>
      </c>
    </row>
    <row r="2" spans="1:92" x14ac:dyDescent="0.25">
      <c r="A2" t="s">
        <v>72</v>
      </c>
      <c r="B2" t="s">
        <v>73</v>
      </c>
      <c r="C2" t="s">
        <v>74</v>
      </c>
      <c r="E2" t="str">
        <f>"009941735786"</f>
        <v>009941735786</v>
      </c>
      <c r="F2" s="3">
        <v>44687</v>
      </c>
      <c r="G2">
        <v>202302</v>
      </c>
      <c r="H2" t="s">
        <v>75</v>
      </c>
      <c r="I2" t="s">
        <v>76</v>
      </c>
      <c r="J2" t="s">
        <v>77</v>
      </c>
      <c r="K2" t="s">
        <v>78</v>
      </c>
      <c r="L2" t="s">
        <v>79</v>
      </c>
      <c r="M2" t="s">
        <v>80</v>
      </c>
      <c r="N2" t="s">
        <v>77</v>
      </c>
      <c r="O2" t="s">
        <v>81</v>
      </c>
      <c r="P2" t="str">
        <f>"STORES                        "</f>
        <v xml:space="preserve">STORES                        </v>
      </c>
      <c r="Q2">
        <v>0</v>
      </c>
      <c r="R2">
        <v>0</v>
      </c>
      <c r="S2">
        <v>0</v>
      </c>
      <c r="T2">
        <v>0</v>
      </c>
      <c r="U2">
        <v>0</v>
      </c>
      <c r="V2">
        <v>0</v>
      </c>
      <c r="W2">
        <v>0</v>
      </c>
      <c r="X2">
        <v>0</v>
      </c>
      <c r="Y2">
        <v>0</v>
      </c>
      <c r="Z2">
        <v>0</v>
      </c>
      <c r="AA2">
        <v>0</v>
      </c>
      <c r="AB2">
        <v>0</v>
      </c>
      <c r="AC2">
        <v>0</v>
      </c>
      <c r="AD2">
        <v>0</v>
      </c>
      <c r="AE2">
        <v>0</v>
      </c>
      <c r="AF2">
        <v>0</v>
      </c>
      <c r="AG2">
        <v>0</v>
      </c>
      <c r="AH2">
        <v>0</v>
      </c>
      <c r="AI2">
        <v>0</v>
      </c>
      <c r="AJ2">
        <v>0</v>
      </c>
      <c r="AK2">
        <v>44.71</v>
      </c>
      <c r="AL2">
        <v>0</v>
      </c>
      <c r="AM2">
        <v>0</v>
      </c>
      <c r="AN2">
        <v>0</v>
      </c>
      <c r="AO2">
        <v>0</v>
      </c>
      <c r="AP2">
        <v>0</v>
      </c>
      <c r="AQ2">
        <v>0</v>
      </c>
      <c r="AR2">
        <v>0</v>
      </c>
      <c r="AS2">
        <v>0</v>
      </c>
      <c r="AT2">
        <v>0</v>
      </c>
      <c r="AU2">
        <v>0</v>
      </c>
      <c r="AV2">
        <v>0</v>
      </c>
      <c r="AW2">
        <v>0</v>
      </c>
      <c r="AX2">
        <v>0</v>
      </c>
      <c r="AY2">
        <v>0</v>
      </c>
      <c r="AZ2">
        <v>0</v>
      </c>
      <c r="BA2">
        <v>0</v>
      </c>
      <c r="BB2">
        <v>0</v>
      </c>
      <c r="BC2">
        <v>0</v>
      </c>
      <c r="BD2">
        <v>0</v>
      </c>
      <c r="BE2">
        <v>0</v>
      </c>
      <c r="BF2">
        <v>0</v>
      </c>
      <c r="BG2">
        <v>0</v>
      </c>
      <c r="BH2">
        <v>1</v>
      </c>
      <c r="BI2">
        <v>1</v>
      </c>
      <c r="BJ2">
        <v>0.2</v>
      </c>
      <c r="BK2">
        <v>1</v>
      </c>
      <c r="BL2">
        <v>129.07</v>
      </c>
      <c r="BM2">
        <v>19.36</v>
      </c>
      <c r="BN2">
        <v>148.43</v>
      </c>
      <c r="BO2">
        <v>148.43</v>
      </c>
      <c r="BQ2" t="s">
        <v>82</v>
      </c>
      <c r="BR2" t="s">
        <v>83</v>
      </c>
      <c r="BS2" s="3">
        <v>44691</v>
      </c>
      <c r="BT2" s="4">
        <v>0.42499999999999999</v>
      </c>
      <c r="BU2" t="s">
        <v>84</v>
      </c>
      <c r="BV2" t="s">
        <v>85</v>
      </c>
      <c r="BW2" t="s">
        <v>86</v>
      </c>
      <c r="BX2" t="s">
        <v>87</v>
      </c>
      <c r="BY2">
        <v>1200</v>
      </c>
      <c r="BZ2" t="s">
        <v>88</v>
      </c>
      <c r="CC2" t="s">
        <v>80</v>
      </c>
      <c r="CD2">
        <v>9700</v>
      </c>
      <c r="CE2" t="s">
        <v>89</v>
      </c>
      <c r="CF2" s="3">
        <v>44692</v>
      </c>
      <c r="CI2">
        <v>1</v>
      </c>
      <c r="CJ2">
        <v>2</v>
      </c>
      <c r="CK2">
        <v>23</v>
      </c>
      <c r="CL2" t="s">
        <v>85</v>
      </c>
    </row>
    <row r="3" spans="1:92" x14ac:dyDescent="0.25">
      <c r="A3" t="s">
        <v>72</v>
      </c>
      <c r="B3" t="s">
        <v>73</v>
      </c>
      <c r="C3" t="s">
        <v>74</v>
      </c>
      <c r="E3" t="str">
        <f>"009941737495"</f>
        <v>009941737495</v>
      </c>
      <c r="F3" s="3">
        <v>44687</v>
      </c>
      <c r="G3">
        <v>202302</v>
      </c>
      <c r="H3" t="s">
        <v>75</v>
      </c>
      <c r="I3" t="s">
        <v>76</v>
      </c>
      <c r="J3" t="s">
        <v>77</v>
      </c>
      <c r="K3" t="s">
        <v>78</v>
      </c>
      <c r="L3" t="s">
        <v>90</v>
      </c>
      <c r="M3" t="s">
        <v>91</v>
      </c>
      <c r="N3" t="s">
        <v>92</v>
      </c>
      <c r="O3" t="s">
        <v>93</v>
      </c>
      <c r="P3" t="str">
        <f>"STORES                        "</f>
        <v xml:space="preserve">STORES                        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0</v>
      </c>
      <c r="Y3">
        <v>0</v>
      </c>
      <c r="Z3">
        <v>0</v>
      </c>
      <c r="AA3">
        <v>0</v>
      </c>
      <c r="AB3">
        <v>0</v>
      </c>
      <c r="AC3">
        <v>0</v>
      </c>
      <c r="AD3">
        <v>0</v>
      </c>
      <c r="AE3">
        <v>0</v>
      </c>
      <c r="AF3">
        <v>0</v>
      </c>
      <c r="AG3">
        <v>0</v>
      </c>
      <c r="AH3">
        <v>0</v>
      </c>
      <c r="AI3">
        <v>0</v>
      </c>
      <c r="AJ3">
        <v>0</v>
      </c>
      <c r="AK3">
        <v>62.94</v>
      </c>
      <c r="AL3">
        <v>0</v>
      </c>
      <c r="AM3">
        <v>0</v>
      </c>
      <c r="AN3">
        <v>0</v>
      </c>
      <c r="AO3">
        <v>0</v>
      </c>
      <c r="AP3">
        <v>0</v>
      </c>
      <c r="AQ3">
        <v>0</v>
      </c>
      <c r="AR3">
        <v>0</v>
      </c>
      <c r="AS3">
        <v>0</v>
      </c>
      <c r="AT3">
        <v>0</v>
      </c>
      <c r="AU3">
        <v>0</v>
      </c>
      <c r="AV3">
        <v>0</v>
      </c>
      <c r="AW3">
        <v>0</v>
      </c>
      <c r="AX3">
        <v>0</v>
      </c>
      <c r="AY3">
        <v>0</v>
      </c>
      <c r="AZ3">
        <v>0</v>
      </c>
      <c r="BA3">
        <v>0</v>
      </c>
      <c r="BB3">
        <v>0</v>
      </c>
      <c r="BC3">
        <v>0</v>
      </c>
      <c r="BD3">
        <v>0</v>
      </c>
      <c r="BE3">
        <v>0</v>
      </c>
      <c r="BF3">
        <v>0</v>
      </c>
      <c r="BG3">
        <v>0</v>
      </c>
      <c r="BH3">
        <v>1</v>
      </c>
      <c r="BI3">
        <v>5.8</v>
      </c>
      <c r="BJ3">
        <v>3.9</v>
      </c>
      <c r="BK3">
        <v>6</v>
      </c>
      <c r="BL3">
        <v>186.94</v>
      </c>
      <c r="BM3">
        <v>28.04</v>
      </c>
      <c r="BN3">
        <v>214.98</v>
      </c>
      <c r="BO3">
        <v>214.98</v>
      </c>
      <c r="BQ3" t="s">
        <v>94</v>
      </c>
      <c r="BR3" t="s">
        <v>83</v>
      </c>
      <c r="BS3" s="3">
        <v>44690</v>
      </c>
      <c r="BT3" s="4">
        <v>0.64513888888888882</v>
      </c>
      <c r="BU3" t="s">
        <v>95</v>
      </c>
      <c r="BV3" t="s">
        <v>96</v>
      </c>
      <c r="BY3">
        <v>19339.560000000001</v>
      </c>
      <c r="BZ3" t="s">
        <v>97</v>
      </c>
      <c r="CA3" t="s">
        <v>98</v>
      </c>
      <c r="CC3" t="s">
        <v>91</v>
      </c>
      <c r="CD3">
        <v>1034</v>
      </c>
      <c r="CE3" t="s">
        <v>89</v>
      </c>
      <c r="CF3" s="3">
        <v>44690</v>
      </c>
      <c r="CI3">
        <v>1</v>
      </c>
      <c r="CJ3">
        <v>1</v>
      </c>
      <c r="CK3">
        <v>43</v>
      </c>
      <c r="CL3" t="s">
        <v>85</v>
      </c>
    </row>
    <row r="4" spans="1:92" x14ac:dyDescent="0.25">
      <c r="A4" t="s">
        <v>72</v>
      </c>
      <c r="B4" t="s">
        <v>73</v>
      </c>
      <c r="C4" t="s">
        <v>74</v>
      </c>
      <c r="E4" t="str">
        <f>"080010468831"</f>
        <v>080010468831</v>
      </c>
      <c r="F4" s="3">
        <v>44686</v>
      </c>
      <c r="G4">
        <v>202302</v>
      </c>
      <c r="H4" t="s">
        <v>99</v>
      </c>
      <c r="I4" t="s">
        <v>100</v>
      </c>
      <c r="J4" t="s">
        <v>101</v>
      </c>
      <c r="K4" t="s">
        <v>78</v>
      </c>
      <c r="L4" t="s">
        <v>102</v>
      </c>
      <c r="M4" t="s">
        <v>103</v>
      </c>
      <c r="N4" t="s">
        <v>104</v>
      </c>
      <c r="O4" t="s">
        <v>81</v>
      </c>
      <c r="P4" t="str">
        <f>"-                             "</f>
        <v xml:space="preserve">-                             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44.71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1</v>
      </c>
      <c r="BI4">
        <v>1</v>
      </c>
      <c r="BJ4">
        <v>0.2</v>
      </c>
      <c r="BK4">
        <v>1</v>
      </c>
      <c r="BL4">
        <v>129.07</v>
      </c>
      <c r="BM4">
        <v>19.36</v>
      </c>
      <c r="BN4">
        <v>148.43</v>
      </c>
      <c r="BO4">
        <v>148.43</v>
      </c>
      <c r="BP4" t="s">
        <v>105</v>
      </c>
      <c r="BQ4" t="s">
        <v>106</v>
      </c>
      <c r="BR4" t="s">
        <v>107</v>
      </c>
      <c r="BS4" s="3">
        <v>44692</v>
      </c>
      <c r="BT4" s="4">
        <v>0.4375</v>
      </c>
      <c r="BU4" t="s">
        <v>108</v>
      </c>
      <c r="BV4" t="s">
        <v>85</v>
      </c>
      <c r="BW4" t="s">
        <v>86</v>
      </c>
      <c r="BX4" t="s">
        <v>109</v>
      </c>
      <c r="BY4">
        <v>1200</v>
      </c>
      <c r="CA4" t="s">
        <v>110</v>
      </c>
      <c r="CC4" t="s">
        <v>103</v>
      </c>
      <c r="CD4">
        <v>2570</v>
      </c>
      <c r="CE4" t="s">
        <v>111</v>
      </c>
      <c r="CF4" s="3">
        <v>44693</v>
      </c>
      <c r="CI4">
        <v>1</v>
      </c>
      <c r="CJ4">
        <v>3</v>
      </c>
      <c r="CK4">
        <v>23</v>
      </c>
      <c r="CL4" t="s">
        <v>85</v>
      </c>
    </row>
    <row r="5" spans="1:92" x14ac:dyDescent="0.25">
      <c r="A5" t="s">
        <v>72</v>
      </c>
      <c r="B5" t="s">
        <v>73</v>
      </c>
      <c r="C5" t="s">
        <v>74</v>
      </c>
      <c r="E5" t="str">
        <f>"009941735783"</f>
        <v>009941735783</v>
      </c>
      <c r="F5" s="3">
        <v>44687</v>
      </c>
      <c r="G5">
        <v>202302</v>
      </c>
      <c r="H5" t="s">
        <v>75</v>
      </c>
      <c r="I5" t="s">
        <v>76</v>
      </c>
      <c r="J5" t="s">
        <v>77</v>
      </c>
      <c r="K5" t="s">
        <v>78</v>
      </c>
      <c r="L5" t="s">
        <v>112</v>
      </c>
      <c r="M5" t="s">
        <v>113</v>
      </c>
      <c r="N5" t="s">
        <v>114</v>
      </c>
      <c r="O5" t="s">
        <v>93</v>
      </c>
      <c r="P5" t="str">
        <f t="shared" ref="P5:P18" si="0">"STORES                        "</f>
        <v xml:space="preserve">STORES                        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44.63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0</v>
      </c>
      <c r="BD5">
        <v>0</v>
      </c>
      <c r="BE5">
        <v>0</v>
      </c>
      <c r="BF5">
        <v>0</v>
      </c>
      <c r="BG5">
        <v>0</v>
      </c>
      <c r="BH5">
        <v>1</v>
      </c>
      <c r="BI5">
        <v>4.8</v>
      </c>
      <c r="BJ5">
        <v>7.8</v>
      </c>
      <c r="BK5">
        <v>8</v>
      </c>
      <c r="BL5">
        <v>134.08000000000001</v>
      </c>
      <c r="BM5">
        <v>20.11</v>
      </c>
      <c r="BN5">
        <v>154.19</v>
      </c>
      <c r="BO5">
        <v>154.19</v>
      </c>
      <c r="BQ5" t="s">
        <v>115</v>
      </c>
      <c r="BR5" t="s">
        <v>83</v>
      </c>
      <c r="BS5" s="3">
        <v>44690</v>
      </c>
      <c r="BT5" s="4">
        <v>0.46527777777777773</v>
      </c>
      <c r="BU5" t="s">
        <v>116</v>
      </c>
      <c r="BV5" t="s">
        <v>96</v>
      </c>
      <c r="BY5">
        <v>38815.78</v>
      </c>
      <c r="BZ5" t="s">
        <v>97</v>
      </c>
      <c r="CA5" t="s">
        <v>117</v>
      </c>
      <c r="CC5" t="s">
        <v>113</v>
      </c>
      <c r="CD5">
        <v>46</v>
      </c>
      <c r="CE5" t="s">
        <v>89</v>
      </c>
      <c r="CF5" s="3">
        <v>44690</v>
      </c>
      <c r="CI5">
        <v>1</v>
      </c>
      <c r="CJ5">
        <v>1</v>
      </c>
      <c r="CK5">
        <v>41</v>
      </c>
      <c r="CL5" t="s">
        <v>85</v>
      </c>
    </row>
    <row r="6" spans="1:92" x14ac:dyDescent="0.25">
      <c r="A6" t="s">
        <v>72</v>
      </c>
      <c r="B6" t="s">
        <v>73</v>
      </c>
      <c r="C6" t="s">
        <v>74</v>
      </c>
      <c r="E6" t="str">
        <f>"009941737496"</f>
        <v>009941737496</v>
      </c>
      <c r="F6" s="3">
        <v>44687</v>
      </c>
      <c r="G6">
        <v>202302</v>
      </c>
      <c r="H6" t="s">
        <v>75</v>
      </c>
      <c r="I6" t="s">
        <v>76</v>
      </c>
      <c r="J6" t="s">
        <v>77</v>
      </c>
      <c r="K6" t="s">
        <v>78</v>
      </c>
      <c r="L6" t="s">
        <v>90</v>
      </c>
      <c r="M6" t="s">
        <v>91</v>
      </c>
      <c r="N6" t="s">
        <v>77</v>
      </c>
      <c r="O6" t="s">
        <v>93</v>
      </c>
      <c r="P6" t="str">
        <f t="shared" si="0"/>
        <v xml:space="preserve">STORES                        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0</v>
      </c>
      <c r="AE6">
        <v>0</v>
      </c>
      <c r="AF6">
        <v>0</v>
      </c>
      <c r="AG6">
        <v>0</v>
      </c>
      <c r="AH6">
        <v>0</v>
      </c>
      <c r="AI6">
        <v>0</v>
      </c>
      <c r="AJ6">
        <v>0</v>
      </c>
      <c r="AK6">
        <v>62.94</v>
      </c>
      <c r="AL6">
        <v>0</v>
      </c>
      <c r="AM6">
        <v>0</v>
      </c>
      <c r="AN6">
        <v>0</v>
      </c>
      <c r="AO6">
        <v>0</v>
      </c>
      <c r="AP6">
        <v>0</v>
      </c>
      <c r="AQ6">
        <v>0</v>
      </c>
      <c r="AR6">
        <v>0</v>
      </c>
      <c r="AS6">
        <v>0</v>
      </c>
      <c r="AT6">
        <v>0</v>
      </c>
      <c r="AU6">
        <v>0</v>
      </c>
      <c r="AV6">
        <v>0</v>
      </c>
      <c r="AW6">
        <v>0</v>
      </c>
      <c r="AX6">
        <v>0</v>
      </c>
      <c r="AY6">
        <v>0</v>
      </c>
      <c r="AZ6">
        <v>0</v>
      </c>
      <c r="BA6">
        <v>0</v>
      </c>
      <c r="BB6">
        <v>0</v>
      </c>
      <c r="BC6">
        <v>0</v>
      </c>
      <c r="BD6">
        <v>0</v>
      </c>
      <c r="BE6">
        <v>0</v>
      </c>
      <c r="BF6">
        <v>0</v>
      </c>
      <c r="BG6">
        <v>0</v>
      </c>
      <c r="BH6">
        <v>1</v>
      </c>
      <c r="BI6">
        <v>4.5999999999999996</v>
      </c>
      <c r="BJ6">
        <v>7.8</v>
      </c>
      <c r="BK6">
        <v>8</v>
      </c>
      <c r="BL6">
        <v>186.94</v>
      </c>
      <c r="BM6">
        <v>28.04</v>
      </c>
      <c r="BN6">
        <v>214.98</v>
      </c>
      <c r="BO6">
        <v>214.98</v>
      </c>
      <c r="BQ6" t="s">
        <v>94</v>
      </c>
      <c r="BR6" t="s">
        <v>83</v>
      </c>
      <c r="BS6" s="3">
        <v>44690</v>
      </c>
      <c r="BT6" s="4">
        <v>0.39166666666666666</v>
      </c>
      <c r="BU6" t="s">
        <v>95</v>
      </c>
      <c r="BV6" t="s">
        <v>96</v>
      </c>
      <c r="BY6">
        <v>39092.93</v>
      </c>
      <c r="BZ6" t="s">
        <v>97</v>
      </c>
      <c r="CA6" t="s">
        <v>98</v>
      </c>
      <c r="CC6" t="s">
        <v>91</v>
      </c>
      <c r="CD6">
        <v>1034</v>
      </c>
      <c r="CE6" t="s">
        <v>89</v>
      </c>
      <c r="CF6" s="3">
        <v>44690</v>
      </c>
      <c r="CI6">
        <v>1</v>
      </c>
      <c r="CJ6">
        <v>1</v>
      </c>
      <c r="CK6">
        <v>43</v>
      </c>
      <c r="CL6" t="s">
        <v>85</v>
      </c>
    </row>
    <row r="7" spans="1:92" x14ac:dyDescent="0.25">
      <c r="A7" t="s">
        <v>72</v>
      </c>
      <c r="B7" t="s">
        <v>73</v>
      </c>
      <c r="C7" t="s">
        <v>74</v>
      </c>
      <c r="E7" t="str">
        <f>"009941737497"</f>
        <v>009941737497</v>
      </c>
      <c r="F7" s="3">
        <v>44687</v>
      </c>
      <c r="G7">
        <v>202302</v>
      </c>
      <c r="H7" t="s">
        <v>75</v>
      </c>
      <c r="I7" t="s">
        <v>76</v>
      </c>
      <c r="J7" t="s">
        <v>77</v>
      </c>
      <c r="K7" t="s">
        <v>78</v>
      </c>
      <c r="L7" t="s">
        <v>90</v>
      </c>
      <c r="M7" t="s">
        <v>91</v>
      </c>
      <c r="N7" t="s">
        <v>77</v>
      </c>
      <c r="O7" t="s">
        <v>81</v>
      </c>
      <c r="P7" t="str">
        <f t="shared" si="0"/>
        <v xml:space="preserve">STORES                        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  <c r="Y7">
        <v>0</v>
      </c>
      <c r="Z7">
        <v>0</v>
      </c>
      <c r="AA7">
        <v>0</v>
      </c>
      <c r="AB7">
        <v>0</v>
      </c>
      <c r="AC7">
        <v>0</v>
      </c>
      <c r="AD7">
        <v>0</v>
      </c>
      <c r="AE7">
        <v>0</v>
      </c>
      <c r="AF7">
        <v>0</v>
      </c>
      <c r="AG7">
        <v>0</v>
      </c>
      <c r="AH7">
        <v>0</v>
      </c>
      <c r="AI7">
        <v>0</v>
      </c>
      <c r="AJ7">
        <v>0</v>
      </c>
      <c r="AK7">
        <v>44.71</v>
      </c>
      <c r="AL7">
        <v>0</v>
      </c>
      <c r="AM7">
        <v>0</v>
      </c>
      <c r="AN7">
        <v>0</v>
      </c>
      <c r="AO7">
        <v>0</v>
      </c>
      <c r="AP7">
        <v>0</v>
      </c>
      <c r="AQ7">
        <v>0</v>
      </c>
      <c r="AR7">
        <v>0</v>
      </c>
      <c r="AS7">
        <v>0</v>
      </c>
      <c r="AT7">
        <v>0</v>
      </c>
      <c r="AU7">
        <v>0</v>
      </c>
      <c r="AV7">
        <v>0</v>
      </c>
      <c r="AW7">
        <v>0</v>
      </c>
      <c r="AX7">
        <v>0</v>
      </c>
      <c r="AY7">
        <v>0</v>
      </c>
      <c r="AZ7">
        <v>0</v>
      </c>
      <c r="BA7">
        <v>0</v>
      </c>
      <c r="BB7">
        <v>0</v>
      </c>
      <c r="BC7">
        <v>0</v>
      </c>
      <c r="BD7">
        <v>0</v>
      </c>
      <c r="BE7">
        <v>0</v>
      </c>
      <c r="BF7">
        <v>0</v>
      </c>
      <c r="BG7">
        <v>0</v>
      </c>
      <c r="BH7">
        <v>1</v>
      </c>
      <c r="BI7">
        <v>1</v>
      </c>
      <c r="BJ7">
        <v>0.2</v>
      </c>
      <c r="BK7">
        <v>1</v>
      </c>
      <c r="BL7">
        <v>129.07</v>
      </c>
      <c r="BM7">
        <v>19.36</v>
      </c>
      <c r="BN7">
        <v>148.43</v>
      </c>
      <c r="BO7">
        <v>148.43</v>
      </c>
      <c r="BQ7" t="s">
        <v>94</v>
      </c>
      <c r="BR7" t="s">
        <v>83</v>
      </c>
      <c r="BS7" s="3">
        <v>44690</v>
      </c>
      <c r="BT7" s="4">
        <v>0.3923611111111111</v>
      </c>
      <c r="BU7" t="s">
        <v>95</v>
      </c>
      <c r="BV7" t="s">
        <v>96</v>
      </c>
      <c r="BY7">
        <v>1200</v>
      </c>
      <c r="BZ7" t="s">
        <v>88</v>
      </c>
      <c r="CA7" t="s">
        <v>98</v>
      </c>
      <c r="CC7" t="s">
        <v>91</v>
      </c>
      <c r="CD7">
        <v>1034</v>
      </c>
      <c r="CE7" t="s">
        <v>89</v>
      </c>
      <c r="CF7" s="3">
        <v>44690</v>
      </c>
      <c r="CI7">
        <v>1</v>
      </c>
      <c r="CJ7">
        <v>1</v>
      </c>
      <c r="CK7">
        <v>23</v>
      </c>
      <c r="CL7" t="s">
        <v>85</v>
      </c>
    </row>
    <row r="8" spans="1:92" x14ac:dyDescent="0.25">
      <c r="A8" t="s">
        <v>72</v>
      </c>
      <c r="B8" t="s">
        <v>73</v>
      </c>
      <c r="C8" t="s">
        <v>74</v>
      </c>
      <c r="E8" t="str">
        <f>"009941332066"</f>
        <v>009941332066</v>
      </c>
      <c r="F8" s="3">
        <v>44687</v>
      </c>
      <c r="G8">
        <v>202302</v>
      </c>
      <c r="H8" t="s">
        <v>75</v>
      </c>
      <c r="I8" t="s">
        <v>76</v>
      </c>
      <c r="J8" t="s">
        <v>77</v>
      </c>
      <c r="K8" t="s">
        <v>78</v>
      </c>
      <c r="L8" t="s">
        <v>118</v>
      </c>
      <c r="M8" t="s">
        <v>119</v>
      </c>
      <c r="N8" t="s">
        <v>77</v>
      </c>
      <c r="O8" t="s">
        <v>81</v>
      </c>
      <c r="P8" t="str">
        <f t="shared" si="0"/>
        <v xml:space="preserve">STORES                        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  <c r="AD8">
        <v>0</v>
      </c>
      <c r="AE8">
        <v>0</v>
      </c>
      <c r="AF8">
        <v>0</v>
      </c>
      <c r="AG8">
        <v>0</v>
      </c>
      <c r="AH8">
        <v>0</v>
      </c>
      <c r="AI8">
        <v>0</v>
      </c>
      <c r="AJ8">
        <v>0</v>
      </c>
      <c r="AK8">
        <v>23.08</v>
      </c>
      <c r="AL8">
        <v>0</v>
      </c>
      <c r="AM8">
        <v>0</v>
      </c>
      <c r="AN8">
        <v>0</v>
      </c>
      <c r="AO8">
        <v>0</v>
      </c>
      <c r="AP8">
        <v>0</v>
      </c>
      <c r="AQ8">
        <v>0</v>
      </c>
      <c r="AR8">
        <v>0</v>
      </c>
      <c r="AS8">
        <v>0</v>
      </c>
      <c r="AT8">
        <v>0</v>
      </c>
      <c r="AU8">
        <v>0</v>
      </c>
      <c r="AV8">
        <v>0</v>
      </c>
      <c r="AW8">
        <v>0</v>
      </c>
      <c r="AX8">
        <v>0</v>
      </c>
      <c r="AY8">
        <v>0</v>
      </c>
      <c r="AZ8">
        <v>0</v>
      </c>
      <c r="BA8">
        <v>0</v>
      </c>
      <c r="BB8">
        <v>0</v>
      </c>
      <c r="BC8">
        <v>0</v>
      </c>
      <c r="BD8">
        <v>0</v>
      </c>
      <c r="BE8">
        <v>0</v>
      </c>
      <c r="BF8">
        <v>0</v>
      </c>
      <c r="BG8">
        <v>0</v>
      </c>
      <c r="BH8">
        <v>1</v>
      </c>
      <c r="BI8">
        <v>1</v>
      </c>
      <c r="BJ8">
        <v>0.2</v>
      </c>
      <c r="BK8">
        <v>1</v>
      </c>
      <c r="BL8">
        <v>66.62</v>
      </c>
      <c r="BM8">
        <v>9.99</v>
      </c>
      <c r="BN8">
        <v>76.61</v>
      </c>
      <c r="BO8">
        <v>76.61</v>
      </c>
      <c r="BQ8" t="s">
        <v>94</v>
      </c>
      <c r="BR8" t="s">
        <v>83</v>
      </c>
      <c r="BS8" s="3">
        <v>44690</v>
      </c>
      <c r="BT8" s="4">
        <v>0.54305555555555551</v>
      </c>
      <c r="BU8" t="s">
        <v>120</v>
      </c>
      <c r="BV8" t="s">
        <v>85</v>
      </c>
      <c r="BY8">
        <v>1200</v>
      </c>
      <c r="BZ8" t="s">
        <v>88</v>
      </c>
      <c r="CA8" t="s">
        <v>121</v>
      </c>
      <c r="CC8" t="s">
        <v>119</v>
      </c>
      <c r="CD8">
        <v>699</v>
      </c>
      <c r="CE8" t="s">
        <v>89</v>
      </c>
      <c r="CF8" s="3">
        <v>44690</v>
      </c>
      <c r="CI8">
        <v>1</v>
      </c>
      <c r="CJ8">
        <v>1</v>
      </c>
      <c r="CK8">
        <v>21</v>
      </c>
      <c r="CL8" t="s">
        <v>85</v>
      </c>
    </row>
    <row r="9" spans="1:92" x14ac:dyDescent="0.25">
      <c r="A9" t="s">
        <v>72</v>
      </c>
      <c r="B9" t="s">
        <v>73</v>
      </c>
      <c r="C9" t="s">
        <v>74</v>
      </c>
      <c r="E9" t="str">
        <f>"009941332065"</f>
        <v>009941332065</v>
      </c>
      <c r="F9" s="3">
        <v>44687</v>
      </c>
      <c r="G9">
        <v>202302</v>
      </c>
      <c r="H9" t="s">
        <v>75</v>
      </c>
      <c r="I9" t="s">
        <v>76</v>
      </c>
      <c r="J9" t="s">
        <v>77</v>
      </c>
      <c r="K9" t="s">
        <v>78</v>
      </c>
      <c r="L9" t="s">
        <v>118</v>
      </c>
      <c r="M9" t="s">
        <v>119</v>
      </c>
      <c r="N9" t="s">
        <v>77</v>
      </c>
      <c r="O9" t="s">
        <v>93</v>
      </c>
      <c r="P9" t="str">
        <f t="shared" si="0"/>
        <v xml:space="preserve">STORES                        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  <c r="AG9">
        <v>0</v>
      </c>
      <c r="AH9">
        <v>0</v>
      </c>
      <c r="AI9">
        <v>0</v>
      </c>
      <c r="AJ9">
        <v>0</v>
      </c>
      <c r="AK9">
        <v>44.63</v>
      </c>
      <c r="AL9">
        <v>0</v>
      </c>
      <c r="AM9">
        <v>0</v>
      </c>
      <c r="AN9">
        <v>0</v>
      </c>
      <c r="AO9">
        <v>0</v>
      </c>
      <c r="AP9">
        <v>0</v>
      </c>
      <c r="AQ9">
        <v>0</v>
      </c>
      <c r="AR9">
        <v>0</v>
      </c>
      <c r="AS9">
        <v>0</v>
      </c>
      <c r="AT9">
        <v>0</v>
      </c>
      <c r="AU9">
        <v>0</v>
      </c>
      <c r="AV9">
        <v>0</v>
      </c>
      <c r="AW9">
        <v>0</v>
      </c>
      <c r="AX9">
        <v>0</v>
      </c>
      <c r="AY9">
        <v>0</v>
      </c>
      <c r="AZ9">
        <v>0</v>
      </c>
      <c r="BA9">
        <v>0</v>
      </c>
      <c r="BB9">
        <v>0</v>
      </c>
      <c r="BC9">
        <v>0</v>
      </c>
      <c r="BD9">
        <v>0</v>
      </c>
      <c r="BE9">
        <v>0</v>
      </c>
      <c r="BF9">
        <v>0</v>
      </c>
      <c r="BG9">
        <v>0</v>
      </c>
      <c r="BH9">
        <v>1</v>
      </c>
      <c r="BI9">
        <v>8.1</v>
      </c>
      <c r="BJ9">
        <v>6.5</v>
      </c>
      <c r="BK9">
        <v>9</v>
      </c>
      <c r="BL9">
        <v>134.08000000000001</v>
      </c>
      <c r="BM9">
        <v>20.11</v>
      </c>
      <c r="BN9">
        <v>154.19</v>
      </c>
      <c r="BO9">
        <v>154.19</v>
      </c>
      <c r="BQ9" t="s">
        <v>94</v>
      </c>
      <c r="BR9" t="s">
        <v>83</v>
      </c>
      <c r="BS9" s="3">
        <v>44690</v>
      </c>
      <c r="BT9" s="4">
        <v>0.54166666666666663</v>
      </c>
      <c r="BU9" t="s">
        <v>120</v>
      </c>
      <c r="BV9" t="s">
        <v>96</v>
      </c>
      <c r="BY9">
        <v>32667.73</v>
      </c>
      <c r="BZ9" t="s">
        <v>97</v>
      </c>
      <c r="CA9" t="s">
        <v>121</v>
      </c>
      <c r="CC9" t="s">
        <v>119</v>
      </c>
      <c r="CD9">
        <v>699</v>
      </c>
      <c r="CE9" t="s">
        <v>89</v>
      </c>
      <c r="CF9" s="3">
        <v>44690</v>
      </c>
      <c r="CI9">
        <v>1</v>
      </c>
      <c r="CJ9">
        <v>1</v>
      </c>
      <c r="CK9">
        <v>41</v>
      </c>
      <c r="CL9" t="s">
        <v>85</v>
      </c>
    </row>
    <row r="10" spans="1:92" x14ac:dyDescent="0.25">
      <c r="A10" t="s">
        <v>72</v>
      </c>
      <c r="B10" t="s">
        <v>73</v>
      </c>
      <c r="C10" t="s">
        <v>74</v>
      </c>
      <c r="E10" t="str">
        <f>"009941735784"</f>
        <v>009941735784</v>
      </c>
      <c r="F10" s="3">
        <v>44687</v>
      </c>
      <c r="G10">
        <v>202302</v>
      </c>
      <c r="H10" t="s">
        <v>75</v>
      </c>
      <c r="I10" t="s">
        <v>76</v>
      </c>
      <c r="J10" t="s">
        <v>77</v>
      </c>
      <c r="K10" t="s">
        <v>78</v>
      </c>
      <c r="L10" t="s">
        <v>122</v>
      </c>
      <c r="M10" t="s">
        <v>123</v>
      </c>
      <c r="N10" t="s">
        <v>77</v>
      </c>
      <c r="O10" t="s">
        <v>93</v>
      </c>
      <c r="P10" t="str">
        <f t="shared" si="0"/>
        <v xml:space="preserve">STORES                        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>
        <v>0</v>
      </c>
      <c r="AE10">
        <v>0</v>
      </c>
      <c r="AF10">
        <v>0</v>
      </c>
      <c r="AG10">
        <v>0</v>
      </c>
      <c r="AH10">
        <v>0</v>
      </c>
      <c r="AI10">
        <v>0</v>
      </c>
      <c r="AJ10">
        <v>0</v>
      </c>
      <c r="AK10">
        <v>62.94</v>
      </c>
      <c r="AL10">
        <v>0</v>
      </c>
      <c r="AM10">
        <v>0</v>
      </c>
      <c r="AN10">
        <v>0</v>
      </c>
      <c r="AO10">
        <v>0</v>
      </c>
      <c r="AP10">
        <v>0</v>
      </c>
      <c r="AQ10">
        <v>0</v>
      </c>
      <c r="AR10">
        <v>0</v>
      </c>
      <c r="AS10">
        <v>0</v>
      </c>
      <c r="AT10">
        <v>0</v>
      </c>
      <c r="AU10">
        <v>0</v>
      </c>
      <c r="AV10">
        <v>0</v>
      </c>
      <c r="AW10">
        <v>0</v>
      </c>
      <c r="AX10">
        <v>0</v>
      </c>
      <c r="AY10">
        <v>0</v>
      </c>
      <c r="AZ10">
        <v>0</v>
      </c>
      <c r="BA10">
        <v>0</v>
      </c>
      <c r="BB10">
        <v>0</v>
      </c>
      <c r="BC10">
        <v>0</v>
      </c>
      <c r="BD10">
        <v>0</v>
      </c>
      <c r="BE10">
        <v>0</v>
      </c>
      <c r="BF10">
        <v>0</v>
      </c>
      <c r="BG10">
        <v>0</v>
      </c>
      <c r="BH10">
        <v>1</v>
      </c>
      <c r="BI10">
        <v>9.5</v>
      </c>
      <c r="BJ10">
        <v>8.3000000000000007</v>
      </c>
      <c r="BK10">
        <v>10</v>
      </c>
      <c r="BL10">
        <v>186.94</v>
      </c>
      <c r="BM10">
        <v>28.04</v>
      </c>
      <c r="BN10">
        <v>214.98</v>
      </c>
      <c r="BO10">
        <v>214.98</v>
      </c>
      <c r="BQ10" t="s">
        <v>94</v>
      </c>
      <c r="BR10" t="s">
        <v>83</v>
      </c>
      <c r="BS10" s="3">
        <v>44691</v>
      </c>
      <c r="BT10" s="4">
        <v>0.55555555555555558</v>
      </c>
      <c r="BU10" t="s">
        <v>124</v>
      </c>
      <c r="BV10" t="s">
        <v>85</v>
      </c>
      <c r="BY10">
        <v>41404.11</v>
      </c>
      <c r="BZ10" t="s">
        <v>97</v>
      </c>
      <c r="CA10" t="s">
        <v>125</v>
      </c>
      <c r="CC10" t="s">
        <v>123</v>
      </c>
      <c r="CD10">
        <v>8600</v>
      </c>
      <c r="CE10" t="s">
        <v>89</v>
      </c>
      <c r="CF10" s="3">
        <v>44692</v>
      </c>
      <c r="CI10">
        <v>2</v>
      </c>
      <c r="CJ10">
        <v>2</v>
      </c>
      <c r="CK10">
        <v>43</v>
      </c>
      <c r="CL10" t="s">
        <v>85</v>
      </c>
    </row>
    <row r="11" spans="1:92" x14ac:dyDescent="0.25">
      <c r="A11" t="s">
        <v>72</v>
      </c>
      <c r="B11" t="s">
        <v>73</v>
      </c>
      <c r="C11" t="s">
        <v>74</v>
      </c>
      <c r="E11" t="str">
        <f>"009941735782"</f>
        <v>009941735782</v>
      </c>
      <c r="F11" s="3">
        <v>44687</v>
      </c>
      <c r="G11">
        <v>202302</v>
      </c>
      <c r="H11" t="s">
        <v>75</v>
      </c>
      <c r="I11" t="s">
        <v>76</v>
      </c>
      <c r="J11" t="s">
        <v>77</v>
      </c>
      <c r="K11" t="s">
        <v>78</v>
      </c>
      <c r="L11" t="s">
        <v>126</v>
      </c>
      <c r="M11" t="s">
        <v>127</v>
      </c>
      <c r="N11" t="s">
        <v>77</v>
      </c>
      <c r="O11" t="s">
        <v>93</v>
      </c>
      <c r="P11" t="str">
        <f t="shared" si="0"/>
        <v xml:space="preserve">STORES                        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>
        <v>0</v>
      </c>
      <c r="AE11">
        <v>0</v>
      </c>
      <c r="AF11">
        <v>0</v>
      </c>
      <c r="AG11">
        <v>0</v>
      </c>
      <c r="AH11">
        <v>0</v>
      </c>
      <c r="AI11">
        <v>0</v>
      </c>
      <c r="AJ11">
        <v>0</v>
      </c>
      <c r="AK11">
        <v>79.02</v>
      </c>
      <c r="AL11">
        <v>0</v>
      </c>
      <c r="AM11">
        <v>0</v>
      </c>
      <c r="AN11">
        <v>0</v>
      </c>
      <c r="AO11">
        <v>0</v>
      </c>
      <c r="AP11">
        <v>0</v>
      </c>
      <c r="AQ11">
        <v>15</v>
      </c>
      <c r="AR11">
        <v>0</v>
      </c>
      <c r="AS11">
        <v>0</v>
      </c>
      <c r="AT11">
        <v>0</v>
      </c>
      <c r="AU11">
        <v>0</v>
      </c>
      <c r="AV11">
        <v>0</v>
      </c>
      <c r="AW11">
        <v>0</v>
      </c>
      <c r="AX11">
        <v>0</v>
      </c>
      <c r="AY11">
        <v>0</v>
      </c>
      <c r="AZ11">
        <v>0</v>
      </c>
      <c r="BA11">
        <v>0</v>
      </c>
      <c r="BB11">
        <v>0</v>
      </c>
      <c r="BC11">
        <v>0</v>
      </c>
      <c r="BD11">
        <v>0</v>
      </c>
      <c r="BE11">
        <v>0</v>
      </c>
      <c r="BF11">
        <v>0</v>
      </c>
      <c r="BG11">
        <v>0</v>
      </c>
      <c r="BH11">
        <v>2</v>
      </c>
      <c r="BI11">
        <v>14.6</v>
      </c>
      <c r="BJ11">
        <v>19.5</v>
      </c>
      <c r="BK11">
        <v>20</v>
      </c>
      <c r="BL11">
        <v>248.37</v>
      </c>
      <c r="BM11">
        <v>37.26</v>
      </c>
      <c r="BN11">
        <v>285.63</v>
      </c>
      <c r="BO11">
        <v>285.63</v>
      </c>
      <c r="BQ11" t="s">
        <v>128</v>
      </c>
      <c r="BR11" t="s">
        <v>83</v>
      </c>
      <c r="BS11" s="3">
        <v>44690</v>
      </c>
      <c r="BT11" s="4">
        <v>0.4291666666666667</v>
      </c>
      <c r="BU11" t="s">
        <v>129</v>
      </c>
      <c r="BV11" t="s">
        <v>96</v>
      </c>
      <c r="BY11">
        <v>97404.84</v>
      </c>
      <c r="BZ11" t="s">
        <v>130</v>
      </c>
      <c r="CC11" t="s">
        <v>127</v>
      </c>
      <c r="CD11">
        <v>2745</v>
      </c>
      <c r="CE11" t="s">
        <v>89</v>
      </c>
      <c r="CF11" s="3">
        <v>44691</v>
      </c>
      <c r="CI11">
        <v>1</v>
      </c>
      <c r="CJ11">
        <v>1</v>
      </c>
      <c r="CK11">
        <v>43</v>
      </c>
      <c r="CL11" t="s">
        <v>85</v>
      </c>
    </row>
    <row r="12" spans="1:92" x14ac:dyDescent="0.25">
      <c r="A12" t="s">
        <v>72</v>
      </c>
      <c r="B12" t="s">
        <v>73</v>
      </c>
      <c r="C12" t="s">
        <v>74</v>
      </c>
      <c r="E12" t="str">
        <f>"009941332064"</f>
        <v>009941332064</v>
      </c>
      <c r="F12" s="3">
        <v>44687</v>
      </c>
      <c r="G12">
        <v>202302</v>
      </c>
      <c r="H12" t="s">
        <v>75</v>
      </c>
      <c r="I12" t="s">
        <v>76</v>
      </c>
      <c r="J12" t="s">
        <v>77</v>
      </c>
      <c r="K12" t="s">
        <v>78</v>
      </c>
      <c r="L12" t="s">
        <v>118</v>
      </c>
      <c r="M12" t="s">
        <v>119</v>
      </c>
      <c r="N12" t="s">
        <v>77</v>
      </c>
      <c r="O12" t="s">
        <v>93</v>
      </c>
      <c r="P12" t="str">
        <f t="shared" si="0"/>
        <v xml:space="preserve">STORES                        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  <c r="AB12">
        <v>0</v>
      </c>
      <c r="AC12">
        <v>0</v>
      </c>
      <c r="AD12">
        <v>0</v>
      </c>
      <c r="AE12">
        <v>0</v>
      </c>
      <c r="AF12">
        <v>0</v>
      </c>
      <c r="AG12">
        <v>0</v>
      </c>
      <c r="AH12">
        <v>0</v>
      </c>
      <c r="AI12">
        <v>0</v>
      </c>
      <c r="AJ12">
        <v>0</v>
      </c>
      <c r="AK12">
        <v>44.63</v>
      </c>
      <c r="AL12">
        <v>0</v>
      </c>
      <c r="AM12">
        <v>0</v>
      </c>
      <c r="AN12">
        <v>0</v>
      </c>
      <c r="AO12">
        <v>0</v>
      </c>
      <c r="AP12">
        <v>0</v>
      </c>
      <c r="AQ12">
        <v>0</v>
      </c>
      <c r="AR12">
        <v>0</v>
      </c>
      <c r="AS12">
        <v>0</v>
      </c>
      <c r="AT12">
        <v>0</v>
      </c>
      <c r="AU12">
        <v>0</v>
      </c>
      <c r="AV12">
        <v>0</v>
      </c>
      <c r="AW12">
        <v>0</v>
      </c>
      <c r="AX12">
        <v>0</v>
      </c>
      <c r="AY12">
        <v>0</v>
      </c>
      <c r="AZ12">
        <v>0</v>
      </c>
      <c r="BA12">
        <v>0</v>
      </c>
      <c r="BB12">
        <v>0</v>
      </c>
      <c r="BC12">
        <v>0</v>
      </c>
      <c r="BD12">
        <v>0</v>
      </c>
      <c r="BE12">
        <v>0</v>
      </c>
      <c r="BF12">
        <v>0</v>
      </c>
      <c r="BG12">
        <v>0</v>
      </c>
      <c r="BH12">
        <v>1</v>
      </c>
      <c r="BI12">
        <v>1</v>
      </c>
      <c r="BJ12">
        <v>0.2</v>
      </c>
      <c r="BK12">
        <v>1</v>
      </c>
      <c r="BL12">
        <v>134.08000000000001</v>
      </c>
      <c r="BM12">
        <v>20.11</v>
      </c>
      <c r="BN12">
        <v>154.19</v>
      </c>
      <c r="BO12">
        <v>154.19</v>
      </c>
      <c r="BQ12" t="s">
        <v>94</v>
      </c>
      <c r="BR12" t="s">
        <v>83</v>
      </c>
      <c r="BS12" s="3">
        <v>44690</v>
      </c>
      <c r="BT12" s="4">
        <v>0.54513888888888895</v>
      </c>
      <c r="BU12" t="s">
        <v>131</v>
      </c>
      <c r="BV12" t="s">
        <v>96</v>
      </c>
      <c r="BY12">
        <v>1200</v>
      </c>
      <c r="BZ12" t="s">
        <v>97</v>
      </c>
      <c r="CA12" t="s">
        <v>121</v>
      </c>
      <c r="CC12" t="s">
        <v>119</v>
      </c>
      <c r="CD12">
        <v>699</v>
      </c>
      <c r="CE12" t="s">
        <v>89</v>
      </c>
      <c r="CF12" s="3">
        <v>44690</v>
      </c>
      <c r="CI12">
        <v>1</v>
      </c>
      <c r="CJ12">
        <v>1</v>
      </c>
      <c r="CK12">
        <v>41</v>
      </c>
      <c r="CL12" t="s">
        <v>85</v>
      </c>
    </row>
    <row r="13" spans="1:92" x14ac:dyDescent="0.25">
      <c r="A13" t="s">
        <v>72</v>
      </c>
      <c r="B13" t="s">
        <v>73</v>
      </c>
      <c r="C13" t="s">
        <v>74</v>
      </c>
      <c r="E13" t="str">
        <f>"009941310196"</f>
        <v>009941310196</v>
      </c>
      <c r="F13" s="3">
        <v>44687</v>
      </c>
      <c r="G13">
        <v>202302</v>
      </c>
      <c r="H13" t="s">
        <v>75</v>
      </c>
      <c r="I13" t="s">
        <v>76</v>
      </c>
      <c r="J13" t="s">
        <v>77</v>
      </c>
      <c r="K13" t="s">
        <v>78</v>
      </c>
      <c r="L13" t="s">
        <v>132</v>
      </c>
      <c r="M13" t="s">
        <v>133</v>
      </c>
      <c r="N13" t="s">
        <v>77</v>
      </c>
      <c r="O13" t="s">
        <v>81</v>
      </c>
      <c r="P13" t="str">
        <f t="shared" si="0"/>
        <v xml:space="preserve">STORES                        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190.3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1</v>
      </c>
      <c r="BI13">
        <v>16.3</v>
      </c>
      <c r="BJ13">
        <v>12</v>
      </c>
      <c r="BK13">
        <v>16.5</v>
      </c>
      <c r="BL13">
        <v>549.36</v>
      </c>
      <c r="BM13">
        <v>82.4</v>
      </c>
      <c r="BN13">
        <v>631.76</v>
      </c>
      <c r="BO13">
        <v>631.76</v>
      </c>
      <c r="BQ13" t="s">
        <v>94</v>
      </c>
      <c r="BR13" t="s">
        <v>134</v>
      </c>
      <c r="BS13" s="3">
        <v>44690</v>
      </c>
      <c r="BT13" s="4">
        <v>0.4069444444444445</v>
      </c>
      <c r="BU13" t="s">
        <v>135</v>
      </c>
      <c r="BV13" t="s">
        <v>96</v>
      </c>
      <c r="BY13">
        <v>59914.22</v>
      </c>
      <c r="BZ13" t="s">
        <v>88</v>
      </c>
      <c r="CA13" t="s">
        <v>136</v>
      </c>
      <c r="CC13" t="s">
        <v>133</v>
      </c>
      <c r="CD13">
        <v>4091</v>
      </c>
      <c r="CE13" t="s">
        <v>89</v>
      </c>
      <c r="CF13" s="3">
        <v>44691</v>
      </c>
      <c r="CI13">
        <v>1</v>
      </c>
      <c r="CJ13">
        <v>1</v>
      </c>
      <c r="CK13">
        <v>21</v>
      </c>
      <c r="CL13" t="s">
        <v>85</v>
      </c>
    </row>
    <row r="14" spans="1:92" x14ac:dyDescent="0.25">
      <c r="A14" t="s">
        <v>72</v>
      </c>
      <c r="B14" t="s">
        <v>73</v>
      </c>
      <c r="C14" t="s">
        <v>74</v>
      </c>
      <c r="E14" t="str">
        <f>"009941618946"</f>
        <v>009941618946</v>
      </c>
      <c r="F14" s="3">
        <v>44687</v>
      </c>
      <c r="G14">
        <v>202302</v>
      </c>
      <c r="H14" t="s">
        <v>75</v>
      </c>
      <c r="I14" t="s">
        <v>76</v>
      </c>
      <c r="J14" t="s">
        <v>77</v>
      </c>
      <c r="K14" t="s">
        <v>78</v>
      </c>
      <c r="L14" t="s">
        <v>132</v>
      </c>
      <c r="M14" t="s">
        <v>133</v>
      </c>
      <c r="N14" t="s">
        <v>77</v>
      </c>
      <c r="O14" t="s">
        <v>81</v>
      </c>
      <c r="P14" t="str">
        <f t="shared" si="0"/>
        <v xml:space="preserve">STORES                        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0</v>
      </c>
      <c r="AF14">
        <v>0</v>
      </c>
      <c r="AG14">
        <v>0</v>
      </c>
      <c r="AH14">
        <v>0</v>
      </c>
      <c r="AI14">
        <v>0</v>
      </c>
      <c r="AJ14">
        <v>0</v>
      </c>
      <c r="AK14">
        <v>23.08</v>
      </c>
      <c r="AL14">
        <v>0</v>
      </c>
      <c r="AM14">
        <v>0</v>
      </c>
      <c r="AN14">
        <v>0</v>
      </c>
      <c r="AO14">
        <v>0</v>
      </c>
      <c r="AP14">
        <v>0</v>
      </c>
      <c r="AQ14">
        <v>0</v>
      </c>
      <c r="AR14">
        <v>0</v>
      </c>
      <c r="AS14">
        <v>0</v>
      </c>
      <c r="AT14">
        <v>0</v>
      </c>
      <c r="AU14">
        <v>0</v>
      </c>
      <c r="AV14">
        <v>0</v>
      </c>
      <c r="AW14">
        <v>0</v>
      </c>
      <c r="AX14">
        <v>0</v>
      </c>
      <c r="AY14">
        <v>0</v>
      </c>
      <c r="AZ14">
        <v>0</v>
      </c>
      <c r="BA14">
        <v>0</v>
      </c>
      <c r="BB14">
        <v>0</v>
      </c>
      <c r="BC14">
        <v>0</v>
      </c>
      <c r="BD14">
        <v>0</v>
      </c>
      <c r="BE14">
        <v>0</v>
      </c>
      <c r="BF14">
        <v>0</v>
      </c>
      <c r="BG14">
        <v>0</v>
      </c>
      <c r="BH14">
        <v>1</v>
      </c>
      <c r="BI14">
        <v>1</v>
      </c>
      <c r="BJ14">
        <v>0.2</v>
      </c>
      <c r="BK14">
        <v>1</v>
      </c>
      <c r="BL14">
        <v>66.62</v>
      </c>
      <c r="BM14">
        <v>9.99</v>
      </c>
      <c r="BN14">
        <v>76.61</v>
      </c>
      <c r="BO14">
        <v>76.61</v>
      </c>
      <c r="BQ14" t="s">
        <v>94</v>
      </c>
      <c r="BR14" t="s">
        <v>83</v>
      </c>
      <c r="BS14" s="3">
        <v>44690</v>
      </c>
      <c r="BT14" s="4">
        <v>0.4069444444444445</v>
      </c>
      <c r="BU14" t="s">
        <v>135</v>
      </c>
      <c r="BV14" t="s">
        <v>96</v>
      </c>
      <c r="BY14">
        <v>1200</v>
      </c>
      <c r="BZ14" t="s">
        <v>88</v>
      </c>
      <c r="CA14" t="s">
        <v>136</v>
      </c>
      <c r="CC14" t="s">
        <v>133</v>
      </c>
      <c r="CD14">
        <v>4091</v>
      </c>
      <c r="CE14" t="s">
        <v>89</v>
      </c>
      <c r="CF14" s="3">
        <v>44691</v>
      </c>
      <c r="CI14">
        <v>1</v>
      </c>
      <c r="CJ14">
        <v>1</v>
      </c>
      <c r="CK14">
        <v>21</v>
      </c>
      <c r="CL14" t="s">
        <v>85</v>
      </c>
    </row>
    <row r="15" spans="1:92" x14ac:dyDescent="0.25">
      <c r="A15" t="s">
        <v>72</v>
      </c>
      <c r="B15" t="s">
        <v>73</v>
      </c>
      <c r="C15" t="s">
        <v>74</v>
      </c>
      <c r="E15" t="str">
        <f>"009941618945"</f>
        <v>009941618945</v>
      </c>
      <c r="F15" s="3">
        <v>44687</v>
      </c>
      <c r="G15">
        <v>202302</v>
      </c>
      <c r="H15" t="s">
        <v>75</v>
      </c>
      <c r="I15" t="s">
        <v>76</v>
      </c>
      <c r="J15" t="s">
        <v>77</v>
      </c>
      <c r="K15" t="s">
        <v>78</v>
      </c>
      <c r="L15" t="s">
        <v>132</v>
      </c>
      <c r="M15" t="s">
        <v>133</v>
      </c>
      <c r="N15" t="s">
        <v>77</v>
      </c>
      <c r="O15" t="s">
        <v>93</v>
      </c>
      <c r="P15" t="str">
        <f t="shared" si="0"/>
        <v xml:space="preserve">STORES                        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44.63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1</v>
      </c>
      <c r="BI15">
        <v>2.5</v>
      </c>
      <c r="BJ15">
        <v>5.8</v>
      </c>
      <c r="BK15">
        <v>6</v>
      </c>
      <c r="BL15">
        <v>134.08000000000001</v>
      </c>
      <c r="BM15">
        <v>20.11</v>
      </c>
      <c r="BN15">
        <v>154.19</v>
      </c>
      <c r="BO15">
        <v>154.19</v>
      </c>
      <c r="BQ15" t="s">
        <v>94</v>
      </c>
      <c r="BR15" t="s">
        <v>83</v>
      </c>
      <c r="BS15" s="3">
        <v>44690</v>
      </c>
      <c r="BT15" s="4">
        <v>0.4069444444444445</v>
      </c>
      <c r="BU15" t="s">
        <v>135</v>
      </c>
      <c r="BV15" t="s">
        <v>96</v>
      </c>
      <c r="BY15">
        <v>29193.82</v>
      </c>
      <c r="BZ15" t="s">
        <v>97</v>
      </c>
      <c r="CA15" t="s">
        <v>136</v>
      </c>
      <c r="CC15" t="s">
        <v>133</v>
      </c>
      <c r="CD15">
        <v>4091</v>
      </c>
      <c r="CE15" t="s">
        <v>89</v>
      </c>
      <c r="CF15" s="3">
        <v>44691</v>
      </c>
      <c r="CI15">
        <v>1</v>
      </c>
      <c r="CJ15">
        <v>1</v>
      </c>
      <c r="CK15">
        <v>41</v>
      </c>
      <c r="CL15" t="s">
        <v>85</v>
      </c>
    </row>
    <row r="16" spans="1:92" x14ac:dyDescent="0.25">
      <c r="A16" t="s">
        <v>72</v>
      </c>
      <c r="B16" t="s">
        <v>73</v>
      </c>
      <c r="C16" t="s">
        <v>74</v>
      </c>
      <c r="E16" t="str">
        <f>"009935987922"</f>
        <v>009935987922</v>
      </c>
      <c r="F16" s="3">
        <v>44687</v>
      </c>
      <c r="G16">
        <v>202302</v>
      </c>
      <c r="H16" t="s">
        <v>75</v>
      </c>
      <c r="I16" t="s">
        <v>76</v>
      </c>
      <c r="J16" t="s">
        <v>77</v>
      </c>
      <c r="K16" t="s">
        <v>78</v>
      </c>
      <c r="L16" t="s">
        <v>137</v>
      </c>
      <c r="M16" t="s">
        <v>138</v>
      </c>
      <c r="N16" t="s">
        <v>77</v>
      </c>
      <c r="O16" t="s">
        <v>81</v>
      </c>
      <c r="P16" t="str">
        <f t="shared" si="0"/>
        <v xml:space="preserve">STORES                        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  <c r="AB16">
        <v>0</v>
      </c>
      <c r="AC16">
        <v>0</v>
      </c>
      <c r="AD16">
        <v>0</v>
      </c>
      <c r="AE16">
        <v>0</v>
      </c>
      <c r="AF16">
        <v>0</v>
      </c>
      <c r="AG16">
        <v>0</v>
      </c>
      <c r="AH16">
        <v>0</v>
      </c>
      <c r="AI16">
        <v>0</v>
      </c>
      <c r="AJ16">
        <v>0</v>
      </c>
      <c r="AK16">
        <v>23.08</v>
      </c>
      <c r="AL16">
        <v>0</v>
      </c>
      <c r="AM16">
        <v>0</v>
      </c>
      <c r="AN16">
        <v>0</v>
      </c>
      <c r="AO16">
        <v>0</v>
      </c>
      <c r="AP16">
        <v>0</v>
      </c>
      <c r="AQ16">
        <v>0</v>
      </c>
      <c r="AR16">
        <v>0</v>
      </c>
      <c r="AS16">
        <v>0</v>
      </c>
      <c r="AT16">
        <v>0</v>
      </c>
      <c r="AU16">
        <v>0</v>
      </c>
      <c r="AV16">
        <v>0</v>
      </c>
      <c r="AW16">
        <v>0</v>
      </c>
      <c r="AX16">
        <v>0</v>
      </c>
      <c r="AY16">
        <v>0</v>
      </c>
      <c r="AZ16">
        <v>0</v>
      </c>
      <c r="BA16">
        <v>0</v>
      </c>
      <c r="BB16">
        <v>0</v>
      </c>
      <c r="BC16">
        <v>0</v>
      </c>
      <c r="BD16">
        <v>0</v>
      </c>
      <c r="BE16">
        <v>0</v>
      </c>
      <c r="BF16">
        <v>0</v>
      </c>
      <c r="BG16">
        <v>0</v>
      </c>
      <c r="BH16">
        <v>1</v>
      </c>
      <c r="BI16">
        <v>1</v>
      </c>
      <c r="BJ16">
        <v>0.2</v>
      </c>
      <c r="BK16">
        <v>1</v>
      </c>
      <c r="BL16">
        <v>66.62</v>
      </c>
      <c r="BM16">
        <v>9.99</v>
      </c>
      <c r="BN16">
        <v>76.61</v>
      </c>
      <c r="BO16">
        <v>76.61</v>
      </c>
      <c r="BQ16" t="s">
        <v>94</v>
      </c>
      <c r="BR16" t="s">
        <v>83</v>
      </c>
      <c r="BS16" s="3">
        <v>44690</v>
      </c>
      <c r="BT16" s="4">
        <v>0.47291666666666665</v>
      </c>
      <c r="BU16" t="s">
        <v>139</v>
      </c>
      <c r="BV16" t="s">
        <v>85</v>
      </c>
      <c r="BW16" t="s">
        <v>140</v>
      </c>
      <c r="BX16" t="s">
        <v>141</v>
      </c>
      <c r="BY16">
        <v>1200</v>
      </c>
      <c r="BZ16" t="s">
        <v>88</v>
      </c>
      <c r="CA16" t="s">
        <v>142</v>
      </c>
      <c r="CC16" t="s">
        <v>138</v>
      </c>
      <c r="CD16">
        <v>5206</v>
      </c>
      <c r="CE16" t="s">
        <v>89</v>
      </c>
      <c r="CF16" s="3">
        <v>44690</v>
      </c>
      <c r="CI16">
        <v>1</v>
      </c>
      <c r="CJ16">
        <v>1</v>
      </c>
      <c r="CK16">
        <v>21</v>
      </c>
      <c r="CL16" t="s">
        <v>85</v>
      </c>
    </row>
    <row r="17" spans="1:90" x14ac:dyDescent="0.25">
      <c r="A17" t="s">
        <v>72</v>
      </c>
      <c r="B17" t="s">
        <v>73</v>
      </c>
      <c r="C17" t="s">
        <v>74</v>
      </c>
      <c r="E17" t="str">
        <f>"009941915143"</f>
        <v>009941915143</v>
      </c>
      <c r="F17" s="3">
        <v>44687</v>
      </c>
      <c r="G17">
        <v>202302</v>
      </c>
      <c r="H17" t="s">
        <v>75</v>
      </c>
      <c r="I17" t="s">
        <v>76</v>
      </c>
      <c r="J17" t="s">
        <v>77</v>
      </c>
      <c r="K17" t="s">
        <v>78</v>
      </c>
      <c r="L17" t="s">
        <v>143</v>
      </c>
      <c r="M17" t="s">
        <v>144</v>
      </c>
      <c r="N17" t="s">
        <v>77</v>
      </c>
      <c r="O17" t="s">
        <v>81</v>
      </c>
      <c r="P17" t="str">
        <f t="shared" si="0"/>
        <v xml:space="preserve">STORES                        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>
        <v>0</v>
      </c>
      <c r="AB17">
        <v>0</v>
      </c>
      <c r="AC17">
        <v>0</v>
      </c>
      <c r="AD17">
        <v>0</v>
      </c>
      <c r="AE17">
        <v>0</v>
      </c>
      <c r="AF17">
        <v>0</v>
      </c>
      <c r="AG17">
        <v>0</v>
      </c>
      <c r="AH17">
        <v>0</v>
      </c>
      <c r="AI17">
        <v>0</v>
      </c>
      <c r="AJ17">
        <v>0</v>
      </c>
      <c r="AK17">
        <v>23.08</v>
      </c>
      <c r="AL17">
        <v>0</v>
      </c>
      <c r="AM17">
        <v>0</v>
      </c>
      <c r="AN17">
        <v>0</v>
      </c>
      <c r="AO17">
        <v>0</v>
      </c>
      <c r="AP17">
        <v>0</v>
      </c>
      <c r="AQ17">
        <v>0</v>
      </c>
      <c r="AR17">
        <v>0</v>
      </c>
      <c r="AS17">
        <v>0</v>
      </c>
      <c r="AT17">
        <v>0</v>
      </c>
      <c r="AU17">
        <v>0</v>
      </c>
      <c r="AV17">
        <v>0</v>
      </c>
      <c r="AW17">
        <v>0</v>
      </c>
      <c r="AX17">
        <v>0</v>
      </c>
      <c r="AY17">
        <v>0</v>
      </c>
      <c r="AZ17">
        <v>0</v>
      </c>
      <c r="BA17">
        <v>0</v>
      </c>
      <c r="BB17">
        <v>0</v>
      </c>
      <c r="BC17">
        <v>0</v>
      </c>
      <c r="BD17">
        <v>0</v>
      </c>
      <c r="BE17">
        <v>0</v>
      </c>
      <c r="BF17">
        <v>0</v>
      </c>
      <c r="BG17">
        <v>0</v>
      </c>
      <c r="BH17">
        <v>1</v>
      </c>
      <c r="BI17">
        <v>1</v>
      </c>
      <c r="BJ17">
        <v>0.2</v>
      </c>
      <c r="BK17">
        <v>1</v>
      </c>
      <c r="BL17">
        <v>66.62</v>
      </c>
      <c r="BM17">
        <v>9.99</v>
      </c>
      <c r="BN17">
        <v>76.61</v>
      </c>
      <c r="BO17">
        <v>76.61</v>
      </c>
      <c r="BQ17" t="s">
        <v>94</v>
      </c>
      <c r="BR17" t="s">
        <v>83</v>
      </c>
      <c r="BS17" s="3">
        <v>44690</v>
      </c>
      <c r="BT17" s="4">
        <v>0.37708333333333338</v>
      </c>
      <c r="BU17" t="s">
        <v>145</v>
      </c>
      <c r="BV17" t="s">
        <v>96</v>
      </c>
      <c r="BY17">
        <v>1200</v>
      </c>
      <c r="BZ17" t="s">
        <v>88</v>
      </c>
      <c r="CA17" t="s">
        <v>146</v>
      </c>
      <c r="CC17" t="s">
        <v>144</v>
      </c>
      <c r="CD17">
        <v>8000</v>
      </c>
      <c r="CE17" t="s">
        <v>89</v>
      </c>
      <c r="CF17" s="3">
        <v>44691</v>
      </c>
      <c r="CI17">
        <v>1</v>
      </c>
      <c r="CJ17">
        <v>1</v>
      </c>
      <c r="CK17">
        <v>21</v>
      </c>
      <c r="CL17" t="s">
        <v>85</v>
      </c>
    </row>
    <row r="18" spans="1:90" x14ac:dyDescent="0.25">
      <c r="A18" t="s">
        <v>72</v>
      </c>
      <c r="B18" t="s">
        <v>73</v>
      </c>
      <c r="C18" t="s">
        <v>74</v>
      </c>
      <c r="E18" t="str">
        <f>"009941915401"</f>
        <v>009941915401</v>
      </c>
      <c r="F18" s="3">
        <v>44687</v>
      </c>
      <c r="G18">
        <v>202302</v>
      </c>
      <c r="H18" t="s">
        <v>75</v>
      </c>
      <c r="I18" t="s">
        <v>76</v>
      </c>
      <c r="J18" t="s">
        <v>77</v>
      </c>
      <c r="K18" t="s">
        <v>78</v>
      </c>
      <c r="L18" t="s">
        <v>147</v>
      </c>
      <c r="M18" t="s">
        <v>148</v>
      </c>
      <c r="N18" t="s">
        <v>77</v>
      </c>
      <c r="O18" t="s">
        <v>93</v>
      </c>
      <c r="P18" t="str">
        <f t="shared" si="0"/>
        <v xml:space="preserve">STORES                        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  <c r="Z18">
        <v>0</v>
      </c>
      <c r="AA18">
        <v>0</v>
      </c>
      <c r="AB18">
        <v>0</v>
      </c>
      <c r="AC18">
        <v>0</v>
      </c>
      <c r="AD18">
        <v>0</v>
      </c>
      <c r="AE18">
        <v>0</v>
      </c>
      <c r="AF18">
        <v>0</v>
      </c>
      <c r="AG18">
        <v>0</v>
      </c>
      <c r="AH18">
        <v>0</v>
      </c>
      <c r="AI18">
        <v>0</v>
      </c>
      <c r="AJ18">
        <v>0</v>
      </c>
      <c r="AK18">
        <v>79.02</v>
      </c>
      <c r="AL18">
        <v>0</v>
      </c>
      <c r="AM18">
        <v>0</v>
      </c>
      <c r="AN18">
        <v>0</v>
      </c>
      <c r="AO18">
        <v>0</v>
      </c>
      <c r="AP18">
        <v>0</v>
      </c>
      <c r="AQ18">
        <v>0</v>
      </c>
      <c r="AR18">
        <v>0</v>
      </c>
      <c r="AS18">
        <v>0</v>
      </c>
      <c r="AT18">
        <v>0</v>
      </c>
      <c r="AU18">
        <v>0</v>
      </c>
      <c r="AV18">
        <v>0</v>
      </c>
      <c r="AW18">
        <v>0</v>
      </c>
      <c r="AX18">
        <v>0</v>
      </c>
      <c r="AY18">
        <v>0</v>
      </c>
      <c r="AZ18">
        <v>0</v>
      </c>
      <c r="BA18">
        <v>0</v>
      </c>
      <c r="BB18">
        <v>0</v>
      </c>
      <c r="BC18">
        <v>0</v>
      </c>
      <c r="BD18">
        <v>0</v>
      </c>
      <c r="BE18">
        <v>0</v>
      </c>
      <c r="BF18">
        <v>0</v>
      </c>
      <c r="BG18">
        <v>0</v>
      </c>
      <c r="BH18">
        <v>1</v>
      </c>
      <c r="BI18">
        <v>8.9</v>
      </c>
      <c r="BJ18">
        <v>19.899999999999999</v>
      </c>
      <c r="BK18">
        <v>20</v>
      </c>
      <c r="BL18">
        <v>233.37</v>
      </c>
      <c r="BM18">
        <v>35.01</v>
      </c>
      <c r="BN18">
        <v>268.38</v>
      </c>
      <c r="BO18">
        <v>268.38</v>
      </c>
      <c r="BQ18" t="s">
        <v>94</v>
      </c>
      <c r="BR18" t="s">
        <v>83</v>
      </c>
      <c r="BS18" s="3">
        <v>44690</v>
      </c>
      <c r="BT18" s="4">
        <v>0.3666666666666667</v>
      </c>
      <c r="BU18" t="s">
        <v>149</v>
      </c>
      <c r="BV18" t="s">
        <v>96</v>
      </c>
      <c r="BY18">
        <v>99420.67</v>
      </c>
      <c r="BZ18" t="s">
        <v>97</v>
      </c>
      <c r="CA18" t="s">
        <v>150</v>
      </c>
      <c r="CC18" t="s">
        <v>148</v>
      </c>
      <c r="CD18">
        <v>300</v>
      </c>
      <c r="CE18" t="s">
        <v>89</v>
      </c>
      <c r="CF18" s="3">
        <v>44690</v>
      </c>
      <c r="CI18">
        <v>1</v>
      </c>
      <c r="CJ18">
        <v>1</v>
      </c>
      <c r="CK18">
        <v>43</v>
      </c>
      <c r="CL18" t="s">
        <v>85</v>
      </c>
    </row>
    <row r="19" spans="1:90" x14ac:dyDescent="0.25">
      <c r="A19" t="s">
        <v>72</v>
      </c>
      <c r="B19" t="s">
        <v>73</v>
      </c>
      <c r="C19" t="s">
        <v>74</v>
      </c>
      <c r="E19" t="str">
        <f>"009941108117"</f>
        <v>009941108117</v>
      </c>
      <c r="F19" s="3">
        <v>44707</v>
      </c>
      <c r="G19">
        <v>202302</v>
      </c>
      <c r="H19" t="s">
        <v>147</v>
      </c>
      <c r="I19" t="s">
        <v>148</v>
      </c>
      <c r="J19" t="s">
        <v>77</v>
      </c>
      <c r="K19" t="s">
        <v>78</v>
      </c>
      <c r="L19" t="s">
        <v>151</v>
      </c>
      <c r="M19" t="s">
        <v>152</v>
      </c>
      <c r="N19" t="s">
        <v>153</v>
      </c>
      <c r="O19" t="s">
        <v>93</v>
      </c>
      <c r="P19" t="str">
        <f>"                              "</f>
        <v xml:space="preserve">                              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  <c r="Z19">
        <v>0</v>
      </c>
      <c r="AA19">
        <v>0</v>
      </c>
      <c r="AB19">
        <v>0</v>
      </c>
      <c r="AC19">
        <v>0</v>
      </c>
      <c r="AD19">
        <v>0</v>
      </c>
      <c r="AE19">
        <v>0</v>
      </c>
      <c r="AF19">
        <v>0</v>
      </c>
      <c r="AG19">
        <v>0</v>
      </c>
      <c r="AH19">
        <v>0</v>
      </c>
      <c r="AI19">
        <v>0</v>
      </c>
      <c r="AJ19">
        <v>0</v>
      </c>
      <c r="AK19">
        <v>471.51</v>
      </c>
      <c r="AL19">
        <v>0</v>
      </c>
      <c r="AM19">
        <v>0</v>
      </c>
      <c r="AN19">
        <v>0</v>
      </c>
      <c r="AO19">
        <v>0</v>
      </c>
      <c r="AP19">
        <v>0</v>
      </c>
      <c r="AQ19">
        <v>0</v>
      </c>
      <c r="AR19">
        <v>0</v>
      </c>
      <c r="AS19">
        <v>0</v>
      </c>
      <c r="AT19">
        <v>0</v>
      </c>
      <c r="AU19">
        <v>0</v>
      </c>
      <c r="AV19">
        <v>0</v>
      </c>
      <c r="AW19">
        <v>0</v>
      </c>
      <c r="AX19">
        <v>0</v>
      </c>
      <c r="AY19">
        <v>0</v>
      </c>
      <c r="AZ19">
        <v>0</v>
      </c>
      <c r="BA19">
        <v>0</v>
      </c>
      <c r="BB19">
        <v>0</v>
      </c>
      <c r="BC19">
        <v>0</v>
      </c>
      <c r="BD19">
        <v>0</v>
      </c>
      <c r="BE19">
        <v>0</v>
      </c>
      <c r="BF19">
        <v>0</v>
      </c>
      <c r="BG19">
        <v>0</v>
      </c>
      <c r="BH19">
        <v>4</v>
      </c>
      <c r="BI19">
        <v>125.8</v>
      </c>
      <c r="BJ19">
        <v>141.69999999999999</v>
      </c>
      <c r="BK19">
        <v>142</v>
      </c>
      <c r="BL19">
        <v>1366.4</v>
      </c>
      <c r="BM19">
        <v>204.96</v>
      </c>
      <c r="BN19">
        <v>1571.36</v>
      </c>
      <c r="BO19">
        <v>1571.36</v>
      </c>
      <c r="BQ19" t="s">
        <v>154</v>
      </c>
      <c r="BR19" t="s">
        <v>155</v>
      </c>
      <c r="BS19" s="3">
        <v>44708</v>
      </c>
      <c r="BT19" s="4">
        <v>0.37222222222222223</v>
      </c>
      <c r="BU19" t="s">
        <v>156</v>
      </c>
      <c r="BV19" t="s">
        <v>96</v>
      </c>
      <c r="BY19">
        <v>287512</v>
      </c>
      <c r="BZ19" t="s">
        <v>97</v>
      </c>
      <c r="CA19" t="s">
        <v>157</v>
      </c>
      <c r="CC19" t="s">
        <v>152</v>
      </c>
      <c r="CD19">
        <v>2196</v>
      </c>
      <c r="CE19" t="s">
        <v>89</v>
      </c>
      <c r="CF19" s="3">
        <v>44709</v>
      </c>
      <c r="CI19">
        <v>1</v>
      </c>
      <c r="CJ19">
        <v>1</v>
      </c>
      <c r="CK19">
        <v>43</v>
      </c>
      <c r="CL19" t="s">
        <v>85</v>
      </c>
    </row>
    <row r="20" spans="1:90" x14ac:dyDescent="0.25">
      <c r="A20" t="s">
        <v>72</v>
      </c>
      <c r="B20" t="s">
        <v>73</v>
      </c>
      <c r="C20" t="s">
        <v>74</v>
      </c>
      <c r="E20" t="str">
        <f>"009941735755"</f>
        <v>009941735755</v>
      </c>
      <c r="F20" s="3">
        <v>44705</v>
      </c>
      <c r="G20">
        <v>202302</v>
      </c>
      <c r="H20" t="s">
        <v>75</v>
      </c>
      <c r="I20" t="s">
        <v>76</v>
      </c>
      <c r="J20" t="s">
        <v>77</v>
      </c>
      <c r="K20" t="s">
        <v>78</v>
      </c>
      <c r="L20" t="s">
        <v>118</v>
      </c>
      <c r="M20" t="s">
        <v>119</v>
      </c>
      <c r="N20" t="s">
        <v>158</v>
      </c>
      <c r="O20" t="s">
        <v>93</v>
      </c>
      <c r="P20" t="str">
        <f>"STORES                        "</f>
        <v xml:space="preserve">STORES                        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  <c r="Z20">
        <v>0</v>
      </c>
      <c r="AA20">
        <v>0</v>
      </c>
      <c r="AB20">
        <v>0</v>
      </c>
      <c r="AC20">
        <v>0</v>
      </c>
      <c r="AD20">
        <v>0</v>
      </c>
      <c r="AE20">
        <v>0</v>
      </c>
      <c r="AF20">
        <v>0</v>
      </c>
      <c r="AG20">
        <v>0</v>
      </c>
      <c r="AH20">
        <v>0</v>
      </c>
      <c r="AI20">
        <v>0</v>
      </c>
      <c r="AJ20">
        <v>0</v>
      </c>
      <c r="AK20">
        <v>74.05</v>
      </c>
      <c r="AL20">
        <v>0</v>
      </c>
      <c r="AM20">
        <v>0</v>
      </c>
      <c r="AN20">
        <v>0</v>
      </c>
      <c r="AO20">
        <v>0</v>
      </c>
      <c r="AP20">
        <v>0</v>
      </c>
      <c r="AQ20">
        <v>0</v>
      </c>
      <c r="AR20">
        <v>0</v>
      </c>
      <c r="AS20">
        <v>0</v>
      </c>
      <c r="AT20">
        <v>0</v>
      </c>
      <c r="AU20">
        <v>0</v>
      </c>
      <c r="AV20">
        <v>0</v>
      </c>
      <c r="AW20">
        <v>0</v>
      </c>
      <c r="AX20">
        <v>0</v>
      </c>
      <c r="AY20">
        <v>0</v>
      </c>
      <c r="AZ20">
        <v>0</v>
      </c>
      <c r="BA20">
        <v>0</v>
      </c>
      <c r="BB20">
        <v>0</v>
      </c>
      <c r="BC20">
        <v>0</v>
      </c>
      <c r="BD20">
        <v>0</v>
      </c>
      <c r="BE20">
        <v>0</v>
      </c>
      <c r="BF20">
        <v>0</v>
      </c>
      <c r="BG20">
        <v>0</v>
      </c>
      <c r="BH20">
        <v>1</v>
      </c>
      <c r="BI20">
        <v>0.2</v>
      </c>
      <c r="BJ20">
        <v>30.7</v>
      </c>
      <c r="BK20">
        <v>31</v>
      </c>
      <c r="BL20">
        <v>219.02</v>
      </c>
      <c r="BM20">
        <v>32.85</v>
      </c>
      <c r="BN20">
        <v>251.87</v>
      </c>
      <c r="BO20">
        <v>251.87</v>
      </c>
      <c r="BQ20" t="s">
        <v>159</v>
      </c>
      <c r="BR20" t="s">
        <v>83</v>
      </c>
      <c r="BS20" s="3">
        <v>44706</v>
      </c>
      <c r="BT20" s="4">
        <v>0.52430555555555558</v>
      </c>
      <c r="BU20" t="s">
        <v>160</v>
      </c>
      <c r="BV20" t="s">
        <v>96</v>
      </c>
      <c r="BY20">
        <v>153333.26999999999</v>
      </c>
      <c r="BZ20" t="s">
        <v>97</v>
      </c>
      <c r="CA20" t="s">
        <v>161</v>
      </c>
      <c r="CC20" t="s">
        <v>119</v>
      </c>
      <c r="CD20">
        <v>699</v>
      </c>
      <c r="CE20" t="s">
        <v>89</v>
      </c>
      <c r="CF20" s="3">
        <v>44706</v>
      </c>
      <c r="CI20">
        <v>1</v>
      </c>
      <c r="CJ20">
        <v>1</v>
      </c>
      <c r="CK20">
        <v>41</v>
      </c>
      <c r="CL20" t="s">
        <v>85</v>
      </c>
    </row>
    <row r="21" spans="1:90" x14ac:dyDescent="0.25">
      <c r="A21" t="s">
        <v>72</v>
      </c>
      <c r="B21" t="s">
        <v>73</v>
      </c>
      <c r="C21" t="s">
        <v>74</v>
      </c>
      <c r="E21" t="str">
        <f>"009941916098"</f>
        <v>009941916098</v>
      </c>
      <c r="F21" s="3">
        <v>44705</v>
      </c>
      <c r="G21">
        <v>202302</v>
      </c>
      <c r="H21" t="s">
        <v>75</v>
      </c>
      <c r="I21" t="s">
        <v>76</v>
      </c>
      <c r="J21" t="s">
        <v>77</v>
      </c>
      <c r="K21" t="s">
        <v>78</v>
      </c>
      <c r="L21" t="s">
        <v>162</v>
      </c>
      <c r="M21" t="s">
        <v>163</v>
      </c>
      <c r="N21" t="s">
        <v>158</v>
      </c>
      <c r="O21" t="s">
        <v>81</v>
      </c>
      <c r="P21" t="str">
        <f>"STORES                        "</f>
        <v xml:space="preserve">STORES                        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  <c r="Z21">
        <v>0</v>
      </c>
      <c r="AA21">
        <v>0</v>
      </c>
      <c r="AB21">
        <v>0</v>
      </c>
      <c r="AC21">
        <v>0</v>
      </c>
      <c r="AD21">
        <v>0</v>
      </c>
      <c r="AE21">
        <v>0</v>
      </c>
      <c r="AF21">
        <v>0</v>
      </c>
      <c r="AG21">
        <v>0</v>
      </c>
      <c r="AH21">
        <v>0</v>
      </c>
      <c r="AI21">
        <v>0</v>
      </c>
      <c r="AJ21">
        <v>0</v>
      </c>
      <c r="AK21">
        <v>44.71</v>
      </c>
      <c r="AL21">
        <v>0</v>
      </c>
      <c r="AM21">
        <v>0</v>
      </c>
      <c r="AN21">
        <v>0</v>
      </c>
      <c r="AO21">
        <v>0</v>
      </c>
      <c r="AP21">
        <v>0</v>
      </c>
      <c r="AQ21">
        <v>15</v>
      </c>
      <c r="AR21">
        <v>0</v>
      </c>
      <c r="AS21">
        <v>0</v>
      </c>
      <c r="AT21">
        <v>0</v>
      </c>
      <c r="AU21">
        <v>0</v>
      </c>
      <c r="AV21">
        <v>0</v>
      </c>
      <c r="AW21">
        <v>0</v>
      </c>
      <c r="AX21">
        <v>0</v>
      </c>
      <c r="AY21">
        <v>0</v>
      </c>
      <c r="AZ21">
        <v>0</v>
      </c>
      <c r="BA21">
        <v>0</v>
      </c>
      <c r="BB21">
        <v>0</v>
      </c>
      <c r="BC21">
        <v>0</v>
      </c>
      <c r="BD21">
        <v>0</v>
      </c>
      <c r="BE21">
        <v>0</v>
      </c>
      <c r="BF21">
        <v>0</v>
      </c>
      <c r="BG21">
        <v>0</v>
      </c>
      <c r="BH21">
        <v>1</v>
      </c>
      <c r="BI21">
        <v>1</v>
      </c>
      <c r="BJ21">
        <v>0.2</v>
      </c>
      <c r="BK21">
        <v>1</v>
      </c>
      <c r="BL21">
        <v>144.07</v>
      </c>
      <c r="BM21">
        <v>21.61</v>
      </c>
      <c r="BN21">
        <v>165.68</v>
      </c>
      <c r="BO21">
        <v>165.68</v>
      </c>
      <c r="BQ21" t="s">
        <v>94</v>
      </c>
      <c r="BR21" t="s">
        <v>134</v>
      </c>
      <c r="BS21" t="s">
        <v>105</v>
      </c>
      <c r="BY21">
        <v>1200</v>
      </c>
      <c r="BZ21" t="s">
        <v>164</v>
      </c>
      <c r="CC21" t="s">
        <v>163</v>
      </c>
      <c r="CD21">
        <v>8460</v>
      </c>
      <c r="CE21" t="s">
        <v>89</v>
      </c>
      <c r="CI21">
        <v>1</v>
      </c>
      <c r="CJ21" t="s">
        <v>105</v>
      </c>
      <c r="CK21">
        <v>23</v>
      </c>
      <c r="CL21" t="s">
        <v>85</v>
      </c>
    </row>
    <row r="22" spans="1:90" x14ac:dyDescent="0.25">
      <c r="A22" t="s">
        <v>72</v>
      </c>
      <c r="B22" t="s">
        <v>73</v>
      </c>
      <c r="C22" t="s">
        <v>74</v>
      </c>
      <c r="E22" t="str">
        <f>"009940194106"</f>
        <v>009940194106</v>
      </c>
      <c r="F22" s="3">
        <v>44705</v>
      </c>
      <c r="G22">
        <v>202302</v>
      </c>
      <c r="H22" t="s">
        <v>118</v>
      </c>
      <c r="I22" t="s">
        <v>119</v>
      </c>
      <c r="J22" t="s">
        <v>165</v>
      </c>
      <c r="K22" t="s">
        <v>78</v>
      </c>
      <c r="L22" t="s">
        <v>151</v>
      </c>
      <c r="M22" t="s">
        <v>152</v>
      </c>
      <c r="N22" t="s">
        <v>77</v>
      </c>
      <c r="O22" t="s">
        <v>93</v>
      </c>
      <c r="P22" t="str">
        <f>"                              "</f>
        <v xml:space="preserve">                              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>
        <v>0</v>
      </c>
      <c r="AB22">
        <v>0</v>
      </c>
      <c r="AC22">
        <v>0</v>
      </c>
      <c r="AD22">
        <v>0</v>
      </c>
      <c r="AE22">
        <v>0</v>
      </c>
      <c r="AF22">
        <v>0</v>
      </c>
      <c r="AG22">
        <v>0</v>
      </c>
      <c r="AH22">
        <v>0</v>
      </c>
      <c r="AI22">
        <v>0</v>
      </c>
      <c r="AJ22">
        <v>0</v>
      </c>
      <c r="AK22">
        <v>44.63</v>
      </c>
      <c r="AL22">
        <v>0</v>
      </c>
      <c r="AM22">
        <v>0</v>
      </c>
      <c r="AN22">
        <v>0</v>
      </c>
      <c r="AO22">
        <v>0</v>
      </c>
      <c r="AP22">
        <v>0</v>
      </c>
      <c r="AQ22">
        <v>15</v>
      </c>
      <c r="AR22">
        <v>0</v>
      </c>
      <c r="AS22">
        <v>0</v>
      </c>
      <c r="AT22">
        <v>0</v>
      </c>
      <c r="AU22">
        <v>0</v>
      </c>
      <c r="AV22">
        <v>0</v>
      </c>
      <c r="AW22">
        <v>0</v>
      </c>
      <c r="AX22">
        <v>0</v>
      </c>
      <c r="AY22">
        <v>0</v>
      </c>
      <c r="AZ22">
        <v>0</v>
      </c>
      <c r="BA22">
        <v>0</v>
      </c>
      <c r="BB22">
        <v>0</v>
      </c>
      <c r="BC22">
        <v>0</v>
      </c>
      <c r="BD22">
        <v>0</v>
      </c>
      <c r="BE22">
        <v>0</v>
      </c>
      <c r="BF22">
        <v>0</v>
      </c>
      <c r="BG22">
        <v>0</v>
      </c>
      <c r="BH22">
        <v>1</v>
      </c>
      <c r="BI22">
        <v>1</v>
      </c>
      <c r="BJ22">
        <v>0.2</v>
      </c>
      <c r="BK22">
        <v>1</v>
      </c>
      <c r="BL22">
        <v>149.08000000000001</v>
      </c>
      <c r="BM22">
        <v>22.36</v>
      </c>
      <c r="BN22">
        <v>171.44</v>
      </c>
      <c r="BO22">
        <v>171.44</v>
      </c>
      <c r="BQ22" t="s">
        <v>166</v>
      </c>
      <c r="BR22" t="s">
        <v>167</v>
      </c>
      <c r="BS22" s="3">
        <v>44706</v>
      </c>
      <c r="BT22" s="4">
        <v>0.4236111111111111</v>
      </c>
      <c r="BU22" t="s">
        <v>168</v>
      </c>
      <c r="BV22" t="s">
        <v>96</v>
      </c>
      <c r="BY22">
        <v>1200</v>
      </c>
      <c r="BZ22" t="s">
        <v>130</v>
      </c>
      <c r="CC22" t="s">
        <v>152</v>
      </c>
      <c r="CD22">
        <v>2001</v>
      </c>
      <c r="CE22" t="s">
        <v>89</v>
      </c>
      <c r="CF22" s="3">
        <v>44706</v>
      </c>
      <c r="CI22">
        <v>1</v>
      </c>
      <c r="CJ22">
        <v>1</v>
      </c>
      <c r="CK22">
        <v>41</v>
      </c>
      <c r="CL22" t="s">
        <v>85</v>
      </c>
    </row>
    <row r="23" spans="1:90" x14ac:dyDescent="0.25">
      <c r="A23" t="s">
        <v>72</v>
      </c>
      <c r="B23" t="s">
        <v>73</v>
      </c>
      <c r="C23" t="s">
        <v>74</v>
      </c>
      <c r="E23" t="str">
        <f>"009941735759"</f>
        <v>009941735759</v>
      </c>
      <c r="F23" s="3">
        <v>44705</v>
      </c>
      <c r="G23">
        <v>202302</v>
      </c>
      <c r="H23" t="s">
        <v>75</v>
      </c>
      <c r="I23" t="s">
        <v>76</v>
      </c>
      <c r="J23" t="s">
        <v>77</v>
      </c>
      <c r="K23" t="s">
        <v>78</v>
      </c>
      <c r="L23" t="s">
        <v>169</v>
      </c>
      <c r="M23" t="s">
        <v>170</v>
      </c>
      <c r="N23" t="s">
        <v>158</v>
      </c>
      <c r="O23" t="s">
        <v>93</v>
      </c>
      <c r="P23" t="str">
        <f t="shared" ref="P23:P28" si="1">"STORES                        "</f>
        <v xml:space="preserve">STORES                        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  <c r="AA23">
        <v>0</v>
      </c>
      <c r="AB23">
        <v>0</v>
      </c>
      <c r="AC23">
        <v>0</v>
      </c>
      <c r="AD23">
        <v>0</v>
      </c>
      <c r="AE23">
        <v>0</v>
      </c>
      <c r="AF23">
        <v>0</v>
      </c>
      <c r="AG23">
        <v>0</v>
      </c>
      <c r="AH23">
        <v>0</v>
      </c>
      <c r="AI23">
        <v>0</v>
      </c>
      <c r="AJ23">
        <v>0</v>
      </c>
      <c r="AK23">
        <v>85.46</v>
      </c>
      <c r="AL23">
        <v>0</v>
      </c>
      <c r="AM23">
        <v>0</v>
      </c>
      <c r="AN23">
        <v>0</v>
      </c>
      <c r="AO23">
        <v>0</v>
      </c>
      <c r="AP23">
        <v>0</v>
      </c>
      <c r="AQ23">
        <v>0</v>
      </c>
      <c r="AR23">
        <v>0</v>
      </c>
      <c r="AS23">
        <v>0</v>
      </c>
      <c r="AT23">
        <v>0</v>
      </c>
      <c r="AU23">
        <v>0</v>
      </c>
      <c r="AV23">
        <v>0</v>
      </c>
      <c r="AW23">
        <v>0</v>
      </c>
      <c r="AX23">
        <v>0</v>
      </c>
      <c r="AY23">
        <v>0</v>
      </c>
      <c r="AZ23">
        <v>0</v>
      </c>
      <c r="BA23">
        <v>0</v>
      </c>
      <c r="BB23">
        <v>0</v>
      </c>
      <c r="BC23">
        <v>0</v>
      </c>
      <c r="BD23">
        <v>0</v>
      </c>
      <c r="BE23">
        <v>0</v>
      </c>
      <c r="BF23">
        <v>0</v>
      </c>
      <c r="BG23">
        <v>0</v>
      </c>
      <c r="BH23">
        <v>1</v>
      </c>
      <c r="BI23">
        <v>0.2</v>
      </c>
      <c r="BJ23">
        <v>21.8</v>
      </c>
      <c r="BK23">
        <v>22</v>
      </c>
      <c r="BL23">
        <v>251.95</v>
      </c>
      <c r="BM23">
        <v>37.79</v>
      </c>
      <c r="BN23">
        <v>289.74</v>
      </c>
      <c r="BO23">
        <v>289.74</v>
      </c>
      <c r="BQ23" t="s">
        <v>171</v>
      </c>
      <c r="BR23" t="s">
        <v>83</v>
      </c>
      <c r="BS23" t="s">
        <v>105</v>
      </c>
      <c r="BY23">
        <v>108929.18</v>
      </c>
      <c r="BZ23" t="s">
        <v>97</v>
      </c>
      <c r="CC23" t="s">
        <v>170</v>
      </c>
      <c r="CD23">
        <v>2940</v>
      </c>
      <c r="CE23" t="s">
        <v>89</v>
      </c>
      <c r="CI23">
        <v>1</v>
      </c>
      <c r="CJ23" t="s">
        <v>105</v>
      </c>
      <c r="CK23">
        <v>43</v>
      </c>
      <c r="CL23" t="s">
        <v>85</v>
      </c>
    </row>
    <row r="24" spans="1:90" x14ac:dyDescent="0.25">
      <c r="A24" t="s">
        <v>72</v>
      </c>
      <c r="B24" t="s">
        <v>73</v>
      </c>
      <c r="C24" t="s">
        <v>74</v>
      </c>
      <c r="E24" t="str">
        <f>"009938769006"</f>
        <v>009938769006</v>
      </c>
      <c r="F24" s="3">
        <v>44705</v>
      </c>
      <c r="G24">
        <v>202302</v>
      </c>
      <c r="H24" t="s">
        <v>75</v>
      </c>
      <c r="I24" t="s">
        <v>76</v>
      </c>
      <c r="J24" t="s">
        <v>77</v>
      </c>
      <c r="K24" t="s">
        <v>78</v>
      </c>
      <c r="L24" t="s">
        <v>147</v>
      </c>
      <c r="M24" t="s">
        <v>148</v>
      </c>
      <c r="N24" t="s">
        <v>158</v>
      </c>
      <c r="O24" t="s">
        <v>81</v>
      </c>
      <c r="P24" t="str">
        <f t="shared" si="1"/>
        <v xml:space="preserve">STORES                        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>
        <v>0</v>
      </c>
      <c r="AB24">
        <v>0</v>
      </c>
      <c r="AC24">
        <v>0</v>
      </c>
      <c r="AD24">
        <v>0</v>
      </c>
      <c r="AE24">
        <v>0</v>
      </c>
      <c r="AF24">
        <v>0</v>
      </c>
      <c r="AG24">
        <v>0</v>
      </c>
      <c r="AH24">
        <v>0</v>
      </c>
      <c r="AI24">
        <v>0</v>
      </c>
      <c r="AJ24">
        <v>0</v>
      </c>
      <c r="AK24">
        <v>44.71</v>
      </c>
      <c r="AL24">
        <v>0</v>
      </c>
      <c r="AM24">
        <v>0</v>
      </c>
      <c r="AN24">
        <v>0</v>
      </c>
      <c r="AO24">
        <v>0</v>
      </c>
      <c r="AP24">
        <v>0</v>
      </c>
      <c r="AQ24">
        <v>0</v>
      </c>
      <c r="AR24">
        <v>0</v>
      </c>
      <c r="AS24">
        <v>0</v>
      </c>
      <c r="AT24">
        <v>0</v>
      </c>
      <c r="AU24">
        <v>0</v>
      </c>
      <c r="AV24">
        <v>0</v>
      </c>
      <c r="AW24">
        <v>0</v>
      </c>
      <c r="AX24">
        <v>0</v>
      </c>
      <c r="AY24">
        <v>0</v>
      </c>
      <c r="AZ24">
        <v>0</v>
      </c>
      <c r="BA24">
        <v>0</v>
      </c>
      <c r="BB24">
        <v>0</v>
      </c>
      <c r="BC24">
        <v>0</v>
      </c>
      <c r="BD24">
        <v>0</v>
      </c>
      <c r="BE24">
        <v>0</v>
      </c>
      <c r="BF24">
        <v>0</v>
      </c>
      <c r="BG24">
        <v>0</v>
      </c>
      <c r="BH24">
        <v>1</v>
      </c>
      <c r="BI24">
        <v>1</v>
      </c>
      <c r="BJ24">
        <v>0.2</v>
      </c>
      <c r="BK24">
        <v>1</v>
      </c>
      <c r="BL24">
        <v>129.07</v>
      </c>
      <c r="BM24">
        <v>19.36</v>
      </c>
      <c r="BN24">
        <v>148.43</v>
      </c>
      <c r="BO24">
        <v>148.43</v>
      </c>
      <c r="BQ24" t="s">
        <v>94</v>
      </c>
      <c r="BR24" t="s">
        <v>83</v>
      </c>
      <c r="BS24" s="3">
        <v>44706</v>
      </c>
      <c r="BT24" s="4">
        <v>0.39027777777777778</v>
      </c>
      <c r="BU24" t="s">
        <v>149</v>
      </c>
      <c r="BV24" t="s">
        <v>96</v>
      </c>
      <c r="BY24">
        <v>1200</v>
      </c>
      <c r="BZ24" t="s">
        <v>88</v>
      </c>
      <c r="CA24" t="s">
        <v>150</v>
      </c>
      <c r="CC24" t="s">
        <v>148</v>
      </c>
      <c r="CD24">
        <v>299</v>
      </c>
      <c r="CE24" t="s">
        <v>89</v>
      </c>
      <c r="CF24" s="3">
        <v>44706</v>
      </c>
      <c r="CI24">
        <v>1</v>
      </c>
      <c r="CJ24">
        <v>1</v>
      </c>
      <c r="CK24">
        <v>23</v>
      </c>
      <c r="CL24" t="s">
        <v>85</v>
      </c>
    </row>
    <row r="25" spans="1:90" x14ac:dyDescent="0.25">
      <c r="A25" t="s">
        <v>72</v>
      </c>
      <c r="B25" t="s">
        <v>73</v>
      </c>
      <c r="C25" t="s">
        <v>74</v>
      </c>
      <c r="E25" t="str">
        <f>"009941735758"</f>
        <v>009941735758</v>
      </c>
      <c r="F25" s="3">
        <v>44705</v>
      </c>
      <c r="G25">
        <v>202302</v>
      </c>
      <c r="H25" t="s">
        <v>75</v>
      </c>
      <c r="I25" t="s">
        <v>76</v>
      </c>
      <c r="J25" t="s">
        <v>77</v>
      </c>
      <c r="K25" t="s">
        <v>78</v>
      </c>
      <c r="L25" t="s">
        <v>172</v>
      </c>
      <c r="M25" t="s">
        <v>173</v>
      </c>
      <c r="N25" t="s">
        <v>174</v>
      </c>
      <c r="O25" t="s">
        <v>93</v>
      </c>
      <c r="P25" t="str">
        <f t="shared" si="1"/>
        <v xml:space="preserve">STORES                        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  <c r="AB25">
        <v>0</v>
      </c>
      <c r="AC25">
        <v>0</v>
      </c>
      <c r="AD25">
        <v>0</v>
      </c>
      <c r="AE25">
        <v>0</v>
      </c>
      <c r="AF25">
        <v>0</v>
      </c>
      <c r="AG25">
        <v>0</v>
      </c>
      <c r="AH25">
        <v>0</v>
      </c>
      <c r="AI25">
        <v>0</v>
      </c>
      <c r="AJ25">
        <v>0</v>
      </c>
      <c r="AK25">
        <v>61.18</v>
      </c>
      <c r="AL25">
        <v>0</v>
      </c>
      <c r="AM25">
        <v>0</v>
      </c>
      <c r="AN25">
        <v>0</v>
      </c>
      <c r="AO25">
        <v>0</v>
      </c>
      <c r="AP25">
        <v>0</v>
      </c>
      <c r="AQ25">
        <v>0</v>
      </c>
      <c r="AR25">
        <v>0</v>
      </c>
      <c r="AS25">
        <v>0</v>
      </c>
      <c r="AT25">
        <v>0</v>
      </c>
      <c r="AU25">
        <v>0</v>
      </c>
      <c r="AV25">
        <v>0</v>
      </c>
      <c r="AW25">
        <v>0</v>
      </c>
      <c r="AX25">
        <v>0</v>
      </c>
      <c r="AY25">
        <v>0</v>
      </c>
      <c r="AZ25">
        <v>0</v>
      </c>
      <c r="BA25">
        <v>0</v>
      </c>
      <c r="BB25">
        <v>0</v>
      </c>
      <c r="BC25">
        <v>0</v>
      </c>
      <c r="BD25">
        <v>0</v>
      </c>
      <c r="BE25">
        <v>0</v>
      </c>
      <c r="BF25">
        <v>0</v>
      </c>
      <c r="BG25">
        <v>0</v>
      </c>
      <c r="BH25">
        <v>1</v>
      </c>
      <c r="BI25">
        <v>8.6</v>
      </c>
      <c r="BJ25">
        <v>23.9</v>
      </c>
      <c r="BK25">
        <v>24</v>
      </c>
      <c r="BL25">
        <v>181.86</v>
      </c>
      <c r="BM25">
        <v>27.28</v>
      </c>
      <c r="BN25">
        <v>209.14</v>
      </c>
      <c r="BO25">
        <v>209.14</v>
      </c>
      <c r="BQ25" t="s">
        <v>175</v>
      </c>
      <c r="BR25" t="s">
        <v>83</v>
      </c>
      <c r="BS25" s="3">
        <v>44706</v>
      </c>
      <c r="BT25" s="4">
        <v>0.42708333333333331</v>
      </c>
      <c r="BU25" t="s">
        <v>176</v>
      </c>
      <c r="BV25" t="s">
        <v>96</v>
      </c>
      <c r="BY25">
        <v>119294.93</v>
      </c>
      <c r="BZ25" t="s">
        <v>97</v>
      </c>
      <c r="CA25" t="s">
        <v>177</v>
      </c>
      <c r="CC25" t="s">
        <v>173</v>
      </c>
      <c r="CD25">
        <v>3200</v>
      </c>
      <c r="CE25" t="s">
        <v>89</v>
      </c>
      <c r="CF25" s="3">
        <v>44707</v>
      </c>
      <c r="CI25">
        <v>1</v>
      </c>
      <c r="CJ25">
        <v>1</v>
      </c>
      <c r="CK25">
        <v>41</v>
      </c>
      <c r="CL25" t="s">
        <v>85</v>
      </c>
    </row>
    <row r="26" spans="1:90" x14ac:dyDescent="0.25">
      <c r="A26" t="s">
        <v>72</v>
      </c>
      <c r="B26" t="s">
        <v>73</v>
      </c>
      <c r="C26" t="s">
        <v>74</v>
      </c>
      <c r="E26" t="str">
        <f>"009936115859"</f>
        <v>009936115859</v>
      </c>
      <c r="F26" s="3">
        <v>44705</v>
      </c>
      <c r="G26">
        <v>202302</v>
      </c>
      <c r="H26" t="s">
        <v>75</v>
      </c>
      <c r="I26" t="s">
        <v>76</v>
      </c>
      <c r="J26" t="s">
        <v>77</v>
      </c>
      <c r="K26" t="s">
        <v>78</v>
      </c>
      <c r="L26" t="s">
        <v>178</v>
      </c>
      <c r="M26" t="s">
        <v>179</v>
      </c>
      <c r="N26" t="s">
        <v>158</v>
      </c>
      <c r="O26" t="s">
        <v>81</v>
      </c>
      <c r="P26" t="str">
        <f t="shared" si="1"/>
        <v xml:space="preserve">STORES                        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  <c r="AB26">
        <v>0</v>
      </c>
      <c r="AC26">
        <v>0</v>
      </c>
      <c r="AD26">
        <v>0</v>
      </c>
      <c r="AE26">
        <v>0</v>
      </c>
      <c r="AF26">
        <v>0</v>
      </c>
      <c r="AG26">
        <v>0</v>
      </c>
      <c r="AH26">
        <v>0</v>
      </c>
      <c r="AI26">
        <v>0</v>
      </c>
      <c r="AJ26">
        <v>0</v>
      </c>
      <c r="AK26">
        <v>23.08</v>
      </c>
      <c r="AL26">
        <v>0</v>
      </c>
      <c r="AM26">
        <v>0</v>
      </c>
      <c r="AN26">
        <v>0</v>
      </c>
      <c r="AO26">
        <v>0</v>
      </c>
      <c r="AP26">
        <v>0</v>
      </c>
      <c r="AQ26">
        <v>0</v>
      </c>
      <c r="AR26">
        <v>0</v>
      </c>
      <c r="AS26">
        <v>0</v>
      </c>
      <c r="AT26">
        <v>0</v>
      </c>
      <c r="AU26">
        <v>0</v>
      </c>
      <c r="AV26">
        <v>0</v>
      </c>
      <c r="AW26">
        <v>0</v>
      </c>
      <c r="AX26">
        <v>0</v>
      </c>
      <c r="AY26">
        <v>0</v>
      </c>
      <c r="AZ26">
        <v>0</v>
      </c>
      <c r="BA26">
        <v>0</v>
      </c>
      <c r="BB26">
        <v>0</v>
      </c>
      <c r="BC26">
        <v>0</v>
      </c>
      <c r="BD26">
        <v>0</v>
      </c>
      <c r="BE26">
        <v>0</v>
      </c>
      <c r="BF26">
        <v>0</v>
      </c>
      <c r="BG26">
        <v>0</v>
      </c>
      <c r="BH26">
        <v>1</v>
      </c>
      <c r="BI26">
        <v>1</v>
      </c>
      <c r="BJ26">
        <v>0.2</v>
      </c>
      <c r="BK26">
        <v>1</v>
      </c>
      <c r="BL26">
        <v>66.62</v>
      </c>
      <c r="BM26">
        <v>9.99</v>
      </c>
      <c r="BN26">
        <v>76.61</v>
      </c>
      <c r="BO26">
        <v>76.61</v>
      </c>
      <c r="BQ26" t="s">
        <v>180</v>
      </c>
      <c r="BR26" t="s">
        <v>83</v>
      </c>
      <c r="BS26" s="3">
        <v>44707</v>
      </c>
      <c r="BT26" s="4">
        <v>0.4055555555555555</v>
      </c>
      <c r="BU26" t="s">
        <v>181</v>
      </c>
      <c r="BV26" t="s">
        <v>85</v>
      </c>
      <c r="BW26" t="s">
        <v>182</v>
      </c>
      <c r="BX26" t="s">
        <v>183</v>
      </c>
      <c r="BY26">
        <v>1200</v>
      </c>
      <c r="BZ26" t="s">
        <v>88</v>
      </c>
      <c r="CA26" t="s">
        <v>184</v>
      </c>
      <c r="CC26" t="s">
        <v>179</v>
      </c>
      <c r="CD26">
        <v>6045</v>
      </c>
      <c r="CE26" t="s">
        <v>89</v>
      </c>
      <c r="CF26" s="3">
        <v>44707</v>
      </c>
      <c r="CI26">
        <v>1</v>
      </c>
      <c r="CJ26">
        <v>2</v>
      </c>
      <c r="CK26">
        <v>21</v>
      </c>
      <c r="CL26" t="s">
        <v>85</v>
      </c>
    </row>
    <row r="27" spans="1:90" x14ac:dyDescent="0.25">
      <c r="A27" t="s">
        <v>72</v>
      </c>
      <c r="B27" t="s">
        <v>73</v>
      </c>
      <c r="C27" t="s">
        <v>74</v>
      </c>
      <c r="E27" t="str">
        <f>"009941735757"</f>
        <v>009941735757</v>
      </c>
      <c r="F27" s="3">
        <v>44705</v>
      </c>
      <c r="G27">
        <v>202302</v>
      </c>
      <c r="H27" t="s">
        <v>75</v>
      </c>
      <c r="I27" t="s">
        <v>76</v>
      </c>
      <c r="J27" t="s">
        <v>77</v>
      </c>
      <c r="K27" t="s">
        <v>78</v>
      </c>
      <c r="L27" t="s">
        <v>185</v>
      </c>
      <c r="M27" t="s">
        <v>186</v>
      </c>
      <c r="N27" t="s">
        <v>158</v>
      </c>
      <c r="O27" t="s">
        <v>93</v>
      </c>
      <c r="P27" t="str">
        <f t="shared" si="1"/>
        <v xml:space="preserve">STORES                        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0</v>
      </c>
      <c r="AB27">
        <v>0</v>
      </c>
      <c r="AC27">
        <v>0</v>
      </c>
      <c r="AD27">
        <v>0</v>
      </c>
      <c r="AE27">
        <v>0</v>
      </c>
      <c r="AF27">
        <v>0</v>
      </c>
      <c r="AG27">
        <v>0</v>
      </c>
      <c r="AH27">
        <v>0</v>
      </c>
      <c r="AI27">
        <v>0</v>
      </c>
      <c r="AJ27">
        <v>0</v>
      </c>
      <c r="AK27">
        <v>75.81</v>
      </c>
      <c r="AL27">
        <v>0</v>
      </c>
      <c r="AM27">
        <v>0</v>
      </c>
      <c r="AN27">
        <v>0</v>
      </c>
      <c r="AO27">
        <v>0</v>
      </c>
      <c r="AP27">
        <v>0</v>
      </c>
      <c r="AQ27">
        <v>0</v>
      </c>
      <c r="AR27">
        <v>0</v>
      </c>
      <c r="AS27">
        <v>0</v>
      </c>
      <c r="AT27">
        <v>0</v>
      </c>
      <c r="AU27">
        <v>0</v>
      </c>
      <c r="AV27">
        <v>0</v>
      </c>
      <c r="AW27">
        <v>0</v>
      </c>
      <c r="AX27">
        <v>0</v>
      </c>
      <c r="AY27">
        <v>0</v>
      </c>
      <c r="AZ27">
        <v>0</v>
      </c>
      <c r="BA27">
        <v>0</v>
      </c>
      <c r="BB27">
        <v>0</v>
      </c>
      <c r="BC27">
        <v>0</v>
      </c>
      <c r="BD27">
        <v>0</v>
      </c>
      <c r="BE27">
        <v>0</v>
      </c>
      <c r="BF27">
        <v>0</v>
      </c>
      <c r="BG27">
        <v>0</v>
      </c>
      <c r="BH27">
        <v>1</v>
      </c>
      <c r="BI27">
        <v>10.199999999999999</v>
      </c>
      <c r="BJ27">
        <v>19</v>
      </c>
      <c r="BK27">
        <v>19</v>
      </c>
      <c r="BL27">
        <v>224.09</v>
      </c>
      <c r="BM27">
        <v>33.61</v>
      </c>
      <c r="BN27">
        <v>257.7</v>
      </c>
      <c r="BO27">
        <v>257.7</v>
      </c>
      <c r="BQ27" t="s">
        <v>187</v>
      </c>
      <c r="BR27" t="s">
        <v>83</v>
      </c>
      <c r="BS27" t="s">
        <v>105</v>
      </c>
      <c r="BY27">
        <v>95162.4</v>
      </c>
      <c r="BZ27" t="s">
        <v>97</v>
      </c>
      <c r="CC27" t="s">
        <v>186</v>
      </c>
      <c r="CD27">
        <v>3900</v>
      </c>
      <c r="CE27" t="s">
        <v>89</v>
      </c>
      <c r="CI27">
        <v>2</v>
      </c>
      <c r="CJ27" t="s">
        <v>105</v>
      </c>
      <c r="CK27">
        <v>43</v>
      </c>
      <c r="CL27" t="s">
        <v>85</v>
      </c>
    </row>
    <row r="28" spans="1:90" x14ac:dyDescent="0.25">
      <c r="A28" t="s">
        <v>72</v>
      </c>
      <c r="B28" t="s">
        <v>73</v>
      </c>
      <c r="C28" t="s">
        <v>74</v>
      </c>
      <c r="E28" t="str">
        <f>"009941915398"</f>
        <v>009941915398</v>
      </c>
      <c r="F28" s="3">
        <v>44692</v>
      </c>
      <c r="G28">
        <v>202302</v>
      </c>
      <c r="H28" t="s">
        <v>75</v>
      </c>
      <c r="I28" t="s">
        <v>76</v>
      </c>
      <c r="J28" t="s">
        <v>77</v>
      </c>
      <c r="K28" t="s">
        <v>78</v>
      </c>
      <c r="L28" t="s">
        <v>147</v>
      </c>
      <c r="M28" t="s">
        <v>148</v>
      </c>
      <c r="N28" t="s">
        <v>158</v>
      </c>
      <c r="O28" t="s">
        <v>81</v>
      </c>
      <c r="P28" t="str">
        <f t="shared" si="1"/>
        <v xml:space="preserve">STORES                        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0</v>
      </c>
      <c r="AA28">
        <v>0</v>
      </c>
      <c r="AB28">
        <v>0</v>
      </c>
      <c r="AC28">
        <v>0</v>
      </c>
      <c r="AD28">
        <v>0</v>
      </c>
      <c r="AE28">
        <v>0</v>
      </c>
      <c r="AF28">
        <v>0</v>
      </c>
      <c r="AG28">
        <v>0</v>
      </c>
      <c r="AH28">
        <v>0</v>
      </c>
      <c r="AI28">
        <v>0</v>
      </c>
      <c r="AJ28">
        <v>0</v>
      </c>
      <c r="AK28">
        <v>44.71</v>
      </c>
      <c r="AL28">
        <v>0</v>
      </c>
      <c r="AM28">
        <v>0</v>
      </c>
      <c r="AN28">
        <v>0</v>
      </c>
      <c r="AO28">
        <v>0</v>
      </c>
      <c r="AP28">
        <v>0</v>
      </c>
      <c r="AQ28">
        <v>0</v>
      </c>
      <c r="AR28">
        <v>0</v>
      </c>
      <c r="AS28">
        <v>0</v>
      </c>
      <c r="AT28">
        <v>0</v>
      </c>
      <c r="AU28">
        <v>0</v>
      </c>
      <c r="AV28">
        <v>0</v>
      </c>
      <c r="AW28">
        <v>0</v>
      </c>
      <c r="AX28">
        <v>0</v>
      </c>
      <c r="AY28">
        <v>0</v>
      </c>
      <c r="AZ28">
        <v>0</v>
      </c>
      <c r="BA28">
        <v>0</v>
      </c>
      <c r="BB28">
        <v>0</v>
      </c>
      <c r="BC28">
        <v>0</v>
      </c>
      <c r="BD28">
        <v>0</v>
      </c>
      <c r="BE28">
        <v>0</v>
      </c>
      <c r="BF28">
        <v>0</v>
      </c>
      <c r="BG28">
        <v>0</v>
      </c>
      <c r="BH28">
        <v>1</v>
      </c>
      <c r="BI28">
        <v>1</v>
      </c>
      <c r="BJ28">
        <v>0.2</v>
      </c>
      <c r="BK28">
        <v>1</v>
      </c>
      <c r="BL28">
        <v>129.07</v>
      </c>
      <c r="BM28">
        <v>19.36</v>
      </c>
      <c r="BN28">
        <v>148.43</v>
      </c>
      <c r="BO28">
        <v>148.43</v>
      </c>
      <c r="BQ28" t="s">
        <v>94</v>
      </c>
      <c r="BR28" t="s">
        <v>83</v>
      </c>
      <c r="BS28" s="3">
        <v>44693</v>
      </c>
      <c r="BT28" s="4">
        <v>0.37361111111111112</v>
      </c>
      <c r="BU28" t="s">
        <v>188</v>
      </c>
      <c r="BV28" t="s">
        <v>96</v>
      </c>
      <c r="BY28">
        <v>1200</v>
      </c>
      <c r="BZ28" t="s">
        <v>88</v>
      </c>
      <c r="CA28" t="s">
        <v>150</v>
      </c>
      <c r="CC28" t="s">
        <v>148</v>
      </c>
      <c r="CD28">
        <v>300</v>
      </c>
      <c r="CE28" t="s">
        <v>89</v>
      </c>
      <c r="CF28" s="3">
        <v>44693</v>
      </c>
      <c r="CI28">
        <v>1</v>
      </c>
      <c r="CJ28">
        <v>1</v>
      </c>
      <c r="CK28">
        <v>23</v>
      </c>
      <c r="CL28" t="s">
        <v>85</v>
      </c>
    </row>
    <row r="29" spans="1:90" x14ac:dyDescent="0.25">
      <c r="A29" t="s">
        <v>72</v>
      </c>
      <c r="B29" t="s">
        <v>73</v>
      </c>
      <c r="C29" t="s">
        <v>74</v>
      </c>
      <c r="E29" t="str">
        <f>"009941399034"</f>
        <v>009941399034</v>
      </c>
      <c r="F29" s="3">
        <v>44700</v>
      </c>
      <c r="G29">
        <v>202302</v>
      </c>
      <c r="H29" t="s">
        <v>90</v>
      </c>
      <c r="I29" t="s">
        <v>91</v>
      </c>
      <c r="J29" t="s">
        <v>189</v>
      </c>
      <c r="K29" t="s">
        <v>78</v>
      </c>
      <c r="L29" t="s">
        <v>190</v>
      </c>
      <c r="M29" t="s">
        <v>191</v>
      </c>
      <c r="N29" t="s">
        <v>192</v>
      </c>
      <c r="O29" t="s">
        <v>93</v>
      </c>
      <c r="P29" t="str">
        <f>"                              "</f>
        <v xml:space="preserve">                              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v>0</v>
      </c>
      <c r="AA29">
        <v>0</v>
      </c>
      <c r="AB29">
        <v>0</v>
      </c>
      <c r="AC29">
        <v>0</v>
      </c>
      <c r="AD29">
        <v>0</v>
      </c>
      <c r="AE29">
        <v>0</v>
      </c>
      <c r="AF29">
        <v>0</v>
      </c>
      <c r="AG29">
        <v>0</v>
      </c>
      <c r="AH29">
        <v>0</v>
      </c>
      <c r="AI29">
        <v>0</v>
      </c>
      <c r="AJ29">
        <v>0</v>
      </c>
      <c r="AK29">
        <v>62.94</v>
      </c>
      <c r="AL29">
        <v>0</v>
      </c>
      <c r="AM29">
        <v>0</v>
      </c>
      <c r="AN29">
        <v>0</v>
      </c>
      <c r="AO29">
        <v>0</v>
      </c>
      <c r="AP29">
        <v>0</v>
      </c>
      <c r="AQ29">
        <v>0</v>
      </c>
      <c r="AR29">
        <v>0</v>
      </c>
      <c r="AS29">
        <v>0</v>
      </c>
      <c r="AT29">
        <v>0</v>
      </c>
      <c r="AU29">
        <v>0</v>
      </c>
      <c r="AV29">
        <v>0</v>
      </c>
      <c r="AW29">
        <v>0</v>
      </c>
      <c r="AX29">
        <v>0</v>
      </c>
      <c r="AY29">
        <v>0</v>
      </c>
      <c r="AZ29">
        <v>0</v>
      </c>
      <c r="BA29">
        <v>0</v>
      </c>
      <c r="BB29">
        <v>0</v>
      </c>
      <c r="BC29">
        <v>0</v>
      </c>
      <c r="BD29">
        <v>0</v>
      </c>
      <c r="BE29">
        <v>0</v>
      </c>
      <c r="BF29">
        <v>0</v>
      </c>
      <c r="BG29">
        <v>0</v>
      </c>
      <c r="BH29">
        <v>1</v>
      </c>
      <c r="BI29">
        <v>1</v>
      </c>
      <c r="BJ29">
        <v>0.2</v>
      </c>
      <c r="BK29">
        <v>1</v>
      </c>
      <c r="BL29">
        <v>186.94</v>
      </c>
      <c r="BM29">
        <v>28.04</v>
      </c>
      <c r="BN29">
        <v>214.98</v>
      </c>
      <c r="BO29">
        <v>214.98</v>
      </c>
      <c r="BQ29" t="s">
        <v>193</v>
      </c>
      <c r="BR29" t="s">
        <v>194</v>
      </c>
      <c r="BS29" s="3">
        <v>44704</v>
      </c>
      <c r="BT29" s="4">
        <v>0.47916666666666669</v>
      </c>
      <c r="BU29" t="s">
        <v>195</v>
      </c>
      <c r="BV29" t="s">
        <v>96</v>
      </c>
      <c r="BY29">
        <v>1200</v>
      </c>
      <c r="BZ29" t="s">
        <v>97</v>
      </c>
      <c r="CA29" t="s">
        <v>196</v>
      </c>
      <c r="CC29" t="s">
        <v>191</v>
      </c>
      <c r="CD29">
        <v>470</v>
      </c>
      <c r="CE29" t="s">
        <v>89</v>
      </c>
      <c r="CF29" s="3">
        <v>44704</v>
      </c>
      <c r="CI29">
        <v>2</v>
      </c>
      <c r="CJ29">
        <v>2</v>
      </c>
      <c r="CK29">
        <v>43</v>
      </c>
      <c r="CL29" t="s">
        <v>85</v>
      </c>
    </row>
    <row r="30" spans="1:90" x14ac:dyDescent="0.25">
      <c r="A30" t="s">
        <v>72</v>
      </c>
      <c r="B30" t="s">
        <v>73</v>
      </c>
      <c r="C30" t="s">
        <v>74</v>
      </c>
      <c r="E30" t="str">
        <f>"029907975272"</f>
        <v>029907975272</v>
      </c>
      <c r="F30" s="3">
        <v>44700</v>
      </c>
      <c r="G30">
        <v>202302</v>
      </c>
      <c r="H30" t="s">
        <v>132</v>
      </c>
      <c r="I30" t="s">
        <v>133</v>
      </c>
      <c r="J30" t="s">
        <v>197</v>
      </c>
      <c r="K30" t="s">
        <v>78</v>
      </c>
      <c r="L30" t="s">
        <v>99</v>
      </c>
      <c r="M30" t="s">
        <v>100</v>
      </c>
      <c r="N30" t="s">
        <v>198</v>
      </c>
      <c r="O30" t="s">
        <v>93</v>
      </c>
      <c r="P30" t="str">
        <f>"BRADLEY                       "</f>
        <v xml:space="preserve">BRADLEY                       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  <c r="Z30">
        <v>0</v>
      </c>
      <c r="AA30">
        <v>0</v>
      </c>
      <c r="AB30">
        <v>0</v>
      </c>
      <c r="AC30">
        <v>0</v>
      </c>
      <c r="AD30">
        <v>0</v>
      </c>
      <c r="AE30">
        <v>0</v>
      </c>
      <c r="AF30">
        <v>0</v>
      </c>
      <c r="AG30">
        <v>0</v>
      </c>
      <c r="AH30">
        <v>0</v>
      </c>
      <c r="AI30">
        <v>0</v>
      </c>
      <c r="AJ30">
        <v>0</v>
      </c>
      <c r="AK30">
        <v>44.63</v>
      </c>
      <c r="AL30">
        <v>0</v>
      </c>
      <c r="AM30">
        <v>0</v>
      </c>
      <c r="AN30">
        <v>0</v>
      </c>
      <c r="AO30">
        <v>0</v>
      </c>
      <c r="AP30">
        <v>0</v>
      </c>
      <c r="AQ30">
        <v>0</v>
      </c>
      <c r="AR30">
        <v>0</v>
      </c>
      <c r="AS30">
        <v>0</v>
      </c>
      <c r="AT30">
        <v>0</v>
      </c>
      <c r="AU30">
        <v>0</v>
      </c>
      <c r="AV30">
        <v>0</v>
      </c>
      <c r="AW30">
        <v>0</v>
      </c>
      <c r="AX30">
        <v>0</v>
      </c>
      <c r="AY30">
        <v>0</v>
      </c>
      <c r="AZ30">
        <v>0</v>
      </c>
      <c r="BA30">
        <v>0</v>
      </c>
      <c r="BB30">
        <v>0</v>
      </c>
      <c r="BC30">
        <v>0</v>
      </c>
      <c r="BD30">
        <v>0</v>
      </c>
      <c r="BE30">
        <v>0</v>
      </c>
      <c r="BF30">
        <v>0</v>
      </c>
      <c r="BG30">
        <v>0</v>
      </c>
      <c r="BH30">
        <v>1</v>
      </c>
      <c r="BI30">
        <v>0.2</v>
      </c>
      <c r="BJ30">
        <v>0.2</v>
      </c>
      <c r="BK30">
        <v>1</v>
      </c>
      <c r="BL30">
        <v>134.08000000000001</v>
      </c>
      <c r="BM30">
        <v>20.11</v>
      </c>
      <c r="BN30">
        <v>154.19</v>
      </c>
      <c r="BO30">
        <v>154.19</v>
      </c>
      <c r="BQ30" t="s">
        <v>199</v>
      </c>
      <c r="BR30" t="s">
        <v>200</v>
      </c>
      <c r="BS30" s="3">
        <v>44701</v>
      </c>
      <c r="BT30" s="4">
        <v>0.30763888888888891</v>
      </c>
      <c r="BU30" t="s">
        <v>201</v>
      </c>
      <c r="BV30" t="s">
        <v>96</v>
      </c>
      <c r="BY30">
        <v>1200</v>
      </c>
      <c r="BZ30" t="s">
        <v>97</v>
      </c>
      <c r="CA30" t="s">
        <v>202</v>
      </c>
      <c r="CC30" t="s">
        <v>100</v>
      </c>
      <c r="CD30">
        <v>2194</v>
      </c>
      <c r="CE30" t="s">
        <v>89</v>
      </c>
      <c r="CF30" s="3">
        <v>44702</v>
      </c>
      <c r="CI30">
        <v>1</v>
      </c>
      <c r="CJ30">
        <v>1</v>
      </c>
      <c r="CK30">
        <v>41</v>
      </c>
      <c r="CL30" t="s">
        <v>85</v>
      </c>
    </row>
    <row r="31" spans="1:90" x14ac:dyDescent="0.25">
      <c r="A31" t="s">
        <v>72</v>
      </c>
      <c r="B31" t="s">
        <v>73</v>
      </c>
      <c r="C31" t="s">
        <v>74</v>
      </c>
      <c r="E31" t="str">
        <f>"009941721260D"</f>
        <v>009941721260D</v>
      </c>
      <c r="F31" s="3">
        <v>44676</v>
      </c>
      <c r="G31">
        <v>202302</v>
      </c>
      <c r="H31" t="s">
        <v>203</v>
      </c>
      <c r="I31" t="s">
        <v>204</v>
      </c>
      <c r="J31" t="s">
        <v>205</v>
      </c>
      <c r="K31" t="s">
        <v>78</v>
      </c>
      <c r="L31" t="s">
        <v>151</v>
      </c>
      <c r="M31" t="s">
        <v>152</v>
      </c>
      <c r="N31" t="s">
        <v>206</v>
      </c>
      <c r="O31" t="s">
        <v>93</v>
      </c>
      <c r="P31" t="str">
        <f>"                              "</f>
        <v xml:space="preserve">                              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  <c r="Z31">
        <v>0</v>
      </c>
      <c r="AA31">
        <v>0</v>
      </c>
      <c r="AB31">
        <v>0</v>
      </c>
      <c r="AC31">
        <v>0</v>
      </c>
      <c r="AD31">
        <v>0</v>
      </c>
      <c r="AE31">
        <v>0</v>
      </c>
      <c r="AF31">
        <v>0</v>
      </c>
      <c r="AG31">
        <v>0</v>
      </c>
      <c r="AH31">
        <v>0</v>
      </c>
      <c r="AI31">
        <v>0</v>
      </c>
      <c r="AJ31">
        <v>0</v>
      </c>
      <c r="AK31">
        <v>240.11</v>
      </c>
      <c r="AL31">
        <v>0</v>
      </c>
      <c r="AM31">
        <v>0</v>
      </c>
      <c r="AN31">
        <v>0</v>
      </c>
      <c r="AO31">
        <v>0</v>
      </c>
      <c r="AP31">
        <v>0</v>
      </c>
      <c r="AQ31">
        <v>0</v>
      </c>
      <c r="AR31">
        <v>0</v>
      </c>
      <c r="AS31">
        <v>0</v>
      </c>
      <c r="AT31">
        <v>0</v>
      </c>
      <c r="AU31">
        <v>0</v>
      </c>
      <c r="AV31">
        <v>0</v>
      </c>
      <c r="AW31">
        <v>0</v>
      </c>
      <c r="AX31">
        <v>0</v>
      </c>
      <c r="AY31">
        <v>0</v>
      </c>
      <c r="AZ31">
        <v>0</v>
      </c>
      <c r="BA31">
        <v>0</v>
      </c>
      <c r="BB31">
        <v>0</v>
      </c>
      <c r="BC31">
        <v>0</v>
      </c>
      <c r="BD31">
        <v>0</v>
      </c>
      <c r="BE31">
        <v>0</v>
      </c>
      <c r="BF31">
        <v>0</v>
      </c>
      <c r="BG31">
        <v>0</v>
      </c>
      <c r="BH31">
        <v>3</v>
      </c>
      <c r="BI31">
        <v>60</v>
      </c>
      <c r="BJ31">
        <v>72.599999999999994</v>
      </c>
      <c r="BK31">
        <v>73</v>
      </c>
      <c r="BL31">
        <v>716.17</v>
      </c>
      <c r="BM31">
        <v>107.43</v>
      </c>
      <c r="BN31">
        <v>823.6</v>
      </c>
      <c r="BO31">
        <v>823.6</v>
      </c>
      <c r="BR31" t="s">
        <v>207</v>
      </c>
      <c r="BS31" s="3">
        <v>44680</v>
      </c>
      <c r="BT31" s="4">
        <v>0.36180555555555555</v>
      </c>
      <c r="BU31" t="s">
        <v>208</v>
      </c>
      <c r="BV31" t="s">
        <v>85</v>
      </c>
      <c r="BY31">
        <v>362829</v>
      </c>
      <c r="BZ31" t="s">
        <v>97</v>
      </c>
      <c r="CA31" t="s">
        <v>157</v>
      </c>
      <c r="CC31" t="s">
        <v>152</v>
      </c>
      <c r="CD31">
        <v>2196</v>
      </c>
      <c r="CE31" t="s">
        <v>89</v>
      </c>
      <c r="CF31" s="3">
        <v>44681</v>
      </c>
      <c r="CI31">
        <v>1</v>
      </c>
      <c r="CJ31">
        <v>4</v>
      </c>
      <c r="CK31">
        <v>43</v>
      </c>
      <c r="CL31" t="s">
        <v>85</v>
      </c>
    </row>
    <row r="32" spans="1:90" x14ac:dyDescent="0.25">
      <c r="A32" t="s">
        <v>72</v>
      </c>
      <c r="B32" t="s">
        <v>73</v>
      </c>
      <c r="C32" t="s">
        <v>74</v>
      </c>
      <c r="E32" t="str">
        <f>"009941203011"</f>
        <v>009941203011</v>
      </c>
      <c r="F32" s="3">
        <v>44692</v>
      </c>
      <c r="G32">
        <v>202302</v>
      </c>
      <c r="H32" t="s">
        <v>209</v>
      </c>
      <c r="I32" t="s">
        <v>210</v>
      </c>
      <c r="J32" t="s">
        <v>77</v>
      </c>
      <c r="K32" t="s">
        <v>78</v>
      </c>
      <c r="L32" t="s">
        <v>79</v>
      </c>
      <c r="M32" t="s">
        <v>80</v>
      </c>
      <c r="N32" t="s">
        <v>153</v>
      </c>
      <c r="O32" t="s">
        <v>93</v>
      </c>
      <c r="P32" t="str">
        <f>"                              "</f>
        <v xml:space="preserve">                              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  <c r="Z32">
        <v>0</v>
      </c>
      <c r="AA32">
        <v>0</v>
      </c>
      <c r="AB32">
        <v>0</v>
      </c>
      <c r="AC32">
        <v>0</v>
      </c>
      <c r="AD32">
        <v>0</v>
      </c>
      <c r="AE32">
        <v>0</v>
      </c>
      <c r="AF32">
        <v>0</v>
      </c>
      <c r="AG32">
        <v>0</v>
      </c>
      <c r="AH32">
        <v>0</v>
      </c>
      <c r="AI32">
        <v>0</v>
      </c>
      <c r="AJ32">
        <v>0</v>
      </c>
      <c r="AK32">
        <v>62.94</v>
      </c>
      <c r="AL32">
        <v>0</v>
      </c>
      <c r="AM32">
        <v>0</v>
      </c>
      <c r="AN32">
        <v>0</v>
      </c>
      <c r="AO32">
        <v>0</v>
      </c>
      <c r="AP32">
        <v>0</v>
      </c>
      <c r="AQ32">
        <v>0</v>
      </c>
      <c r="AR32">
        <v>0</v>
      </c>
      <c r="AS32">
        <v>0</v>
      </c>
      <c r="AT32">
        <v>0</v>
      </c>
      <c r="AU32">
        <v>0</v>
      </c>
      <c r="AV32">
        <v>0</v>
      </c>
      <c r="AW32">
        <v>0</v>
      </c>
      <c r="AX32">
        <v>0</v>
      </c>
      <c r="AY32">
        <v>0</v>
      </c>
      <c r="AZ32">
        <v>0</v>
      </c>
      <c r="BA32">
        <v>0</v>
      </c>
      <c r="BB32">
        <v>0</v>
      </c>
      <c r="BC32">
        <v>0</v>
      </c>
      <c r="BD32">
        <v>0</v>
      </c>
      <c r="BE32">
        <v>0</v>
      </c>
      <c r="BF32">
        <v>0</v>
      </c>
      <c r="BG32">
        <v>0</v>
      </c>
      <c r="BH32">
        <v>1</v>
      </c>
      <c r="BI32">
        <v>1</v>
      </c>
      <c r="BJ32">
        <v>0.2</v>
      </c>
      <c r="BK32">
        <v>1</v>
      </c>
      <c r="BL32">
        <v>186.94</v>
      </c>
      <c r="BM32">
        <v>28.04</v>
      </c>
      <c r="BN32">
        <v>214.98</v>
      </c>
      <c r="BO32">
        <v>214.98</v>
      </c>
      <c r="BQ32" t="s">
        <v>211</v>
      </c>
      <c r="BR32" t="s">
        <v>212</v>
      </c>
      <c r="BS32" s="3">
        <v>44694</v>
      </c>
      <c r="BT32" s="4">
        <v>0.41388888888888892</v>
      </c>
      <c r="BU32" t="s">
        <v>213</v>
      </c>
      <c r="BV32" t="s">
        <v>85</v>
      </c>
      <c r="BW32" t="s">
        <v>214</v>
      </c>
      <c r="BX32" t="s">
        <v>87</v>
      </c>
      <c r="BY32">
        <v>1200</v>
      </c>
      <c r="BZ32" t="s">
        <v>97</v>
      </c>
      <c r="CC32" t="s">
        <v>80</v>
      </c>
      <c r="CD32">
        <v>9700</v>
      </c>
      <c r="CE32" t="s">
        <v>89</v>
      </c>
      <c r="CF32" s="3">
        <v>44697</v>
      </c>
      <c r="CI32">
        <v>1</v>
      </c>
      <c r="CJ32">
        <v>2</v>
      </c>
      <c r="CK32">
        <v>43</v>
      </c>
      <c r="CL32" t="s">
        <v>85</v>
      </c>
    </row>
    <row r="33" spans="1:90" x14ac:dyDescent="0.25">
      <c r="A33" t="s">
        <v>72</v>
      </c>
      <c r="B33" t="s">
        <v>73</v>
      </c>
      <c r="C33" t="s">
        <v>74</v>
      </c>
      <c r="E33" t="str">
        <f>"009940361942"</f>
        <v>009940361942</v>
      </c>
      <c r="F33" s="3">
        <v>44697</v>
      </c>
      <c r="G33">
        <v>202302</v>
      </c>
      <c r="H33" t="s">
        <v>215</v>
      </c>
      <c r="I33" t="s">
        <v>216</v>
      </c>
      <c r="J33" t="s">
        <v>77</v>
      </c>
      <c r="K33" t="s">
        <v>78</v>
      </c>
      <c r="L33" t="s">
        <v>118</v>
      </c>
      <c r="M33" t="s">
        <v>119</v>
      </c>
      <c r="N33" t="s">
        <v>77</v>
      </c>
      <c r="O33" t="s">
        <v>93</v>
      </c>
      <c r="P33" t="str">
        <f>"                              "</f>
        <v xml:space="preserve">                              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  <c r="Z33">
        <v>0</v>
      </c>
      <c r="AA33">
        <v>0</v>
      </c>
      <c r="AB33">
        <v>0</v>
      </c>
      <c r="AC33">
        <v>0</v>
      </c>
      <c r="AD33">
        <v>0</v>
      </c>
      <c r="AE33">
        <v>0</v>
      </c>
      <c r="AF33">
        <v>0</v>
      </c>
      <c r="AG33">
        <v>0</v>
      </c>
      <c r="AH33">
        <v>0</v>
      </c>
      <c r="AI33">
        <v>0</v>
      </c>
      <c r="AJ33">
        <v>0</v>
      </c>
      <c r="AK33">
        <v>62.11</v>
      </c>
      <c r="AL33">
        <v>0</v>
      </c>
      <c r="AM33">
        <v>0</v>
      </c>
      <c r="AN33">
        <v>0</v>
      </c>
      <c r="AO33">
        <v>0</v>
      </c>
      <c r="AP33">
        <v>0</v>
      </c>
      <c r="AQ33">
        <v>0</v>
      </c>
      <c r="AR33">
        <v>0</v>
      </c>
      <c r="AS33">
        <v>0</v>
      </c>
      <c r="AT33">
        <v>0</v>
      </c>
      <c r="AU33">
        <v>0</v>
      </c>
      <c r="AV33">
        <v>0</v>
      </c>
      <c r="AW33">
        <v>0</v>
      </c>
      <c r="AX33">
        <v>0</v>
      </c>
      <c r="AY33">
        <v>0</v>
      </c>
      <c r="AZ33">
        <v>0</v>
      </c>
      <c r="BA33">
        <v>0</v>
      </c>
      <c r="BB33">
        <v>0</v>
      </c>
      <c r="BC33">
        <v>0</v>
      </c>
      <c r="BD33">
        <v>0</v>
      </c>
      <c r="BE33">
        <v>0</v>
      </c>
      <c r="BF33">
        <v>0</v>
      </c>
      <c r="BG33">
        <v>0</v>
      </c>
      <c r="BH33">
        <v>2</v>
      </c>
      <c r="BI33">
        <v>14</v>
      </c>
      <c r="BJ33">
        <v>24.9</v>
      </c>
      <c r="BK33">
        <v>25</v>
      </c>
      <c r="BL33">
        <v>184.55</v>
      </c>
      <c r="BM33">
        <v>27.68</v>
      </c>
      <c r="BN33">
        <v>212.23</v>
      </c>
      <c r="BO33">
        <v>212.23</v>
      </c>
      <c r="BQ33" t="s">
        <v>217</v>
      </c>
      <c r="BR33" t="s">
        <v>218</v>
      </c>
      <c r="BS33" s="3">
        <v>44697</v>
      </c>
      <c r="BT33" s="4">
        <v>0.4770833333333333</v>
      </c>
      <c r="BU33" t="s">
        <v>217</v>
      </c>
      <c r="BV33" t="s">
        <v>96</v>
      </c>
      <c r="BY33">
        <v>124303</v>
      </c>
      <c r="BZ33" t="s">
        <v>97</v>
      </c>
      <c r="CA33" t="s">
        <v>121</v>
      </c>
      <c r="CC33" t="s">
        <v>119</v>
      </c>
      <c r="CD33">
        <v>699</v>
      </c>
      <c r="CE33" t="s">
        <v>89</v>
      </c>
      <c r="CF33" s="3">
        <v>44697</v>
      </c>
      <c r="CI33">
        <v>1</v>
      </c>
      <c r="CJ33">
        <v>0</v>
      </c>
      <c r="CK33">
        <v>44</v>
      </c>
      <c r="CL33" t="s">
        <v>85</v>
      </c>
    </row>
    <row r="34" spans="1:90" x14ac:dyDescent="0.25">
      <c r="A34" t="s">
        <v>72</v>
      </c>
      <c r="B34" t="s">
        <v>73</v>
      </c>
      <c r="C34" t="s">
        <v>74</v>
      </c>
      <c r="E34" t="str">
        <f>"009941894165"</f>
        <v>009941894165</v>
      </c>
      <c r="F34" s="3">
        <v>44697</v>
      </c>
      <c r="G34">
        <v>202302</v>
      </c>
      <c r="H34" t="s">
        <v>215</v>
      </c>
      <c r="I34" t="s">
        <v>216</v>
      </c>
      <c r="J34" t="s">
        <v>77</v>
      </c>
      <c r="K34" t="s">
        <v>78</v>
      </c>
      <c r="L34" t="s">
        <v>151</v>
      </c>
      <c r="M34" t="s">
        <v>152</v>
      </c>
      <c r="N34" t="s">
        <v>77</v>
      </c>
      <c r="O34" t="s">
        <v>93</v>
      </c>
      <c r="P34" t="str">
        <f>"                              "</f>
        <v xml:space="preserve">                              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  <c r="Z34">
        <v>0</v>
      </c>
      <c r="AA34">
        <v>0</v>
      </c>
      <c r="AB34">
        <v>0</v>
      </c>
      <c r="AC34">
        <v>0</v>
      </c>
      <c r="AD34">
        <v>0</v>
      </c>
      <c r="AE34">
        <v>0</v>
      </c>
      <c r="AF34">
        <v>0</v>
      </c>
      <c r="AG34">
        <v>0</v>
      </c>
      <c r="AH34">
        <v>0</v>
      </c>
      <c r="AI34">
        <v>0</v>
      </c>
      <c r="AJ34">
        <v>0</v>
      </c>
      <c r="AK34">
        <v>133.71</v>
      </c>
      <c r="AL34">
        <v>0</v>
      </c>
      <c r="AM34">
        <v>0</v>
      </c>
      <c r="AN34">
        <v>0</v>
      </c>
      <c r="AO34">
        <v>0</v>
      </c>
      <c r="AP34">
        <v>0</v>
      </c>
      <c r="AQ34">
        <v>0</v>
      </c>
      <c r="AR34">
        <v>0</v>
      </c>
      <c r="AS34">
        <v>0</v>
      </c>
      <c r="AT34">
        <v>0</v>
      </c>
      <c r="AU34">
        <v>0</v>
      </c>
      <c r="AV34">
        <v>0</v>
      </c>
      <c r="AW34">
        <v>0</v>
      </c>
      <c r="AX34">
        <v>0</v>
      </c>
      <c r="AY34">
        <v>0</v>
      </c>
      <c r="AZ34">
        <v>0</v>
      </c>
      <c r="BA34">
        <v>0</v>
      </c>
      <c r="BB34">
        <v>0</v>
      </c>
      <c r="BC34">
        <v>0</v>
      </c>
      <c r="BD34">
        <v>0</v>
      </c>
      <c r="BE34">
        <v>0</v>
      </c>
      <c r="BF34">
        <v>0</v>
      </c>
      <c r="BG34">
        <v>0</v>
      </c>
      <c r="BH34">
        <v>5</v>
      </c>
      <c r="BI34">
        <v>37</v>
      </c>
      <c r="BJ34">
        <v>13.3</v>
      </c>
      <c r="BK34">
        <v>37</v>
      </c>
      <c r="BL34">
        <v>391.25</v>
      </c>
      <c r="BM34">
        <v>58.69</v>
      </c>
      <c r="BN34">
        <v>449.94</v>
      </c>
      <c r="BO34">
        <v>449.94</v>
      </c>
      <c r="BQ34" t="s">
        <v>219</v>
      </c>
      <c r="BR34" t="s">
        <v>220</v>
      </c>
      <c r="BS34" s="3">
        <v>44698</v>
      </c>
      <c r="BT34" s="4">
        <v>0.37777777777777777</v>
      </c>
      <c r="BU34" t="s">
        <v>208</v>
      </c>
      <c r="BV34" t="s">
        <v>96</v>
      </c>
      <c r="BY34">
        <v>33960</v>
      </c>
      <c r="BZ34" t="s">
        <v>97</v>
      </c>
      <c r="CA34" t="s">
        <v>157</v>
      </c>
      <c r="CC34" t="s">
        <v>152</v>
      </c>
      <c r="CD34">
        <v>2196</v>
      </c>
      <c r="CE34" t="s">
        <v>89</v>
      </c>
      <c r="CF34" s="3">
        <v>44698</v>
      </c>
      <c r="CI34">
        <v>1</v>
      </c>
      <c r="CJ34">
        <v>1</v>
      </c>
      <c r="CK34">
        <v>43</v>
      </c>
      <c r="CL34" t="s">
        <v>85</v>
      </c>
    </row>
    <row r="35" spans="1:90" x14ac:dyDescent="0.25">
      <c r="A35" t="s">
        <v>72</v>
      </c>
      <c r="B35" t="s">
        <v>73</v>
      </c>
      <c r="C35" t="s">
        <v>74</v>
      </c>
      <c r="E35" t="str">
        <f>"009941618887"</f>
        <v>009941618887</v>
      </c>
      <c r="F35" s="3">
        <v>44708</v>
      </c>
      <c r="G35">
        <v>202302</v>
      </c>
      <c r="H35" t="s">
        <v>75</v>
      </c>
      <c r="I35" t="s">
        <v>76</v>
      </c>
      <c r="J35" t="s">
        <v>77</v>
      </c>
      <c r="K35" t="s">
        <v>78</v>
      </c>
      <c r="L35" t="s">
        <v>90</v>
      </c>
      <c r="M35" t="s">
        <v>91</v>
      </c>
      <c r="N35" t="s">
        <v>158</v>
      </c>
      <c r="O35" t="s">
        <v>81</v>
      </c>
      <c r="P35" t="str">
        <f>"STORES                        "</f>
        <v xml:space="preserve">STORES                        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  <c r="Z35">
        <v>0</v>
      </c>
      <c r="AA35">
        <v>0</v>
      </c>
      <c r="AB35">
        <v>0</v>
      </c>
      <c r="AC35">
        <v>0</v>
      </c>
      <c r="AD35">
        <v>0</v>
      </c>
      <c r="AE35">
        <v>0</v>
      </c>
      <c r="AF35">
        <v>0</v>
      </c>
      <c r="AG35">
        <v>0</v>
      </c>
      <c r="AH35">
        <v>0</v>
      </c>
      <c r="AI35">
        <v>0</v>
      </c>
      <c r="AJ35">
        <v>0</v>
      </c>
      <c r="AK35">
        <v>44.71</v>
      </c>
      <c r="AL35">
        <v>0</v>
      </c>
      <c r="AM35">
        <v>0</v>
      </c>
      <c r="AN35">
        <v>0</v>
      </c>
      <c r="AO35">
        <v>0</v>
      </c>
      <c r="AP35">
        <v>0</v>
      </c>
      <c r="AQ35">
        <v>0</v>
      </c>
      <c r="AR35">
        <v>0</v>
      </c>
      <c r="AS35">
        <v>0</v>
      </c>
      <c r="AT35">
        <v>0</v>
      </c>
      <c r="AU35">
        <v>0</v>
      </c>
      <c r="AV35">
        <v>0</v>
      </c>
      <c r="AW35">
        <v>0</v>
      </c>
      <c r="AX35">
        <v>0</v>
      </c>
      <c r="AY35">
        <v>0</v>
      </c>
      <c r="AZ35">
        <v>0</v>
      </c>
      <c r="BA35">
        <v>0</v>
      </c>
      <c r="BB35">
        <v>0</v>
      </c>
      <c r="BC35">
        <v>0</v>
      </c>
      <c r="BD35">
        <v>0</v>
      </c>
      <c r="BE35">
        <v>0</v>
      </c>
      <c r="BF35">
        <v>0</v>
      </c>
      <c r="BG35">
        <v>0</v>
      </c>
      <c r="BH35">
        <v>1</v>
      </c>
      <c r="BI35">
        <v>1</v>
      </c>
      <c r="BJ35">
        <v>0.2</v>
      </c>
      <c r="BK35">
        <v>1</v>
      </c>
      <c r="BL35">
        <v>129.07</v>
      </c>
      <c r="BM35">
        <v>19.36</v>
      </c>
      <c r="BN35">
        <v>148.43</v>
      </c>
      <c r="BO35">
        <v>148.43</v>
      </c>
      <c r="BQ35" t="s">
        <v>94</v>
      </c>
      <c r="BR35" t="s">
        <v>221</v>
      </c>
      <c r="BS35" t="s">
        <v>105</v>
      </c>
      <c r="BY35">
        <v>1200</v>
      </c>
      <c r="BZ35" t="s">
        <v>88</v>
      </c>
      <c r="CC35" t="s">
        <v>91</v>
      </c>
      <c r="CD35">
        <v>1034</v>
      </c>
      <c r="CE35" t="s">
        <v>89</v>
      </c>
      <c r="CI35">
        <v>1</v>
      </c>
      <c r="CJ35" t="s">
        <v>105</v>
      </c>
      <c r="CK35">
        <v>23</v>
      </c>
      <c r="CL35" t="s">
        <v>85</v>
      </c>
    </row>
    <row r="36" spans="1:90" x14ac:dyDescent="0.25">
      <c r="A36" t="s">
        <v>72</v>
      </c>
      <c r="B36" t="s">
        <v>73</v>
      </c>
      <c r="C36" t="s">
        <v>74</v>
      </c>
      <c r="E36" t="str">
        <f>"009940900582"</f>
        <v>009940900582</v>
      </c>
      <c r="F36" s="3">
        <v>44693</v>
      </c>
      <c r="G36">
        <v>202302</v>
      </c>
      <c r="H36" t="s">
        <v>118</v>
      </c>
      <c r="I36" t="s">
        <v>119</v>
      </c>
      <c r="J36" t="s">
        <v>222</v>
      </c>
      <c r="K36" t="s">
        <v>78</v>
      </c>
      <c r="L36" t="s">
        <v>151</v>
      </c>
      <c r="M36" t="s">
        <v>152</v>
      </c>
      <c r="N36" t="s">
        <v>223</v>
      </c>
      <c r="O36" t="s">
        <v>93</v>
      </c>
      <c r="P36" t="str">
        <f>"                              "</f>
        <v xml:space="preserve">                              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  <c r="Z36">
        <v>0</v>
      </c>
      <c r="AA36">
        <v>0</v>
      </c>
      <c r="AB36">
        <v>0</v>
      </c>
      <c r="AC36">
        <v>0</v>
      </c>
      <c r="AD36">
        <v>0</v>
      </c>
      <c r="AE36">
        <v>0</v>
      </c>
      <c r="AF36">
        <v>0</v>
      </c>
      <c r="AG36">
        <v>0</v>
      </c>
      <c r="AH36">
        <v>0</v>
      </c>
      <c r="AI36">
        <v>0</v>
      </c>
      <c r="AJ36">
        <v>0</v>
      </c>
      <c r="AK36">
        <v>44.63</v>
      </c>
      <c r="AL36">
        <v>0</v>
      </c>
      <c r="AM36">
        <v>0</v>
      </c>
      <c r="AN36">
        <v>0</v>
      </c>
      <c r="AO36">
        <v>0</v>
      </c>
      <c r="AP36">
        <v>0</v>
      </c>
      <c r="AQ36">
        <v>0</v>
      </c>
      <c r="AR36">
        <v>0</v>
      </c>
      <c r="AS36">
        <v>0</v>
      </c>
      <c r="AT36">
        <v>0</v>
      </c>
      <c r="AU36">
        <v>0</v>
      </c>
      <c r="AV36">
        <v>0</v>
      </c>
      <c r="AW36">
        <v>0</v>
      </c>
      <c r="AX36">
        <v>0</v>
      </c>
      <c r="AY36">
        <v>0</v>
      </c>
      <c r="AZ36">
        <v>0</v>
      </c>
      <c r="BA36">
        <v>0</v>
      </c>
      <c r="BB36">
        <v>0</v>
      </c>
      <c r="BC36">
        <v>0</v>
      </c>
      <c r="BD36">
        <v>0</v>
      </c>
      <c r="BE36">
        <v>0</v>
      </c>
      <c r="BF36">
        <v>0</v>
      </c>
      <c r="BG36">
        <v>0</v>
      </c>
      <c r="BH36">
        <v>1</v>
      </c>
      <c r="BI36">
        <v>1</v>
      </c>
      <c r="BJ36">
        <v>0.2</v>
      </c>
      <c r="BK36">
        <v>1</v>
      </c>
      <c r="BL36">
        <v>134.08000000000001</v>
      </c>
      <c r="BM36">
        <v>20.11</v>
      </c>
      <c r="BN36">
        <v>154.19</v>
      </c>
      <c r="BO36">
        <v>154.19</v>
      </c>
      <c r="BQ36" t="s">
        <v>224</v>
      </c>
      <c r="BR36" t="s">
        <v>225</v>
      </c>
      <c r="BS36" s="3">
        <v>44694</v>
      </c>
      <c r="BT36" s="4">
        <v>0.3611111111111111</v>
      </c>
      <c r="BU36" t="s">
        <v>226</v>
      </c>
      <c r="BV36" t="s">
        <v>96</v>
      </c>
      <c r="BY36">
        <v>1200</v>
      </c>
      <c r="BZ36" t="s">
        <v>97</v>
      </c>
      <c r="CA36" t="s">
        <v>227</v>
      </c>
      <c r="CC36" t="s">
        <v>152</v>
      </c>
      <c r="CD36">
        <v>2196</v>
      </c>
      <c r="CE36" t="s">
        <v>89</v>
      </c>
      <c r="CF36" s="3">
        <v>44695</v>
      </c>
      <c r="CI36">
        <v>1</v>
      </c>
      <c r="CJ36">
        <v>1</v>
      </c>
      <c r="CK36">
        <v>41</v>
      </c>
      <c r="CL36" t="s">
        <v>85</v>
      </c>
    </row>
    <row r="37" spans="1:90" x14ac:dyDescent="0.25">
      <c r="A37" t="s">
        <v>72</v>
      </c>
      <c r="B37" t="s">
        <v>73</v>
      </c>
      <c r="C37" t="s">
        <v>74</v>
      </c>
      <c r="E37" t="str">
        <f>"009942086241"</f>
        <v>009942086241</v>
      </c>
      <c r="F37" s="3">
        <v>44697</v>
      </c>
      <c r="G37">
        <v>202302</v>
      </c>
      <c r="H37" t="s">
        <v>178</v>
      </c>
      <c r="I37" t="s">
        <v>179</v>
      </c>
      <c r="J37" t="s">
        <v>228</v>
      </c>
      <c r="K37" t="s">
        <v>78</v>
      </c>
      <c r="L37" t="s">
        <v>151</v>
      </c>
      <c r="M37" t="s">
        <v>152</v>
      </c>
      <c r="N37" t="s">
        <v>229</v>
      </c>
      <c r="O37" t="s">
        <v>93</v>
      </c>
      <c r="P37" t="str">
        <f>"PLZ 0215560034                "</f>
        <v xml:space="preserve">PLZ 0215560034                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  <c r="Z37">
        <v>0</v>
      </c>
      <c r="AA37">
        <v>0</v>
      </c>
      <c r="AB37">
        <v>0</v>
      </c>
      <c r="AC37">
        <v>0</v>
      </c>
      <c r="AD37">
        <v>0</v>
      </c>
      <c r="AE37">
        <v>0</v>
      </c>
      <c r="AF37">
        <v>0</v>
      </c>
      <c r="AG37">
        <v>0</v>
      </c>
      <c r="AH37">
        <v>0</v>
      </c>
      <c r="AI37">
        <v>0</v>
      </c>
      <c r="AJ37">
        <v>0</v>
      </c>
      <c r="AK37">
        <v>53.82</v>
      </c>
      <c r="AL37">
        <v>0</v>
      </c>
      <c r="AM37">
        <v>0</v>
      </c>
      <c r="AN37">
        <v>0</v>
      </c>
      <c r="AO37">
        <v>0</v>
      </c>
      <c r="AP37">
        <v>0</v>
      </c>
      <c r="AQ37">
        <v>0</v>
      </c>
      <c r="AR37">
        <v>0</v>
      </c>
      <c r="AS37">
        <v>0</v>
      </c>
      <c r="AT37">
        <v>0</v>
      </c>
      <c r="AU37">
        <v>0</v>
      </c>
      <c r="AV37">
        <v>0</v>
      </c>
      <c r="AW37">
        <v>0</v>
      </c>
      <c r="AX37">
        <v>0</v>
      </c>
      <c r="AY37">
        <v>0</v>
      </c>
      <c r="AZ37">
        <v>0</v>
      </c>
      <c r="BA37">
        <v>0</v>
      </c>
      <c r="BB37">
        <v>0</v>
      </c>
      <c r="BC37">
        <v>0</v>
      </c>
      <c r="BD37">
        <v>0</v>
      </c>
      <c r="BE37">
        <v>0</v>
      </c>
      <c r="BF37">
        <v>0</v>
      </c>
      <c r="BG37">
        <v>0</v>
      </c>
      <c r="BH37">
        <v>1</v>
      </c>
      <c r="BI37">
        <v>20</v>
      </c>
      <c r="BJ37">
        <v>14.4</v>
      </c>
      <c r="BK37">
        <v>20</v>
      </c>
      <c r="BL37">
        <v>160.62</v>
      </c>
      <c r="BM37">
        <v>24.09</v>
      </c>
      <c r="BN37">
        <v>184.71</v>
      </c>
      <c r="BO37">
        <v>184.71</v>
      </c>
      <c r="BQ37" t="s">
        <v>230</v>
      </c>
      <c r="BR37" t="s">
        <v>231</v>
      </c>
      <c r="BS37" s="3">
        <v>44699</v>
      </c>
      <c r="BT37" s="4">
        <v>0.3611111111111111</v>
      </c>
      <c r="BU37" t="s">
        <v>232</v>
      </c>
      <c r="BV37" t="s">
        <v>96</v>
      </c>
      <c r="BY37">
        <v>72000</v>
      </c>
      <c r="BZ37" t="s">
        <v>97</v>
      </c>
      <c r="CA37" t="s">
        <v>157</v>
      </c>
      <c r="CC37" t="s">
        <v>152</v>
      </c>
      <c r="CD37">
        <v>2090</v>
      </c>
      <c r="CE37" t="s">
        <v>89</v>
      </c>
      <c r="CF37" s="3">
        <v>44700</v>
      </c>
      <c r="CI37">
        <v>2</v>
      </c>
      <c r="CJ37">
        <v>2</v>
      </c>
      <c r="CK37">
        <v>41</v>
      </c>
      <c r="CL37" t="s">
        <v>85</v>
      </c>
    </row>
    <row r="38" spans="1:90" x14ac:dyDescent="0.25">
      <c r="A38" t="s">
        <v>72</v>
      </c>
      <c r="B38" t="s">
        <v>73</v>
      </c>
      <c r="C38" t="s">
        <v>74</v>
      </c>
      <c r="E38" t="str">
        <f>"009936115861"</f>
        <v>009936115861</v>
      </c>
      <c r="F38" s="3">
        <v>44697</v>
      </c>
      <c r="G38">
        <v>202302</v>
      </c>
      <c r="H38" t="s">
        <v>75</v>
      </c>
      <c r="I38" t="s">
        <v>76</v>
      </c>
      <c r="J38" t="s">
        <v>77</v>
      </c>
      <c r="K38" t="s">
        <v>78</v>
      </c>
      <c r="L38" t="s">
        <v>178</v>
      </c>
      <c r="M38" t="s">
        <v>179</v>
      </c>
      <c r="N38" t="s">
        <v>77</v>
      </c>
      <c r="O38" t="s">
        <v>93</v>
      </c>
      <c r="P38" t="str">
        <f>"STORES                        "</f>
        <v xml:space="preserve">STORES                        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  <c r="Z38">
        <v>0</v>
      </c>
      <c r="AA38">
        <v>0</v>
      </c>
      <c r="AB38">
        <v>0</v>
      </c>
      <c r="AC38">
        <v>0</v>
      </c>
      <c r="AD38">
        <v>0</v>
      </c>
      <c r="AE38">
        <v>0</v>
      </c>
      <c r="AF38">
        <v>0</v>
      </c>
      <c r="AG38">
        <v>0</v>
      </c>
      <c r="AH38">
        <v>0</v>
      </c>
      <c r="AI38">
        <v>0</v>
      </c>
      <c r="AJ38">
        <v>0</v>
      </c>
      <c r="AK38">
        <v>66.7</v>
      </c>
      <c r="AL38">
        <v>0</v>
      </c>
      <c r="AM38">
        <v>0</v>
      </c>
      <c r="AN38">
        <v>0</v>
      </c>
      <c r="AO38">
        <v>0</v>
      </c>
      <c r="AP38">
        <v>0</v>
      </c>
      <c r="AQ38">
        <v>0</v>
      </c>
      <c r="AR38">
        <v>0</v>
      </c>
      <c r="AS38">
        <v>0</v>
      </c>
      <c r="AT38">
        <v>0</v>
      </c>
      <c r="AU38">
        <v>0</v>
      </c>
      <c r="AV38">
        <v>0</v>
      </c>
      <c r="AW38">
        <v>0</v>
      </c>
      <c r="AX38">
        <v>0</v>
      </c>
      <c r="AY38">
        <v>0</v>
      </c>
      <c r="AZ38">
        <v>0</v>
      </c>
      <c r="BA38">
        <v>0</v>
      </c>
      <c r="BB38">
        <v>0</v>
      </c>
      <c r="BC38">
        <v>0</v>
      </c>
      <c r="BD38">
        <v>0</v>
      </c>
      <c r="BE38">
        <v>0</v>
      </c>
      <c r="BF38">
        <v>0</v>
      </c>
      <c r="BG38">
        <v>0</v>
      </c>
      <c r="BH38">
        <v>1</v>
      </c>
      <c r="BI38">
        <v>26.9</v>
      </c>
      <c r="BJ38">
        <v>24</v>
      </c>
      <c r="BK38">
        <v>27</v>
      </c>
      <c r="BL38">
        <v>197.79</v>
      </c>
      <c r="BM38">
        <v>29.67</v>
      </c>
      <c r="BN38">
        <v>227.46</v>
      </c>
      <c r="BO38">
        <v>227.46</v>
      </c>
      <c r="BQ38" t="s">
        <v>94</v>
      </c>
      <c r="BR38" t="s">
        <v>83</v>
      </c>
      <c r="BS38" s="3">
        <v>44699</v>
      </c>
      <c r="BT38" s="4">
        <v>0.39583333333333331</v>
      </c>
      <c r="BU38" t="s">
        <v>233</v>
      </c>
      <c r="BV38" t="s">
        <v>96</v>
      </c>
      <c r="BY38">
        <v>119986.25</v>
      </c>
      <c r="BZ38" t="s">
        <v>97</v>
      </c>
      <c r="CA38" t="s">
        <v>234</v>
      </c>
      <c r="CC38" t="s">
        <v>179</v>
      </c>
      <c r="CD38">
        <v>6045</v>
      </c>
      <c r="CE38" t="s">
        <v>89</v>
      </c>
      <c r="CF38" s="3">
        <v>44699</v>
      </c>
      <c r="CI38">
        <v>2</v>
      </c>
      <c r="CJ38">
        <v>2</v>
      </c>
      <c r="CK38">
        <v>41</v>
      </c>
      <c r="CL38" t="s">
        <v>85</v>
      </c>
    </row>
    <row r="39" spans="1:90" x14ac:dyDescent="0.25">
      <c r="A39" t="s">
        <v>72</v>
      </c>
      <c r="B39" t="s">
        <v>73</v>
      </c>
      <c r="C39" t="s">
        <v>74</v>
      </c>
      <c r="E39" t="str">
        <f>"009941915392"</f>
        <v>009941915392</v>
      </c>
      <c r="F39" s="3">
        <v>44697</v>
      </c>
      <c r="G39">
        <v>202302</v>
      </c>
      <c r="H39" t="s">
        <v>75</v>
      </c>
      <c r="I39" t="s">
        <v>76</v>
      </c>
      <c r="J39" t="s">
        <v>77</v>
      </c>
      <c r="K39" t="s">
        <v>78</v>
      </c>
      <c r="L39" t="s">
        <v>147</v>
      </c>
      <c r="M39" t="s">
        <v>148</v>
      </c>
      <c r="N39" t="s">
        <v>235</v>
      </c>
      <c r="O39" t="s">
        <v>93</v>
      </c>
      <c r="P39" t="str">
        <f>"STORES                        "</f>
        <v xml:space="preserve">STORES                        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  <c r="Z39">
        <v>0</v>
      </c>
      <c r="AA39">
        <v>0</v>
      </c>
      <c r="AB39">
        <v>0</v>
      </c>
      <c r="AC39">
        <v>0</v>
      </c>
      <c r="AD39">
        <v>0</v>
      </c>
      <c r="AE39">
        <v>0</v>
      </c>
      <c r="AF39">
        <v>0</v>
      </c>
      <c r="AG39">
        <v>0</v>
      </c>
      <c r="AH39">
        <v>0</v>
      </c>
      <c r="AI39">
        <v>0</v>
      </c>
      <c r="AJ39">
        <v>0</v>
      </c>
      <c r="AK39">
        <v>368.56</v>
      </c>
      <c r="AL39">
        <v>0</v>
      </c>
      <c r="AM39">
        <v>0</v>
      </c>
      <c r="AN39">
        <v>0</v>
      </c>
      <c r="AO39">
        <v>0</v>
      </c>
      <c r="AP39">
        <v>0</v>
      </c>
      <c r="AQ39">
        <v>0</v>
      </c>
      <c r="AR39">
        <v>0</v>
      </c>
      <c r="AS39">
        <v>0</v>
      </c>
      <c r="AT39">
        <v>0</v>
      </c>
      <c r="AU39">
        <v>0</v>
      </c>
      <c r="AV39">
        <v>0</v>
      </c>
      <c r="AW39">
        <v>0</v>
      </c>
      <c r="AX39">
        <v>0</v>
      </c>
      <c r="AY39">
        <v>0</v>
      </c>
      <c r="AZ39">
        <v>0</v>
      </c>
      <c r="BA39">
        <v>0</v>
      </c>
      <c r="BB39">
        <v>0</v>
      </c>
      <c r="BC39">
        <v>0</v>
      </c>
      <c r="BD39">
        <v>0</v>
      </c>
      <c r="BE39">
        <v>0</v>
      </c>
      <c r="BF39">
        <v>0</v>
      </c>
      <c r="BG39">
        <v>0</v>
      </c>
      <c r="BH39">
        <v>3</v>
      </c>
      <c r="BI39">
        <v>103.8</v>
      </c>
      <c r="BJ39">
        <v>109.3</v>
      </c>
      <c r="BK39">
        <v>110</v>
      </c>
      <c r="BL39">
        <v>1069.21</v>
      </c>
      <c r="BM39">
        <v>160.38</v>
      </c>
      <c r="BN39">
        <v>1229.5899999999999</v>
      </c>
      <c r="BO39">
        <v>1229.5899999999999</v>
      </c>
      <c r="BQ39" t="s">
        <v>94</v>
      </c>
      <c r="BR39" t="s">
        <v>83</v>
      </c>
      <c r="BS39" s="3">
        <v>44698</v>
      </c>
      <c r="BT39" s="4">
        <v>0.45277777777777778</v>
      </c>
      <c r="BU39" t="s">
        <v>236</v>
      </c>
      <c r="BV39" t="s">
        <v>96</v>
      </c>
      <c r="BY39">
        <v>546574.99</v>
      </c>
      <c r="BZ39" t="s">
        <v>97</v>
      </c>
      <c r="CA39" t="s">
        <v>150</v>
      </c>
      <c r="CC39" t="s">
        <v>148</v>
      </c>
      <c r="CD39">
        <v>300</v>
      </c>
      <c r="CE39" t="s">
        <v>89</v>
      </c>
      <c r="CF39" s="3">
        <v>44698</v>
      </c>
      <c r="CI39">
        <v>1</v>
      </c>
      <c r="CJ39">
        <v>1</v>
      </c>
      <c r="CK39">
        <v>43</v>
      </c>
      <c r="CL39" t="s">
        <v>85</v>
      </c>
    </row>
    <row r="40" spans="1:90" x14ac:dyDescent="0.25">
      <c r="A40" t="s">
        <v>72</v>
      </c>
      <c r="B40" t="s">
        <v>73</v>
      </c>
      <c r="C40" t="s">
        <v>74</v>
      </c>
      <c r="E40" t="str">
        <f>"009941735766"</f>
        <v>009941735766</v>
      </c>
      <c r="F40" s="3">
        <v>44697</v>
      </c>
      <c r="G40">
        <v>202302</v>
      </c>
      <c r="H40" t="s">
        <v>75</v>
      </c>
      <c r="I40" t="s">
        <v>76</v>
      </c>
      <c r="J40" t="s">
        <v>77</v>
      </c>
      <c r="K40" t="s">
        <v>78</v>
      </c>
      <c r="L40" t="s">
        <v>126</v>
      </c>
      <c r="M40" t="s">
        <v>127</v>
      </c>
      <c r="N40" t="s">
        <v>158</v>
      </c>
      <c r="O40" t="s">
        <v>93</v>
      </c>
      <c r="P40" t="str">
        <f>"STORES                        "</f>
        <v xml:space="preserve">STORES                        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  <c r="Y40">
        <v>0</v>
      </c>
      <c r="Z40">
        <v>0</v>
      </c>
      <c r="AA40">
        <v>0</v>
      </c>
      <c r="AB40">
        <v>0</v>
      </c>
      <c r="AC40">
        <v>0</v>
      </c>
      <c r="AD40">
        <v>0</v>
      </c>
      <c r="AE40">
        <v>0</v>
      </c>
      <c r="AF40">
        <v>0</v>
      </c>
      <c r="AG40">
        <v>0</v>
      </c>
      <c r="AH40">
        <v>0</v>
      </c>
      <c r="AI40">
        <v>0</v>
      </c>
      <c r="AJ40">
        <v>0</v>
      </c>
      <c r="AK40">
        <v>117.63</v>
      </c>
      <c r="AL40">
        <v>0</v>
      </c>
      <c r="AM40">
        <v>0</v>
      </c>
      <c r="AN40">
        <v>0</v>
      </c>
      <c r="AO40">
        <v>0</v>
      </c>
      <c r="AP40">
        <v>0</v>
      </c>
      <c r="AQ40">
        <v>15</v>
      </c>
      <c r="AR40">
        <v>0</v>
      </c>
      <c r="AS40">
        <v>0</v>
      </c>
      <c r="AT40">
        <v>0</v>
      </c>
      <c r="AU40">
        <v>0</v>
      </c>
      <c r="AV40">
        <v>0</v>
      </c>
      <c r="AW40">
        <v>0</v>
      </c>
      <c r="AX40">
        <v>0</v>
      </c>
      <c r="AY40">
        <v>0</v>
      </c>
      <c r="AZ40">
        <v>0</v>
      </c>
      <c r="BA40">
        <v>0</v>
      </c>
      <c r="BB40">
        <v>0</v>
      </c>
      <c r="BC40">
        <v>0</v>
      </c>
      <c r="BD40">
        <v>0</v>
      </c>
      <c r="BE40">
        <v>0</v>
      </c>
      <c r="BF40">
        <v>0</v>
      </c>
      <c r="BG40">
        <v>0</v>
      </c>
      <c r="BH40">
        <v>1</v>
      </c>
      <c r="BI40">
        <v>20.399999999999999</v>
      </c>
      <c r="BJ40">
        <v>31.8</v>
      </c>
      <c r="BK40">
        <v>32</v>
      </c>
      <c r="BL40">
        <v>359.82</v>
      </c>
      <c r="BM40">
        <v>53.97</v>
      </c>
      <c r="BN40">
        <v>413.79</v>
      </c>
      <c r="BO40">
        <v>413.79</v>
      </c>
      <c r="BQ40" t="s">
        <v>94</v>
      </c>
      <c r="BR40" t="s">
        <v>94</v>
      </c>
      <c r="BS40" s="3">
        <v>44699</v>
      </c>
      <c r="BT40" s="4">
        <v>0.33333333333333331</v>
      </c>
      <c r="BU40" t="s">
        <v>128</v>
      </c>
      <c r="BV40" t="s">
        <v>85</v>
      </c>
      <c r="BY40">
        <v>158975.13</v>
      </c>
      <c r="BZ40" t="s">
        <v>130</v>
      </c>
      <c r="CC40" t="s">
        <v>127</v>
      </c>
      <c r="CD40">
        <v>2745</v>
      </c>
      <c r="CE40" t="s">
        <v>89</v>
      </c>
      <c r="CF40" s="3">
        <v>44700</v>
      </c>
      <c r="CI40">
        <v>1</v>
      </c>
      <c r="CJ40">
        <v>2</v>
      </c>
      <c r="CK40">
        <v>43</v>
      </c>
      <c r="CL40" t="s">
        <v>85</v>
      </c>
    </row>
    <row r="41" spans="1:90" x14ac:dyDescent="0.25">
      <c r="A41" t="s">
        <v>72</v>
      </c>
      <c r="B41" t="s">
        <v>73</v>
      </c>
      <c r="C41" t="s">
        <v>74</v>
      </c>
      <c r="E41" t="str">
        <f>"029907975271"</f>
        <v>029907975271</v>
      </c>
      <c r="F41" s="3">
        <v>44697</v>
      </c>
      <c r="G41">
        <v>202302</v>
      </c>
      <c r="H41" t="s">
        <v>132</v>
      </c>
      <c r="I41" t="s">
        <v>133</v>
      </c>
      <c r="J41" t="s">
        <v>197</v>
      </c>
      <c r="K41" t="s">
        <v>78</v>
      </c>
      <c r="L41" t="s">
        <v>151</v>
      </c>
      <c r="M41" t="s">
        <v>152</v>
      </c>
      <c r="N41" t="s">
        <v>237</v>
      </c>
      <c r="O41" t="s">
        <v>93</v>
      </c>
      <c r="P41" t="str">
        <f>"                              "</f>
        <v xml:space="preserve">                              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  <c r="Z41">
        <v>0</v>
      </c>
      <c r="AA41">
        <v>0</v>
      </c>
      <c r="AB41">
        <v>0</v>
      </c>
      <c r="AC41">
        <v>0</v>
      </c>
      <c r="AD41">
        <v>0</v>
      </c>
      <c r="AE41">
        <v>0</v>
      </c>
      <c r="AF41">
        <v>0</v>
      </c>
      <c r="AG41">
        <v>0</v>
      </c>
      <c r="AH41">
        <v>0</v>
      </c>
      <c r="AI41">
        <v>0</v>
      </c>
      <c r="AJ41">
        <v>0</v>
      </c>
      <c r="AK41">
        <v>70.37</v>
      </c>
      <c r="AL41">
        <v>0</v>
      </c>
      <c r="AM41">
        <v>0</v>
      </c>
      <c r="AN41">
        <v>0</v>
      </c>
      <c r="AO41">
        <v>0</v>
      </c>
      <c r="AP41">
        <v>0</v>
      </c>
      <c r="AQ41">
        <v>0</v>
      </c>
      <c r="AR41">
        <v>0</v>
      </c>
      <c r="AS41">
        <v>0</v>
      </c>
      <c r="AT41">
        <v>0</v>
      </c>
      <c r="AU41">
        <v>0</v>
      </c>
      <c r="AV41">
        <v>0</v>
      </c>
      <c r="AW41">
        <v>0</v>
      </c>
      <c r="AX41">
        <v>0</v>
      </c>
      <c r="AY41">
        <v>0</v>
      </c>
      <c r="AZ41">
        <v>0</v>
      </c>
      <c r="BA41">
        <v>0</v>
      </c>
      <c r="BB41">
        <v>0</v>
      </c>
      <c r="BC41">
        <v>0</v>
      </c>
      <c r="BD41">
        <v>0</v>
      </c>
      <c r="BE41">
        <v>0</v>
      </c>
      <c r="BF41">
        <v>0</v>
      </c>
      <c r="BG41">
        <v>0</v>
      </c>
      <c r="BH41">
        <v>1</v>
      </c>
      <c r="BI41">
        <v>28.6</v>
      </c>
      <c r="BJ41">
        <v>20.6</v>
      </c>
      <c r="BK41">
        <v>29</v>
      </c>
      <c r="BL41">
        <v>208.4</v>
      </c>
      <c r="BM41">
        <v>31.26</v>
      </c>
      <c r="BN41">
        <v>239.66</v>
      </c>
      <c r="BO41">
        <v>239.66</v>
      </c>
      <c r="BQ41" t="s">
        <v>238</v>
      </c>
      <c r="BR41" t="s">
        <v>239</v>
      </c>
      <c r="BS41" s="3">
        <v>44698</v>
      </c>
      <c r="BT41" s="4">
        <v>0.37708333333333338</v>
      </c>
      <c r="BU41" t="s">
        <v>208</v>
      </c>
      <c r="BV41" t="s">
        <v>96</v>
      </c>
      <c r="BY41">
        <v>102960</v>
      </c>
      <c r="BZ41" t="s">
        <v>97</v>
      </c>
      <c r="CA41" t="s">
        <v>157</v>
      </c>
      <c r="CC41" t="s">
        <v>152</v>
      </c>
      <c r="CD41">
        <v>2090</v>
      </c>
      <c r="CE41" t="s">
        <v>89</v>
      </c>
      <c r="CF41" s="3">
        <v>44698</v>
      </c>
      <c r="CI41">
        <v>1</v>
      </c>
      <c r="CJ41">
        <v>1</v>
      </c>
      <c r="CK41">
        <v>41</v>
      </c>
      <c r="CL41" t="s">
        <v>85</v>
      </c>
    </row>
    <row r="42" spans="1:90" x14ac:dyDescent="0.25">
      <c r="A42" t="s">
        <v>72</v>
      </c>
      <c r="B42" t="s">
        <v>73</v>
      </c>
      <c r="C42" t="s">
        <v>74</v>
      </c>
      <c r="E42" t="str">
        <f>"009941660007"</f>
        <v>009941660007</v>
      </c>
      <c r="F42" s="3">
        <v>44692</v>
      </c>
      <c r="G42">
        <v>202302</v>
      </c>
      <c r="H42" t="s">
        <v>102</v>
      </c>
      <c r="I42" t="s">
        <v>103</v>
      </c>
      <c r="J42" t="s">
        <v>77</v>
      </c>
      <c r="K42" t="s">
        <v>78</v>
      </c>
      <c r="L42" t="s">
        <v>147</v>
      </c>
      <c r="M42" t="s">
        <v>148</v>
      </c>
      <c r="N42" t="s">
        <v>77</v>
      </c>
      <c r="O42" t="s">
        <v>93</v>
      </c>
      <c r="P42" t="str">
        <f>"                              "</f>
        <v xml:space="preserve">                              </v>
      </c>
      <c r="Q42">
        <v>0</v>
      </c>
      <c r="R42">
        <v>0</v>
      </c>
      <c r="S42">
        <v>0</v>
      </c>
      <c r="T42">
        <v>0</v>
      </c>
      <c r="U42">
        <v>0</v>
      </c>
      <c r="V42">
        <v>0</v>
      </c>
      <c r="W42">
        <v>0</v>
      </c>
      <c r="X42">
        <v>0</v>
      </c>
      <c r="Y42">
        <v>0</v>
      </c>
      <c r="Z42">
        <v>0</v>
      </c>
      <c r="AA42">
        <v>0</v>
      </c>
      <c r="AB42">
        <v>0</v>
      </c>
      <c r="AC42">
        <v>0</v>
      </c>
      <c r="AD42">
        <v>0</v>
      </c>
      <c r="AE42">
        <v>0</v>
      </c>
      <c r="AF42">
        <v>0</v>
      </c>
      <c r="AG42">
        <v>0</v>
      </c>
      <c r="AH42">
        <v>0</v>
      </c>
      <c r="AI42">
        <v>0</v>
      </c>
      <c r="AJ42">
        <v>0</v>
      </c>
      <c r="AK42">
        <v>62.94</v>
      </c>
      <c r="AL42">
        <v>0</v>
      </c>
      <c r="AM42">
        <v>0</v>
      </c>
      <c r="AN42">
        <v>0</v>
      </c>
      <c r="AO42">
        <v>0</v>
      </c>
      <c r="AP42">
        <v>0</v>
      </c>
      <c r="AQ42">
        <v>0</v>
      </c>
      <c r="AR42">
        <v>0</v>
      </c>
      <c r="AS42">
        <v>0</v>
      </c>
      <c r="AT42">
        <v>0</v>
      </c>
      <c r="AU42">
        <v>0</v>
      </c>
      <c r="AV42">
        <v>0</v>
      </c>
      <c r="AW42">
        <v>0</v>
      </c>
      <c r="AX42">
        <v>0</v>
      </c>
      <c r="AY42">
        <v>0</v>
      </c>
      <c r="AZ42">
        <v>0</v>
      </c>
      <c r="BA42">
        <v>0</v>
      </c>
      <c r="BB42">
        <v>0</v>
      </c>
      <c r="BC42">
        <v>0</v>
      </c>
      <c r="BD42">
        <v>0</v>
      </c>
      <c r="BE42">
        <v>0</v>
      </c>
      <c r="BF42">
        <v>0</v>
      </c>
      <c r="BG42">
        <v>0</v>
      </c>
      <c r="BH42">
        <v>1</v>
      </c>
      <c r="BI42">
        <v>9</v>
      </c>
      <c r="BJ42">
        <v>14.3</v>
      </c>
      <c r="BK42">
        <v>15</v>
      </c>
      <c r="BL42">
        <v>186.94</v>
      </c>
      <c r="BM42">
        <v>28.04</v>
      </c>
      <c r="BN42">
        <v>214.98</v>
      </c>
      <c r="BO42">
        <v>214.98</v>
      </c>
      <c r="BQ42" t="s">
        <v>155</v>
      </c>
      <c r="BR42" t="s">
        <v>240</v>
      </c>
      <c r="BS42" s="3">
        <v>44693</v>
      </c>
      <c r="BT42" s="4">
        <v>0.3743055555555555</v>
      </c>
      <c r="BU42" t="s">
        <v>188</v>
      </c>
      <c r="BV42" t="s">
        <v>96</v>
      </c>
      <c r="BY42">
        <v>71595</v>
      </c>
      <c r="BZ42" t="s">
        <v>97</v>
      </c>
      <c r="CA42" t="s">
        <v>150</v>
      </c>
      <c r="CC42" t="s">
        <v>148</v>
      </c>
      <c r="CD42">
        <v>299</v>
      </c>
      <c r="CE42" t="s">
        <v>89</v>
      </c>
      <c r="CF42" s="3">
        <v>44693</v>
      </c>
      <c r="CI42">
        <v>1</v>
      </c>
      <c r="CJ42">
        <v>1</v>
      </c>
      <c r="CK42">
        <v>43</v>
      </c>
      <c r="CL42" t="s">
        <v>85</v>
      </c>
    </row>
    <row r="43" spans="1:90" x14ac:dyDescent="0.25">
      <c r="A43" t="s">
        <v>72</v>
      </c>
      <c r="B43" t="s">
        <v>73</v>
      </c>
      <c r="C43" t="s">
        <v>74</v>
      </c>
      <c r="E43" t="str">
        <f>"009941994645"</f>
        <v>009941994645</v>
      </c>
      <c r="F43" s="3">
        <v>44690</v>
      </c>
      <c r="G43">
        <v>202302</v>
      </c>
      <c r="H43" t="s">
        <v>209</v>
      </c>
      <c r="I43" t="s">
        <v>210</v>
      </c>
      <c r="J43" t="s">
        <v>77</v>
      </c>
      <c r="K43" t="s">
        <v>78</v>
      </c>
      <c r="L43" t="s">
        <v>79</v>
      </c>
      <c r="M43" t="s">
        <v>80</v>
      </c>
      <c r="N43" t="s">
        <v>77</v>
      </c>
      <c r="O43" t="s">
        <v>93</v>
      </c>
      <c r="P43" t="str">
        <f>"                              "</f>
        <v xml:space="preserve">                              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0</v>
      </c>
      <c r="AD43">
        <v>0</v>
      </c>
      <c r="AE43">
        <v>0</v>
      </c>
      <c r="AF43">
        <v>0</v>
      </c>
      <c r="AG43">
        <v>0</v>
      </c>
      <c r="AH43">
        <v>0</v>
      </c>
      <c r="AI43">
        <v>0</v>
      </c>
      <c r="AJ43">
        <v>0</v>
      </c>
      <c r="AK43">
        <v>62.94</v>
      </c>
      <c r="AL43">
        <v>0</v>
      </c>
      <c r="AM43">
        <v>0</v>
      </c>
      <c r="AN43">
        <v>0</v>
      </c>
      <c r="AO43">
        <v>0</v>
      </c>
      <c r="AP43">
        <v>0</v>
      </c>
      <c r="AQ43">
        <v>0</v>
      </c>
      <c r="AR43">
        <v>0</v>
      </c>
      <c r="AS43">
        <v>0</v>
      </c>
      <c r="AT43">
        <v>0</v>
      </c>
      <c r="AU43">
        <v>0</v>
      </c>
      <c r="AV43">
        <v>0</v>
      </c>
      <c r="AW43">
        <v>0</v>
      </c>
      <c r="AX43">
        <v>0</v>
      </c>
      <c r="AY43">
        <v>0</v>
      </c>
      <c r="AZ43">
        <v>0</v>
      </c>
      <c r="BA43">
        <v>0</v>
      </c>
      <c r="BB43">
        <v>0</v>
      </c>
      <c r="BC43">
        <v>0</v>
      </c>
      <c r="BD43">
        <v>0</v>
      </c>
      <c r="BE43">
        <v>0</v>
      </c>
      <c r="BF43">
        <v>0</v>
      </c>
      <c r="BG43">
        <v>0</v>
      </c>
      <c r="BH43">
        <v>1</v>
      </c>
      <c r="BI43">
        <v>1</v>
      </c>
      <c r="BJ43">
        <v>0.2</v>
      </c>
      <c r="BK43">
        <v>1</v>
      </c>
      <c r="BL43">
        <v>186.94</v>
      </c>
      <c r="BM43">
        <v>28.04</v>
      </c>
      <c r="BN43">
        <v>214.98</v>
      </c>
      <c r="BO43">
        <v>214.98</v>
      </c>
      <c r="BQ43" t="s">
        <v>241</v>
      </c>
      <c r="BR43" t="s">
        <v>212</v>
      </c>
      <c r="BS43" s="3">
        <v>44691</v>
      </c>
      <c r="BT43" s="4">
        <v>0.42499999999999999</v>
      </c>
      <c r="BU43" t="s">
        <v>84</v>
      </c>
      <c r="BV43" t="s">
        <v>96</v>
      </c>
      <c r="BY43">
        <v>1200</v>
      </c>
      <c r="BZ43" t="s">
        <v>97</v>
      </c>
      <c r="CC43" t="s">
        <v>80</v>
      </c>
      <c r="CD43">
        <v>9700</v>
      </c>
      <c r="CE43" t="s">
        <v>89</v>
      </c>
      <c r="CF43" s="3">
        <v>44692</v>
      </c>
      <c r="CI43">
        <v>1</v>
      </c>
      <c r="CJ43">
        <v>1</v>
      </c>
      <c r="CK43">
        <v>43</v>
      </c>
      <c r="CL43" t="s">
        <v>85</v>
      </c>
    </row>
    <row r="44" spans="1:90" x14ac:dyDescent="0.25">
      <c r="A44" t="s">
        <v>72</v>
      </c>
      <c r="B44" t="s">
        <v>73</v>
      </c>
      <c r="C44" t="s">
        <v>74</v>
      </c>
      <c r="E44" t="str">
        <f>"009941915402"</f>
        <v>009941915402</v>
      </c>
      <c r="F44" s="3">
        <v>44687</v>
      </c>
      <c r="G44">
        <v>202302</v>
      </c>
      <c r="H44" t="s">
        <v>75</v>
      </c>
      <c r="I44" t="s">
        <v>76</v>
      </c>
      <c r="J44" t="s">
        <v>77</v>
      </c>
      <c r="K44" t="s">
        <v>78</v>
      </c>
      <c r="L44" t="s">
        <v>147</v>
      </c>
      <c r="M44" t="s">
        <v>148</v>
      </c>
      <c r="N44" t="s">
        <v>77</v>
      </c>
      <c r="O44" t="s">
        <v>81</v>
      </c>
      <c r="P44" t="str">
        <f>"STORES                        "</f>
        <v xml:space="preserve">STORES                        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  <c r="W44">
        <v>0</v>
      </c>
      <c r="X44">
        <v>0</v>
      </c>
      <c r="Y44">
        <v>0</v>
      </c>
      <c r="Z44">
        <v>0</v>
      </c>
      <c r="AA44">
        <v>0</v>
      </c>
      <c r="AB44">
        <v>0</v>
      </c>
      <c r="AC44">
        <v>0</v>
      </c>
      <c r="AD44">
        <v>0</v>
      </c>
      <c r="AE44">
        <v>0</v>
      </c>
      <c r="AF44">
        <v>0</v>
      </c>
      <c r="AG44">
        <v>0</v>
      </c>
      <c r="AH44">
        <v>0</v>
      </c>
      <c r="AI44">
        <v>0</v>
      </c>
      <c r="AJ44">
        <v>0</v>
      </c>
      <c r="AK44">
        <v>44.71</v>
      </c>
      <c r="AL44">
        <v>0</v>
      </c>
      <c r="AM44">
        <v>0</v>
      </c>
      <c r="AN44">
        <v>0</v>
      </c>
      <c r="AO44">
        <v>0</v>
      </c>
      <c r="AP44">
        <v>0</v>
      </c>
      <c r="AQ44">
        <v>0</v>
      </c>
      <c r="AR44">
        <v>0</v>
      </c>
      <c r="AS44">
        <v>0</v>
      </c>
      <c r="AT44">
        <v>0</v>
      </c>
      <c r="AU44">
        <v>0</v>
      </c>
      <c r="AV44">
        <v>0</v>
      </c>
      <c r="AW44">
        <v>0</v>
      </c>
      <c r="AX44">
        <v>0</v>
      </c>
      <c r="AY44">
        <v>0</v>
      </c>
      <c r="AZ44">
        <v>0</v>
      </c>
      <c r="BA44">
        <v>0</v>
      </c>
      <c r="BB44">
        <v>0</v>
      </c>
      <c r="BC44">
        <v>0</v>
      </c>
      <c r="BD44">
        <v>0</v>
      </c>
      <c r="BE44">
        <v>0</v>
      </c>
      <c r="BF44">
        <v>0</v>
      </c>
      <c r="BG44">
        <v>0</v>
      </c>
      <c r="BH44">
        <v>1</v>
      </c>
      <c r="BI44">
        <v>1</v>
      </c>
      <c r="BJ44">
        <v>0.2</v>
      </c>
      <c r="BK44">
        <v>1</v>
      </c>
      <c r="BL44">
        <v>129.07</v>
      </c>
      <c r="BM44">
        <v>19.36</v>
      </c>
      <c r="BN44">
        <v>148.43</v>
      </c>
      <c r="BO44">
        <v>148.43</v>
      </c>
      <c r="BQ44" t="s">
        <v>94</v>
      </c>
      <c r="BR44" t="s">
        <v>83</v>
      </c>
      <c r="BS44" s="3">
        <v>44690</v>
      </c>
      <c r="BT44" s="4">
        <v>0.36736111111111108</v>
      </c>
      <c r="BU44" t="s">
        <v>149</v>
      </c>
      <c r="BV44" t="s">
        <v>96</v>
      </c>
      <c r="BY44">
        <v>1200</v>
      </c>
      <c r="BZ44" t="s">
        <v>88</v>
      </c>
      <c r="CA44" t="s">
        <v>150</v>
      </c>
      <c r="CC44" t="s">
        <v>148</v>
      </c>
      <c r="CD44">
        <v>300</v>
      </c>
      <c r="CE44" t="s">
        <v>89</v>
      </c>
      <c r="CF44" s="3">
        <v>44690</v>
      </c>
      <c r="CI44">
        <v>1</v>
      </c>
      <c r="CJ44">
        <v>1</v>
      </c>
      <c r="CK44">
        <v>23</v>
      </c>
      <c r="CL44" t="s">
        <v>85</v>
      </c>
    </row>
    <row r="45" spans="1:90" x14ac:dyDescent="0.25">
      <c r="A45" t="s">
        <v>72</v>
      </c>
      <c r="B45" t="s">
        <v>73</v>
      </c>
      <c r="C45" t="s">
        <v>74</v>
      </c>
      <c r="E45" t="str">
        <f>"009941618944"</f>
        <v>009941618944</v>
      </c>
      <c r="F45" s="3">
        <v>44690</v>
      </c>
      <c r="G45">
        <v>202302</v>
      </c>
      <c r="H45" t="s">
        <v>75</v>
      </c>
      <c r="I45" t="s">
        <v>76</v>
      </c>
      <c r="J45" t="s">
        <v>77</v>
      </c>
      <c r="K45" t="s">
        <v>78</v>
      </c>
      <c r="L45" t="s">
        <v>132</v>
      </c>
      <c r="M45" t="s">
        <v>133</v>
      </c>
      <c r="N45" t="s">
        <v>77</v>
      </c>
      <c r="O45" t="s">
        <v>81</v>
      </c>
      <c r="P45" t="str">
        <f>"STORES                        "</f>
        <v xml:space="preserve">STORES                        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0</v>
      </c>
      <c r="Y45">
        <v>0</v>
      </c>
      <c r="Z45">
        <v>0</v>
      </c>
      <c r="AA45">
        <v>0</v>
      </c>
      <c r="AB45">
        <v>0</v>
      </c>
      <c r="AC45">
        <v>0</v>
      </c>
      <c r="AD45">
        <v>0</v>
      </c>
      <c r="AE45">
        <v>0</v>
      </c>
      <c r="AF45">
        <v>0</v>
      </c>
      <c r="AG45">
        <v>0</v>
      </c>
      <c r="AH45">
        <v>0</v>
      </c>
      <c r="AI45">
        <v>0</v>
      </c>
      <c r="AJ45">
        <v>0</v>
      </c>
      <c r="AK45">
        <v>28.84</v>
      </c>
      <c r="AL45">
        <v>0</v>
      </c>
      <c r="AM45">
        <v>0</v>
      </c>
      <c r="AN45">
        <v>0</v>
      </c>
      <c r="AO45">
        <v>0</v>
      </c>
      <c r="AP45">
        <v>0</v>
      </c>
      <c r="AQ45">
        <v>0</v>
      </c>
      <c r="AR45">
        <v>0</v>
      </c>
      <c r="AS45">
        <v>0</v>
      </c>
      <c r="AT45">
        <v>0</v>
      </c>
      <c r="AU45">
        <v>0</v>
      </c>
      <c r="AV45">
        <v>0</v>
      </c>
      <c r="AW45">
        <v>0</v>
      </c>
      <c r="AX45">
        <v>0</v>
      </c>
      <c r="AY45">
        <v>0</v>
      </c>
      <c r="AZ45">
        <v>0</v>
      </c>
      <c r="BA45">
        <v>0</v>
      </c>
      <c r="BB45">
        <v>0</v>
      </c>
      <c r="BC45">
        <v>0</v>
      </c>
      <c r="BD45">
        <v>0</v>
      </c>
      <c r="BE45">
        <v>0</v>
      </c>
      <c r="BF45">
        <v>0</v>
      </c>
      <c r="BG45">
        <v>0</v>
      </c>
      <c r="BH45">
        <v>1</v>
      </c>
      <c r="BI45">
        <v>1</v>
      </c>
      <c r="BJ45">
        <v>2.4</v>
      </c>
      <c r="BK45">
        <v>2.5</v>
      </c>
      <c r="BL45">
        <v>83.26</v>
      </c>
      <c r="BM45">
        <v>12.49</v>
      </c>
      <c r="BN45">
        <v>95.75</v>
      </c>
      <c r="BO45">
        <v>95.75</v>
      </c>
      <c r="BQ45" t="s">
        <v>94</v>
      </c>
      <c r="BR45" t="s">
        <v>94</v>
      </c>
      <c r="BS45" s="3">
        <v>44692</v>
      </c>
      <c r="BT45" s="4">
        <v>0.40277777777777773</v>
      </c>
      <c r="BU45" t="s">
        <v>135</v>
      </c>
      <c r="BV45" t="s">
        <v>85</v>
      </c>
      <c r="BW45" t="s">
        <v>242</v>
      </c>
      <c r="BX45" t="s">
        <v>243</v>
      </c>
      <c r="BY45">
        <v>12000</v>
      </c>
      <c r="BZ45" t="s">
        <v>88</v>
      </c>
      <c r="CA45" t="s">
        <v>136</v>
      </c>
      <c r="CC45" t="s">
        <v>133</v>
      </c>
      <c r="CD45">
        <v>4091</v>
      </c>
      <c r="CE45" t="s">
        <v>89</v>
      </c>
      <c r="CF45" s="3">
        <v>44692</v>
      </c>
      <c r="CI45">
        <v>1</v>
      </c>
      <c r="CJ45">
        <v>2</v>
      </c>
      <c r="CK45">
        <v>21</v>
      </c>
      <c r="CL45" t="s">
        <v>85</v>
      </c>
    </row>
    <row r="46" spans="1:90" x14ac:dyDescent="0.25">
      <c r="A46" t="s">
        <v>72</v>
      </c>
      <c r="B46" t="s">
        <v>73</v>
      </c>
      <c r="C46" t="s">
        <v>74</v>
      </c>
      <c r="E46" t="str">
        <f>"009941618568"</f>
        <v>009941618568</v>
      </c>
      <c r="F46" s="3">
        <v>44690</v>
      </c>
      <c r="G46">
        <v>202302</v>
      </c>
      <c r="H46" t="s">
        <v>75</v>
      </c>
      <c r="I46" t="s">
        <v>76</v>
      </c>
      <c r="J46" t="s">
        <v>77</v>
      </c>
      <c r="K46" t="s">
        <v>78</v>
      </c>
      <c r="L46" t="s">
        <v>147</v>
      </c>
      <c r="M46" t="s">
        <v>148</v>
      </c>
      <c r="N46" t="s">
        <v>77</v>
      </c>
      <c r="O46" t="s">
        <v>81</v>
      </c>
      <c r="P46" t="str">
        <f>"STORES                        "</f>
        <v xml:space="preserve">STORES                        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0</v>
      </c>
      <c r="Z46">
        <v>0</v>
      </c>
      <c r="AA46">
        <v>0</v>
      </c>
      <c r="AB46">
        <v>0</v>
      </c>
      <c r="AC46">
        <v>0</v>
      </c>
      <c r="AD46">
        <v>0</v>
      </c>
      <c r="AE46">
        <v>0</v>
      </c>
      <c r="AF46">
        <v>0</v>
      </c>
      <c r="AG46">
        <v>0</v>
      </c>
      <c r="AH46">
        <v>0</v>
      </c>
      <c r="AI46">
        <v>0</v>
      </c>
      <c r="AJ46">
        <v>0</v>
      </c>
      <c r="AK46">
        <v>64.900000000000006</v>
      </c>
      <c r="AL46">
        <v>0</v>
      </c>
      <c r="AM46">
        <v>0</v>
      </c>
      <c r="AN46">
        <v>0</v>
      </c>
      <c r="AO46">
        <v>0</v>
      </c>
      <c r="AP46">
        <v>0</v>
      </c>
      <c r="AQ46">
        <v>0</v>
      </c>
      <c r="AR46">
        <v>0</v>
      </c>
      <c r="AS46">
        <v>0</v>
      </c>
      <c r="AT46">
        <v>0</v>
      </c>
      <c r="AU46">
        <v>0</v>
      </c>
      <c r="AV46">
        <v>0</v>
      </c>
      <c r="AW46">
        <v>0</v>
      </c>
      <c r="AX46">
        <v>0</v>
      </c>
      <c r="AY46">
        <v>0</v>
      </c>
      <c r="AZ46">
        <v>0</v>
      </c>
      <c r="BA46">
        <v>0</v>
      </c>
      <c r="BB46">
        <v>0</v>
      </c>
      <c r="BC46">
        <v>0</v>
      </c>
      <c r="BD46">
        <v>0</v>
      </c>
      <c r="BE46">
        <v>0</v>
      </c>
      <c r="BF46">
        <v>0</v>
      </c>
      <c r="BG46">
        <v>0</v>
      </c>
      <c r="BH46">
        <v>1</v>
      </c>
      <c r="BI46">
        <v>0.6</v>
      </c>
      <c r="BJ46">
        <v>2.6</v>
      </c>
      <c r="BK46">
        <v>3</v>
      </c>
      <c r="BL46">
        <v>187.36</v>
      </c>
      <c r="BM46">
        <v>28.1</v>
      </c>
      <c r="BN46">
        <v>215.46</v>
      </c>
      <c r="BO46">
        <v>215.46</v>
      </c>
      <c r="BQ46" t="s">
        <v>94</v>
      </c>
      <c r="BR46" t="s">
        <v>244</v>
      </c>
      <c r="BS46" s="3">
        <v>44691</v>
      </c>
      <c r="BT46" s="4">
        <v>0.40277777777777773</v>
      </c>
      <c r="BU46" t="s">
        <v>149</v>
      </c>
      <c r="BV46" t="s">
        <v>96</v>
      </c>
      <c r="BY46">
        <v>13009.12</v>
      </c>
      <c r="BZ46" t="s">
        <v>88</v>
      </c>
      <c r="CA46" t="s">
        <v>150</v>
      </c>
      <c r="CC46" t="s">
        <v>148</v>
      </c>
      <c r="CD46">
        <v>300</v>
      </c>
      <c r="CE46" t="s">
        <v>89</v>
      </c>
      <c r="CF46" s="3">
        <v>44691</v>
      </c>
      <c r="CI46">
        <v>1</v>
      </c>
      <c r="CJ46">
        <v>1</v>
      </c>
      <c r="CK46">
        <v>23</v>
      </c>
      <c r="CL46" t="s">
        <v>85</v>
      </c>
    </row>
    <row r="47" spans="1:90" x14ac:dyDescent="0.25">
      <c r="A47" t="s">
        <v>72</v>
      </c>
      <c r="B47" t="s">
        <v>73</v>
      </c>
      <c r="C47" t="s">
        <v>74</v>
      </c>
      <c r="E47" t="str">
        <f>"009941735780"</f>
        <v>009941735780</v>
      </c>
      <c r="F47" s="3">
        <v>44690</v>
      </c>
      <c r="G47">
        <v>202302</v>
      </c>
      <c r="H47" t="s">
        <v>75</v>
      </c>
      <c r="I47" t="s">
        <v>76</v>
      </c>
      <c r="J47" t="s">
        <v>77</v>
      </c>
      <c r="K47" t="s">
        <v>78</v>
      </c>
      <c r="L47" t="s">
        <v>245</v>
      </c>
      <c r="M47" t="s">
        <v>246</v>
      </c>
      <c r="N47" t="s">
        <v>77</v>
      </c>
      <c r="O47" t="s">
        <v>93</v>
      </c>
      <c r="P47" t="str">
        <f>"STORES                        "</f>
        <v xml:space="preserve">STORES                        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  <c r="X47">
        <v>0</v>
      </c>
      <c r="Y47">
        <v>0</v>
      </c>
      <c r="Z47">
        <v>0</v>
      </c>
      <c r="AA47">
        <v>0</v>
      </c>
      <c r="AB47">
        <v>0</v>
      </c>
      <c r="AC47">
        <v>0</v>
      </c>
      <c r="AD47">
        <v>0</v>
      </c>
      <c r="AE47">
        <v>0</v>
      </c>
      <c r="AF47">
        <v>0</v>
      </c>
      <c r="AG47">
        <v>0</v>
      </c>
      <c r="AH47">
        <v>0</v>
      </c>
      <c r="AI47">
        <v>0</v>
      </c>
      <c r="AJ47">
        <v>0</v>
      </c>
      <c r="AK47">
        <v>111.19</v>
      </c>
      <c r="AL47">
        <v>0</v>
      </c>
      <c r="AM47">
        <v>0</v>
      </c>
      <c r="AN47">
        <v>0</v>
      </c>
      <c r="AO47">
        <v>0</v>
      </c>
      <c r="AP47">
        <v>0</v>
      </c>
      <c r="AQ47">
        <v>0</v>
      </c>
      <c r="AR47">
        <v>0</v>
      </c>
      <c r="AS47">
        <v>0</v>
      </c>
      <c r="AT47">
        <v>0</v>
      </c>
      <c r="AU47">
        <v>0</v>
      </c>
      <c r="AV47">
        <v>0</v>
      </c>
      <c r="AW47">
        <v>0</v>
      </c>
      <c r="AX47">
        <v>0</v>
      </c>
      <c r="AY47">
        <v>0</v>
      </c>
      <c r="AZ47">
        <v>0</v>
      </c>
      <c r="BA47">
        <v>0</v>
      </c>
      <c r="BB47">
        <v>0</v>
      </c>
      <c r="BC47">
        <v>0</v>
      </c>
      <c r="BD47">
        <v>0</v>
      </c>
      <c r="BE47">
        <v>0</v>
      </c>
      <c r="BF47">
        <v>0</v>
      </c>
      <c r="BG47">
        <v>0</v>
      </c>
      <c r="BH47">
        <v>2</v>
      </c>
      <c r="BI47">
        <v>29.1</v>
      </c>
      <c r="BJ47">
        <v>25.5</v>
      </c>
      <c r="BK47">
        <v>30</v>
      </c>
      <c r="BL47">
        <v>326.24</v>
      </c>
      <c r="BM47">
        <v>48.94</v>
      </c>
      <c r="BN47">
        <v>375.18</v>
      </c>
      <c r="BO47">
        <v>375.18</v>
      </c>
      <c r="BQ47" t="s">
        <v>94</v>
      </c>
      <c r="BR47" t="s">
        <v>83</v>
      </c>
      <c r="BS47" s="3">
        <v>44691</v>
      </c>
      <c r="BT47" s="4">
        <v>0.375</v>
      </c>
      <c r="BU47" t="s">
        <v>247</v>
      </c>
      <c r="BV47" t="s">
        <v>96</v>
      </c>
      <c r="BY47">
        <v>127353</v>
      </c>
      <c r="BZ47" t="s">
        <v>97</v>
      </c>
      <c r="CC47" t="s">
        <v>246</v>
      </c>
      <c r="CD47">
        <v>9459</v>
      </c>
      <c r="CE47" t="s">
        <v>89</v>
      </c>
      <c r="CF47" s="3">
        <v>44691</v>
      </c>
      <c r="CI47">
        <v>1</v>
      </c>
      <c r="CJ47">
        <v>1</v>
      </c>
      <c r="CK47">
        <v>43</v>
      </c>
      <c r="CL47" t="s">
        <v>85</v>
      </c>
    </row>
    <row r="48" spans="1:90" x14ac:dyDescent="0.25">
      <c r="A48" t="s">
        <v>72</v>
      </c>
      <c r="B48" t="s">
        <v>73</v>
      </c>
      <c r="C48" t="s">
        <v>74</v>
      </c>
      <c r="E48" t="str">
        <f>"009940864657"</f>
        <v>009940864657</v>
      </c>
      <c r="F48" s="3">
        <v>44690</v>
      </c>
      <c r="G48">
        <v>202302</v>
      </c>
      <c r="H48" t="s">
        <v>118</v>
      </c>
      <c r="I48" t="s">
        <v>119</v>
      </c>
      <c r="J48" t="s">
        <v>77</v>
      </c>
      <c r="K48" t="s">
        <v>78</v>
      </c>
      <c r="L48" t="s">
        <v>75</v>
      </c>
      <c r="M48" t="s">
        <v>76</v>
      </c>
      <c r="N48" t="s">
        <v>77</v>
      </c>
      <c r="O48" t="s">
        <v>93</v>
      </c>
      <c r="P48" t="str">
        <f>"                              "</f>
        <v xml:space="preserve">                              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  <c r="X48">
        <v>0</v>
      </c>
      <c r="Y48">
        <v>0</v>
      </c>
      <c r="Z48">
        <v>0</v>
      </c>
      <c r="AA48">
        <v>0</v>
      </c>
      <c r="AB48">
        <v>0</v>
      </c>
      <c r="AC48">
        <v>0</v>
      </c>
      <c r="AD48">
        <v>0</v>
      </c>
      <c r="AE48">
        <v>0</v>
      </c>
      <c r="AF48">
        <v>0</v>
      </c>
      <c r="AG48">
        <v>0</v>
      </c>
      <c r="AH48">
        <v>0</v>
      </c>
      <c r="AI48">
        <v>0</v>
      </c>
      <c r="AJ48">
        <v>0</v>
      </c>
      <c r="AK48">
        <v>44.63</v>
      </c>
      <c r="AL48">
        <v>0</v>
      </c>
      <c r="AM48">
        <v>0</v>
      </c>
      <c r="AN48">
        <v>0</v>
      </c>
      <c r="AO48">
        <v>0</v>
      </c>
      <c r="AP48">
        <v>0</v>
      </c>
      <c r="AQ48">
        <v>0</v>
      </c>
      <c r="AR48">
        <v>0</v>
      </c>
      <c r="AS48">
        <v>0</v>
      </c>
      <c r="AT48">
        <v>0</v>
      </c>
      <c r="AU48">
        <v>0</v>
      </c>
      <c r="AV48">
        <v>0</v>
      </c>
      <c r="AW48">
        <v>0</v>
      </c>
      <c r="AX48">
        <v>0</v>
      </c>
      <c r="AY48">
        <v>0</v>
      </c>
      <c r="AZ48">
        <v>0</v>
      </c>
      <c r="BA48">
        <v>0</v>
      </c>
      <c r="BB48">
        <v>0</v>
      </c>
      <c r="BC48">
        <v>0</v>
      </c>
      <c r="BD48">
        <v>0</v>
      </c>
      <c r="BE48">
        <v>0</v>
      </c>
      <c r="BF48">
        <v>0</v>
      </c>
      <c r="BG48">
        <v>0</v>
      </c>
      <c r="BH48">
        <v>1</v>
      </c>
      <c r="BI48">
        <v>6.9</v>
      </c>
      <c r="BJ48">
        <v>3.4</v>
      </c>
      <c r="BK48">
        <v>7</v>
      </c>
      <c r="BL48">
        <v>134.08000000000001</v>
      </c>
      <c r="BM48">
        <v>20.11</v>
      </c>
      <c r="BN48">
        <v>154.19</v>
      </c>
      <c r="BO48">
        <v>154.19</v>
      </c>
      <c r="BQ48" t="s">
        <v>248</v>
      </c>
      <c r="BR48" t="s">
        <v>249</v>
      </c>
      <c r="BS48" s="3">
        <v>44691</v>
      </c>
      <c r="BT48" s="4">
        <v>0.35555555555555557</v>
      </c>
      <c r="BU48" t="s">
        <v>250</v>
      </c>
      <c r="BV48" t="s">
        <v>96</v>
      </c>
      <c r="BY48">
        <v>17092.87</v>
      </c>
      <c r="BZ48" t="s">
        <v>97</v>
      </c>
      <c r="CA48" t="s">
        <v>157</v>
      </c>
      <c r="CC48" t="s">
        <v>76</v>
      </c>
      <c r="CD48">
        <v>2146</v>
      </c>
      <c r="CE48" t="s">
        <v>89</v>
      </c>
      <c r="CF48" s="3">
        <v>44692</v>
      </c>
      <c r="CI48">
        <v>1</v>
      </c>
      <c r="CJ48">
        <v>1</v>
      </c>
      <c r="CK48">
        <v>41</v>
      </c>
      <c r="CL48" t="s">
        <v>85</v>
      </c>
    </row>
    <row r="49" spans="1:90" x14ac:dyDescent="0.25">
      <c r="A49" t="s">
        <v>72</v>
      </c>
      <c r="B49" t="s">
        <v>73</v>
      </c>
      <c r="C49" t="s">
        <v>74</v>
      </c>
      <c r="E49" t="str">
        <f>"009941915144"</f>
        <v>009941915144</v>
      </c>
      <c r="F49" s="3">
        <v>44690</v>
      </c>
      <c r="G49">
        <v>202302</v>
      </c>
      <c r="H49" t="s">
        <v>75</v>
      </c>
      <c r="I49" t="s">
        <v>76</v>
      </c>
      <c r="J49" t="s">
        <v>77</v>
      </c>
      <c r="K49" t="s">
        <v>78</v>
      </c>
      <c r="L49" t="s">
        <v>143</v>
      </c>
      <c r="M49" t="s">
        <v>144</v>
      </c>
      <c r="N49" t="s">
        <v>77</v>
      </c>
      <c r="O49" t="s">
        <v>93</v>
      </c>
      <c r="P49" t="str">
        <f>"STORES                        "</f>
        <v xml:space="preserve">STORES                        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  <c r="Y49">
        <v>0</v>
      </c>
      <c r="Z49">
        <v>0</v>
      </c>
      <c r="AA49">
        <v>0</v>
      </c>
      <c r="AB49">
        <v>0</v>
      </c>
      <c r="AC49">
        <v>0</v>
      </c>
      <c r="AD49">
        <v>0</v>
      </c>
      <c r="AE49">
        <v>0</v>
      </c>
      <c r="AF49">
        <v>0</v>
      </c>
      <c r="AG49">
        <v>0</v>
      </c>
      <c r="AH49">
        <v>0</v>
      </c>
      <c r="AI49">
        <v>0</v>
      </c>
      <c r="AJ49">
        <v>0</v>
      </c>
      <c r="AK49">
        <v>239.57</v>
      </c>
      <c r="AL49">
        <v>0</v>
      </c>
      <c r="AM49">
        <v>0</v>
      </c>
      <c r="AN49">
        <v>0</v>
      </c>
      <c r="AO49">
        <v>0</v>
      </c>
      <c r="AP49">
        <v>0</v>
      </c>
      <c r="AQ49">
        <v>0</v>
      </c>
      <c r="AR49">
        <v>0</v>
      </c>
      <c r="AS49">
        <v>0</v>
      </c>
      <c r="AT49">
        <v>0</v>
      </c>
      <c r="AU49">
        <v>0</v>
      </c>
      <c r="AV49">
        <v>0</v>
      </c>
      <c r="AW49">
        <v>0</v>
      </c>
      <c r="AX49">
        <v>0</v>
      </c>
      <c r="AY49">
        <v>0</v>
      </c>
      <c r="AZ49">
        <v>0</v>
      </c>
      <c r="BA49">
        <v>0</v>
      </c>
      <c r="BB49">
        <v>0</v>
      </c>
      <c r="BC49">
        <v>0</v>
      </c>
      <c r="BD49">
        <v>0</v>
      </c>
      <c r="BE49">
        <v>0</v>
      </c>
      <c r="BF49">
        <v>0</v>
      </c>
      <c r="BG49">
        <v>0</v>
      </c>
      <c r="BH49">
        <v>5</v>
      </c>
      <c r="BI49">
        <v>120.6</v>
      </c>
      <c r="BJ49">
        <v>95.4</v>
      </c>
      <c r="BK49">
        <v>121</v>
      </c>
      <c r="BL49">
        <v>696.84</v>
      </c>
      <c r="BM49">
        <v>104.53</v>
      </c>
      <c r="BN49">
        <v>801.37</v>
      </c>
      <c r="BO49">
        <v>801.37</v>
      </c>
      <c r="BQ49" t="s">
        <v>94</v>
      </c>
      <c r="BR49" t="s">
        <v>83</v>
      </c>
      <c r="BS49" s="3">
        <v>44692</v>
      </c>
      <c r="BT49" s="4">
        <v>0.39930555555555558</v>
      </c>
      <c r="BU49" t="s">
        <v>251</v>
      </c>
      <c r="BV49" t="s">
        <v>96</v>
      </c>
      <c r="BY49">
        <v>477048.96</v>
      </c>
      <c r="BZ49" t="s">
        <v>97</v>
      </c>
      <c r="CA49" t="s">
        <v>252</v>
      </c>
      <c r="CC49" t="s">
        <v>144</v>
      </c>
      <c r="CD49">
        <v>8000</v>
      </c>
      <c r="CE49" t="s">
        <v>89</v>
      </c>
      <c r="CF49" s="3">
        <v>44693</v>
      </c>
      <c r="CI49">
        <v>2</v>
      </c>
      <c r="CJ49">
        <v>2</v>
      </c>
      <c r="CK49">
        <v>41</v>
      </c>
      <c r="CL49" t="s">
        <v>85</v>
      </c>
    </row>
    <row r="50" spans="1:90" x14ac:dyDescent="0.25">
      <c r="A50" t="s">
        <v>72</v>
      </c>
      <c r="B50" t="s">
        <v>73</v>
      </c>
      <c r="C50" t="s">
        <v>74</v>
      </c>
      <c r="E50" t="str">
        <f>"009941915015"</f>
        <v>009941915015</v>
      </c>
      <c r="F50" s="3">
        <v>44690</v>
      </c>
      <c r="G50">
        <v>202302</v>
      </c>
      <c r="H50" t="s">
        <v>75</v>
      </c>
      <c r="I50" t="s">
        <v>76</v>
      </c>
      <c r="J50" t="s">
        <v>77</v>
      </c>
      <c r="K50" t="s">
        <v>78</v>
      </c>
      <c r="L50" t="s">
        <v>253</v>
      </c>
      <c r="M50" t="s">
        <v>254</v>
      </c>
      <c r="N50" t="s">
        <v>255</v>
      </c>
      <c r="O50" t="s">
        <v>93</v>
      </c>
      <c r="P50" t="str">
        <f>"STORES                        "</f>
        <v xml:space="preserve">STORES                        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  <c r="Z50">
        <v>0</v>
      </c>
      <c r="AA50">
        <v>0</v>
      </c>
      <c r="AB50">
        <v>0</v>
      </c>
      <c r="AC50">
        <v>0</v>
      </c>
      <c r="AD50">
        <v>0</v>
      </c>
      <c r="AE50">
        <v>0</v>
      </c>
      <c r="AF50">
        <v>0</v>
      </c>
      <c r="AG50">
        <v>0</v>
      </c>
      <c r="AH50">
        <v>0</v>
      </c>
      <c r="AI50">
        <v>0</v>
      </c>
      <c r="AJ50">
        <v>0</v>
      </c>
      <c r="AK50">
        <v>116.35</v>
      </c>
      <c r="AL50">
        <v>0</v>
      </c>
      <c r="AM50">
        <v>0</v>
      </c>
      <c r="AN50">
        <v>0</v>
      </c>
      <c r="AO50">
        <v>0</v>
      </c>
      <c r="AP50">
        <v>0</v>
      </c>
      <c r="AQ50">
        <v>0</v>
      </c>
      <c r="AR50">
        <v>0</v>
      </c>
      <c r="AS50">
        <v>0</v>
      </c>
      <c r="AT50">
        <v>0</v>
      </c>
      <c r="AU50">
        <v>0</v>
      </c>
      <c r="AV50">
        <v>0</v>
      </c>
      <c r="AW50">
        <v>0</v>
      </c>
      <c r="AX50">
        <v>0</v>
      </c>
      <c r="AY50">
        <v>0</v>
      </c>
      <c r="AZ50">
        <v>0</v>
      </c>
      <c r="BA50">
        <v>0</v>
      </c>
      <c r="BB50">
        <v>0</v>
      </c>
      <c r="BC50">
        <v>0</v>
      </c>
      <c r="BD50">
        <v>0</v>
      </c>
      <c r="BE50">
        <v>0</v>
      </c>
      <c r="BF50">
        <v>0</v>
      </c>
      <c r="BG50">
        <v>0</v>
      </c>
      <c r="BH50">
        <v>2</v>
      </c>
      <c r="BI50">
        <v>42.7</v>
      </c>
      <c r="BJ50">
        <v>53.8</v>
      </c>
      <c r="BK50">
        <v>54</v>
      </c>
      <c r="BL50">
        <v>341.13</v>
      </c>
      <c r="BM50">
        <v>51.17</v>
      </c>
      <c r="BN50">
        <v>392.3</v>
      </c>
      <c r="BO50">
        <v>392.3</v>
      </c>
      <c r="BQ50" t="s">
        <v>256</v>
      </c>
      <c r="BR50" t="s">
        <v>94</v>
      </c>
      <c r="BS50" s="3">
        <v>44693</v>
      </c>
      <c r="BT50" s="4">
        <v>0.4694444444444445</v>
      </c>
      <c r="BU50" t="s">
        <v>257</v>
      </c>
      <c r="BV50" t="s">
        <v>85</v>
      </c>
      <c r="BY50">
        <v>269021.48</v>
      </c>
      <c r="BZ50" t="s">
        <v>97</v>
      </c>
      <c r="CC50" t="s">
        <v>254</v>
      </c>
      <c r="CD50">
        <v>6530</v>
      </c>
      <c r="CE50" t="s">
        <v>89</v>
      </c>
      <c r="CF50" s="3">
        <v>44693</v>
      </c>
      <c r="CI50">
        <v>2</v>
      </c>
      <c r="CJ50">
        <v>3</v>
      </c>
      <c r="CK50">
        <v>41</v>
      </c>
      <c r="CL50" t="s">
        <v>85</v>
      </c>
    </row>
    <row r="51" spans="1:90" x14ac:dyDescent="0.25">
      <c r="A51" t="s">
        <v>72</v>
      </c>
      <c r="B51" t="s">
        <v>73</v>
      </c>
      <c r="C51" t="s">
        <v>74</v>
      </c>
      <c r="E51" t="str">
        <f>"009941851567"</f>
        <v>009941851567</v>
      </c>
      <c r="F51" s="3">
        <v>44690</v>
      </c>
      <c r="G51">
        <v>202302</v>
      </c>
      <c r="H51" t="s">
        <v>75</v>
      </c>
      <c r="I51" t="s">
        <v>76</v>
      </c>
      <c r="J51" t="s">
        <v>77</v>
      </c>
      <c r="K51" t="s">
        <v>78</v>
      </c>
      <c r="L51" t="s">
        <v>209</v>
      </c>
      <c r="M51" t="s">
        <v>210</v>
      </c>
      <c r="N51" t="s">
        <v>77</v>
      </c>
      <c r="O51" t="s">
        <v>81</v>
      </c>
      <c r="P51" t="str">
        <f>"STORES                        "</f>
        <v xml:space="preserve">STORES                        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0</v>
      </c>
      <c r="Y51">
        <v>0</v>
      </c>
      <c r="Z51">
        <v>0</v>
      </c>
      <c r="AA51">
        <v>0</v>
      </c>
      <c r="AB51">
        <v>0</v>
      </c>
      <c r="AC51">
        <v>0</v>
      </c>
      <c r="AD51">
        <v>0</v>
      </c>
      <c r="AE51">
        <v>0</v>
      </c>
      <c r="AF51">
        <v>0</v>
      </c>
      <c r="AG51">
        <v>0</v>
      </c>
      <c r="AH51">
        <v>0</v>
      </c>
      <c r="AI51">
        <v>0</v>
      </c>
      <c r="AJ51">
        <v>0</v>
      </c>
      <c r="AK51">
        <v>23.08</v>
      </c>
      <c r="AL51">
        <v>0</v>
      </c>
      <c r="AM51">
        <v>0</v>
      </c>
      <c r="AN51">
        <v>0</v>
      </c>
      <c r="AO51">
        <v>0</v>
      </c>
      <c r="AP51">
        <v>0</v>
      </c>
      <c r="AQ51">
        <v>0</v>
      </c>
      <c r="AR51">
        <v>0</v>
      </c>
      <c r="AS51">
        <v>0</v>
      </c>
      <c r="AT51">
        <v>0</v>
      </c>
      <c r="AU51">
        <v>0</v>
      </c>
      <c r="AV51">
        <v>0</v>
      </c>
      <c r="AW51">
        <v>0</v>
      </c>
      <c r="AX51">
        <v>0</v>
      </c>
      <c r="AY51">
        <v>0</v>
      </c>
      <c r="AZ51">
        <v>0</v>
      </c>
      <c r="BA51">
        <v>0</v>
      </c>
      <c r="BB51">
        <v>0</v>
      </c>
      <c r="BC51">
        <v>0</v>
      </c>
      <c r="BD51">
        <v>0</v>
      </c>
      <c r="BE51">
        <v>0</v>
      </c>
      <c r="BF51">
        <v>0</v>
      </c>
      <c r="BG51">
        <v>0</v>
      </c>
      <c r="BH51">
        <v>1</v>
      </c>
      <c r="BI51">
        <v>0.2</v>
      </c>
      <c r="BJ51">
        <v>1.6</v>
      </c>
      <c r="BK51">
        <v>2</v>
      </c>
      <c r="BL51">
        <v>66.62</v>
      </c>
      <c r="BM51">
        <v>9.99</v>
      </c>
      <c r="BN51">
        <v>76.61</v>
      </c>
      <c r="BO51">
        <v>76.61</v>
      </c>
      <c r="BQ51" t="s">
        <v>94</v>
      </c>
      <c r="BR51" t="s">
        <v>83</v>
      </c>
      <c r="BS51" s="3">
        <v>44691</v>
      </c>
      <c r="BT51" s="4">
        <v>0.60763888888888895</v>
      </c>
      <c r="BU51" t="s">
        <v>258</v>
      </c>
      <c r="BV51" t="s">
        <v>85</v>
      </c>
      <c r="BW51" t="s">
        <v>242</v>
      </c>
      <c r="BX51" t="s">
        <v>259</v>
      </c>
      <c r="BY51">
        <v>8141.25</v>
      </c>
      <c r="BZ51" t="s">
        <v>88</v>
      </c>
      <c r="CC51" t="s">
        <v>210</v>
      </c>
      <c r="CD51">
        <v>9332</v>
      </c>
      <c r="CE51" t="s">
        <v>89</v>
      </c>
      <c r="CF51" s="3">
        <v>44692</v>
      </c>
      <c r="CI51">
        <v>1</v>
      </c>
      <c r="CJ51">
        <v>1</v>
      </c>
      <c r="CK51">
        <v>21</v>
      </c>
      <c r="CL51" t="s">
        <v>85</v>
      </c>
    </row>
    <row r="52" spans="1:90" x14ac:dyDescent="0.25">
      <c r="A52" t="s">
        <v>72</v>
      </c>
      <c r="B52" t="s">
        <v>73</v>
      </c>
      <c r="C52" t="s">
        <v>74</v>
      </c>
      <c r="E52" t="str">
        <f>"009941108114"</f>
        <v>009941108114</v>
      </c>
      <c r="F52" s="3">
        <v>44691</v>
      </c>
      <c r="G52">
        <v>202302</v>
      </c>
      <c r="H52" t="s">
        <v>147</v>
      </c>
      <c r="I52" t="s">
        <v>148</v>
      </c>
      <c r="J52" t="s">
        <v>77</v>
      </c>
      <c r="K52" t="s">
        <v>78</v>
      </c>
      <c r="L52" t="s">
        <v>102</v>
      </c>
      <c r="M52" t="s">
        <v>103</v>
      </c>
      <c r="N52" t="s">
        <v>77</v>
      </c>
      <c r="O52" t="s">
        <v>93</v>
      </c>
      <c r="P52" t="str">
        <f>"                              "</f>
        <v xml:space="preserve">                              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0</v>
      </c>
      <c r="Y52">
        <v>0</v>
      </c>
      <c r="Z52">
        <v>0</v>
      </c>
      <c r="AA52">
        <v>0</v>
      </c>
      <c r="AB52">
        <v>0</v>
      </c>
      <c r="AC52">
        <v>0</v>
      </c>
      <c r="AD52">
        <v>0</v>
      </c>
      <c r="AE52">
        <v>0</v>
      </c>
      <c r="AF52">
        <v>0</v>
      </c>
      <c r="AG52">
        <v>0</v>
      </c>
      <c r="AH52">
        <v>0</v>
      </c>
      <c r="AI52">
        <v>0</v>
      </c>
      <c r="AJ52">
        <v>0</v>
      </c>
      <c r="AK52">
        <v>62.94</v>
      </c>
      <c r="AL52">
        <v>0</v>
      </c>
      <c r="AM52">
        <v>0</v>
      </c>
      <c r="AN52">
        <v>0</v>
      </c>
      <c r="AO52">
        <v>0</v>
      </c>
      <c r="AP52">
        <v>0</v>
      </c>
      <c r="AQ52">
        <v>0</v>
      </c>
      <c r="AR52">
        <v>0</v>
      </c>
      <c r="AS52">
        <v>0</v>
      </c>
      <c r="AT52">
        <v>0</v>
      </c>
      <c r="AU52">
        <v>0</v>
      </c>
      <c r="AV52">
        <v>0</v>
      </c>
      <c r="AW52">
        <v>0</v>
      </c>
      <c r="AX52">
        <v>0</v>
      </c>
      <c r="AY52">
        <v>0</v>
      </c>
      <c r="AZ52">
        <v>0</v>
      </c>
      <c r="BA52">
        <v>0</v>
      </c>
      <c r="BB52">
        <v>0</v>
      </c>
      <c r="BC52">
        <v>0</v>
      </c>
      <c r="BD52">
        <v>0</v>
      </c>
      <c r="BE52">
        <v>0</v>
      </c>
      <c r="BF52">
        <v>0</v>
      </c>
      <c r="BG52">
        <v>0</v>
      </c>
      <c r="BH52">
        <v>1</v>
      </c>
      <c r="BI52">
        <v>10</v>
      </c>
      <c r="BJ52">
        <v>14.2</v>
      </c>
      <c r="BK52">
        <v>15</v>
      </c>
      <c r="BL52">
        <v>186.94</v>
      </c>
      <c r="BM52">
        <v>28.04</v>
      </c>
      <c r="BN52">
        <v>214.98</v>
      </c>
      <c r="BO52">
        <v>214.98</v>
      </c>
      <c r="BQ52" t="s">
        <v>260</v>
      </c>
      <c r="BR52" t="s">
        <v>261</v>
      </c>
      <c r="BS52" s="3">
        <v>44692</v>
      </c>
      <c r="BT52" s="4">
        <v>0.3840277777777778</v>
      </c>
      <c r="BU52" t="s">
        <v>108</v>
      </c>
      <c r="BV52" t="s">
        <v>96</v>
      </c>
      <c r="BY52">
        <v>71050</v>
      </c>
      <c r="BZ52" t="s">
        <v>97</v>
      </c>
      <c r="CA52" t="s">
        <v>110</v>
      </c>
      <c r="CC52" t="s">
        <v>103</v>
      </c>
      <c r="CD52">
        <v>2570</v>
      </c>
      <c r="CE52" t="s">
        <v>89</v>
      </c>
      <c r="CF52" s="3">
        <v>44693</v>
      </c>
      <c r="CI52">
        <v>1</v>
      </c>
      <c r="CJ52">
        <v>1</v>
      </c>
      <c r="CK52">
        <v>43</v>
      </c>
      <c r="CL52" t="s">
        <v>85</v>
      </c>
    </row>
    <row r="53" spans="1:90" x14ac:dyDescent="0.25">
      <c r="A53" t="s">
        <v>72</v>
      </c>
      <c r="B53" t="s">
        <v>73</v>
      </c>
      <c r="C53" t="s">
        <v>74</v>
      </c>
      <c r="E53" t="str">
        <f>"009941618941"</f>
        <v>009941618941</v>
      </c>
      <c r="F53" s="3">
        <v>44691</v>
      </c>
      <c r="G53">
        <v>202302</v>
      </c>
      <c r="H53" t="s">
        <v>75</v>
      </c>
      <c r="I53" t="s">
        <v>76</v>
      </c>
      <c r="J53" t="s">
        <v>77</v>
      </c>
      <c r="K53" t="s">
        <v>78</v>
      </c>
      <c r="L53" t="s">
        <v>132</v>
      </c>
      <c r="M53" t="s">
        <v>133</v>
      </c>
      <c r="N53" t="s">
        <v>262</v>
      </c>
      <c r="O53" t="s">
        <v>81</v>
      </c>
      <c r="P53" t="str">
        <f>"STORES                        "</f>
        <v xml:space="preserve">STORES                        </v>
      </c>
      <c r="Q53">
        <v>0</v>
      </c>
      <c r="R53">
        <v>0</v>
      </c>
      <c r="S53">
        <v>0</v>
      </c>
      <c r="T53">
        <v>0</v>
      </c>
      <c r="U53">
        <v>0</v>
      </c>
      <c r="V53">
        <v>0</v>
      </c>
      <c r="W53">
        <v>0</v>
      </c>
      <c r="X53">
        <v>0</v>
      </c>
      <c r="Y53">
        <v>0</v>
      </c>
      <c r="Z53">
        <v>0</v>
      </c>
      <c r="AA53">
        <v>0</v>
      </c>
      <c r="AB53">
        <v>0</v>
      </c>
      <c r="AC53">
        <v>0</v>
      </c>
      <c r="AD53">
        <v>0</v>
      </c>
      <c r="AE53">
        <v>0</v>
      </c>
      <c r="AF53">
        <v>0</v>
      </c>
      <c r="AG53">
        <v>0</v>
      </c>
      <c r="AH53">
        <v>0</v>
      </c>
      <c r="AI53">
        <v>0</v>
      </c>
      <c r="AJ53">
        <v>0</v>
      </c>
      <c r="AK53">
        <v>23.08</v>
      </c>
      <c r="AL53">
        <v>0</v>
      </c>
      <c r="AM53">
        <v>0</v>
      </c>
      <c r="AN53">
        <v>0</v>
      </c>
      <c r="AO53">
        <v>0</v>
      </c>
      <c r="AP53">
        <v>0</v>
      </c>
      <c r="AQ53">
        <v>0</v>
      </c>
      <c r="AR53">
        <v>0</v>
      </c>
      <c r="AS53">
        <v>0</v>
      </c>
      <c r="AT53">
        <v>0</v>
      </c>
      <c r="AU53">
        <v>0</v>
      </c>
      <c r="AV53">
        <v>0</v>
      </c>
      <c r="AW53">
        <v>0</v>
      </c>
      <c r="AX53">
        <v>0</v>
      </c>
      <c r="AY53">
        <v>0</v>
      </c>
      <c r="AZ53">
        <v>0</v>
      </c>
      <c r="BA53">
        <v>0</v>
      </c>
      <c r="BB53">
        <v>0</v>
      </c>
      <c r="BC53">
        <v>0</v>
      </c>
      <c r="BD53">
        <v>0</v>
      </c>
      <c r="BE53">
        <v>0</v>
      </c>
      <c r="BF53">
        <v>0</v>
      </c>
      <c r="BG53">
        <v>0</v>
      </c>
      <c r="BH53">
        <v>1</v>
      </c>
      <c r="BI53">
        <v>0.9</v>
      </c>
      <c r="BJ53">
        <v>1.8</v>
      </c>
      <c r="BK53">
        <v>2</v>
      </c>
      <c r="BL53">
        <v>66.62</v>
      </c>
      <c r="BM53">
        <v>9.99</v>
      </c>
      <c r="BN53">
        <v>76.61</v>
      </c>
      <c r="BO53">
        <v>76.61</v>
      </c>
      <c r="BQ53" t="s">
        <v>94</v>
      </c>
      <c r="BR53" t="s">
        <v>94</v>
      </c>
      <c r="BS53" s="3">
        <v>44692</v>
      </c>
      <c r="BT53" s="4">
        <v>0.40277777777777773</v>
      </c>
      <c r="BU53" t="s">
        <v>135</v>
      </c>
      <c r="BV53" t="s">
        <v>96</v>
      </c>
      <c r="BY53">
        <v>8781.7000000000007</v>
      </c>
      <c r="BZ53" t="s">
        <v>88</v>
      </c>
      <c r="CA53" t="s">
        <v>136</v>
      </c>
      <c r="CC53" t="s">
        <v>133</v>
      </c>
      <c r="CD53">
        <v>4091</v>
      </c>
      <c r="CE53" t="s">
        <v>89</v>
      </c>
      <c r="CF53" s="3">
        <v>44692</v>
      </c>
      <c r="CI53">
        <v>1</v>
      </c>
      <c r="CJ53">
        <v>1</v>
      </c>
      <c r="CK53">
        <v>21</v>
      </c>
      <c r="CL53" t="s">
        <v>85</v>
      </c>
    </row>
    <row r="54" spans="1:90" x14ac:dyDescent="0.25">
      <c r="A54" t="s">
        <v>72</v>
      </c>
      <c r="B54" t="s">
        <v>73</v>
      </c>
      <c r="C54" t="s">
        <v>74</v>
      </c>
      <c r="E54" t="str">
        <f>"009940231988"</f>
        <v>009940231988</v>
      </c>
      <c r="F54" s="3">
        <v>44691</v>
      </c>
      <c r="G54">
        <v>202302</v>
      </c>
      <c r="H54" t="s">
        <v>75</v>
      </c>
      <c r="I54" t="s">
        <v>76</v>
      </c>
      <c r="J54" t="s">
        <v>77</v>
      </c>
      <c r="K54" t="s">
        <v>78</v>
      </c>
      <c r="L54" t="s">
        <v>90</v>
      </c>
      <c r="M54" t="s">
        <v>91</v>
      </c>
      <c r="N54" t="s">
        <v>262</v>
      </c>
      <c r="O54" t="s">
        <v>81</v>
      </c>
      <c r="P54" t="str">
        <f>"STORES                        "</f>
        <v xml:space="preserve">STORES                        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  <c r="X54">
        <v>0</v>
      </c>
      <c r="Y54">
        <v>0</v>
      </c>
      <c r="Z54">
        <v>0</v>
      </c>
      <c r="AA54">
        <v>0</v>
      </c>
      <c r="AB54">
        <v>0</v>
      </c>
      <c r="AC54">
        <v>0</v>
      </c>
      <c r="AD54">
        <v>0</v>
      </c>
      <c r="AE54">
        <v>0</v>
      </c>
      <c r="AF54">
        <v>0</v>
      </c>
      <c r="AG54">
        <v>0</v>
      </c>
      <c r="AH54">
        <v>0</v>
      </c>
      <c r="AI54">
        <v>0</v>
      </c>
      <c r="AJ54">
        <v>0</v>
      </c>
      <c r="AK54">
        <v>75</v>
      </c>
      <c r="AL54">
        <v>0</v>
      </c>
      <c r="AM54">
        <v>0</v>
      </c>
      <c r="AN54">
        <v>0</v>
      </c>
      <c r="AO54">
        <v>0</v>
      </c>
      <c r="AP54">
        <v>0</v>
      </c>
      <c r="AQ54">
        <v>0</v>
      </c>
      <c r="AR54">
        <v>0</v>
      </c>
      <c r="AS54">
        <v>0</v>
      </c>
      <c r="AT54">
        <v>0</v>
      </c>
      <c r="AU54">
        <v>0</v>
      </c>
      <c r="AV54">
        <v>0</v>
      </c>
      <c r="AW54">
        <v>0</v>
      </c>
      <c r="AX54">
        <v>0</v>
      </c>
      <c r="AY54">
        <v>0</v>
      </c>
      <c r="AZ54">
        <v>0</v>
      </c>
      <c r="BA54">
        <v>0</v>
      </c>
      <c r="BB54">
        <v>0</v>
      </c>
      <c r="BC54">
        <v>0</v>
      </c>
      <c r="BD54">
        <v>0</v>
      </c>
      <c r="BE54">
        <v>0</v>
      </c>
      <c r="BF54">
        <v>0</v>
      </c>
      <c r="BG54">
        <v>0</v>
      </c>
      <c r="BH54">
        <v>1</v>
      </c>
      <c r="BI54">
        <v>2.5</v>
      </c>
      <c r="BJ54">
        <v>3.1</v>
      </c>
      <c r="BK54">
        <v>3.5</v>
      </c>
      <c r="BL54">
        <v>216.51</v>
      </c>
      <c r="BM54">
        <v>32.479999999999997</v>
      </c>
      <c r="BN54">
        <v>248.99</v>
      </c>
      <c r="BO54">
        <v>248.99</v>
      </c>
      <c r="BQ54" t="s">
        <v>94</v>
      </c>
      <c r="BR54" t="s">
        <v>134</v>
      </c>
      <c r="BS54" s="3">
        <v>44692</v>
      </c>
      <c r="BT54" s="4">
        <v>0.34513888888888888</v>
      </c>
      <c r="BU54" t="s">
        <v>263</v>
      </c>
      <c r="BV54" t="s">
        <v>96</v>
      </c>
      <c r="BY54">
        <v>15716.32</v>
      </c>
      <c r="BZ54" t="s">
        <v>88</v>
      </c>
      <c r="CA54" t="s">
        <v>98</v>
      </c>
      <c r="CC54" t="s">
        <v>91</v>
      </c>
      <c r="CD54">
        <v>1034</v>
      </c>
      <c r="CE54" t="s">
        <v>89</v>
      </c>
      <c r="CF54" s="3">
        <v>44692</v>
      </c>
      <c r="CI54">
        <v>1</v>
      </c>
      <c r="CJ54">
        <v>1</v>
      </c>
      <c r="CK54">
        <v>23</v>
      </c>
      <c r="CL54" t="s">
        <v>85</v>
      </c>
    </row>
    <row r="55" spans="1:90" x14ac:dyDescent="0.25">
      <c r="A55" t="s">
        <v>72</v>
      </c>
      <c r="B55" t="s">
        <v>73</v>
      </c>
      <c r="C55" t="s">
        <v>74</v>
      </c>
      <c r="E55" t="str">
        <f>"009941618940"</f>
        <v>009941618940</v>
      </c>
      <c r="F55" s="3">
        <v>44691</v>
      </c>
      <c r="G55">
        <v>202302</v>
      </c>
      <c r="H55" t="s">
        <v>75</v>
      </c>
      <c r="I55" t="s">
        <v>76</v>
      </c>
      <c r="J55" t="s">
        <v>77</v>
      </c>
      <c r="K55" t="s">
        <v>78</v>
      </c>
      <c r="L55" t="s">
        <v>132</v>
      </c>
      <c r="M55" t="s">
        <v>133</v>
      </c>
      <c r="N55" t="s">
        <v>262</v>
      </c>
      <c r="O55" t="s">
        <v>81</v>
      </c>
      <c r="P55" t="str">
        <f>"STORES                        "</f>
        <v xml:space="preserve">STORES                        </v>
      </c>
      <c r="Q55">
        <v>0</v>
      </c>
      <c r="R55">
        <v>0</v>
      </c>
      <c r="S55">
        <v>0</v>
      </c>
      <c r="T55">
        <v>0</v>
      </c>
      <c r="U55">
        <v>0</v>
      </c>
      <c r="V55">
        <v>0</v>
      </c>
      <c r="W55">
        <v>0</v>
      </c>
      <c r="X55">
        <v>0</v>
      </c>
      <c r="Y55">
        <v>0</v>
      </c>
      <c r="Z55">
        <v>0</v>
      </c>
      <c r="AA55">
        <v>0</v>
      </c>
      <c r="AB55">
        <v>0</v>
      </c>
      <c r="AC55">
        <v>0</v>
      </c>
      <c r="AD55">
        <v>0</v>
      </c>
      <c r="AE55">
        <v>0</v>
      </c>
      <c r="AF55">
        <v>0</v>
      </c>
      <c r="AG55">
        <v>0</v>
      </c>
      <c r="AH55">
        <v>0</v>
      </c>
      <c r="AI55">
        <v>0</v>
      </c>
      <c r="AJ55">
        <v>0</v>
      </c>
      <c r="AK55">
        <v>23.08</v>
      </c>
      <c r="AL55">
        <v>0</v>
      </c>
      <c r="AM55">
        <v>0</v>
      </c>
      <c r="AN55">
        <v>0</v>
      </c>
      <c r="AO55">
        <v>0</v>
      </c>
      <c r="AP55">
        <v>0</v>
      </c>
      <c r="AQ55">
        <v>0</v>
      </c>
      <c r="AR55">
        <v>0</v>
      </c>
      <c r="AS55">
        <v>0</v>
      </c>
      <c r="AT55">
        <v>0</v>
      </c>
      <c r="AU55">
        <v>0</v>
      </c>
      <c r="AV55">
        <v>0</v>
      </c>
      <c r="AW55">
        <v>0</v>
      </c>
      <c r="AX55">
        <v>0</v>
      </c>
      <c r="AY55">
        <v>0</v>
      </c>
      <c r="AZ55">
        <v>0</v>
      </c>
      <c r="BA55">
        <v>0</v>
      </c>
      <c r="BB55">
        <v>0</v>
      </c>
      <c r="BC55">
        <v>0</v>
      </c>
      <c r="BD55">
        <v>0</v>
      </c>
      <c r="BE55">
        <v>0</v>
      </c>
      <c r="BF55">
        <v>0</v>
      </c>
      <c r="BG55">
        <v>0</v>
      </c>
      <c r="BH55">
        <v>1</v>
      </c>
      <c r="BI55">
        <v>0.9</v>
      </c>
      <c r="BJ55">
        <v>1.5</v>
      </c>
      <c r="BK55">
        <v>1.5</v>
      </c>
      <c r="BL55">
        <v>66.62</v>
      </c>
      <c r="BM55">
        <v>9.99</v>
      </c>
      <c r="BN55">
        <v>76.61</v>
      </c>
      <c r="BO55">
        <v>76.61</v>
      </c>
      <c r="BQ55" t="s">
        <v>94</v>
      </c>
      <c r="BR55" t="s">
        <v>94</v>
      </c>
      <c r="BS55" s="3">
        <v>44692</v>
      </c>
      <c r="BT55" s="4">
        <v>0.40277777777777773</v>
      </c>
      <c r="BU55" t="s">
        <v>135</v>
      </c>
      <c r="BV55" t="s">
        <v>96</v>
      </c>
      <c r="BY55">
        <v>7325.7</v>
      </c>
      <c r="BZ55" t="s">
        <v>88</v>
      </c>
      <c r="CA55" t="s">
        <v>136</v>
      </c>
      <c r="CC55" t="s">
        <v>133</v>
      </c>
      <c r="CD55">
        <v>4091</v>
      </c>
      <c r="CE55" t="s">
        <v>89</v>
      </c>
      <c r="CF55" s="3">
        <v>44692</v>
      </c>
      <c r="CI55">
        <v>1</v>
      </c>
      <c r="CJ55">
        <v>1</v>
      </c>
      <c r="CK55">
        <v>21</v>
      </c>
      <c r="CL55" t="s">
        <v>85</v>
      </c>
    </row>
    <row r="56" spans="1:90" x14ac:dyDescent="0.25">
      <c r="A56" t="s">
        <v>72</v>
      </c>
      <c r="B56" t="s">
        <v>73</v>
      </c>
      <c r="C56" t="s">
        <v>74</v>
      </c>
      <c r="E56" t="str">
        <f>"009941108115"</f>
        <v>009941108115</v>
      </c>
      <c r="F56" s="3">
        <v>44691</v>
      </c>
      <c r="G56">
        <v>202302</v>
      </c>
      <c r="H56" t="s">
        <v>147</v>
      </c>
      <c r="I56" t="s">
        <v>148</v>
      </c>
      <c r="J56" t="s">
        <v>77</v>
      </c>
      <c r="K56" t="s">
        <v>78</v>
      </c>
      <c r="L56" t="s">
        <v>151</v>
      </c>
      <c r="M56" t="s">
        <v>152</v>
      </c>
      <c r="N56" t="s">
        <v>264</v>
      </c>
      <c r="O56" t="s">
        <v>93</v>
      </c>
      <c r="P56" t="str">
        <f>"                              "</f>
        <v xml:space="preserve">                              </v>
      </c>
      <c r="Q56">
        <v>0</v>
      </c>
      <c r="R56">
        <v>0</v>
      </c>
      <c r="S56">
        <v>0</v>
      </c>
      <c r="T56">
        <v>0</v>
      </c>
      <c r="U56">
        <v>0</v>
      </c>
      <c r="V56">
        <v>0</v>
      </c>
      <c r="W56">
        <v>0</v>
      </c>
      <c r="X56">
        <v>0</v>
      </c>
      <c r="Y56">
        <v>0</v>
      </c>
      <c r="Z56">
        <v>0</v>
      </c>
      <c r="AA56">
        <v>0</v>
      </c>
      <c r="AB56">
        <v>0</v>
      </c>
      <c r="AC56">
        <v>0</v>
      </c>
      <c r="AD56">
        <v>0</v>
      </c>
      <c r="AE56">
        <v>0</v>
      </c>
      <c r="AF56">
        <v>0</v>
      </c>
      <c r="AG56">
        <v>0</v>
      </c>
      <c r="AH56">
        <v>0</v>
      </c>
      <c r="AI56">
        <v>0</v>
      </c>
      <c r="AJ56">
        <v>0</v>
      </c>
      <c r="AK56">
        <v>317.08999999999997</v>
      </c>
      <c r="AL56">
        <v>0</v>
      </c>
      <c r="AM56">
        <v>0</v>
      </c>
      <c r="AN56">
        <v>0</v>
      </c>
      <c r="AO56">
        <v>0</v>
      </c>
      <c r="AP56">
        <v>0</v>
      </c>
      <c r="AQ56">
        <v>0</v>
      </c>
      <c r="AR56">
        <v>0</v>
      </c>
      <c r="AS56">
        <v>0</v>
      </c>
      <c r="AT56">
        <v>0</v>
      </c>
      <c r="AU56">
        <v>0</v>
      </c>
      <c r="AV56">
        <v>0</v>
      </c>
      <c r="AW56">
        <v>0</v>
      </c>
      <c r="AX56">
        <v>0</v>
      </c>
      <c r="AY56">
        <v>0</v>
      </c>
      <c r="AZ56">
        <v>0</v>
      </c>
      <c r="BA56">
        <v>0</v>
      </c>
      <c r="BB56">
        <v>0</v>
      </c>
      <c r="BC56">
        <v>0</v>
      </c>
      <c r="BD56">
        <v>0</v>
      </c>
      <c r="BE56">
        <v>0</v>
      </c>
      <c r="BF56">
        <v>0</v>
      </c>
      <c r="BG56">
        <v>0</v>
      </c>
      <c r="BH56">
        <v>3</v>
      </c>
      <c r="BI56">
        <v>90.2</v>
      </c>
      <c r="BJ56">
        <v>93.7</v>
      </c>
      <c r="BK56">
        <v>94</v>
      </c>
      <c r="BL56">
        <v>920.62</v>
      </c>
      <c r="BM56">
        <v>138.09</v>
      </c>
      <c r="BN56">
        <v>1058.71</v>
      </c>
      <c r="BO56">
        <v>1058.71</v>
      </c>
      <c r="BQ56" t="s">
        <v>154</v>
      </c>
      <c r="BR56" t="s">
        <v>155</v>
      </c>
      <c r="BS56" s="3">
        <v>44692</v>
      </c>
      <c r="BT56" s="4">
        <v>0.40208333333333335</v>
      </c>
      <c r="BU56" t="s">
        <v>250</v>
      </c>
      <c r="BV56" t="s">
        <v>96</v>
      </c>
      <c r="BY56">
        <v>156147</v>
      </c>
      <c r="BZ56" t="s">
        <v>97</v>
      </c>
      <c r="CA56" t="s">
        <v>157</v>
      </c>
      <c r="CC56" t="s">
        <v>152</v>
      </c>
      <c r="CD56">
        <v>2196</v>
      </c>
      <c r="CE56" t="s">
        <v>89</v>
      </c>
      <c r="CF56" s="3">
        <v>44692</v>
      </c>
      <c r="CI56">
        <v>1</v>
      </c>
      <c r="CJ56">
        <v>1</v>
      </c>
      <c r="CK56">
        <v>43</v>
      </c>
      <c r="CL56" t="s">
        <v>85</v>
      </c>
    </row>
    <row r="57" spans="1:90" x14ac:dyDescent="0.25">
      <c r="A57" t="s">
        <v>72</v>
      </c>
      <c r="B57" t="s">
        <v>73</v>
      </c>
      <c r="C57" t="s">
        <v>74</v>
      </c>
      <c r="E57" t="str">
        <f>"009941618939"</f>
        <v>009941618939</v>
      </c>
      <c r="F57" s="3">
        <v>44691</v>
      </c>
      <c r="G57">
        <v>202302</v>
      </c>
      <c r="H57" t="s">
        <v>75</v>
      </c>
      <c r="I57" t="s">
        <v>76</v>
      </c>
      <c r="J57" t="s">
        <v>77</v>
      </c>
      <c r="K57" t="s">
        <v>78</v>
      </c>
      <c r="L57" t="s">
        <v>132</v>
      </c>
      <c r="M57" t="s">
        <v>133</v>
      </c>
      <c r="N57" t="s">
        <v>265</v>
      </c>
      <c r="O57" t="s">
        <v>93</v>
      </c>
      <c r="P57" t="str">
        <f t="shared" ref="P57:P66" si="2">"STORES                        "</f>
        <v xml:space="preserve">STORES                        </v>
      </c>
      <c r="Q57">
        <v>0</v>
      </c>
      <c r="R57">
        <v>0</v>
      </c>
      <c r="S57">
        <v>0</v>
      </c>
      <c r="T57">
        <v>0</v>
      </c>
      <c r="U57">
        <v>0</v>
      </c>
      <c r="V57">
        <v>0</v>
      </c>
      <c r="W57">
        <v>0</v>
      </c>
      <c r="X57">
        <v>0</v>
      </c>
      <c r="Y57">
        <v>0</v>
      </c>
      <c r="Z57">
        <v>0</v>
      </c>
      <c r="AA57">
        <v>0</v>
      </c>
      <c r="AB57">
        <v>0</v>
      </c>
      <c r="AC57">
        <v>0</v>
      </c>
      <c r="AD57">
        <v>0</v>
      </c>
      <c r="AE57">
        <v>0</v>
      </c>
      <c r="AF57">
        <v>0</v>
      </c>
      <c r="AG57">
        <v>0</v>
      </c>
      <c r="AH57">
        <v>0</v>
      </c>
      <c r="AI57">
        <v>0</v>
      </c>
      <c r="AJ57">
        <v>0</v>
      </c>
      <c r="AK57">
        <v>44.63</v>
      </c>
      <c r="AL57">
        <v>0</v>
      </c>
      <c r="AM57">
        <v>0</v>
      </c>
      <c r="AN57">
        <v>0</v>
      </c>
      <c r="AO57">
        <v>0</v>
      </c>
      <c r="AP57">
        <v>0</v>
      </c>
      <c r="AQ57">
        <v>0</v>
      </c>
      <c r="AR57">
        <v>0</v>
      </c>
      <c r="AS57">
        <v>0</v>
      </c>
      <c r="AT57">
        <v>0</v>
      </c>
      <c r="AU57">
        <v>0</v>
      </c>
      <c r="AV57">
        <v>0</v>
      </c>
      <c r="AW57">
        <v>0</v>
      </c>
      <c r="AX57">
        <v>0</v>
      </c>
      <c r="AY57">
        <v>0</v>
      </c>
      <c r="AZ57">
        <v>0</v>
      </c>
      <c r="BA57">
        <v>0</v>
      </c>
      <c r="BB57">
        <v>0</v>
      </c>
      <c r="BC57">
        <v>0</v>
      </c>
      <c r="BD57">
        <v>0</v>
      </c>
      <c r="BE57">
        <v>0</v>
      </c>
      <c r="BF57">
        <v>0</v>
      </c>
      <c r="BG57">
        <v>0</v>
      </c>
      <c r="BH57">
        <v>1</v>
      </c>
      <c r="BI57">
        <v>0.6</v>
      </c>
      <c r="BJ57">
        <v>2.2999999999999998</v>
      </c>
      <c r="BK57">
        <v>3</v>
      </c>
      <c r="BL57">
        <v>134.08000000000001</v>
      </c>
      <c r="BM57">
        <v>20.11</v>
      </c>
      <c r="BN57">
        <v>154.19</v>
      </c>
      <c r="BO57">
        <v>154.19</v>
      </c>
      <c r="BQ57" t="s">
        <v>94</v>
      </c>
      <c r="BR57" t="s">
        <v>83</v>
      </c>
      <c r="BS57" s="3">
        <v>44692</v>
      </c>
      <c r="BT57" s="4">
        <v>0.4548611111111111</v>
      </c>
      <c r="BU57" t="s">
        <v>266</v>
      </c>
      <c r="BV57" t="s">
        <v>96</v>
      </c>
      <c r="BY57">
        <v>11379.7</v>
      </c>
      <c r="BZ57" t="s">
        <v>97</v>
      </c>
      <c r="CA57" t="s">
        <v>267</v>
      </c>
      <c r="CC57" t="s">
        <v>133</v>
      </c>
      <c r="CD57">
        <v>4091</v>
      </c>
      <c r="CE57" t="s">
        <v>89</v>
      </c>
      <c r="CF57" s="3">
        <v>44692</v>
      </c>
      <c r="CI57">
        <v>1</v>
      </c>
      <c r="CJ57">
        <v>1</v>
      </c>
      <c r="CK57">
        <v>41</v>
      </c>
      <c r="CL57" t="s">
        <v>85</v>
      </c>
    </row>
    <row r="58" spans="1:90" x14ac:dyDescent="0.25">
      <c r="A58" t="s">
        <v>72</v>
      </c>
      <c r="B58" t="s">
        <v>73</v>
      </c>
      <c r="C58" t="s">
        <v>74</v>
      </c>
      <c r="E58" t="str">
        <f>"009941567814"</f>
        <v>009941567814</v>
      </c>
      <c r="F58" s="3">
        <v>44691</v>
      </c>
      <c r="G58">
        <v>202302</v>
      </c>
      <c r="H58" t="s">
        <v>75</v>
      </c>
      <c r="I58" t="s">
        <v>76</v>
      </c>
      <c r="J58" t="s">
        <v>77</v>
      </c>
      <c r="K58" t="s">
        <v>78</v>
      </c>
      <c r="L58" t="s">
        <v>169</v>
      </c>
      <c r="M58" t="s">
        <v>170</v>
      </c>
      <c r="N58" t="s">
        <v>77</v>
      </c>
      <c r="O58" t="s">
        <v>81</v>
      </c>
      <c r="P58" t="str">
        <f t="shared" si="2"/>
        <v xml:space="preserve">STORES                        </v>
      </c>
      <c r="Q58">
        <v>0</v>
      </c>
      <c r="R58">
        <v>0</v>
      </c>
      <c r="S58">
        <v>0</v>
      </c>
      <c r="T58">
        <v>0</v>
      </c>
      <c r="U58">
        <v>0</v>
      </c>
      <c r="V58">
        <v>0</v>
      </c>
      <c r="W58">
        <v>0</v>
      </c>
      <c r="X58">
        <v>0</v>
      </c>
      <c r="Y58">
        <v>0</v>
      </c>
      <c r="Z58">
        <v>0</v>
      </c>
      <c r="AA58">
        <v>0</v>
      </c>
      <c r="AB58">
        <v>0</v>
      </c>
      <c r="AC58">
        <v>0</v>
      </c>
      <c r="AD58">
        <v>0</v>
      </c>
      <c r="AE58">
        <v>0</v>
      </c>
      <c r="AF58">
        <v>0</v>
      </c>
      <c r="AG58">
        <v>0</v>
      </c>
      <c r="AH58">
        <v>0</v>
      </c>
      <c r="AI58">
        <v>0</v>
      </c>
      <c r="AJ58">
        <v>0</v>
      </c>
      <c r="AK58">
        <v>44.71</v>
      </c>
      <c r="AL58">
        <v>0</v>
      </c>
      <c r="AM58">
        <v>0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0</v>
      </c>
      <c r="AV58">
        <v>0</v>
      </c>
      <c r="AW58">
        <v>0</v>
      </c>
      <c r="AX58">
        <v>0</v>
      </c>
      <c r="AY58">
        <v>0</v>
      </c>
      <c r="AZ58">
        <v>0</v>
      </c>
      <c r="BA58">
        <v>0</v>
      </c>
      <c r="BB58">
        <v>0</v>
      </c>
      <c r="BC58">
        <v>0</v>
      </c>
      <c r="BD58">
        <v>0</v>
      </c>
      <c r="BE58">
        <v>0</v>
      </c>
      <c r="BF58">
        <v>0</v>
      </c>
      <c r="BG58">
        <v>0</v>
      </c>
      <c r="BH58">
        <v>1</v>
      </c>
      <c r="BI58">
        <v>1</v>
      </c>
      <c r="BJ58">
        <v>0.2</v>
      </c>
      <c r="BK58">
        <v>1</v>
      </c>
      <c r="BL58">
        <v>129.07</v>
      </c>
      <c r="BM58">
        <v>19.36</v>
      </c>
      <c r="BN58">
        <v>148.43</v>
      </c>
      <c r="BO58">
        <v>148.43</v>
      </c>
      <c r="BQ58" t="s">
        <v>268</v>
      </c>
      <c r="BR58" t="s">
        <v>269</v>
      </c>
      <c r="BS58" s="3">
        <v>44694</v>
      </c>
      <c r="BT58" s="4">
        <v>0.4055555555555555</v>
      </c>
      <c r="BU58" t="s">
        <v>270</v>
      </c>
      <c r="BV58" t="s">
        <v>85</v>
      </c>
      <c r="BW58" t="s">
        <v>214</v>
      </c>
      <c r="BX58" t="s">
        <v>271</v>
      </c>
      <c r="BY58">
        <v>1200</v>
      </c>
      <c r="BZ58" t="s">
        <v>88</v>
      </c>
      <c r="CC58" t="s">
        <v>170</v>
      </c>
      <c r="CD58">
        <v>2940</v>
      </c>
      <c r="CE58" t="s">
        <v>89</v>
      </c>
      <c r="CF58" s="3">
        <v>44694</v>
      </c>
      <c r="CI58">
        <v>1</v>
      </c>
      <c r="CJ58">
        <v>3</v>
      </c>
      <c r="CK58">
        <v>23</v>
      </c>
      <c r="CL58" t="s">
        <v>85</v>
      </c>
    </row>
    <row r="59" spans="1:90" x14ac:dyDescent="0.25">
      <c r="A59" t="s">
        <v>72</v>
      </c>
      <c r="B59" t="s">
        <v>73</v>
      </c>
      <c r="C59" t="s">
        <v>74</v>
      </c>
      <c r="E59" t="str">
        <f>"009941567815"</f>
        <v>009941567815</v>
      </c>
      <c r="F59" s="3">
        <v>44691</v>
      </c>
      <c r="G59">
        <v>202302</v>
      </c>
      <c r="H59" t="s">
        <v>75</v>
      </c>
      <c r="I59" t="s">
        <v>76</v>
      </c>
      <c r="J59" t="s">
        <v>77</v>
      </c>
      <c r="K59" t="s">
        <v>78</v>
      </c>
      <c r="L59" t="s">
        <v>272</v>
      </c>
      <c r="M59" t="s">
        <v>273</v>
      </c>
      <c r="N59" t="s">
        <v>262</v>
      </c>
      <c r="O59" t="s">
        <v>81</v>
      </c>
      <c r="P59" t="str">
        <f t="shared" si="2"/>
        <v xml:space="preserve">STORES                        </v>
      </c>
      <c r="Q59">
        <v>0</v>
      </c>
      <c r="R59">
        <v>0</v>
      </c>
      <c r="S59">
        <v>0</v>
      </c>
      <c r="T59">
        <v>0</v>
      </c>
      <c r="U59">
        <v>0</v>
      </c>
      <c r="V59">
        <v>0</v>
      </c>
      <c r="W59">
        <v>0</v>
      </c>
      <c r="X59">
        <v>0</v>
      </c>
      <c r="Y59">
        <v>0</v>
      </c>
      <c r="Z59">
        <v>0</v>
      </c>
      <c r="AA59">
        <v>0</v>
      </c>
      <c r="AB59">
        <v>0</v>
      </c>
      <c r="AC59">
        <v>0</v>
      </c>
      <c r="AD59">
        <v>0</v>
      </c>
      <c r="AE59">
        <v>0</v>
      </c>
      <c r="AF59">
        <v>0</v>
      </c>
      <c r="AG59">
        <v>0</v>
      </c>
      <c r="AH59">
        <v>0</v>
      </c>
      <c r="AI59">
        <v>0</v>
      </c>
      <c r="AJ59">
        <v>0</v>
      </c>
      <c r="AK59">
        <v>44.71</v>
      </c>
      <c r="AL59">
        <v>0</v>
      </c>
      <c r="AM59">
        <v>0</v>
      </c>
      <c r="AN59">
        <v>0</v>
      </c>
      <c r="AO59">
        <v>0</v>
      </c>
      <c r="AP59">
        <v>0</v>
      </c>
      <c r="AQ59">
        <v>0</v>
      </c>
      <c r="AR59">
        <v>0</v>
      </c>
      <c r="AS59">
        <v>0</v>
      </c>
      <c r="AT59">
        <v>0</v>
      </c>
      <c r="AU59">
        <v>0</v>
      </c>
      <c r="AV59">
        <v>0</v>
      </c>
      <c r="AW59">
        <v>0</v>
      </c>
      <c r="AX59">
        <v>0</v>
      </c>
      <c r="AY59">
        <v>0</v>
      </c>
      <c r="AZ59">
        <v>0</v>
      </c>
      <c r="BA59">
        <v>0</v>
      </c>
      <c r="BB59">
        <v>0</v>
      </c>
      <c r="BC59">
        <v>0</v>
      </c>
      <c r="BD59">
        <v>0</v>
      </c>
      <c r="BE59">
        <v>0</v>
      </c>
      <c r="BF59">
        <v>0</v>
      </c>
      <c r="BG59">
        <v>0</v>
      </c>
      <c r="BH59">
        <v>1</v>
      </c>
      <c r="BI59">
        <v>1</v>
      </c>
      <c r="BJ59">
        <v>0.2</v>
      </c>
      <c r="BK59">
        <v>1</v>
      </c>
      <c r="BL59">
        <v>129.07</v>
      </c>
      <c r="BM59">
        <v>19.36</v>
      </c>
      <c r="BN59">
        <v>148.43</v>
      </c>
      <c r="BO59">
        <v>148.43</v>
      </c>
      <c r="BQ59" t="s">
        <v>94</v>
      </c>
      <c r="BR59" t="s">
        <v>274</v>
      </c>
      <c r="BS59" s="3">
        <v>44702</v>
      </c>
      <c r="BT59" s="4">
        <v>0.375</v>
      </c>
      <c r="BU59" t="s">
        <v>275</v>
      </c>
      <c r="BV59" t="s">
        <v>85</v>
      </c>
      <c r="BW59" t="s">
        <v>214</v>
      </c>
      <c r="BX59" t="s">
        <v>276</v>
      </c>
      <c r="BY59">
        <v>1200</v>
      </c>
      <c r="BZ59" t="s">
        <v>88</v>
      </c>
      <c r="CC59" t="s">
        <v>273</v>
      </c>
      <c r="CD59">
        <v>4240</v>
      </c>
      <c r="CE59" t="s">
        <v>89</v>
      </c>
      <c r="CF59" s="3">
        <v>44705</v>
      </c>
      <c r="CI59">
        <v>1</v>
      </c>
      <c r="CJ59">
        <v>8</v>
      </c>
      <c r="CK59">
        <v>23</v>
      </c>
      <c r="CL59" t="s">
        <v>85</v>
      </c>
    </row>
    <row r="60" spans="1:90" x14ac:dyDescent="0.25">
      <c r="A60" t="s">
        <v>72</v>
      </c>
      <c r="B60" t="s">
        <v>73</v>
      </c>
      <c r="C60" t="s">
        <v>74</v>
      </c>
      <c r="E60" t="str">
        <f>"009941567816"</f>
        <v>009941567816</v>
      </c>
      <c r="F60" s="3">
        <v>44691</v>
      </c>
      <c r="G60">
        <v>202302</v>
      </c>
      <c r="H60" t="s">
        <v>75</v>
      </c>
      <c r="I60" t="s">
        <v>76</v>
      </c>
      <c r="J60" t="s">
        <v>77</v>
      </c>
      <c r="K60" t="s">
        <v>78</v>
      </c>
      <c r="L60" t="s">
        <v>277</v>
      </c>
      <c r="M60" t="s">
        <v>278</v>
      </c>
      <c r="N60" t="s">
        <v>262</v>
      </c>
      <c r="O60" t="s">
        <v>81</v>
      </c>
      <c r="P60" t="str">
        <f t="shared" si="2"/>
        <v xml:space="preserve">STORES                        </v>
      </c>
      <c r="Q60">
        <v>0</v>
      </c>
      <c r="R60">
        <v>0</v>
      </c>
      <c r="S60">
        <v>0</v>
      </c>
      <c r="T60">
        <v>0</v>
      </c>
      <c r="U60">
        <v>0</v>
      </c>
      <c r="V60">
        <v>0</v>
      </c>
      <c r="W60">
        <v>0</v>
      </c>
      <c r="X60">
        <v>0</v>
      </c>
      <c r="Y60">
        <v>0</v>
      </c>
      <c r="Z60">
        <v>0</v>
      </c>
      <c r="AA60">
        <v>0</v>
      </c>
      <c r="AB60">
        <v>0</v>
      </c>
      <c r="AC60">
        <v>0</v>
      </c>
      <c r="AD60">
        <v>0</v>
      </c>
      <c r="AE60">
        <v>0</v>
      </c>
      <c r="AF60">
        <v>0</v>
      </c>
      <c r="AG60">
        <v>0</v>
      </c>
      <c r="AH60">
        <v>0</v>
      </c>
      <c r="AI60">
        <v>0</v>
      </c>
      <c r="AJ60">
        <v>0</v>
      </c>
      <c r="AK60">
        <v>44.71</v>
      </c>
      <c r="AL60">
        <v>0</v>
      </c>
      <c r="AM60">
        <v>0</v>
      </c>
      <c r="AN60">
        <v>0</v>
      </c>
      <c r="AO60">
        <v>0</v>
      </c>
      <c r="AP60">
        <v>0</v>
      </c>
      <c r="AQ60">
        <v>15</v>
      </c>
      <c r="AR60">
        <v>0</v>
      </c>
      <c r="AS60">
        <v>0</v>
      </c>
      <c r="AT60">
        <v>0</v>
      </c>
      <c r="AU60">
        <v>0</v>
      </c>
      <c r="AV60">
        <v>0</v>
      </c>
      <c r="AW60">
        <v>0</v>
      </c>
      <c r="AX60">
        <v>0</v>
      </c>
      <c r="AY60">
        <v>0</v>
      </c>
      <c r="AZ60">
        <v>0</v>
      </c>
      <c r="BA60">
        <v>0</v>
      </c>
      <c r="BB60">
        <v>0</v>
      </c>
      <c r="BC60">
        <v>0</v>
      </c>
      <c r="BD60">
        <v>0</v>
      </c>
      <c r="BE60">
        <v>0</v>
      </c>
      <c r="BF60">
        <v>0</v>
      </c>
      <c r="BG60">
        <v>0</v>
      </c>
      <c r="BH60">
        <v>1</v>
      </c>
      <c r="BI60">
        <v>1</v>
      </c>
      <c r="BJ60">
        <v>0.2</v>
      </c>
      <c r="BK60">
        <v>1</v>
      </c>
      <c r="BL60">
        <v>144.07</v>
      </c>
      <c r="BM60">
        <v>21.61</v>
      </c>
      <c r="BN60">
        <v>165.68</v>
      </c>
      <c r="BO60">
        <v>165.68</v>
      </c>
      <c r="BQ60" t="s">
        <v>94</v>
      </c>
      <c r="BR60" t="s">
        <v>94</v>
      </c>
      <c r="BS60" s="3">
        <v>44692</v>
      </c>
      <c r="BT60" s="4">
        <v>0.41041666666666665</v>
      </c>
      <c r="BU60" t="s">
        <v>279</v>
      </c>
      <c r="BV60" t="s">
        <v>96</v>
      </c>
      <c r="BY60">
        <v>1200</v>
      </c>
      <c r="BZ60" t="s">
        <v>164</v>
      </c>
      <c r="CA60" t="s">
        <v>280</v>
      </c>
      <c r="CC60" t="s">
        <v>278</v>
      </c>
      <c r="CD60">
        <v>450</v>
      </c>
      <c r="CE60" t="s">
        <v>89</v>
      </c>
      <c r="CF60" s="3">
        <v>44692</v>
      </c>
      <c r="CI60">
        <v>1</v>
      </c>
      <c r="CJ60">
        <v>1</v>
      </c>
      <c r="CK60">
        <v>23</v>
      </c>
      <c r="CL60" t="s">
        <v>85</v>
      </c>
    </row>
    <row r="61" spans="1:90" x14ac:dyDescent="0.25">
      <c r="A61" t="s">
        <v>72</v>
      </c>
      <c r="B61" t="s">
        <v>73</v>
      </c>
      <c r="C61" t="s">
        <v>74</v>
      </c>
      <c r="E61" t="str">
        <f>"009941567817"</f>
        <v>009941567817</v>
      </c>
      <c r="F61" s="3">
        <v>44691</v>
      </c>
      <c r="G61">
        <v>202302</v>
      </c>
      <c r="H61" t="s">
        <v>75</v>
      </c>
      <c r="I61" t="s">
        <v>76</v>
      </c>
      <c r="J61" t="s">
        <v>77</v>
      </c>
      <c r="K61" t="s">
        <v>78</v>
      </c>
      <c r="L61" t="s">
        <v>281</v>
      </c>
      <c r="M61" t="s">
        <v>282</v>
      </c>
      <c r="N61" t="s">
        <v>283</v>
      </c>
      <c r="O61" t="s">
        <v>81</v>
      </c>
      <c r="P61" t="str">
        <f t="shared" si="2"/>
        <v xml:space="preserve">STORES                        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  <c r="AE61">
        <v>0</v>
      </c>
      <c r="AF61">
        <v>0</v>
      </c>
      <c r="AG61">
        <v>0</v>
      </c>
      <c r="AH61">
        <v>0</v>
      </c>
      <c r="AI61">
        <v>0</v>
      </c>
      <c r="AJ61">
        <v>0</v>
      </c>
      <c r="AK61">
        <v>23.08</v>
      </c>
      <c r="AL61">
        <v>0</v>
      </c>
      <c r="AM61">
        <v>0</v>
      </c>
      <c r="AN61">
        <v>0</v>
      </c>
      <c r="AO61">
        <v>0</v>
      </c>
      <c r="AP61">
        <v>0</v>
      </c>
      <c r="AQ61">
        <v>0</v>
      </c>
      <c r="AR61">
        <v>0</v>
      </c>
      <c r="AS61">
        <v>0</v>
      </c>
      <c r="AT61">
        <v>0</v>
      </c>
      <c r="AU61">
        <v>0</v>
      </c>
      <c r="AV61">
        <v>0</v>
      </c>
      <c r="AW61">
        <v>0</v>
      </c>
      <c r="AX61">
        <v>0</v>
      </c>
      <c r="AY61">
        <v>0</v>
      </c>
      <c r="AZ61">
        <v>0</v>
      </c>
      <c r="BA61">
        <v>0</v>
      </c>
      <c r="BB61">
        <v>0</v>
      </c>
      <c r="BC61">
        <v>0</v>
      </c>
      <c r="BD61">
        <v>0</v>
      </c>
      <c r="BE61">
        <v>0</v>
      </c>
      <c r="BF61">
        <v>0</v>
      </c>
      <c r="BG61">
        <v>0</v>
      </c>
      <c r="BH61">
        <v>1</v>
      </c>
      <c r="BI61">
        <v>1</v>
      </c>
      <c r="BJ61">
        <v>0.2</v>
      </c>
      <c r="BK61">
        <v>1</v>
      </c>
      <c r="BL61">
        <v>66.62</v>
      </c>
      <c r="BM61">
        <v>9.99</v>
      </c>
      <c r="BN61">
        <v>76.61</v>
      </c>
      <c r="BO61">
        <v>76.61</v>
      </c>
      <c r="BQ61" t="s">
        <v>94</v>
      </c>
      <c r="BR61" t="s">
        <v>94</v>
      </c>
      <c r="BS61" s="3">
        <v>44698</v>
      </c>
      <c r="BT61" s="4">
        <v>0.58611111111111114</v>
      </c>
      <c r="BU61" t="s">
        <v>284</v>
      </c>
      <c r="BV61" t="s">
        <v>85</v>
      </c>
      <c r="BW61" t="s">
        <v>285</v>
      </c>
      <c r="BX61" t="s">
        <v>286</v>
      </c>
      <c r="BY61">
        <v>1200</v>
      </c>
      <c r="BZ61" t="s">
        <v>88</v>
      </c>
      <c r="CA61" t="s">
        <v>287</v>
      </c>
      <c r="CC61" t="s">
        <v>282</v>
      </c>
      <c r="CD61">
        <v>1200</v>
      </c>
      <c r="CE61" t="s">
        <v>89</v>
      </c>
      <c r="CF61" s="3">
        <v>44698</v>
      </c>
      <c r="CI61">
        <v>1</v>
      </c>
      <c r="CJ61">
        <v>5</v>
      </c>
      <c r="CK61">
        <v>21</v>
      </c>
      <c r="CL61" t="s">
        <v>85</v>
      </c>
    </row>
    <row r="62" spans="1:90" x14ac:dyDescent="0.25">
      <c r="A62" t="s">
        <v>72</v>
      </c>
      <c r="B62" t="s">
        <v>73</v>
      </c>
      <c r="C62" t="s">
        <v>74</v>
      </c>
      <c r="E62" t="str">
        <f>"009941567818"</f>
        <v>009941567818</v>
      </c>
      <c r="F62" s="3">
        <v>44691</v>
      </c>
      <c r="G62">
        <v>202302</v>
      </c>
      <c r="H62" t="s">
        <v>75</v>
      </c>
      <c r="I62" t="s">
        <v>76</v>
      </c>
      <c r="J62" t="s">
        <v>77</v>
      </c>
      <c r="K62" t="s">
        <v>78</v>
      </c>
      <c r="L62" t="s">
        <v>172</v>
      </c>
      <c r="M62" t="s">
        <v>173</v>
      </c>
      <c r="N62" t="s">
        <v>262</v>
      </c>
      <c r="O62" t="s">
        <v>81</v>
      </c>
      <c r="P62" t="str">
        <f t="shared" si="2"/>
        <v xml:space="preserve">STORES                        </v>
      </c>
      <c r="Q62">
        <v>0</v>
      </c>
      <c r="R62">
        <v>0</v>
      </c>
      <c r="S62">
        <v>0</v>
      </c>
      <c r="T62">
        <v>0</v>
      </c>
      <c r="U62">
        <v>0</v>
      </c>
      <c r="V62">
        <v>0</v>
      </c>
      <c r="W62">
        <v>0</v>
      </c>
      <c r="X62">
        <v>0</v>
      </c>
      <c r="Y62">
        <v>0</v>
      </c>
      <c r="Z62">
        <v>0</v>
      </c>
      <c r="AA62">
        <v>0</v>
      </c>
      <c r="AB62">
        <v>0</v>
      </c>
      <c r="AC62">
        <v>0</v>
      </c>
      <c r="AD62">
        <v>0</v>
      </c>
      <c r="AE62">
        <v>0</v>
      </c>
      <c r="AF62">
        <v>0</v>
      </c>
      <c r="AG62">
        <v>0</v>
      </c>
      <c r="AH62">
        <v>0</v>
      </c>
      <c r="AI62">
        <v>0</v>
      </c>
      <c r="AJ62">
        <v>0</v>
      </c>
      <c r="AK62">
        <v>23.08</v>
      </c>
      <c r="AL62">
        <v>0</v>
      </c>
      <c r="AM62">
        <v>0</v>
      </c>
      <c r="AN62">
        <v>0</v>
      </c>
      <c r="AO62">
        <v>0</v>
      </c>
      <c r="AP62">
        <v>0</v>
      </c>
      <c r="AQ62">
        <v>0</v>
      </c>
      <c r="AR62">
        <v>0</v>
      </c>
      <c r="AS62">
        <v>0</v>
      </c>
      <c r="AT62">
        <v>0</v>
      </c>
      <c r="AU62">
        <v>0</v>
      </c>
      <c r="AV62">
        <v>0</v>
      </c>
      <c r="AW62">
        <v>0</v>
      </c>
      <c r="AX62">
        <v>0</v>
      </c>
      <c r="AY62">
        <v>0</v>
      </c>
      <c r="AZ62">
        <v>0</v>
      </c>
      <c r="BA62">
        <v>0</v>
      </c>
      <c r="BB62">
        <v>0</v>
      </c>
      <c r="BC62">
        <v>0</v>
      </c>
      <c r="BD62">
        <v>0</v>
      </c>
      <c r="BE62">
        <v>0</v>
      </c>
      <c r="BF62">
        <v>0</v>
      </c>
      <c r="BG62">
        <v>0</v>
      </c>
      <c r="BH62">
        <v>1</v>
      </c>
      <c r="BI62">
        <v>1</v>
      </c>
      <c r="BJ62">
        <v>0.2</v>
      </c>
      <c r="BK62">
        <v>1</v>
      </c>
      <c r="BL62">
        <v>66.62</v>
      </c>
      <c r="BM62">
        <v>9.99</v>
      </c>
      <c r="BN62">
        <v>76.61</v>
      </c>
      <c r="BO62">
        <v>76.61</v>
      </c>
      <c r="BQ62" t="s">
        <v>94</v>
      </c>
      <c r="BR62" t="s">
        <v>134</v>
      </c>
      <c r="BS62" s="3">
        <v>44692</v>
      </c>
      <c r="BT62" s="4">
        <v>0.35416666666666669</v>
      </c>
      <c r="BU62" t="s">
        <v>288</v>
      </c>
      <c r="BV62" t="s">
        <v>96</v>
      </c>
      <c r="BY62">
        <v>1200</v>
      </c>
      <c r="BZ62" t="s">
        <v>88</v>
      </c>
      <c r="CA62" t="s">
        <v>177</v>
      </c>
      <c r="CC62" t="s">
        <v>173</v>
      </c>
      <c r="CD62">
        <v>3200</v>
      </c>
      <c r="CE62" t="s">
        <v>89</v>
      </c>
      <c r="CF62" s="3">
        <v>44692</v>
      </c>
      <c r="CI62">
        <v>1</v>
      </c>
      <c r="CJ62">
        <v>1</v>
      </c>
      <c r="CK62">
        <v>21</v>
      </c>
      <c r="CL62" t="s">
        <v>85</v>
      </c>
    </row>
    <row r="63" spans="1:90" x14ac:dyDescent="0.25">
      <c r="A63" t="s">
        <v>72</v>
      </c>
      <c r="B63" t="s">
        <v>73</v>
      </c>
      <c r="C63" t="s">
        <v>74</v>
      </c>
      <c r="E63" t="str">
        <f>"009941735779"</f>
        <v>009941735779</v>
      </c>
      <c r="F63" s="3">
        <v>44691</v>
      </c>
      <c r="G63">
        <v>202302</v>
      </c>
      <c r="H63" t="s">
        <v>75</v>
      </c>
      <c r="I63" t="s">
        <v>76</v>
      </c>
      <c r="J63" t="s">
        <v>77</v>
      </c>
      <c r="K63" t="s">
        <v>78</v>
      </c>
      <c r="L63" t="s">
        <v>122</v>
      </c>
      <c r="M63" t="s">
        <v>123</v>
      </c>
      <c r="N63" t="s">
        <v>158</v>
      </c>
      <c r="O63" t="s">
        <v>93</v>
      </c>
      <c r="P63" t="str">
        <f t="shared" si="2"/>
        <v xml:space="preserve">STORES                        </v>
      </c>
      <c r="Q63">
        <v>0</v>
      </c>
      <c r="R63">
        <v>0</v>
      </c>
      <c r="S63">
        <v>0</v>
      </c>
      <c r="T63">
        <v>0</v>
      </c>
      <c r="U63">
        <v>0</v>
      </c>
      <c r="V63">
        <v>0</v>
      </c>
      <c r="W63">
        <v>0</v>
      </c>
      <c r="X63">
        <v>0</v>
      </c>
      <c r="Y63">
        <v>0</v>
      </c>
      <c r="Z63">
        <v>0</v>
      </c>
      <c r="AA63">
        <v>0</v>
      </c>
      <c r="AB63">
        <v>0</v>
      </c>
      <c r="AC63">
        <v>0</v>
      </c>
      <c r="AD63">
        <v>0</v>
      </c>
      <c r="AE63">
        <v>0</v>
      </c>
      <c r="AF63">
        <v>0</v>
      </c>
      <c r="AG63">
        <v>0</v>
      </c>
      <c r="AH63">
        <v>0</v>
      </c>
      <c r="AI63">
        <v>0</v>
      </c>
      <c r="AJ63">
        <v>0</v>
      </c>
      <c r="AK63">
        <v>342.83</v>
      </c>
      <c r="AL63">
        <v>0</v>
      </c>
      <c r="AM63">
        <v>0</v>
      </c>
      <c r="AN63">
        <v>0</v>
      </c>
      <c r="AO63">
        <v>0</v>
      </c>
      <c r="AP63">
        <v>0</v>
      </c>
      <c r="AQ63">
        <v>0</v>
      </c>
      <c r="AR63">
        <v>0</v>
      </c>
      <c r="AS63">
        <v>0</v>
      </c>
      <c r="AT63">
        <v>0</v>
      </c>
      <c r="AU63">
        <v>0</v>
      </c>
      <c r="AV63">
        <v>0</v>
      </c>
      <c r="AW63">
        <v>0</v>
      </c>
      <c r="AX63">
        <v>0</v>
      </c>
      <c r="AY63">
        <v>0</v>
      </c>
      <c r="AZ63">
        <v>0</v>
      </c>
      <c r="BA63">
        <v>0</v>
      </c>
      <c r="BB63">
        <v>0</v>
      </c>
      <c r="BC63">
        <v>0</v>
      </c>
      <c r="BD63">
        <v>0</v>
      </c>
      <c r="BE63">
        <v>0</v>
      </c>
      <c r="BF63">
        <v>0</v>
      </c>
      <c r="BG63">
        <v>0</v>
      </c>
      <c r="BH63">
        <v>3</v>
      </c>
      <c r="BI63">
        <v>79.400000000000006</v>
      </c>
      <c r="BJ63">
        <v>102</v>
      </c>
      <c r="BK63">
        <v>102</v>
      </c>
      <c r="BL63">
        <v>994.92</v>
      </c>
      <c r="BM63">
        <v>149.24</v>
      </c>
      <c r="BN63">
        <v>1144.1600000000001</v>
      </c>
      <c r="BO63">
        <v>1144.1600000000001</v>
      </c>
      <c r="BQ63" t="s">
        <v>289</v>
      </c>
      <c r="BR63" t="s">
        <v>94</v>
      </c>
      <c r="BS63" s="3">
        <v>44692</v>
      </c>
      <c r="BT63" s="4">
        <v>0.74236111111111114</v>
      </c>
      <c r="BU63" t="s">
        <v>290</v>
      </c>
      <c r="BV63" t="s">
        <v>96</v>
      </c>
      <c r="BY63">
        <v>509980.84</v>
      </c>
      <c r="BZ63" t="s">
        <v>97</v>
      </c>
      <c r="CA63" t="s">
        <v>125</v>
      </c>
      <c r="CC63" t="s">
        <v>123</v>
      </c>
      <c r="CD63">
        <v>8600</v>
      </c>
      <c r="CE63" t="s">
        <v>89</v>
      </c>
      <c r="CF63" s="3">
        <v>44693</v>
      </c>
      <c r="CI63">
        <v>2</v>
      </c>
      <c r="CJ63">
        <v>1</v>
      </c>
      <c r="CK63">
        <v>43</v>
      </c>
      <c r="CL63" t="s">
        <v>85</v>
      </c>
    </row>
    <row r="64" spans="1:90" x14ac:dyDescent="0.25">
      <c r="A64" t="s">
        <v>72</v>
      </c>
      <c r="B64" t="s">
        <v>73</v>
      </c>
      <c r="C64" t="s">
        <v>74</v>
      </c>
      <c r="E64" t="str">
        <f>"009941735777"</f>
        <v>009941735777</v>
      </c>
      <c r="F64" s="3">
        <v>44691</v>
      </c>
      <c r="G64">
        <v>202302</v>
      </c>
      <c r="H64" t="s">
        <v>75</v>
      </c>
      <c r="I64" t="s">
        <v>76</v>
      </c>
      <c r="J64" t="s">
        <v>77</v>
      </c>
      <c r="K64" t="s">
        <v>78</v>
      </c>
      <c r="L64" t="s">
        <v>169</v>
      </c>
      <c r="M64" t="s">
        <v>170</v>
      </c>
      <c r="N64" t="s">
        <v>77</v>
      </c>
      <c r="O64" t="s">
        <v>93</v>
      </c>
      <c r="P64" t="str">
        <f t="shared" si="2"/>
        <v xml:space="preserve">STORES                        </v>
      </c>
      <c r="Q64">
        <v>0</v>
      </c>
      <c r="R64">
        <v>0</v>
      </c>
      <c r="S64">
        <v>0</v>
      </c>
      <c r="T64">
        <v>0</v>
      </c>
      <c r="U64">
        <v>0</v>
      </c>
      <c r="V64">
        <v>0</v>
      </c>
      <c r="W64">
        <v>0</v>
      </c>
      <c r="X64">
        <v>0</v>
      </c>
      <c r="Y64">
        <v>0</v>
      </c>
      <c r="Z64">
        <v>0</v>
      </c>
      <c r="AA64">
        <v>0</v>
      </c>
      <c r="AB64">
        <v>0</v>
      </c>
      <c r="AC64">
        <v>0</v>
      </c>
      <c r="AD64">
        <v>0</v>
      </c>
      <c r="AE64">
        <v>0</v>
      </c>
      <c r="AF64">
        <v>0</v>
      </c>
      <c r="AG64">
        <v>0</v>
      </c>
      <c r="AH64">
        <v>0</v>
      </c>
      <c r="AI64">
        <v>0</v>
      </c>
      <c r="AJ64">
        <v>0</v>
      </c>
      <c r="AK64">
        <v>153.02000000000001</v>
      </c>
      <c r="AL64">
        <v>0</v>
      </c>
      <c r="AM64">
        <v>0</v>
      </c>
      <c r="AN64">
        <v>0</v>
      </c>
      <c r="AO64">
        <v>0</v>
      </c>
      <c r="AP64">
        <v>0</v>
      </c>
      <c r="AQ64">
        <v>0</v>
      </c>
      <c r="AR64">
        <v>0</v>
      </c>
      <c r="AS64">
        <v>0</v>
      </c>
      <c r="AT64">
        <v>0</v>
      </c>
      <c r="AU64">
        <v>0</v>
      </c>
      <c r="AV64">
        <v>0</v>
      </c>
      <c r="AW64">
        <v>0</v>
      </c>
      <c r="AX64">
        <v>0</v>
      </c>
      <c r="AY64">
        <v>0</v>
      </c>
      <c r="AZ64">
        <v>0</v>
      </c>
      <c r="BA64">
        <v>0</v>
      </c>
      <c r="BB64">
        <v>0</v>
      </c>
      <c r="BC64">
        <v>0</v>
      </c>
      <c r="BD64">
        <v>0</v>
      </c>
      <c r="BE64">
        <v>0</v>
      </c>
      <c r="BF64">
        <v>0</v>
      </c>
      <c r="BG64">
        <v>0</v>
      </c>
      <c r="BH64">
        <v>1</v>
      </c>
      <c r="BI64">
        <v>25.9</v>
      </c>
      <c r="BJ64">
        <v>42.3</v>
      </c>
      <c r="BK64">
        <v>43</v>
      </c>
      <c r="BL64">
        <v>446.98</v>
      </c>
      <c r="BM64">
        <v>67.05</v>
      </c>
      <c r="BN64">
        <v>514.03</v>
      </c>
      <c r="BO64">
        <v>514.03</v>
      </c>
      <c r="BQ64" t="s">
        <v>94</v>
      </c>
      <c r="BR64" t="s">
        <v>94</v>
      </c>
      <c r="BS64" s="3">
        <v>44693</v>
      </c>
      <c r="BT64" s="4">
        <v>0.3923611111111111</v>
      </c>
      <c r="BU64" t="s">
        <v>270</v>
      </c>
      <c r="BV64" t="s">
        <v>85</v>
      </c>
      <c r="BW64" t="s">
        <v>214</v>
      </c>
      <c r="BX64" t="s">
        <v>291</v>
      </c>
      <c r="BY64">
        <v>211374.24</v>
      </c>
      <c r="BZ64" t="s">
        <v>97</v>
      </c>
      <c r="CC64" t="s">
        <v>170</v>
      </c>
      <c r="CD64">
        <v>2940</v>
      </c>
      <c r="CE64" t="s">
        <v>89</v>
      </c>
      <c r="CF64" s="3">
        <v>44694</v>
      </c>
      <c r="CI64">
        <v>1</v>
      </c>
      <c r="CJ64">
        <v>2</v>
      </c>
      <c r="CK64">
        <v>43</v>
      </c>
      <c r="CL64" t="s">
        <v>85</v>
      </c>
    </row>
    <row r="65" spans="1:90" x14ac:dyDescent="0.25">
      <c r="A65" t="s">
        <v>72</v>
      </c>
      <c r="B65" t="s">
        <v>73</v>
      </c>
      <c r="C65" t="s">
        <v>74</v>
      </c>
      <c r="E65" t="str">
        <f>"009941735778"</f>
        <v>009941735778</v>
      </c>
      <c r="F65" s="3">
        <v>44691</v>
      </c>
      <c r="G65">
        <v>202302</v>
      </c>
      <c r="H65" t="s">
        <v>75</v>
      </c>
      <c r="I65" t="s">
        <v>76</v>
      </c>
      <c r="J65" t="s">
        <v>77</v>
      </c>
      <c r="K65" t="s">
        <v>78</v>
      </c>
      <c r="L65" t="s">
        <v>79</v>
      </c>
      <c r="M65" t="s">
        <v>80</v>
      </c>
      <c r="N65" t="s">
        <v>77</v>
      </c>
      <c r="O65" t="s">
        <v>81</v>
      </c>
      <c r="P65" t="str">
        <f t="shared" si="2"/>
        <v xml:space="preserve">STORES                        </v>
      </c>
      <c r="Q65">
        <v>0</v>
      </c>
      <c r="R65">
        <v>0</v>
      </c>
      <c r="S65">
        <v>0</v>
      </c>
      <c r="T65">
        <v>0</v>
      </c>
      <c r="U65">
        <v>0</v>
      </c>
      <c r="V65">
        <v>0</v>
      </c>
      <c r="W65">
        <v>0</v>
      </c>
      <c r="X65">
        <v>0</v>
      </c>
      <c r="Y65">
        <v>0</v>
      </c>
      <c r="Z65">
        <v>0</v>
      </c>
      <c r="AA65">
        <v>0</v>
      </c>
      <c r="AB65">
        <v>0</v>
      </c>
      <c r="AC65">
        <v>0</v>
      </c>
      <c r="AD65">
        <v>0</v>
      </c>
      <c r="AE65">
        <v>0</v>
      </c>
      <c r="AF65">
        <v>0</v>
      </c>
      <c r="AG65">
        <v>0</v>
      </c>
      <c r="AH65">
        <v>0</v>
      </c>
      <c r="AI65">
        <v>0</v>
      </c>
      <c r="AJ65">
        <v>0</v>
      </c>
      <c r="AK65">
        <v>44.71</v>
      </c>
      <c r="AL65">
        <v>0</v>
      </c>
      <c r="AM65">
        <v>0</v>
      </c>
      <c r="AN65">
        <v>0</v>
      </c>
      <c r="AO65">
        <v>0</v>
      </c>
      <c r="AP65">
        <v>0</v>
      </c>
      <c r="AQ65">
        <v>0</v>
      </c>
      <c r="AR65">
        <v>0</v>
      </c>
      <c r="AS65">
        <v>0</v>
      </c>
      <c r="AT65">
        <v>0</v>
      </c>
      <c r="AU65">
        <v>0</v>
      </c>
      <c r="AV65">
        <v>0</v>
      </c>
      <c r="AW65">
        <v>0</v>
      </c>
      <c r="AX65">
        <v>0</v>
      </c>
      <c r="AY65">
        <v>0</v>
      </c>
      <c r="AZ65">
        <v>0</v>
      </c>
      <c r="BA65">
        <v>0</v>
      </c>
      <c r="BB65">
        <v>0</v>
      </c>
      <c r="BC65">
        <v>0</v>
      </c>
      <c r="BD65">
        <v>0</v>
      </c>
      <c r="BE65">
        <v>0</v>
      </c>
      <c r="BF65">
        <v>0</v>
      </c>
      <c r="BG65">
        <v>0</v>
      </c>
      <c r="BH65">
        <v>1</v>
      </c>
      <c r="BI65">
        <v>1</v>
      </c>
      <c r="BJ65">
        <v>0.2</v>
      </c>
      <c r="BK65">
        <v>1</v>
      </c>
      <c r="BL65">
        <v>129.07</v>
      </c>
      <c r="BM65">
        <v>19.36</v>
      </c>
      <c r="BN65">
        <v>148.43</v>
      </c>
      <c r="BO65">
        <v>148.43</v>
      </c>
      <c r="BQ65" t="s">
        <v>94</v>
      </c>
      <c r="BR65" t="s">
        <v>83</v>
      </c>
      <c r="BS65" s="3">
        <v>44692</v>
      </c>
      <c r="BT65" s="4">
        <v>0.33333333333333331</v>
      </c>
      <c r="BU65" t="s">
        <v>84</v>
      </c>
      <c r="BV65" t="s">
        <v>96</v>
      </c>
      <c r="BY65">
        <v>1200</v>
      </c>
      <c r="BZ65" t="s">
        <v>88</v>
      </c>
      <c r="CC65" t="s">
        <v>80</v>
      </c>
      <c r="CD65">
        <v>9700</v>
      </c>
      <c r="CE65" t="s">
        <v>89</v>
      </c>
      <c r="CF65" s="3">
        <v>44692</v>
      </c>
      <c r="CI65">
        <v>1</v>
      </c>
      <c r="CJ65">
        <v>1</v>
      </c>
      <c r="CK65">
        <v>23</v>
      </c>
      <c r="CL65" t="s">
        <v>85</v>
      </c>
    </row>
    <row r="66" spans="1:90" x14ac:dyDescent="0.25">
      <c r="A66" t="s">
        <v>72</v>
      </c>
      <c r="B66" t="s">
        <v>73</v>
      </c>
      <c r="C66" t="s">
        <v>74</v>
      </c>
      <c r="E66" t="str">
        <f>"009941567813"</f>
        <v>009941567813</v>
      </c>
      <c r="F66" s="3">
        <v>44691</v>
      </c>
      <c r="G66">
        <v>202302</v>
      </c>
      <c r="H66" t="s">
        <v>75</v>
      </c>
      <c r="I66" t="s">
        <v>76</v>
      </c>
      <c r="J66" t="s">
        <v>77</v>
      </c>
      <c r="K66" t="s">
        <v>78</v>
      </c>
      <c r="L66" t="s">
        <v>185</v>
      </c>
      <c r="M66" t="s">
        <v>186</v>
      </c>
      <c r="N66" t="s">
        <v>158</v>
      </c>
      <c r="O66" t="s">
        <v>81</v>
      </c>
      <c r="P66" t="str">
        <f t="shared" si="2"/>
        <v xml:space="preserve">STORES                        </v>
      </c>
      <c r="Q66">
        <v>0</v>
      </c>
      <c r="R66">
        <v>0</v>
      </c>
      <c r="S66">
        <v>0</v>
      </c>
      <c r="T66">
        <v>0</v>
      </c>
      <c r="U66">
        <v>0</v>
      </c>
      <c r="V66">
        <v>0</v>
      </c>
      <c r="W66">
        <v>0</v>
      </c>
      <c r="X66">
        <v>0</v>
      </c>
      <c r="Y66">
        <v>0</v>
      </c>
      <c r="Z66">
        <v>0</v>
      </c>
      <c r="AA66">
        <v>0</v>
      </c>
      <c r="AB66">
        <v>0</v>
      </c>
      <c r="AC66">
        <v>0</v>
      </c>
      <c r="AD66">
        <v>0</v>
      </c>
      <c r="AE66">
        <v>0</v>
      </c>
      <c r="AF66">
        <v>0</v>
      </c>
      <c r="AG66">
        <v>0</v>
      </c>
      <c r="AH66">
        <v>0</v>
      </c>
      <c r="AI66">
        <v>0</v>
      </c>
      <c r="AJ66">
        <v>0</v>
      </c>
      <c r="AK66">
        <v>44.71</v>
      </c>
      <c r="AL66">
        <v>0</v>
      </c>
      <c r="AM66">
        <v>0</v>
      </c>
      <c r="AN66">
        <v>0</v>
      </c>
      <c r="AO66">
        <v>0</v>
      </c>
      <c r="AP66">
        <v>0</v>
      </c>
      <c r="AQ66">
        <v>0</v>
      </c>
      <c r="AR66">
        <v>0</v>
      </c>
      <c r="AS66">
        <v>0</v>
      </c>
      <c r="AT66">
        <v>0</v>
      </c>
      <c r="AU66">
        <v>0</v>
      </c>
      <c r="AV66">
        <v>0</v>
      </c>
      <c r="AW66">
        <v>0</v>
      </c>
      <c r="AX66">
        <v>0</v>
      </c>
      <c r="AY66">
        <v>0</v>
      </c>
      <c r="AZ66">
        <v>0</v>
      </c>
      <c r="BA66">
        <v>0</v>
      </c>
      <c r="BB66">
        <v>0</v>
      </c>
      <c r="BC66">
        <v>0</v>
      </c>
      <c r="BD66">
        <v>0</v>
      </c>
      <c r="BE66">
        <v>0</v>
      </c>
      <c r="BF66">
        <v>0</v>
      </c>
      <c r="BG66">
        <v>0</v>
      </c>
      <c r="BH66">
        <v>1</v>
      </c>
      <c r="BI66">
        <v>1</v>
      </c>
      <c r="BJ66">
        <v>0.2</v>
      </c>
      <c r="BK66">
        <v>1</v>
      </c>
      <c r="BL66">
        <v>129.07</v>
      </c>
      <c r="BM66">
        <v>19.36</v>
      </c>
      <c r="BN66">
        <v>148.43</v>
      </c>
      <c r="BO66">
        <v>148.43</v>
      </c>
      <c r="BQ66" t="s">
        <v>94</v>
      </c>
      <c r="BR66" t="s">
        <v>134</v>
      </c>
      <c r="BS66" t="s">
        <v>105</v>
      </c>
      <c r="BY66">
        <v>1200</v>
      </c>
      <c r="BZ66" t="s">
        <v>88</v>
      </c>
      <c r="CC66" t="s">
        <v>186</v>
      </c>
      <c r="CD66">
        <v>3900</v>
      </c>
      <c r="CE66" t="s">
        <v>89</v>
      </c>
      <c r="CI66">
        <v>1</v>
      </c>
      <c r="CJ66" t="s">
        <v>105</v>
      </c>
      <c r="CK66">
        <v>23</v>
      </c>
      <c r="CL66" t="s">
        <v>85</v>
      </c>
    </row>
    <row r="67" spans="1:90" x14ac:dyDescent="0.25">
      <c r="A67" t="s">
        <v>72</v>
      </c>
      <c r="B67" t="s">
        <v>73</v>
      </c>
      <c r="C67" t="s">
        <v>74</v>
      </c>
      <c r="E67" t="str">
        <f>"029907975273"</f>
        <v>029907975273</v>
      </c>
      <c r="F67" s="3">
        <v>44691</v>
      </c>
      <c r="G67">
        <v>202302</v>
      </c>
      <c r="H67" t="s">
        <v>132</v>
      </c>
      <c r="I67" t="s">
        <v>133</v>
      </c>
      <c r="J67" t="s">
        <v>197</v>
      </c>
      <c r="K67" t="s">
        <v>78</v>
      </c>
      <c r="L67" t="s">
        <v>99</v>
      </c>
      <c r="M67" t="s">
        <v>100</v>
      </c>
      <c r="N67" t="s">
        <v>292</v>
      </c>
      <c r="O67" t="s">
        <v>293</v>
      </c>
      <c r="P67" t="str">
        <f>"                              "</f>
        <v xml:space="preserve">                              </v>
      </c>
      <c r="Q67">
        <v>0</v>
      </c>
      <c r="R67">
        <v>0</v>
      </c>
      <c r="S67">
        <v>0</v>
      </c>
      <c r="T67">
        <v>0</v>
      </c>
      <c r="U67">
        <v>0</v>
      </c>
      <c r="V67">
        <v>0</v>
      </c>
      <c r="W67">
        <v>0</v>
      </c>
      <c r="X67">
        <v>0</v>
      </c>
      <c r="Y67">
        <v>0</v>
      </c>
      <c r="Z67">
        <v>0</v>
      </c>
      <c r="AA67">
        <v>0</v>
      </c>
      <c r="AB67">
        <v>0</v>
      </c>
      <c r="AC67">
        <v>0</v>
      </c>
      <c r="AD67">
        <v>0</v>
      </c>
      <c r="AE67">
        <v>0</v>
      </c>
      <c r="AF67">
        <v>0</v>
      </c>
      <c r="AG67">
        <v>0</v>
      </c>
      <c r="AH67">
        <v>0</v>
      </c>
      <c r="AI67">
        <v>0</v>
      </c>
      <c r="AJ67">
        <v>0</v>
      </c>
      <c r="AK67">
        <v>43.27</v>
      </c>
      <c r="AL67">
        <v>0</v>
      </c>
      <c r="AM67">
        <v>0</v>
      </c>
      <c r="AN67">
        <v>0</v>
      </c>
      <c r="AO67">
        <v>0</v>
      </c>
      <c r="AP67">
        <v>0</v>
      </c>
      <c r="AQ67">
        <v>0</v>
      </c>
      <c r="AR67">
        <v>0</v>
      </c>
      <c r="AS67">
        <v>0</v>
      </c>
      <c r="AT67">
        <v>0</v>
      </c>
      <c r="AU67">
        <v>0</v>
      </c>
      <c r="AV67">
        <v>0</v>
      </c>
      <c r="AW67">
        <v>0</v>
      </c>
      <c r="AX67">
        <v>0</v>
      </c>
      <c r="AY67">
        <v>0</v>
      </c>
      <c r="AZ67">
        <v>0</v>
      </c>
      <c r="BA67">
        <v>0</v>
      </c>
      <c r="BB67">
        <v>0</v>
      </c>
      <c r="BC67">
        <v>0</v>
      </c>
      <c r="BD67">
        <v>0</v>
      </c>
      <c r="BE67">
        <v>0</v>
      </c>
      <c r="BF67">
        <v>0</v>
      </c>
      <c r="BG67">
        <v>0</v>
      </c>
      <c r="BH67">
        <v>1</v>
      </c>
      <c r="BI67">
        <v>1</v>
      </c>
      <c r="BJ67">
        <v>0.2</v>
      </c>
      <c r="BK67">
        <v>1</v>
      </c>
      <c r="BL67">
        <v>124.91</v>
      </c>
      <c r="BM67">
        <v>18.739999999999998</v>
      </c>
      <c r="BN67">
        <v>143.65</v>
      </c>
      <c r="BO67">
        <v>143.65</v>
      </c>
      <c r="BQ67" t="s">
        <v>201</v>
      </c>
      <c r="BR67" t="s">
        <v>239</v>
      </c>
      <c r="BS67" s="3">
        <v>44692</v>
      </c>
      <c r="BT67" s="4">
        <v>0.3298611111111111</v>
      </c>
      <c r="BU67" t="s">
        <v>294</v>
      </c>
      <c r="BV67" t="s">
        <v>96</v>
      </c>
      <c r="BY67">
        <v>1200</v>
      </c>
      <c r="BZ67" t="s">
        <v>97</v>
      </c>
      <c r="CA67" t="s">
        <v>202</v>
      </c>
      <c r="CC67" t="s">
        <v>100</v>
      </c>
      <c r="CD67">
        <v>2125</v>
      </c>
      <c r="CE67" t="s">
        <v>89</v>
      </c>
      <c r="CF67" s="3">
        <v>44692</v>
      </c>
      <c r="CI67">
        <v>1</v>
      </c>
      <c r="CJ67">
        <v>1</v>
      </c>
      <c r="CK67">
        <v>31</v>
      </c>
      <c r="CL67" t="s">
        <v>85</v>
      </c>
    </row>
    <row r="68" spans="1:90" x14ac:dyDescent="0.25">
      <c r="A68" t="s">
        <v>72</v>
      </c>
      <c r="B68" t="s">
        <v>73</v>
      </c>
      <c r="C68" t="s">
        <v>74</v>
      </c>
      <c r="E68" t="str">
        <f>"029908432016"</f>
        <v>029908432016</v>
      </c>
      <c r="F68" s="3">
        <v>44691</v>
      </c>
      <c r="G68">
        <v>202302</v>
      </c>
      <c r="H68" t="s">
        <v>132</v>
      </c>
      <c r="I68" t="s">
        <v>133</v>
      </c>
      <c r="J68" t="s">
        <v>197</v>
      </c>
      <c r="K68" t="s">
        <v>78</v>
      </c>
      <c r="L68" t="s">
        <v>151</v>
      </c>
      <c r="M68" t="s">
        <v>152</v>
      </c>
      <c r="N68" t="s">
        <v>295</v>
      </c>
      <c r="O68" t="s">
        <v>81</v>
      </c>
      <c r="P68" t="str">
        <f>"                              "</f>
        <v xml:space="preserve">                              </v>
      </c>
      <c r="Q68">
        <v>0</v>
      </c>
      <c r="R68">
        <v>0</v>
      </c>
      <c r="S68">
        <v>0</v>
      </c>
      <c r="T68">
        <v>0</v>
      </c>
      <c r="U68">
        <v>0</v>
      </c>
      <c r="V68">
        <v>0</v>
      </c>
      <c r="W68">
        <v>0</v>
      </c>
      <c r="X68">
        <v>0</v>
      </c>
      <c r="Y68">
        <v>0</v>
      </c>
      <c r="Z68">
        <v>0</v>
      </c>
      <c r="AA68">
        <v>0</v>
      </c>
      <c r="AB68">
        <v>0</v>
      </c>
      <c r="AC68">
        <v>0</v>
      </c>
      <c r="AD68">
        <v>0</v>
      </c>
      <c r="AE68">
        <v>0</v>
      </c>
      <c r="AF68">
        <v>0</v>
      </c>
      <c r="AG68">
        <v>0</v>
      </c>
      <c r="AH68">
        <v>0</v>
      </c>
      <c r="AI68">
        <v>0</v>
      </c>
      <c r="AJ68">
        <v>0</v>
      </c>
      <c r="AK68">
        <v>23.08</v>
      </c>
      <c r="AL68">
        <v>0</v>
      </c>
      <c r="AM68">
        <v>0</v>
      </c>
      <c r="AN68">
        <v>0</v>
      </c>
      <c r="AO68">
        <v>0</v>
      </c>
      <c r="AP68">
        <v>0</v>
      </c>
      <c r="AQ68">
        <v>0</v>
      </c>
      <c r="AR68">
        <v>0</v>
      </c>
      <c r="AS68">
        <v>0</v>
      </c>
      <c r="AT68">
        <v>0</v>
      </c>
      <c r="AU68">
        <v>0</v>
      </c>
      <c r="AV68">
        <v>0</v>
      </c>
      <c r="AW68">
        <v>0</v>
      </c>
      <c r="AX68">
        <v>0</v>
      </c>
      <c r="AY68">
        <v>0</v>
      </c>
      <c r="AZ68">
        <v>0</v>
      </c>
      <c r="BA68">
        <v>0</v>
      </c>
      <c r="BB68">
        <v>0</v>
      </c>
      <c r="BC68">
        <v>0</v>
      </c>
      <c r="BD68">
        <v>0</v>
      </c>
      <c r="BE68">
        <v>0</v>
      </c>
      <c r="BF68">
        <v>0</v>
      </c>
      <c r="BG68">
        <v>0</v>
      </c>
      <c r="BH68">
        <v>1</v>
      </c>
      <c r="BI68">
        <v>1</v>
      </c>
      <c r="BJ68">
        <v>0.2</v>
      </c>
      <c r="BK68">
        <v>1</v>
      </c>
      <c r="BL68">
        <v>66.62</v>
      </c>
      <c r="BM68">
        <v>9.99</v>
      </c>
      <c r="BN68">
        <v>76.61</v>
      </c>
      <c r="BO68">
        <v>76.61</v>
      </c>
      <c r="BQ68" t="s">
        <v>296</v>
      </c>
      <c r="BR68" t="s">
        <v>297</v>
      </c>
      <c r="BS68" s="3">
        <v>44692</v>
      </c>
      <c r="BT68" s="4">
        <v>0.40902777777777777</v>
      </c>
      <c r="BU68" t="s">
        <v>298</v>
      </c>
      <c r="BV68" t="s">
        <v>96</v>
      </c>
      <c r="BY68">
        <v>1200</v>
      </c>
      <c r="BZ68" t="s">
        <v>88</v>
      </c>
      <c r="CA68" t="s">
        <v>299</v>
      </c>
      <c r="CC68" t="s">
        <v>152</v>
      </c>
      <c r="CD68">
        <v>2031</v>
      </c>
      <c r="CE68" t="s">
        <v>89</v>
      </c>
      <c r="CF68" s="3">
        <v>44692</v>
      </c>
      <c r="CI68">
        <v>1</v>
      </c>
      <c r="CJ68">
        <v>1</v>
      </c>
      <c r="CK68">
        <v>21</v>
      </c>
      <c r="CL68" t="s">
        <v>85</v>
      </c>
    </row>
    <row r="69" spans="1:90" x14ac:dyDescent="0.25">
      <c r="A69" t="s">
        <v>72</v>
      </c>
      <c r="B69" t="s">
        <v>73</v>
      </c>
      <c r="C69" t="s">
        <v>74</v>
      </c>
      <c r="E69" t="str">
        <f>"080010480211"</f>
        <v>080010480211</v>
      </c>
      <c r="F69" s="3">
        <v>44698</v>
      </c>
      <c r="G69">
        <v>202302</v>
      </c>
      <c r="H69" t="s">
        <v>151</v>
      </c>
      <c r="I69" t="s">
        <v>152</v>
      </c>
      <c r="J69" t="s">
        <v>300</v>
      </c>
      <c r="K69" t="s">
        <v>78</v>
      </c>
      <c r="L69" t="s">
        <v>99</v>
      </c>
      <c r="M69" t="s">
        <v>100</v>
      </c>
      <c r="N69" t="s">
        <v>101</v>
      </c>
      <c r="O69" t="s">
        <v>81</v>
      </c>
      <c r="P69" t="str">
        <f>"-                             "</f>
        <v xml:space="preserve">-                             </v>
      </c>
      <c r="Q69">
        <v>0</v>
      </c>
      <c r="R69">
        <v>0</v>
      </c>
      <c r="S69">
        <v>0</v>
      </c>
      <c r="T69">
        <v>0</v>
      </c>
      <c r="U69">
        <v>0</v>
      </c>
      <c r="V69">
        <v>0</v>
      </c>
      <c r="W69">
        <v>0</v>
      </c>
      <c r="X69">
        <v>0</v>
      </c>
      <c r="Y69">
        <v>0</v>
      </c>
      <c r="Z69">
        <v>0</v>
      </c>
      <c r="AA69">
        <v>0</v>
      </c>
      <c r="AB69">
        <v>0</v>
      </c>
      <c r="AC69">
        <v>0</v>
      </c>
      <c r="AD69">
        <v>0</v>
      </c>
      <c r="AE69">
        <v>0</v>
      </c>
      <c r="AF69">
        <v>0</v>
      </c>
      <c r="AG69">
        <v>0</v>
      </c>
      <c r="AH69">
        <v>0</v>
      </c>
      <c r="AI69">
        <v>0</v>
      </c>
      <c r="AJ69">
        <v>0</v>
      </c>
      <c r="AK69">
        <v>18.03</v>
      </c>
      <c r="AL69">
        <v>0</v>
      </c>
      <c r="AM69">
        <v>0</v>
      </c>
      <c r="AN69">
        <v>0</v>
      </c>
      <c r="AO69">
        <v>0</v>
      </c>
      <c r="AP69">
        <v>0</v>
      </c>
      <c r="AQ69">
        <v>0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1</v>
      </c>
      <c r="BI69">
        <v>1</v>
      </c>
      <c r="BJ69">
        <v>0.2</v>
      </c>
      <c r="BK69">
        <v>1</v>
      </c>
      <c r="BL69">
        <v>52.04</v>
      </c>
      <c r="BM69">
        <v>7.81</v>
      </c>
      <c r="BN69">
        <v>59.85</v>
      </c>
      <c r="BO69">
        <v>59.85</v>
      </c>
      <c r="BP69" t="s">
        <v>105</v>
      </c>
      <c r="BQ69" t="s">
        <v>107</v>
      </c>
      <c r="BR69" t="s">
        <v>301</v>
      </c>
      <c r="BS69" s="3">
        <v>44699</v>
      </c>
      <c r="BT69" s="4">
        <v>0.32361111111111113</v>
      </c>
      <c r="BU69" t="s">
        <v>302</v>
      </c>
      <c r="BV69" t="s">
        <v>96</v>
      </c>
      <c r="BY69">
        <v>1200</v>
      </c>
      <c r="CA69" t="s">
        <v>202</v>
      </c>
      <c r="CC69" t="s">
        <v>100</v>
      </c>
      <c r="CD69">
        <v>2194</v>
      </c>
      <c r="CE69" t="s">
        <v>111</v>
      </c>
      <c r="CF69" s="3">
        <v>44700</v>
      </c>
      <c r="CI69">
        <v>1</v>
      </c>
      <c r="CJ69">
        <v>1</v>
      </c>
      <c r="CK69">
        <v>22</v>
      </c>
      <c r="CL69" t="s">
        <v>85</v>
      </c>
    </row>
    <row r="70" spans="1:90" x14ac:dyDescent="0.25">
      <c r="A70" t="s">
        <v>72</v>
      </c>
      <c r="B70" t="s">
        <v>73</v>
      </c>
      <c r="C70" t="s">
        <v>74</v>
      </c>
      <c r="E70" t="str">
        <f>"080010480197"</f>
        <v>080010480197</v>
      </c>
      <c r="F70" s="3">
        <v>44698</v>
      </c>
      <c r="G70">
        <v>202302</v>
      </c>
      <c r="H70" t="s">
        <v>151</v>
      </c>
      <c r="I70" t="s">
        <v>152</v>
      </c>
      <c r="J70" t="s">
        <v>300</v>
      </c>
      <c r="K70" t="s">
        <v>78</v>
      </c>
      <c r="L70" t="s">
        <v>303</v>
      </c>
      <c r="M70" t="s">
        <v>304</v>
      </c>
      <c r="N70" t="s">
        <v>305</v>
      </c>
      <c r="O70" t="s">
        <v>81</v>
      </c>
      <c r="P70" t="str">
        <f>"-                             "</f>
        <v xml:space="preserve">-                             </v>
      </c>
      <c r="Q70">
        <v>0</v>
      </c>
      <c r="R70">
        <v>0</v>
      </c>
      <c r="S70">
        <v>0</v>
      </c>
      <c r="T70">
        <v>0</v>
      </c>
      <c r="U70">
        <v>0</v>
      </c>
      <c r="V70">
        <v>0</v>
      </c>
      <c r="W70">
        <v>0</v>
      </c>
      <c r="X70">
        <v>0</v>
      </c>
      <c r="Y70">
        <v>0</v>
      </c>
      <c r="Z70">
        <v>0</v>
      </c>
      <c r="AA70">
        <v>0</v>
      </c>
      <c r="AB70">
        <v>0</v>
      </c>
      <c r="AC70">
        <v>0</v>
      </c>
      <c r="AD70">
        <v>0</v>
      </c>
      <c r="AE70">
        <v>0</v>
      </c>
      <c r="AF70">
        <v>0</v>
      </c>
      <c r="AG70">
        <v>0</v>
      </c>
      <c r="AH70">
        <v>0</v>
      </c>
      <c r="AI70">
        <v>0</v>
      </c>
      <c r="AJ70">
        <v>0</v>
      </c>
      <c r="AK70">
        <v>18.03</v>
      </c>
      <c r="AL70">
        <v>0</v>
      </c>
      <c r="AM70">
        <v>0</v>
      </c>
      <c r="AN70">
        <v>0</v>
      </c>
      <c r="AO70">
        <v>0</v>
      </c>
      <c r="AP70">
        <v>0</v>
      </c>
      <c r="AQ70">
        <v>0</v>
      </c>
      <c r="AR70">
        <v>0</v>
      </c>
      <c r="AS70">
        <v>0</v>
      </c>
      <c r="AT70">
        <v>0</v>
      </c>
      <c r="AU70">
        <v>0</v>
      </c>
      <c r="AV70">
        <v>0</v>
      </c>
      <c r="AW70">
        <v>0</v>
      </c>
      <c r="AX70">
        <v>0</v>
      </c>
      <c r="AY70">
        <v>0</v>
      </c>
      <c r="AZ70">
        <v>0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1</v>
      </c>
      <c r="BI70">
        <v>1.2</v>
      </c>
      <c r="BJ70">
        <v>6.1</v>
      </c>
      <c r="BK70">
        <v>6.5</v>
      </c>
      <c r="BL70">
        <v>52.04</v>
      </c>
      <c r="BM70">
        <v>7.81</v>
      </c>
      <c r="BN70">
        <v>59.85</v>
      </c>
      <c r="BO70">
        <v>59.85</v>
      </c>
      <c r="BP70" t="s">
        <v>105</v>
      </c>
      <c r="BQ70" t="s">
        <v>306</v>
      </c>
      <c r="BR70" t="s">
        <v>301</v>
      </c>
      <c r="BS70" s="3">
        <v>44699</v>
      </c>
      <c r="BT70" s="4">
        <v>0.4368055555555555</v>
      </c>
      <c r="BU70" t="s">
        <v>307</v>
      </c>
      <c r="BV70" t="s">
        <v>96</v>
      </c>
      <c r="BY70">
        <v>30343.51</v>
      </c>
      <c r="CA70" t="s">
        <v>308</v>
      </c>
      <c r="CC70" t="s">
        <v>304</v>
      </c>
      <c r="CD70">
        <v>1684</v>
      </c>
      <c r="CE70" t="s">
        <v>111</v>
      </c>
      <c r="CF70" s="3">
        <v>44699</v>
      </c>
      <c r="CI70">
        <v>1</v>
      </c>
      <c r="CJ70">
        <v>1</v>
      </c>
      <c r="CK70">
        <v>22</v>
      </c>
      <c r="CL70" t="s">
        <v>85</v>
      </c>
    </row>
    <row r="71" spans="1:90" x14ac:dyDescent="0.25">
      <c r="A71" t="s">
        <v>72</v>
      </c>
      <c r="B71" t="s">
        <v>73</v>
      </c>
      <c r="C71" t="s">
        <v>74</v>
      </c>
      <c r="E71" t="str">
        <f>"080010480443"</f>
        <v>080010480443</v>
      </c>
      <c r="F71" s="3">
        <v>44698</v>
      </c>
      <c r="G71">
        <v>202302</v>
      </c>
      <c r="H71" t="s">
        <v>99</v>
      </c>
      <c r="I71" t="s">
        <v>100</v>
      </c>
      <c r="J71" t="s">
        <v>101</v>
      </c>
      <c r="K71" t="s">
        <v>78</v>
      </c>
      <c r="L71" t="s">
        <v>118</v>
      </c>
      <c r="M71" t="s">
        <v>119</v>
      </c>
      <c r="N71" t="s">
        <v>222</v>
      </c>
      <c r="O71" t="s">
        <v>81</v>
      </c>
      <c r="P71" t="str">
        <f>"-                             "</f>
        <v xml:space="preserve">-                             </v>
      </c>
      <c r="Q71">
        <v>0</v>
      </c>
      <c r="R71">
        <v>0</v>
      </c>
      <c r="S71">
        <v>0</v>
      </c>
      <c r="T71">
        <v>0</v>
      </c>
      <c r="U71">
        <v>0</v>
      </c>
      <c r="V71">
        <v>0</v>
      </c>
      <c r="W71">
        <v>0</v>
      </c>
      <c r="X71">
        <v>0</v>
      </c>
      <c r="Y71">
        <v>0</v>
      </c>
      <c r="Z71">
        <v>0</v>
      </c>
      <c r="AA71">
        <v>0</v>
      </c>
      <c r="AB71">
        <v>0</v>
      </c>
      <c r="AC71">
        <v>0</v>
      </c>
      <c r="AD71">
        <v>0</v>
      </c>
      <c r="AE71">
        <v>0</v>
      </c>
      <c r="AF71">
        <v>0</v>
      </c>
      <c r="AG71">
        <v>0</v>
      </c>
      <c r="AH71">
        <v>0</v>
      </c>
      <c r="AI71">
        <v>0</v>
      </c>
      <c r="AJ71">
        <v>0</v>
      </c>
      <c r="AK71">
        <v>23.08</v>
      </c>
      <c r="AL71">
        <v>0</v>
      </c>
      <c r="AM71">
        <v>0</v>
      </c>
      <c r="AN71">
        <v>0</v>
      </c>
      <c r="AO71">
        <v>0</v>
      </c>
      <c r="AP71">
        <v>0</v>
      </c>
      <c r="AQ71">
        <v>0</v>
      </c>
      <c r="AR71">
        <v>0</v>
      </c>
      <c r="AS71">
        <v>0</v>
      </c>
      <c r="AT71">
        <v>0</v>
      </c>
      <c r="AU71">
        <v>0</v>
      </c>
      <c r="AV71">
        <v>0</v>
      </c>
      <c r="AW71">
        <v>0</v>
      </c>
      <c r="AX71">
        <v>0</v>
      </c>
      <c r="AY71">
        <v>0</v>
      </c>
      <c r="AZ71">
        <v>0</v>
      </c>
      <c r="BA71">
        <v>0</v>
      </c>
      <c r="BB71">
        <v>0</v>
      </c>
      <c r="BC71">
        <v>0</v>
      </c>
      <c r="BD71">
        <v>0</v>
      </c>
      <c r="BE71">
        <v>0</v>
      </c>
      <c r="BF71">
        <v>0</v>
      </c>
      <c r="BG71">
        <v>0</v>
      </c>
      <c r="BH71">
        <v>1</v>
      </c>
      <c r="BI71">
        <v>1</v>
      </c>
      <c r="BJ71">
        <v>0.2</v>
      </c>
      <c r="BK71">
        <v>1</v>
      </c>
      <c r="BL71">
        <v>66.62</v>
      </c>
      <c r="BM71">
        <v>9.99</v>
      </c>
      <c r="BN71">
        <v>76.61</v>
      </c>
      <c r="BO71">
        <v>76.61</v>
      </c>
      <c r="BP71" t="s">
        <v>105</v>
      </c>
      <c r="BQ71" t="s">
        <v>309</v>
      </c>
      <c r="BR71" t="s">
        <v>107</v>
      </c>
      <c r="BS71" s="3">
        <v>44699</v>
      </c>
      <c r="BT71" s="4">
        <v>0.45902777777777781</v>
      </c>
      <c r="BU71" t="s">
        <v>160</v>
      </c>
      <c r="BV71" t="s">
        <v>85</v>
      </c>
      <c r="BY71">
        <v>1200</v>
      </c>
      <c r="CA71" t="s">
        <v>121</v>
      </c>
      <c r="CC71" t="s">
        <v>119</v>
      </c>
      <c r="CD71">
        <v>701</v>
      </c>
      <c r="CE71" t="s">
        <v>111</v>
      </c>
      <c r="CF71" s="3">
        <v>44699</v>
      </c>
      <c r="CI71">
        <v>1</v>
      </c>
      <c r="CJ71">
        <v>1</v>
      </c>
      <c r="CK71">
        <v>21</v>
      </c>
      <c r="CL71" t="s">
        <v>85</v>
      </c>
    </row>
    <row r="72" spans="1:90" x14ac:dyDescent="0.25">
      <c r="A72" t="s">
        <v>72</v>
      </c>
      <c r="B72" t="s">
        <v>73</v>
      </c>
      <c r="C72" t="s">
        <v>74</v>
      </c>
      <c r="E72" t="str">
        <f>"009941310198"</f>
        <v>009941310198</v>
      </c>
      <c r="F72" s="3">
        <v>44699</v>
      </c>
      <c r="G72">
        <v>202302</v>
      </c>
      <c r="H72" t="s">
        <v>75</v>
      </c>
      <c r="I72" t="s">
        <v>76</v>
      </c>
      <c r="J72" t="s">
        <v>77</v>
      </c>
      <c r="K72" t="s">
        <v>78</v>
      </c>
      <c r="L72" t="s">
        <v>132</v>
      </c>
      <c r="M72" t="s">
        <v>133</v>
      </c>
      <c r="N72" t="s">
        <v>158</v>
      </c>
      <c r="O72" t="s">
        <v>81</v>
      </c>
      <c r="P72" t="str">
        <f>"STORES                        "</f>
        <v xml:space="preserve">STORES                        </v>
      </c>
      <c r="Q72">
        <v>0</v>
      </c>
      <c r="R72">
        <v>0</v>
      </c>
      <c r="S72">
        <v>0</v>
      </c>
      <c r="T72">
        <v>0</v>
      </c>
      <c r="U72">
        <v>0</v>
      </c>
      <c r="V72">
        <v>0</v>
      </c>
      <c r="W72">
        <v>0</v>
      </c>
      <c r="X72">
        <v>0</v>
      </c>
      <c r="Y72">
        <v>0</v>
      </c>
      <c r="Z72">
        <v>0</v>
      </c>
      <c r="AA72">
        <v>0</v>
      </c>
      <c r="AB72">
        <v>0</v>
      </c>
      <c r="AC72">
        <v>0</v>
      </c>
      <c r="AD72">
        <v>0</v>
      </c>
      <c r="AE72">
        <v>0</v>
      </c>
      <c r="AF72">
        <v>0</v>
      </c>
      <c r="AG72">
        <v>0</v>
      </c>
      <c r="AH72">
        <v>0</v>
      </c>
      <c r="AI72">
        <v>0</v>
      </c>
      <c r="AJ72">
        <v>0</v>
      </c>
      <c r="AK72">
        <v>115.34</v>
      </c>
      <c r="AL72">
        <v>0</v>
      </c>
      <c r="AM72">
        <v>0</v>
      </c>
      <c r="AN72">
        <v>0</v>
      </c>
      <c r="AO72">
        <v>0</v>
      </c>
      <c r="AP72">
        <v>0</v>
      </c>
      <c r="AQ72">
        <v>0</v>
      </c>
      <c r="AR72">
        <v>0</v>
      </c>
      <c r="AS72">
        <v>0</v>
      </c>
      <c r="AT72">
        <v>0</v>
      </c>
      <c r="AU72">
        <v>0</v>
      </c>
      <c r="AV72">
        <v>0</v>
      </c>
      <c r="AW72">
        <v>0</v>
      </c>
      <c r="AX72">
        <v>0</v>
      </c>
      <c r="AY72">
        <v>0</v>
      </c>
      <c r="AZ72">
        <v>0</v>
      </c>
      <c r="BA72">
        <v>0</v>
      </c>
      <c r="BB72">
        <v>0</v>
      </c>
      <c r="BC72">
        <v>0</v>
      </c>
      <c r="BD72">
        <v>0</v>
      </c>
      <c r="BE72">
        <v>0</v>
      </c>
      <c r="BF72">
        <v>0</v>
      </c>
      <c r="BG72">
        <v>0</v>
      </c>
      <c r="BH72">
        <v>1</v>
      </c>
      <c r="BI72">
        <v>1.4</v>
      </c>
      <c r="BJ72">
        <v>9.8000000000000007</v>
      </c>
      <c r="BK72">
        <v>10</v>
      </c>
      <c r="BL72">
        <v>332.96</v>
      </c>
      <c r="BM72">
        <v>49.94</v>
      </c>
      <c r="BN72">
        <v>382.9</v>
      </c>
      <c r="BO72">
        <v>382.9</v>
      </c>
      <c r="BQ72" t="s">
        <v>94</v>
      </c>
      <c r="BR72" t="s">
        <v>134</v>
      </c>
      <c r="BS72" s="3">
        <v>44700</v>
      </c>
      <c r="BT72" s="4">
        <v>0.39097222222222222</v>
      </c>
      <c r="BU72" t="s">
        <v>310</v>
      </c>
      <c r="BV72" t="s">
        <v>96</v>
      </c>
      <c r="BY72">
        <v>49082.18</v>
      </c>
      <c r="BZ72" t="s">
        <v>88</v>
      </c>
      <c r="CA72" t="s">
        <v>136</v>
      </c>
      <c r="CC72" t="s">
        <v>133</v>
      </c>
      <c r="CD72">
        <v>4051</v>
      </c>
      <c r="CE72" t="s">
        <v>89</v>
      </c>
      <c r="CF72" s="3">
        <v>44701</v>
      </c>
      <c r="CI72">
        <v>1</v>
      </c>
      <c r="CJ72">
        <v>1</v>
      </c>
      <c r="CK72">
        <v>21</v>
      </c>
      <c r="CL72" t="s">
        <v>85</v>
      </c>
    </row>
    <row r="73" spans="1:90" x14ac:dyDescent="0.25">
      <c r="A73" t="s">
        <v>72</v>
      </c>
      <c r="B73" t="s">
        <v>73</v>
      </c>
      <c r="C73" t="s">
        <v>74</v>
      </c>
      <c r="E73" t="str">
        <f>"009940746285"</f>
        <v>009940746285</v>
      </c>
      <c r="F73" s="3">
        <v>44699</v>
      </c>
      <c r="G73">
        <v>202302</v>
      </c>
      <c r="H73" t="s">
        <v>143</v>
      </c>
      <c r="I73" t="s">
        <v>144</v>
      </c>
      <c r="J73" t="s">
        <v>77</v>
      </c>
      <c r="K73" t="s">
        <v>78</v>
      </c>
      <c r="L73" t="s">
        <v>75</v>
      </c>
      <c r="M73" t="s">
        <v>76</v>
      </c>
      <c r="N73" t="s">
        <v>311</v>
      </c>
      <c r="O73" t="s">
        <v>81</v>
      </c>
      <c r="P73" t="str">
        <f>"                              "</f>
        <v xml:space="preserve">                              </v>
      </c>
      <c r="Q73">
        <v>0</v>
      </c>
      <c r="R73">
        <v>0</v>
      </c>
      <c r="S73">
        <v>0</v>
      </c>
      <c r="T73">
        <v>0</v>
      </c>
      <c r="U73">
        <v>0</v>
      </c>
      <c r="V73">
        <v>0</v>
      </c>
      <c r="W73">
        <v>0</v>
      </c>
      <c r="X73">
        <v>0</v>
      </c>
      <c r="Y73">
        <v>0</v>
      </c>
      <c r="Z73">
        <v>0</v>
      </c>
      <c r="AA73">
        <v>0</v>
      </c>
      <c r="AB73">
        <v>0</v>
      </c>
      <c r="AC73">
        <v>0</v>
      </c>
      <c r="AD73">
        <v>0</v>
      </c>
      <c r="AE73">
        <v>0</v>
      </c>
      <c r="AF73">
        <v>0</v>
      </c>
      <c r="AG73">
        <v>0</v>
      </c>
      <c r="AH73">
        <v>0</v>
      </c>
      <c r="AI73">
        <v>0</v>
      </c>
      <c r="AJ73">
        <v>0</v>
      </c>
      <c r="AK73">
        <v>23.08</v>
      </c>
      <c r="AL73">
        <v>0</v>
      </c>
      <c r="AM73">
        <v>0</v>
      </c>
      <c r="AN73">
        <v>0</v>
      </c>
      <c r="AO73">
        <v>0</v>
      </c>
      <c r="AP73">
        <v>0</v>
      </c>
      <c r="AQ73">
        <v>0</v>
      </c>
      <c r="AR73">
        <v>0</v>
      </c>
      <c r="AS73">
        <v>0</v>
      </c>
      <c r="AT73">
        <v>0</v>
      </c>
      <c r="AU73">
        <v>0</v>
      </c>
      <c r="AV73">
        <v>0</v>
      </c>
      <c r="AW73">
        <v>0</v>
      </c>
      <c r="AX73">
        <v>0</v>
      </c>
      <c r="AY73">
        <v>0</v>
      </c>
      <c r="AZ73">
        <v>0</v>
      </c>
      <c r="BA73">
        <v>0</v>
      </c>
      <c r="BB73">
        <v>0</v>
      </c>
      <c r="BC73">
        <v>0</v>
      </c>
      <c r="BD73">
        <v>0</v>
      </c>
      <c r="BE73">
        <v>0</v>
      </c>
      <c r="BF73">
        <v>0</v>
      </c>
      <c r="BG73">
        <v>0</v>
      </c>
      <c r="BH73">
        <v>1</v>
      </c>
      <c r="BI73">
        <v>0.8</v>
      </c>
      <c r="BJ73">
        <v>2</v>
      </c>
      <c r="BK73">
        <v>2</v>
      </c>
      <c r="BL73">
        <v>66.62</v>
      </c>
      <c r="BM73">
        <v>9.99</v>
      </c>
      <c r="BN73">
        <v>76.61</v>
      </c>
      <c r="BO73">
        <v>76.61</v>
      </c>
      <c r="BQ73" t="s">
        <v>312</v>
      </c>
      <c r="BR73" t="s">
        <v>313</v>
      </c>
      <c r="BS73" s="3">
        <v>44700</v>
      </c>
      <c r="BT73" s="4">
        <v>0.43124999999999997</v>
      </c>
      <c r="BU73" t="s">
        <v>314</v>
      </c>
      <c r="BV73" t="s">
        <v>96</v>
      </c>
      <c r="BY73">
        <v>10068.48</v>
      </c>
      <c r="BZ73" t="s">
        <v>88</v>
      </c>
      <c r="CA73" t="s">
        <v>299</v>
      </c>
      <c r="CC73" t="s">
        <v>76</v>
      </c>
      <c r="CD73">
        <v>2146</v>
      </c>
      <c r="CE73" t="s">
        <v>89</v>
      </c>
      <c r="CF73" s="3">
        <v>44701</v>
      </c>
      <c r="CI73">
        <v>1</v>
      </c>
      <c r="CJ73">
        <v>1</v>
      </c>
      <c r="CK73">
        <v>21</v>
      </c>
      <c r="CL73" t="s">
        <v>85</v>
      </c>
    </row>
    <row r="74" spans="1:90" x14ac:dyDescent="0.25">
      <c r="A74" t="s">
        <v>72</v>
      </c>
      <c r="B74" t="s">
        <v>73</v>
      </c>
      <c r="C74" t="s">
        <v>74</v>
      </c>
      <c r="E74" t="str">
        <f>"009941735765"</f>
        <v>009941735765</v>
      </c>
      <c r="F74" s="3">
        <v>44699</v>
      </c>
      <c r="G74">
        <v>202302</v>
      </c>
      <c r="H74" t="s">
        <v>75</v>
      </c>
      <c r="I74" t="s">
        <v>76</v>
      </c>
      <c r="J74" t="s">
        <v>77</v>
      </c>
      <c r="K74" t="s">
        <v>78</v>
      </c>
      <c r="L74" t="s">
        <v>79</v>
      </c>
      <c r="M74" t="s">
        <v>80</v>
      </c>
      <c r="N74" t="s">
        <v>158</v>
      </c>
      <c r="O74" t="s">
        <v>93</v>
      </c>
      <c r="P74" t="str">
        <f t="shared" ref="P74:P80" si="3">"STORES                        "</f>
        <v xml:space="preserve">STORES                        </v>
      </c>
      <c r="Q74">
        <v>0</v>
      </c>
      <c r="R74">
        <v>0</v>
      </c>
      <c r="S74">
        <v>0</v>
      </c>
      <c r="T74">
        <v>0</v>
      </c>
      <c r="U74">
        <v>0</v>
      </c>
      <c r="V74">
        <v>0</v>
      </c>
      <c r="W74">
        <v>0</v>
      </c>
      <c r="X74">
        <v>0</v>
      </c>
      <c r="Y74">
        <v>0</v>
      </c>
      <c r="Z74">
        <v>0</v>
      </c>
      <c r="AA74">
        <v>0</v>
      </c>
      <c r="AB74">
        <v>0</v>
      </c>
      <c r="AC74">
        <v>0</v>
      </c>
      <c r="AD74">
        <v>0</v>
      </c>
      <c r="AE74">
        <v>0</v>
      </c>
      <c r="AF74">
        <v>0</v>
      </c>
      <c r="AG74">
        <v>0</v>
      </c>
      <c r="AH74">
        <v>0</v>
      </c>
      <c r="AI74">
        <v>0</v>
      </c>
      <c r="AJ74">
        <v>0</v>
      </c>
      <c r="AK74">
        <v>107.98</v>
      </c>
      <c r="AL74">
        <v>0</v>
      </c>
      <c r="AM74">
        <v>0</v>
      </c>
      <c r="AN74">
        <v>0</v>
      </c>
      <c r="AO74">
        <v>0</v>
      </c>
      <c r="AP74">
        <v>0</v>
      </c>
      <c r="AQ74">
        <v>0</v>
      </c>
      <c r="AR74">
        <v>0</v>
      </c>
      <c r="AS74">
        <v>0</v>
      </c>
      <c r="AT74">
        <v>0</v>
      </c>
      <c r="AU74">
        <v>0</v>
      </c>
      <c r="AV74">
        <v>0</v>
      </c>
      <c r="AW74">
        <v>0</v>
      </c>
      <c r="AX74">
        <v>0</v>
      </c>
      <c r="AY74">
        <v>0</v>
      </c>
      <c r="AZ74">
        <v>0</v>
      </c>
      <c r="BA74">
        <v>0</v>
      </c>
      <c r="BB74">
        <v>0</v>
      </c>
      <c r="BC74">
        <v>0</v>
      </c>
      <c r="BD74">
        <v>0</v>
      </c>
      <c r="BE74">
        <v>0</v>
      </c>
      <c r="BF74">
        <v>0</v>
      </c>
      <c r="BG74">
        <v>0</v>
      </c>
      <c r="BH74">
        <v>1</v>
      </c>
      <c r="BI74">
        <v>9.6999999999999993</v>
      </c>
      <c r="BJ74">
        <v>28.2</v>
      </c>
      <c r="BK74">
        <v>29</v>
      </c>
      <c r="BL74">
        <v>316.95999999999998</v>
      </c>
      <c r="BM74">
        <v>47.54</v>
      </c>
      <c r="BN74">
        <v>364.5</v>
      </c>
      <c r="BO74">
        <v>364.5</v>
      </c>
      <c r="BQ74" t="s">
        <v>94</v>
      </c>
      <c r="BR74" t="s">
        <v>83</v>
      </c>
      <c r="BS74" s="3">
        <v>44700</v>
      </c>
      <c r="BT74" s="4">
        <v>0.30763888888888891</v>
      </c>
      <c r="BU74" t="s">
        <v>84</v>
      </c>
      <c r="BV74" t="s">
        <v>96</v>
      </c>
      <c r="BY74">
        <v>141164.82999999999</v>
      </c>
      <c r="BZ74" t="s">
        <v>97</v>
      </c>
      <c r="CC74" t="s">
        <v>80</v>
      </c>
      <c r="CD74">
        <v>9700</v>
      </c>
      <c r="CE74" t="s">
        <v>89</v>
      </c>
      <c r="CF74" s="3">
        <v>44701</v>
      </c>
      <c r="CI74">
        <v>1</v>
      </c>
      <c r="CJ74">
        <v>1</v>
      </c>
      <c r="CK74">
        <v>43</v>
      </c>
      <c r="CL74" t="s">
        <v>85</v>
      </c>
    </row>
    <row r="75" spans="1:90" x14ac:dyDescent="0.25">
      <c r="A75" t="s">
        <v>72</v>
      </c>
      <c r="B75" t="s">
        <v>73</v>
      </c>
      <c r="C75" t="s">
        <v>74</v>
      </c>
      <c r="E75" t="str">
        <f>"009941916101"</f>
        <v>009941916101</v>
      </c>
      <c r="F75" s="3">
        <v>44699</v>
      </c>
      <c r="G75">
        <v>202302</v>
      </c>
      <c r="H75" t="s">
        <v>75</v>
      </c>
      <c r="I75" t="s">
        <v>76</v>
      </c>
      <c r="J75" t="s">
        <v>77</v>
      </c>
      <c r="K75" t="s">
        <v>78</v>
      </c>
      <c r="L75" t="s">
        <v>315</v>
      </c>
      <c r="M75" t="s">
        <v>316</v>
      </c>
      <c r="N75" t="s">
        <v>158</v>
      </c>
      <c r="O75" t="s">
        <v>81</v>
      </c>
      <c r="P75" t="str">
        <f t="shared" si="3"/>
        <v xml:space="preserve">STORES                        </v>
      </c>
      <c r="Q75">
        <v>0</v>
      </c>
      <c r="R75">
        <v>0</v>
      </c>
      <c r="S75">
        <v>0</v>
      </c>
      <c r="T75">
        <v>0</v>
      </c>
      <c r="U75">
        <v>0</v>
      </c>
      <c r="V75">
        <v>0</v>
      </c>
      <c r="W75">
        <v>0</v>
      </c>
      <c r="X75">
        <v>0</v>
      </c>
      <c r="Y75">
        <v>0</v>
      </c>
      <c r="Z75">
        <v>0</v>
      </c>
      <c r="AA75">
        <v>0</v>
      </c>
      <c r="AB75">
        <v>0</v>
      </c>
      <c r="AC75">
        <v>0</v>
      </c>
      <c r="AD75">
        <v>0</v>
      </c>
      <c r="AE75">
        <v>0</v>
      </c>
      <c r="AF75">
        <v>0</v>
      </c>
      <c r="AG75">
        <v>0</v>
      </c>
      <c r="AH75">
        <v>0</v>
      </c>
      <c r="AI75">
        <v>0</v>
      </c>
      <c r="AJ75">
        <v>0</v>
      </c>
      <c r="AK75">
        <v>44.71</v>
      </c>
      <c r="AL75">
        <v>0</v>
      </c>
      <c r="AM75">
        <v>0</v>
      </c>
      <c r="AN75">
        <v>0</v>
      </c>
      <c r="AO75">
        <v>0</v>
      </c>
      <c r="AP75">
        <v>0</v>
      </c>
      <c r="AQ75">
        <v>0</v>
      </c>
      <c r="AR75">
        <v>0</v>
      </c>
      <c r="AS75">
        <v>0</v>
      </c>
      <c r="AT75">
        <v>0</v>
      </c>
      <c r="AU75">
        <v>0</v>
      </c>
      <c r="AV75">
        <v>0</v>
      </c>
      <c r="AW75">
        <v>0</v>
      </c>
      <c r="AX75">
        <v>0</v>
      </c>
      <c r="AY75">
        <v>0</v>
      </c>
      <c r="AZ75">
        <v>0</v>
      </c>
      <c r="BA75">
        <v>0</v>
      </c>
      <c r="BB75">
        <v>0</v>
      </c>
      <c r="BC75">
        <v>0</v>
      </c>
      <c r="BD75">
        <v>0</v>
      </c>
      <c r="BE75">
        <v>0</v>
      </c>
      <c r="BF75">
        <v>0</v>
      </c>
      <c r="BG75">
        <v>0</v>
      </c>
      <c r="BH75">
        <v>1</v>
      </c>
      <c r="BI75">
        <v>1</v>
      </c>
      <c r="BJ75">
        <v>0.2</v>
      </c>
      <c r="BK75">
        <v>1</v>
      </c>
      <c r="BL75">
        <v>129.07</v>
      </c>
      <c r="BM75">
        <v>19.36</v>
      </c>
      <c r="BN75">
        <v>148.43</v>
      </c>
      <c r="BO75">
        <v>148.43</v>
      </c>
      <c r="BQ75" t="s">
        <v>94</v>
      </c>
      <c r="BR75" t="s">
        <v>134</v>
      </c>
      <c r="BS75" s="3">
        <v>44704</v>
      </c>
      <c r="BT75" s="4">
        <v>0.41250000000000003</v>
      </c>
      <c r="BU75" t="s">
        <v>270</v>
      </c>
      <c r="BV75" t="s">
        <v>85</v>
      </c>
      <c r="BW75" t="s">
        <v>214</v>
      </c>
      <c r="BX75" t="s">
        <v>291</v>
      </c>
      <c r="BY75">
        <v>1200</v>
      </c>
      <c r="BZ75" t="s">
        <v>88</v>
      </c>
      <c r="CC75" t="s">
        <v>316</v>
      </c>
      <c r="CD75">
        <v>3370</v>
      </c>
      <c r="CE75" t="s">
        <v>89</v>
      </c>
      <c r="CF75" s="3">
        <v>44705</v>
      </c>
      <c r="CI75">
        <v>2</v>
      </c>
      <c r="CJ75">
        <v>3</v>
      </c>
      <c r="CK75">
        <v>23</v>
      </c>
      <c r="CL75" t="s">
        <v>85</v>
      </c>
    </row>
    <row r="76" spans="1:90" x14ac:dyDescent="0.25">
      <c r="A76" t="s">
        <v>72</v>
      </c>
      <c r="B76" t="s">
        <v>73</v>
      </c>
      <c r="C76" t="s">
        <v>74</v>
      </c>
      <c r="E76" t="str">
        <f>"009941915201"</f>
        <v>009941915201</v>
      </c>
      <c r="F76" s="3">
        <v>44699</v>
      </c>
      <c r="G76">
        <v>202302</v>
      </c>
      <c r="H76" t="s">
        <v>75</v>
      </c>
      <c r="I76" t="s">
        <v>76</v>
      </c>
      <c r="J76" t="s">
        <v>77</v>
      </c>
      <c r="K76" t="s">
        <v>78</v>
      </c>
      <c r="L76" t="s">
        <v>143</v>
      </c>
      <c r="M76" t="s">
        <v>144</v>
      </c>
      <c r="N76" t="s">
        <v>158</v>
      </c>
      <c r="O76" t="s">
        <v>81</v>
      </c>
      <c r="P76" t="str">
        <f t="shared" si="3"/>
        <v xml:space="preserve">STORES                        </v>
      </c>
      <c r="Q76">
        <v>0</v>
      </c>
      <c r="R76">
        <v>0</v>
      </c>
      <c r="S76">
        <v>0</v>
      </c>
      <c r="T76">
        <v>0</v>
      </c>
      <c r="U76">
        <v>0</v>
      </c>
      <c r="V76">
        <v>0</v>
      </c>
      <c r="W76">
        <v>0</v>
      </c>
      <c r="X76">
        <v>0</v>
      </c>
      <c r="Y76">
        <v>0</v>
      </c>
      <c r="Z76">
        <v>0</v>
      </c>
      <c r="AA76">
        <v>0</v>
      </c>
      <c r="AB76">
        <v>0</v>
      </c>
      <c r="AC76">
        <v>0</v>
      </c>
      <c r="AD76">
        <v>0</v>
      </c>
      <c r="AE76">
        <v>0</v>
      </c>
      <c r="AF76">
        <v>0</v>
      </c>
      <c r="AG76">
        <v>0</v>
      </c>
      <c r="AH76">
        <v>0</v>
      </c>
      <c r="AI76">
        <v>0</v>
      </c>
      <c r="AJ76">
        <v>0</v>
      </c>
      <c r="AK76">
        <v>109.57</v>
      </c>
      <c r="AL76">
        <v>0</v>
      </c>
      <c r="AM76">
        <v>0</v>
      </c>
      <c r="AN76">
        <v>0</v>
      </c>
      <c r="AO76">
        <v>0</v>
      </c>
      <c r="AP76">
        <v>0</v>
      </c>
      <c r="AQ76">
        <v>0</v>
      </c>
      <c r="AR76">
        <v>0</v>
      </c>
      <c r="AS76">
        <v>0</v>
      </c>
      <c r="AT76">
        <v>0</v>
      </c>
      <c r="AU76">
        <v>0</v>
      </c>
      <c r="AV76">
        <v>0</v>
      </c>
      <c r="AW76">
        <v>0</v>
      </c>
      <c r="AX76">
        <v>0</v>
      </c>
      <c r="AY76">
        <v>0</v>
      </c>
      <c r="AZ76">
        <v>0</v>
      </c>
      <c r="BA76">
        <v>0</v>
      </c>
      <c r="BB76">
        <v>0</v>
      </c>
      <c r="BC76">
        <v>0</v>
      </c>
      <c r="BD76">
        <v>0</v>
      </c>
      <c r="BE76">
        <v>0</v>
      </c>
      <c r="BF76">
        <v>0</v>
      </c>
      <c r="BG76">
        <v>0</v>
      </c>
      <c r="BH76">
        <v>1</v>
      </c>
      <c r="BI76">
        <v>1.6</v>
      </c>
      <c r="BJ76">
        <v>9.1</v>
      </c>
      <c r="BK76">
        <v>9.5</v>
      </c>
      <c r="BL76">
        <v>316.31</v>
      </c>
      <c r="BM76">
        <v>47.45</v>
      </c>
      <c r="BN76">
        <v>363.76</v>
      </c>
      <c r="BO76">
        <v>363.76</v>
      </c>
      <c r="BQ76" t="s">
        <v>94</v>
      </c>
      <c r="BR76" t="s">
        <v>317</v>
      </c>
      <c r="BS76" s="3">
        <v>44700</v>
      </c>
      <c r="BT76" s="4">
        <v>0.36736111111111108</v>
      </c>
      <c r="BU76" t="s">
        <v>318</v>
      </c>
      <c r="BV76" t="s">
        <v>96</v>
      </c>
      <c r="BY76">
        <v>45357.31</v>
      </c>
      <c r="BZ76" t="s">
        <v>88</v>
      </c>
      <c r="CA76" t="s">
        <v>146</v>
      </c>
      <c r="CC76" t="s">
        <v>144</v>
      </c>
      <c r="CD76">
        <v>8000</v>
      </c>
      <c r="CE76" t="s">
        <v>89</v>
      </c>
      <c r="CF76" s="3">
        <v>44701</v>
      </c>
      <c r="CI76">
        <v>1</v>
      </c>
      <c r="CJ76">
        <v>1</v>
      </c>
      <c r="CK76">
        <v>21</v>
      </c>
      <c r="CL76" t="s">
        <v>85</v>
      </c>
    </row>
    <row r="77" spans="1:90" x14ac:dyDescent="0.25">
      <c r="A77" t="s">
        <v>72</v>
      </c>
      <c r="B77" t="s">
        <v>73</v>
      </c>
      <c r="C77" t="s">
        <v>74</v>
      </c>
      <c r="E77" t="str">
        <f>"009941915016"</f>
        <v>009941915016</v>
      </c>
      <c r="F77" s="3">
        <v>44699</v>
      </c>
      <c r="G77">
        <v>202302</v>
      </c>
      <c r="H77" t="s">
        <v>75</v>
      </c>
      <c r="I77" t="s">
        <v>76</v>
      </c>
      <c r="J77" t="s">
        <v>77</v>
      </c>
      <c r="K77" t="s">
        <v>78</v>
      </c>
      <c r="L77" t="s">
        <v>253</v>
      </c>
      <c r="M77" t="s">
        <v>254</v>
      </c>
      <c r="N77" t="s">
        <v>319</v>
      </c>
      <c r="O77" t="s">
        <v>93</v>
      </c>
      <c r="P77" t="str">
        <f t="shared" si="3"/>
        <v xml:space="preserve">STORES                        </v>
      </c>
      <c r="Q77">
        <v>0</v>
      </c>
      <c r="R77">
        <v>0</v>
      </c>
      <c r="S77">
        <v>0</v>
      </c>
      <c r="T77">
        <v>0</v>
      </c>
      <c r="U77">
        <v>0</v>
      </c>
      <c r="V77">
        <v>0</v>
      </c>
      <c r="W77">
        <v>0</v>
      </c>
      <c r="X77">
        <v>0</v>
      </c>
      <c r="Y77">
        <v>0</v>
      </c>
      <c r="Z77">
        <v>0</v>
      </c>
      <c r="AA77">
        <v>0</v>
      </c>
      <c r="AB77">
        <v>0</v>
      </c>
      <c r="AC77">
        <v>0</v>
      </c>
      <c r="AD77">
        <v>0</v>
      </c>
      <c r="AE77">
        <v>0</v>
      </c>
      <c r="AF77">
        <v>0</v>
      </c>
      <c r="AG77">
        <v>0</v>
      </c>
      <c r="AH77">
        <v>0</v>
      </c>
      <c r="AI77">
        <v>0</v>
      </c>
      <c r="AJ77">
        <v>0</v>
      </c>
      <c r="AK77">
        <v>44.63</v>
      </c>
      <c r="AL77">
        <v>0</v>
      </c>
      <c r="AM77">
        <v>0</v>
      </c>
      <c r="AN77">
        <v>0</v>
      </c>
      <c r="AO77">
        <v>0</v>
      </c>
      <c r="AP77">
        <v>0</v>
      </c>
      <c r="AQ77">
        <v>0</v>
      </c>
      <c r="AR77">
        <v>0</v>
      </c>
      <c r="AS77">
        <v>0</v>
      </c>
      <c r="AT77">
        <v>0</v>
      </c>
      <c r="AU77">
        <v>0</v>
      </c>
      <c r="AV77">
        <v>0</v>
      </c>
      <c r="AW77">
        <v>0</v>
      </c>
      <c r="AX77">
        <v>0</v>
      </c>
      <c r="AY77">
        <v>0</v>
      </c>
      <c r="AZ77">
        <v>0</v>
      </c>
      <c r="BA77">
        <v>0</v>
      </c>
      <c r="BB77">
        <v>0</v>
      </c>
      <c r="BC77">
        <v>0</v>
      </c>
      <c r="BD77">
        <v>0</v>
      </c>
      <c r="BE77">
        <v>0</v>
      </c>
      <c r="BF77">
        <v>0</v>
      </c>
      <c r="BG77">
        <v>0</v>
      </c>
      <c r="BH77">
        <v>1</v>
      </c>
      <c r="BI77">
        <v>10.9</v>
      </c>
      <c r="BJ77">
        <v>9.1999999999999993</v>
      </c>
      <c r="BK77">
        <v>11</v>
      </c>
      <c r="BL77">
        <v>134.08000000000001</v>
      </c>
      <c r="BM77">
        <v>20.11</v>
      </c>
      <c r="BN77">
        <v>154.19</v>
      </c>
      <c r="BO77">
        <v>154.19</v>
      </c>
      <c r="BQ77" t="s">
        <v>94</v>
      </c>
      <c r="BR77" t="s">
        <v>94</v>
      </c>
      <c r="BS77" s="3">
        <v>44701</v>
      </c>
      <c r="BT77" s="4">
        <v>0.52500000000000002</v>
      </c>
      <c r="BU77" t="s">
        <v>320</v>
      </c>
      <c r="BV77" t="s">
        <v>96</v>
      </c>
      <c r="BY77">
        <v>45860.35</v>
      </c>
      <c r="BZ77" t="s">
        <v>97</v>
      </c>
      <c r="CC77" t="s">
        <v>254</v>
      </c>
      <c r="CD77">
        <v>6536</v>
      </c>
      <c r="CE77" t="s">
        <v>89</v>
      </c>
      <c r="CF77" s="3">
        <v>44702</v>
      </c>
      <c r="CI77">
        <v>2</v>
      </c>
      <c r="CJ77">
        <v>2</v>
      </c>
      <c r="CK77">
        <v>41</v>
      </c>
      <c r="CL77" t="s">
        <v>85</v>
      </c>
    </row>
    <row r="78" spans="1:90" x14ac:dyDescent="0.25">
      <c r="A78" t="s">
        <v>72</v>
      </c>
      <c r="B78" t="s">
        <v>73</v>
      </c>
      <c r="C78" t="s">
        <v>74</v>
      </c>
      <c r="E78" t="str">
        <f>"009941737493"</f>
        <v>009941737493</v>
      </c>
      <c r="F78" s="3">
        <v>44699</v>
      </c>
      <c r="G78">
        <v>202302</v>
      </c>
      <c r="H78" t="s">
        <v>75</v>
      </c>
      <c r="I78" t="s">
        <v>76</v>
      </c>
      <c r="J78" t="s">
        <v>77</v>
      </c>
      <c r="K78" t="s">
        <v>78</v>
      </c>
      <c r="L78" t="s">
        <v>90</v>
      </c>
      <c r="M78" t="s">
        <v>91</v>
      </c>
      <c r="N78" t="s">
        <v>158</v>
      </c>
      <c r="O78" t="s">
        <v>93</v>
      </c>
      <c r="P78" t="str">
        <f t="shared" si="3"/>
        <v xml:space="preserve">STORES                        </v>
      </c>
      <c r="Q78">
        <v>0</v>
      </c>
      <c r="R78">
        <v>0</v>
      </c>
      <c r="S78">
        <v>0</v>
      </c>
      <c r="T78">
        <v>0</v>
      </c>
      <c r="U78">
        <v>0</v>
      </c>
      <c r="V78">
        <v>0</v>
      </c>
      <c r="W78">
        <v>0</v>
      </c>
      <c r="X78">
        <v>0</v>
      </c>
      <c r="Y78">
        <v>0</v>
      </c>
      <c r="Z78">
        <v>0</v>
      </c>
      <c r="AA78">
        <v>0</v>
      </c>
      <c r="AB78">
        <v>0</v>
      </c>
      <c r="AC78">
        <v>0</v>
      </c>
      <c r="AD78">
        <v>0</v>
      </c>
      <c r="AE78">
        <v>0</v>
      </c>
      <c r="AF78">
        <v>0</v>
      </c>
      <c r="AG78">
        <v>0</v>
      </c>
      <c r="AH78">
        <v>0</v>
      </c>
      <c r="AI78">
        <v>0</v>
      </c>
      <c r="AJ78">
        <v>0</v>
      </c>
      <c r="AK78">
        <v>101.54</v>
      </c>
      <c r="AL78">
        <v>0</v>
      </c>
      <c r="AM78">
        <v>0</v>
      </c>
      <c r="AN78">
        <v>0</v>
      </c>
      <c r="AO78">
        <v>0</v>
      </c>
      <c r="AP78">
        <v>0</v>
      </c>
      <c r="AQ78">
        <v>0</v>
      </c>
      <c r="AR78">
        <v>0</v>
      </c>
      <c r="AS78">
        <v>0</v>
      </c>
      <c r="AT78">
        <v>0</v>
      </c>
      <c r="AU78">
        <v>0</v>
      </c>
      <c r="AV78">
        <v>0</v>
      </c>
      <c r="AW78">
        <v>0</v>
      </c>
      <c r="AX78">
        <v>0</v>
      </c>
      <c r="AY78">
        <v>0</v>
      </c>
      <c r="AZ78">
        <v>0</v>
      </c>
      <c r="BA78">
        <v>0</v>
      </c>
      <c r="BB78">
        <v>0</v>
      </c>
      <c r="BC78">
        <v>0</v>
      </c>
      <c r="BD78">
        <v>0</v>
      </c>
      <c r="BE78">
        <v>0</v>
      </c>
      <c r="BF78">
        <v>0</v>
      </c>
      <c r="BG78">
        <v>0</v>
      </c>
      <c r="BH78">
        <v>1</v>
      </c>
      <c r="BI78">
        <v>5.2</v>
      </c>
      <c r="BJ78">
        <v>26.8</v>
      </c>
      <c r="BK78">
        <v>27</v>
      </c>
      <c r="BL78">
        <v>298.38</v>
      </c>
      <c r="BM78">
        <v>44.76</v>
      </c>
      <c r="BN78">
        <v>343.14</v>
      </c>
      <c r="BO78">
        <v>343.14</v>
      </c>
      <c r="BQ78" t="s">
        <v>94</v>
      </c>
      <c r="BR78" t="s">
        <v>83</v>
      </c>
      <c r="BS78" s="3">
        <v>44700</v>
      </c>
      <c r="BT78" s="4">
        <v>0.33819444444444446</v>
      </c>
      <c r="BU78" t="s">
        <v>321</v>
      </c>
      <c r="BV78" t="s">
        <v>96</v>
      </c>
      <c r="BY78">
        <v>134026.5</v>
      </c>
      <c r="BZ78" t="s">
        <v>97</v>
      </c>
      <c r="CA78" t="s">
        <v>98</v>
      </c>
      <c r="CC78" t="s">
        <v>91</v>
      </c>
      <c r="CD78">
        <v>1034</v>
      </c>
      <c r="CE78" t="s">
        <v>89</v>
      </c>
      <c r="CF78" s="3">
        <v>44700</v>
      </c>
      <c r="CI78">
        <v>1</v>
      </c>
      <c r="CJ78">
        <v>1</v>
      </c>
      <c r="CK78">
        <v>43</v>
      </c>
      <c r="CL78" t="s">
        <v>85</v>
      </c>
    </row>
    <row r="79" spans="1:90" x14ac:dyDescent="0.25">
      <c r="A79" t="s">
        <v>72</v>
      </c>
      <c r="B79" t="s">
        <v>73</v>
      </c>
      <c r="C79" t="s">
        <v>74</v>
      </c>
      <c r="E79" t="str">
        <f>"009941735764"</f>
        <v>009941735764</v>
      </c>
      <c r="F79" s="3">
        <v>44699</v>
      </c>
      <c r="G79">
        <v>202302</v>
      </c>
      <c r="H79" t="s">
        <v>75</v>
      </c>
      <c r="I79" t="s">
        <v>76</v>
      </c>
      <c r="J79" t="s">
        <v>77</v>
      </c>
      <c r="K79" t="s">
        <v>78</v>
      </c>
      <c r="L79" t="s">
        <v>245</v>
      </c>
      <c r="M79" t="s">
        <v>246</v>
      </c>
      <c r="N79" t="s">
        <v>158</v>
      </c>
      <c r="O79" t="s">
        <v>93</v>
      </c>
      <c r="P79" t="str">
        <f t="shared" si="3"/>
        <v xml:space="preserve">STORES                        </v>
      </c>
      <c r="Q79">
        <v>0</v>
      </c>
      <c r="R79">
        <v>0</v>
      </c>
      <c r="S79">
        <v>0</v>
      </c>
      <c r="T79">
        <v>0</v>
      </c>
      <c r="U79">
        <v>0</v>
      </c>
      <c r="V79">
        <v>0</v>
      </c>
      <c r="W79">
        <v>0</v>
      </c>
      <c r="X79">
        <v>0</v>
      </c>
      <c r="Y79">
        <v>0</v>
      </c>
      <c r="Z79">
        <v>0</v>
      </c>
      <c r="AA79">
        <v>0</v>
      </c>
      <c r="AB79">
        <v>0</v>
      </c>
      <c r="AC79">
        <v>0</v>
      </c>
      <c r="AD79">
        <v>0</v>
      </c>
      <c r="AE79">
        <v>0</v>
      </c>
      <c r="AF79">
        <v>0</v>
      </c>
      <c r="AG79">
        <v>0</v>
      </c>
      <c r="AH79">
        <v>0</v>
      </c>
      <c r="AI79">
        <v>0</v>
      </c>
      <c r="AJ79">
        <v>0</v>
      </c>
      <c r="AK79">
        <v>233.44</v>
      </c>
      <c r="AL79">
        <v>0</v>
      </c>
      <c r="AM79">
        <v>0</v>
      </c>
      <c r="AN79">
        <v>0</v>
      </c>
      <c r="AO79">
        <v>0</v>
      </c>
      <c r="AP79">
        <v>0</v>
      </c>
      <c r="AQ79">
        <v>0</v>
      </c>
      <c r="AR79">
        <v>0</v>
      </c>
      <c r="AS79">
        <v>0</v>
      </c>
      <c r="AT79">
        <v>0</v>
      </c>
      <c r="AU79">
        <v>0</v>
      </c>
      <c r="AV79">
        <v>0</v>
      </c>
      <c r="AW79">
        <v>0</v>
      </c>
      <c r="AX79">
        <v>0</v>
      </c>
      <c r="AY79">
        <v>0</v>
      </c>
      <c r="AZ79">
        <v>0</v>
      </c>
      <c r="BA79">
        <v>0</v>
      </c>
      <c r="BB79">
        <v>0</v>
      </c>
      <c r="BC79">
        <v>0</v>
      </c>
      <c r="BD79">
        <v>0</v>
      </c>
      <c r="BE79">
        <v>0</v>
      </c>
      <c r="BF79">
        <v>0</v>
      </c>
      <c r="BG79">
        <v>0</v>
      </c>
      <c r="BH79">
        <v>1</v>
      </c>
      <c r="BI79">
        <v>8</v>
      </c>
      <c r="BJ79">
        <v>67.8</v>
      </c>
      <c r="BK79">
        <v>68</v>
      </c>
      <c r="BL79">
        <v>679.15</v>
      </c>
      <c r="BM79">
        <v>101.87</v>
      </c>
      <c r="BN79">
        <v>781.02</v>
      </c>
      <c r="BO79">
        <v>781.02</v>
      </c>
      <c r="BQ79" t="s">
        <v>94</v>
      </c>
      <c r="BR79" t="s">
        <v>83</v>
      </c>
      <c r="BS79" s="3">
        <v>44704</v>
      </c>
      <c r="BT79" s="4">
        <v>0.375</v>
      </c>
      <c r="BU79" t="s">
        <v>247</v>
      </c>
      <c r="BV79" t="s">
        <v>85</v>
      </c>
      <c r="BW79" t="s">
        <v>86</v>
      </c>
      <c r="BX79" t="s">
        <v>322</v>
      </c>
      <c r="BY79">
        <v>339150</v>
      </c>
      <c r="BZ79" t="s">
        <v>97</v>
      </c>
      <c r="CC79" t="s">
        <v>246</v>
      </c>
      <c r="CD79">
        <v>9459</v>
      </c>
      <c r="CE79" t="s">
        <v>89</v>
      </c>
      <c r="CF79" s="3">
        <v>44704</v>
      </c>
      <c r="CI79">
        <v>1</v>
      </c>
      <c r="CJ79">
        <v>3</v>
      </c>
      <c r="CK79">
        <v>43</v>
      </c>
      <c r="CL79" t="s">
        <v>85</v>
      </c>
    </row>
    <row r="80" spans="1:90" x14ac:dyDescent="0.25">
      <c r="A80" t="s">
        <v>72</v>
      </c>
      <c r="B80" t="s">
        <v>73</v>
      </c>
      <c r="C80" t="s">
        <v>74</v>
      </c>
      <c r="E80" t="str">
        <f>"009936115885"</f>
        <v>009936115885</v>
      </c>
      <c r="F80" s="3">
        <v>44686</v>
      </c>
      <c r="G80">
        <v>202302</v>
      </c>
      <c r="H80" t="s">
        <v>75</v>
      </c>
      <c r="I80" t="s">
        <v>76</v>
      </c>
      <c r="J80" t="s">
        <v>77</v>
      </c>
      <c r="K80" t="s">
        <v>78</v>
      </c>
      <c r="L80" t="s">
        <v>178</v>
      </c>
      <c r="M80" t="s">
        <v>179</v>
      </c>
      <c r="N80" t="s">
        <v>158</v>
      </c>
      <c r="O80" t="s">
        <v>93</v>
      </c>
      <c r="P80" t="str">
        <f t="shared" si="3"/>
        <v xml:space="preserve">STORES                        </v>
      </c>
      <c r="Q80">
        <v>0</v>
      </c>
      <c r="R80">
        <v>0</v>
      </c>
      <c r="S80">
        <v>0</v>
      </c>
      <c r="T80">
        <v>0</v>
      </c>
      <c r="U80">
        <v>0</v>
      </c>
      <c r="V80">
        <v>0</v>
      </c>
      <c r="W80">
        <v>0</v>
      </c>
      <c r="X80">
        <v>0</v>
      </c>
      <c r="Y80">
        <v>0</v>
      </c>
      <c r="Z80">
        <v>0</v>
      </c>
      <c r="AA80">
        <v>0</v>
      </c>
      <c r="AB80">
        <v>0</v>
      </c>
      <c r="AC80">
        <v>0</v>
      </c>
      <c r="AD80">
        <v>0</v>
      </c>
      <c r="AE80">
        <v>0</v>
      </c>
      <c r="AF80">
        <v>0</v>
      </c>
      <c r="AG80">
        <v>0</v>
      </c>
      <c r="AH80">
        <v>0</v>
      </c>
      <c r="AI80">
        <v>0</v>
      </c>
      <c r="AJ80">
        <v>0</v>
      </c>
      <c r="AK80">
        <v>430.84</v>
      </c>
      <c r="AL80">
        <v>0</v>
      </c>
      <c r="AM80">
        <v>0</v>
      </c>
      <c r="AN80">
        <v>0</v>
      </c>
      <c r="AO80">
        <v>0</v>
      </c>
      <c r="AP80">
        <v>0</v>
      </c>
      <c r="AQ80">
        <v>0</v>
      </c>
      <c r="AR80">
        <v>0</v>
      </c>
      <c r="AS80">
        <v>0</v>
      </c>
      <c r="AT80">
        <v>0</v>
      </c>
      <c r="AU80">
        <v>0</v>
      </c>
      <c r="AV80">
        <v>0</v>
      </c>
      <c r="AW80">
        <v>0</v>
      </c>
      <c r="AX80">
        <v>0</v>
      </c>
      <c r="AY80">
        <v>0</v>
      </c>
      <c r="AZ80">
        <v>0</v>
      </c>
      <c r="BA80">
        <v>0</v>
      </c>
      <c r="BB80">
        <v>0</v>
      </c>
      <c r="BC80">
        <v>0</v>
      </c>
      <c r="BD80">
        <v>0</v>
      </c>
      <c r="BE80">
        <v>0</v>
      </c>
      <c r="BF80">
        <v>0</v>
      </c>
      <c r="BG80">
        <v>0</v>
      </c>
      <c r="BH80">
        <v>2</v>
      </c>
      <c r="BI80">
        <v>225</v>
      </c>
      <c r="BJ80">
        <v>142</v>
      </c>
      <c r="BK80">
        <v>225</v>
      </c>
      <c r="BL80">
        <v>1248.99</v>
      </c>
      <c r="BM80">
        <v>187.35</v>
      </c>
      <c r="BN80">
        <v>1436.34</v>
      </c>
      <c r="BO80">
        <v>1436.34</v>
      </c>
      <c r="BQ80" t="s">
        <v>94</v>
      </c>
      <c r="BR80" t="s">
        <v>83</v>
      </c>
      <c r="BS80" s="3">
        <v>44690</v>
      </c>
      <c r="BT80" s="4">
        <v>0.5</v>
      </c>
      <c r="BU80" t="s">
        <v>323</v>
      </c>
      <c r="BV80" t="s">
        <v>96</v>
      </c>
      <c r="BY80">
        <v>710000</v>
      </c>
      <c r="BZ80" t="s">
        <v>97</v>
      </c>
      <c r="CC80" t="s">
        <v>179</v>
      </c>
      <c r="CD80">
        <v>6045</v>
      </c>
      <c r="CE80" t="s">
        <v>89</v>
      </c>
      <c r="CF80" s="3">
        <v>44690</v>
      </c>
      <c r="CI80">
        <v>2</v>
      </c>
      <c r="CJ80">
        <v>2</v>
      </c>
      <c r="CK80">
        <v>41</v>
      </c>
      <c r="CL80" t="s">
        <v>85</v>
      </c>
    </row>
    <row r="81" spans="1:90" x14ac:dyDescent="0.25">
      <c r="A81" t="s">
        <v>72</v>
      </c>
      <c r="B81" t="s">
        <v>73</v>
      </c>
      <c r="C81" t="s">
        <v>74</v>
      </c>
      <c r="E81" t="str">
        <f>"080010468853"</f>
        <v>080010468853</v>
      </c>
      <c r="F81" s="3">
        <v>44686</v>
      </c>
      <c r="G81">
        <v>202302</v>
      </c>
      <c r="H81" t="s">
        <v>99</v>
      </c>
      <c r="I81" t="s">
        <v>100</v>
      </c>
      <c r="J81" t="s">
        <v>101</v>
      </c>
      <c r="K81" t="s">
        <v>78</v>
      </c>
      <c r="L81" t="s">
        <v>132</v>
      </c>
      <c r="M81" t="s">
        <v>133</v>
      </c>
      <c r="N81" t="s">
        <v>197</v>
      </c>
      <c r="O81" t="s">
        <v>81</v>
      </c>
      <c r="P81" t="str">
        <f>"-                             "</f>
        <v xml:space="preserve">-                             </v>
      </c>
      <c r="Q81">
        <v>0</v>
      </c>
      <c r="R81">
        <v>0</v>
      </c>
      <c r="S81">
        <v>0</v>
      </c>
      <c r="T81">
        <v>0</v>
      </c>
      <c r="U81">
        <v>0</v>
      </c>
      <c r="V81">
        <v>0</v>
      </c>
      <c r="W81">
        <v>0</v>
      </c>
      <c r="X81">
        <v>0</v>
      </c>
      <c r="Y81">
        <v>0</v>
      </c>
      <c r="Z81">
        <v>0</v>
      </c>
      <c r="AA81">
        <v>0</v>
      </c>
      <c r="AB81">
        <v>0</v>
      </c>
      <c r="AC81">
        <v>0</v>
      </c>
      <c r="AD81">
        <v>0</v>
      </c>
      <c r="AE81">
        <v>0</v>
      </c>
      <c r="AF81">
        <v>0</v>
      </c>
      <c r="AG81">
        <v>0</v>
      </c>
      <c r="AH81">
        <v>0</v>
      </c>
      <c r="AI81">
        <v>0</v>
      </c>
      <c r="AJ81">
        <v>0</v>
      </c>
      <c r="AK81">
        <v>46.14</v>
      </c>
      <c r="AL81">
        <v>0</v>
      </c>
      <c r="AM81">
        <v>0</v>
      </c>
      <c r="AN81">
        <v>0</v>
      </c>
      <c r="AO81">
        <v>0</v>
      </c>
      <c r="AP81">
        <v>0</v>
      </c>
      <c r="AQ81">
        <v>0</v>
      </c>
      <c r="AR81">
        <v>0</v>
      </c>
      <c r="AS81">
        <v>0</v>
      </c>
      <c r="AT81">
        <v>0</v>
      </c>
      <c r="AU81">
        <v>0</v>
      </c>
      <c r="AV81">
        <v>0</v>
      </c>
      <c r="AW81">
        <v>0</v>
      </c>
      <c r="AX81">
        <v>0</v>
      </c>
      <c r="AY81">
        <v>0</v>
      </c>
      <c r="AZ81">
        <v>0</v>
      </c>
      <c r="BA81">
        <v>0</v>
      </c>
      <c r="BB81">
        <v>0</v>
      </c>
      <c r="BC81">
        <v>0</v>
      </c>
      <c r="BD81">
        <v>0</v>
      </c>
      <c r="BE81">
        <v>0</v>
      </c>
      <c r="BF81">
        <v>0</v>
      </c>
      <c r="BG81">
        <v>0</v>
      </c>
      <c r="BH81">
        <v>1</v>
      </c>
      <c r="BI81">
        <v>0.5</v>
      </c>
      <c r="BJ81">
        <v>3.6</v>
      </c>
      <c r="BK81">
        <v>4</v>
      </c>
      <c r="BL81">
        <v>133.19999999999999</v>
      </c>
      <c r="BM81">
        <v>19.98</v>
      </c>
      <c r="BN81">
        <v>153.18</v>
      </c>
      <c r="BO81">
        <v>153.18</v>
      </c>
      <c r="BP81" t="s">
        <v>105</v>
      </c>
      <c r="BQ81" t="s">
        <v>324</v>
      </c>
      <c r="BR81" t="s">
        <v>107</v>
      </c>
      <c r="BS81" s="3">
        <v>44690</v>
      </c>
      <c r="BT81" s="4">
        <v>0.4069444444444445</v>
      </c>
      <c r="BU81" t="s">
        <v>325</v>
      </c>
      <c r="BV81" t="s">
        <v>96</v>
      </c>
      <c r="BY81">
        <v>17842.88</v>
      </c>
      <c r="CA81" t="s">
        <v>326</v>
      </c>
      <c r="CC81" t="s">
        <v>133</v>
      </c>
      <c r="CD81">
        <v>4091</v>
      </c>
      <c r="CE81" t="s">
        <v>111</v>
      </c>
      <c r="CF81" s="3">
        <v>44691</v>
      </c>
      <c r="CI81">
        <v>1</v>
      </c>
      <c r="CJ81">
        <v>1</v>
      </c>
      <c r="CK81">
        <v>21</v>
      </c>
      <c r="CL81" t="s">
        <v>85</v>
      </c>
    </row>
    <row r="82" spans="1:90" x14ac:dyDescent="0.25">
      <c r="A82" t="s">
        <v>72</v>
      </c>
      <c r="B82" t="s">
        <v>73</v>
      </c>
      <c r="C82" t="s">
        <v>74</v>
      </c>
      <c r="E82" t="str">
        <f>"009942122818"</f>
        <v>009942122818</v>
      </c>
      <c r="F82" s="3">
        <v>44687</v>
      </c>
      <c r="G82">
        <v>202302</v>
      </c>
      <c r="H82" t="s">
        <v>253</v>
      </c>
      <c r="I82" t="s">
        <v>254</v>
      </c>
      <c r="J82" t="s">
        <v>295</v>
      </c>
      <c r="K82" t="s">
        <v>78</v>
      </c>
      <c r="L82" t="s">
        <v>151</v>
      </c>
      <c r="M82" t="s">
        <v>152</v>
      </c>
      <c r="N82" t="s">
        <v>327</v>
      </c>
      <c r="O82" t="s">
        <v>93</v>
      </c>
      <c r="P82" t="str">
        <f>"                              "</f>
        <v xml:space="preserve">                              </v>
      </c>
      <c r="Q82">
        <v>0</v>
      </c>
      <c r="R82">
        <v>0</v>
      </c>
      <c r="S82">
        <v>0</v>
      </c>
      <c r="T82">
        <v>0</v>
      </c>
      <c r="U82">
        <v>0</v>
      </c>
      <c r="V82">
        <v>0</v>
      </c>
      <c r="W82">
        <v>0</v>
      </c>
      <c r="X82">
        <v>0</v>
      </c>
      <c r="Y82">
        <v>0</v>
      </c>
      <c r="Z82">
        <v>0</v>
      </c>
      <c r="AA82">
        <v>0</v>
      </c>
      <c r="AB82">
        <v>0</v>
      </c>
      <c r="AC82">
        <v>0</v>
      </c>
      <c r="AD82">
        <v>0</v>
      </c>
      <c r="AE82">
        <v>0</v>
      </c>
      <c r="AF82">
        <v>0</v>
      </c>
      <c r="AG82">
        <v>0</v>
      </c>
      <c r="AH82">
        <v>0</v>
      </c>
      <c r="AI82">
        <v>0</v>
      </c>
      <c r="AJ82">
        <v>0</v>
      </c>
      <c r="AK82">
        <v>131.06</v>
      </c>
      <c r="AL82">
        <v>0</v>
      </c>
      <c r="AM82">
        <v>0</v>
      </c>
      <c r="AN82">
        <v>0</v>
      </c>
      <c r="AO82">
        <v>0</v>
      </c>
      <c r="AP82">
        <v>0</v>
      </c>
      <c r="AQ82">
        <v>0</v>
      </c>
      <c r="AR82">
        <v>0</v>
      </c>
      <c r="AS82">
        <v>0</v>
      </c>
      <c r="AT82">
        <v>0</v>
      </c>
      <c r="AU82">
        <v>0</v>
      </c>
      <c r="AV82">
        <v>0</v>
      </c>
      <c r="AW82">
        <v>0</v>
      </c>
      <c r="AX82">
        <v>0</v>
      </c>
      <c r="AY82">
        <v>0</v>
      </c>
      <c r="AZ82">
        <v>0</v>
      </c>
      <c r="BA82">
        <v>0</v>
      </c>
      <c r="BB82">
        <v>0</v>
      </c>
      <c r="BC82">
        <v>0</v>
      </c>
      <c r="BD82">
        <v>0</v>
      </c>
      <c r="BE82">
        <v>0</v>
      </c>
      <c r="BF82">
        <v>0</v>
      </c>
      <c r="BG82">
        <v>0</v>
      </c>
      <c r="BH82">
        <v>3</v>
      </c>
      <c r="BI82">
        <v>50.6</v>
      </c>
      <c r="BJ82">
        <v>61.9</v>
      </c>
      <c r="BK82">
        <v>62</v>
      </c>
      <c r="BL82">
        <v>383.6</v>
      </c>
      <c r="BM82">
        <v>57.54</v>
      </c>
      <c r="BN82">
        <v>441.14</v>
      </c>
      <c r="BO82">
        <v>441.14</v>
      </c>
      <c r="BQ82" t="s">
        <v>328</v>
      </c>
      <c r="BR82" t="s">
        <v>329</v>
      </c>
      <c r="BS82" s="3">
        <v>44692</v>
      </c>
      <c r="BT82" s="4">
        <v>0.31666666666666665</v>
      </c>
      <c r="BU82" t="s">
        <v>330</v>
      </c>
      <c r="BV82" t="s">
        <v>96</v>
      </c>
      <c r="BY82">
        <v>309663</v>
      </c>
      <c r="BZ82" t="s">
        <v>97</v>
      </c>
      <c r="CC82" t="s">
        <v>152</v>
      </c>
      <c r="CD82">
        <v>2196</v>
      </c>
      <c r="CE82" t="s">
        <v>89</v>
      </c>
      <c r="CF82" s="3">
        <v>44692</v>
      </c>
      <c r="CI82">
        <v>3</v>
      </c>
      <c r="CJ82">
        <v>3</v>
      </c>
      <c r="CK82">
        <v>41</v>
      </c>
      <c r="CL82" t="s">
        <v>85</v>
      </c>
    </row>
    <row r="83" spans="1:90" x14ac:dyDescent="0.25">
      <c r="A83" t="s">
        <v>72</v>
      </c>
      <c r="B83" t="s">
        <v>73</v>
      </c>
      <c r="C83" t="s">
        <v>74</v>
      </c>
      <c r="E83" t="str">
        <f>"009942503341"</f>
        <v>009942503341</v>
      </c>
      <c r="F83" s="3">
        <v>44691</v>
      </c>
      <c r="G83">
        <v>202302</v>
      </c>
      <c r="H83" t="s">
        <v>79</v>
      </c>
      <c r="I83" t="s">
        <v>80</v>
      </c>
      <c r="J83" t="s">
        <v>77</v>
      </c>
      <c r="K83" t="s">
        <v>78</v>
      </c>
      <c r="L83" t="s">
        <v>75</v>
      </c>
      <c r="M83" t="s">
        <v>76</v>
      </c>
      <c r="N83" t="s">
        <v>77</v>
      </c>
      <c r="O83" t="s">
        <v>93</v>
      </c>
      <c r="P83" t="str">
        <f>"                              "</f>
        <v xml:space="preserve">                              </v>
      </c>
      <c r="Q83">
        <v>0</v>
      </c>
      <c r="R83">
        <v>0</v>
      </c>
      <c r="S83">
        <v>0</v>
      </c>
      <c r="T83">
        <v>0</v>
      </c>
      <c r="U83">
        <v>0</v>
      </c>
      <c r="V83">
        <v>0</v>
      </c>
      <c r="W83">
        <v>0</v>
      </c>
      <c r="X83">
        <v>0</v>
      </c>
      <c r="Y83">
        <v>0</v>
      </c>
      <c r="Z83">
        <v>0</v>
      </c>
      <c r="AA83">
        <v>0</v>
      </c>
      <c r="AB83">
        <v>0</v>
      </c>
      <c r="AC83">
        <v>0</v>
      </c>
      <c r="AD83">
        <v>0</v>
      </c>
      <c r="AE83">
        <v>0</v>
      </c>
      <c r="AF83">
        <v>0</v>
      </c>
      <c r="AG83">
        <v>0</v>
      </c>
      <c r="AH83">
        <v>0</v>
      </c>
      <c r="AI83">
        <v>0</v>
      </c>
      <c r="AJ83">
        <v>0</v>
      </c>
      <c r="AK83">
        <v>146.58000000000001</v>
      </c>
      <c r="AL83">
        <v>0</v>
      </c>
      <c r="AM83">
        <v>0</v>
      </c>
      <c r="AN83">
        <v>0</v>
      </c>
      <c r="AO83">
        <v>0</v>
      </c>
      <c r="AP83">
        <v>0</v>
      </c>
      <c r="AQ83">
        <v>0</v>
      </c>
      <c r="AR83">
        <v>0</v>
      </c>
      <c r="AS83">
        <v>0</v>
      </c>
      <c r="AT83">
        <v>0</v>
      </c>
      <c r="AU83">
        <v>0</v>
      </c>
      <c r="AV83">
        <v>0</v>
      </c>
      <c r="AW83">
        <v>0</v>
      </c>
      <c r="AX83">
        <v>0</v>
      </c>
      <c r="AY83">
        <v>0</v>
      </c>
      <c r="AZ83">
        <v>0</v>
      </c>
      <c r="BA83">
        <v>0</v>
      </c>
      <c r="BB83">
        <v>0</v>
      </c>
      <c r="BC83">
        <v>0</v>
      </c>
      <c r="BD83">
        <v>0</v>
      </c>
      <c r="BE83">
        <v>0</v>
      </c>
      <c r="BF83">
        <v>0</v>
      </c>
      <c r="BG83">
        <v>0</v>
      </c>
      <c r="BH83">
        <v>1</v>
      </c>
      <c r="BI83">
        <v>18</v>
      </c>
      <c r="BJ83">
        <v>40.799999999999997</v>
      </c>
      <c r="BK83">
        <v>41</v>
      </c>
      <c r="BL83">
        <v>428.4</v>
      </c>
      <c r="BM83">
        <v>64.260000000000005</v>
      </c>
      <c r="BN83">
        <v>492.66</v>
      </c>
      <c r="BO83">
        <v>492.66</v>
      </c>
      <c r="BQ83" t="s">
        <v>331</v>
      </c>
      <c r="BR83" t="s">
        <v>332</v>
      </c>
      <c r="BS83" s="3">
        <v>44692</v>
      </c>
      <c r="BT83" s="4">
        <v>0.40208333333333335</v>
      </c>
      <c r="BU83" t="s">
        <v>250</v>
      </c>
      <c r="BV83" t="s">
        <v>96</v>
      </c>
      <c r="BY83">
        <v>204120</v>
      </c>
      <c r="BZ83" t="s">
        <v>97</v>
      </c>
      <c r="CA83" t="s">
        <v>157</v>
      </c>
      <c r="CC83" t="s">
        <v>76</v>
      </c>
      <c r="CD83">
        <v>2146</v>
      </c>
      <c r="CE83" t="s">
        <v>89</v>
      </c>
      <c r="CF83" s="3">
        <v>44692</v>
      </c>
      <c r="CI83">
        <v>1</v>
      </c>
      <c r="CJ83">
        <v>1</v>
      </c>
      <c r="CK83">
        <v>43</v>
      </c>
      <c r="CL83" t="s">
        <v>85</v>
      </c>
    </row>
    <row r="84" spans="1:90" x14ac:dyDescent="0.25">
      <c r="A84" t="s">
        <v>72</v>
      </c>
      <c r="B84" t="s">
        <v>73</v>
      </c>
      <c r="C84" t="s">
        <v>74</v>
      </c>
      <c r="E84" t="str">
        <f>"009940900585"</f>
        <v>009940900585</v>
      </c>
      <c r="F84" s="3">
        <v>44691</v>
      </c>
      <c r="G84">
        <v>202302</v>
      </c>
      <c r="H84" t="s">
        <v>118</v>
      </c>
      <c r="I84" t="s">
        <v>119</v>
      </c>
      <c r="J84" t="s">
        <v>77</v>
      </c>
      <c r="K84" t="s">
        <v>78</v>
      </c>
      <c r="L84" t="s">
        <v>151</v>
      </c>
      <c r="M84" t="s">
        <v>152</v>
      </c>
      <c r="N84" t="s">
        <v>77</v>
      </c>
      <c r="O84" t="s">
        <v>93</v>
      </c>
      <c r="P84" t="str">
        <f>"                              "</f>
        <v xml:space="preserve">                              </v>
      </c>
      <c r="Q84">
        <v>0</v>
      </c>
      <c r="R84">
        <v>0</v>
      </c>
      <c r="S84">
        <v>0</v>
      </c>
      <c r="T84">
        <v>0</v>
      </c>
      <c r="U84">
        <v>0</v>
      </c>
      <c r="V84">
        <v>0</v>
      </c>
      <c r="W84">
        <v>0</v>
      </c>
      <c r="X84">
        <v>0</v>
      </c>
      <c r="Y84">
        <v>0</v>
      </c>
      <c r="Z84">
        <v>0</v>
      </c>
      <c r="AA84">
        <v>0</v>
      </c>
      <c r="AB84">
        <v>0</v>
      </c>
      <c r="AC84">
        <v>0</v>
      </c>
      <c r="AD84">
        <v>0</v>
      </c>
      <c r="AE84">
        <v>0</v>
      </c>
      <c r="AF84">
        <v>0</v>
      </c>
      <c r="AG84">
        <v>0</v>
      </c>
      <c r="AH84">
        <v>0</v>
      </c>
      <c r="AI84">
        <v>0</v>
      </c>
      <c r="AJ84">
        <v>0</v>
      </c>
      <c r="AK84">
        <v>44.63</v>
      </c>
      <c r="AL84">
        <v>0</v>
      </c>
      <c r="AM84">
        <v>0</v>
      </c>
      <c r="AN84">
        <v>0</v>
      </c>
      <c r="AO84">
        <v>0</v>
      </c>
      <c r="AP84">
        <v>0</v>
      </c>
      <c r="AQ84">
        <v>0</v>
      </c>
      <c r="AR84">
        <v>0</v>
      </c>
      <c r="AS84">
        <v>0</v>
      </c>
      <c r="AT84">
        <v>0</v>
      </c>
      <c r="AU84">
        <v>0</v>
      </c>
      <c r="AV84">
        <v>0</v>
      </c>
      <c r="AW84">
        <v>0</v>
      </c>
      <c r="AX84">
        <v>0</v>
      </c>
      <c r="AY84">
        <v>0</v>
      </c>
      <c r="AZ84">
        <v>0</v>
      </c>
      <c r="BA84">
        <v>0</v>
      </c>
      <c r="BB84">
        <v>0</v>
      </c>
      <c r="BC84">
        <v>0</v>
      </c>
      <c r="BD84">
        <v>0</v>
      </c>
      <c r="BE84">
        <v>0</v>
      </c>
      <c r="BF84">
        <v>0</v>
      </c>
      <c r="BG84">
        <v>0</v>
      </c>
      <c r="BH84">
        <v>1</v>
      </c>
      <c r="BI84">
        <v>2</v>
      </c>
      <c r="BJ84">
        <v>1.7</v>
      </c>
      <c r="BK84">
        <v>2</v>
      </c>
      <c r="BL84">
        <v>134.08000000000001</v>
      </c>
      <c r="BM84">
        <v>20.11</v>
      </c>
      <c r="BN84">
        <v>154.19</v>
      </c>
      <c r="BO84">
        <v>154.19</v>
      </c>
      <c r="BQ84" t="s">
        <v>333</v>
      </c>
      <c r="BS84" s="3">
        <v>44692</v>
      </c>
      <c r="BT84" s="4">
        <v>0.40902777777777777</v>
      </c>
      <c r="BU84" t="s">
        <v>298</v>
      </c>
      <c r="BV84" t="s">
        <v>96</v>
      </c>
      <c r="BY84">
        <v>8280</v>
      </c>
      <c r="BZ84" t="s">
        <v>97</v>
      </c>
      <c r="CA84" t="s">
        <v>299</v>
      </c>
      <c r="CC84" t="s">
        <v>152</v>
      </c>
      <c r="CD84">
        <v>2196</v>
      </c>
      <c r="CE84" t="s">
        <v>89</v>
      </c>
      <c r="CF84" s="3">
        <v>44692</v>
      </c>
      <c r="CI84">
        <v>1</v>
      </c>
      <c r="CJ84">
        <v>1</v>
      </c>
      <c r="CK84">
        <v>41</v>
      </c>
      <c r="CL84" t="s">
        <v>85</v>
      </c>
    </row>
    <row r="85" spans="1:90" x14ac:dyDescent="0.25">
      <c r="A85" t="s">
        <v>72</v>
      </c>
      <c r="B85" t="s">
        <v>73</v>
      </c>
      <c r="C85" t="s">
        <v>74</v>
      </c>
      <c r="E85" t="str">
        <f>"009941915198"</f>
        <v>009941915198</v>
      </c>
      <c r="F85" s="3">
        <v>44691</v>
      </c>
      <c r="G85">
        <v>202302</v>
      </c>
      <c r="H85" t="s">
        <v>75</v>
      </c>
      <c r="I85" t="s">
        <v>76</v>
      </c>
      <c r="J85" t="s">
        <v>77</v>
      </c>
      <c r="K85" t="s">
        <v>78</v>
      </c>
      <c r="L85" t="s">
        <v>143</v>
      </c>
      <c r="M85" t="s">
        <v>144</v>
      </c>
      <c r="N85" t="s">
        <v>77</v>
      </c>
      <c r="O85" t="s">
        <v>81</v>
      </c>
      <c r="P85" t="str">
        <f t="shared" ref="P85:P93" si="4">"STORES                        "</f>
        <v xml:space="preserve">STORES                        </v>
      </c>
      <c r="Q85">
        <v>0</v>
      </c>
      <c r="R85">
        <v>0</v>
      </c>
      <c r="S85">
        <v>0</v>
      </c>
      <c r="T85">
        <v>0</v>
      </c>
      <c r="U85">
        <v>0</v>
      </c>
      <c r="V85">
        <v>0</v>
      </c>
      <c r="W85">
        <v>0</v>
      </c>
      <c r="X85">
        <v>0</v>
      </c>
      <c r="Y85">
        <v>0</v>
      </c>
      <c r="Z85">
        <v>0</v>
      </c>
      <c r="AA85">
        <v>0</v>
      </c>
      <c r="AB85">
        <v>0</v>
      </c>
      <c r="AC85">
        <v>0</v>
      </c>
      <c r="AD85">
        <v>0</v>
      </c>
      <c r="AE85">
        <v>0</v>
      </c>
      <c r="AF85">
        <v>0</v>
      </c>
      <c r="AG85">
        <v>0</v>
      </c>
      <c r="AH85">
        <v>0</v>
      </c>
      <c r="AI85">
        <v>0</v>
      </c>
      <c r="AJ85">
        <v>0</v>
      </c>
      <c r="AK85">
        <v>23.08</v>
      </c>
      <c r="AL85">
        <v>0</v>
      </c>
      <c r="AM85">
        <v>0</v>
      </c>
      <c r="AN85">
        <v>0</v>
      </c>
      <c r="AO85">
        <v>0</v>
      </c>
      <c r="AP85">
        <v>0</v>
      </c>
      <c r="AQ85">
        <v>0</v>
      </c>
      <c r="AR85">
        <v>0</v>
      </c>
      <c r="AS85">
        <v>0</v>
      </c>
      <c r="AT85">
        <v>0</v>
      </c>
      <c r="AU85">
        <v>0</v>
      </c>
      <c r="AV85">
        <v>0</v>
      </c>
      <c r="AW85">
        <v>0</v>
      </c>
      <c r="AX85">
        <v>0</v>
      </c>
      <c r="AY85">
        <v>0</v>
      </c>
      <c r="AZ85">
        <v>0</v>
      </c>
      <c r="BA85">
        <v>0</v>
      </c>
      <c r="BB85">
        <v>0</v>
      </c>
      <c r="BC85">
        <v>0</v>
      </c>
      <c r="BD85">
        <v>0</v>
      </c>
      <c r="BE85">
        <v>0</v>
      </c>
      <c r="BF85">
        <v>0</v>
      </c>
      <c r="BG85">
        <v>0</v>
      </c>
      <c r="BH85">
        <v>1</v>
      </c>
      <c r="BI85">
        <v>1</v>
      </c>
      <c r="BJ85">
        <v>0.2</v>
      </c>
      <c r="BK85">
        <v>1</v>
      </c>
      <c r="BL85">
        <v>66.62</v>
      </c>
      <c r="BM85">
        <v>9.99</v>
      </c>
      <c r="BN85">
        <v>76.61</v>
      </c>
      <c r="BO85">
        <v>76.61</v>
      </c>
      <c r="BQ85" t="s">
        <v>94</v>
      </c>
      <c r="BR85" t="s">
        <v>94</v>
      </c>
      <c r="BS85" s="3">
        <v>44692</v>
      </c>
      <c r="BT85" s="4">
        <v>0.35416666666666669</v>
      </c>
      <c r="BU85" t="s">
        <v>318</v>
      </c>
      <c r="BV85" t="s">
        <v>96</v>
      </c>
      <c r="BY85">
        <v>1200</v>
      </c>
      <c r="BZ85" t="s">
        <v>88</v>
      </c>
      <c r="CA85" t="s">
        <v>146</v>
      </c>
      <c r="CC85" t="s">
        <v>144</v>
      </c>
      <c r="CD85">
        <v>8000</v>
      </c>
      <c r="CE85" t="s">
        <v>89</v>
      </c>
      <c r="CF85" s="3">
        <v>44693</v>
      </c>
      <c r="CI85">
        <v>1</v>
      </c>
      <c r="CJ85">
        <v>1</v>
      </c>
      <c r="CK85">
        <v>21</v>
      </c>
      <c r="CL85" t="s">
        <v>85</v>
      </c>
    </row>
    <row r="86" spans="1:90" x14ac:dyDescent="0.25">
      <c r="A86" t="s">
        <v>72</v>
      </c>
      <c r="B86" t="s">
        <v>73</v>
      </c>
      <c r="C86" t="s">
        <v>74</v>
      </c>
      <c r="E86" t="str">
        <f>"009941209253"</f>
        <v>009941209253</v>
      </c>
      <c r="F86" s="3">
        <v>44691</v>
      </c>
      <c r="G86">
        <v>202302</v>
      </c>
      <c r="H86" t="s">
        <v>75</v>
      </c>
      <c r="I86" t="s">
        <v>76</v>
      </c>
      <c r="J86" t="s">
        <v>77</v>
      </c>
      <c r="K86" t="s">
        <v>78</v>
      </c>
      <c r="L86" t="s">
        <v>209</v>
      </c>
      <c r="M86" t="s">
        <v>210</v>
      </c>
      <c r="N86" t="s">
        <v>158</v>
      </c>
      <c r="O86" t="s">
        <v>93</v>
      </c>
      <c r="P86" t="str">
        <f t="shared" si="4"/>
        <v xml:space="preserve">STORES                        </v>
      </c>
      <c r="Q86">
        <v>0</v>
      </c>
      <c r="R86">
        <v>0</v>
      </c>
      <c r="S86">
        <v>0</v>
      </c>
      <c r="T86">
        <v>0</v>
      </c>
      <c r="U86">
        <v>0</v>
      </c>
      <c r="V86">
        <v>0</v>
      </c>
      <c r="W86">
        <v>0</v>
      </c>
      <c r="X86">
        <v>0</v>
      </c>
      <c r="Y86">
        <v>0</v>
      </c>
      <c r="Z86">
        <v>0</v>
      </c>
      <c r="AA86">
        <v>0</v>
      </c>
      <c r="AB86">
        <v>0</v>
      </c>
      <c r="AC86">
        <v>0</v>
      </c>
      <c r="AD86">
        <v>0</v>
      </c>
      <c r="AE86">
        <v>0</v>
      </c>
      <c r="AF86">
        <v>0</v>
      </c>
      <c r="AG86">
        <v>0</v>
      </c>
      <c r="AH86">
        <v>0</v>
      </c>
      <c r="AI86">
        <v>0</v>
      </c>
      <c r="AJ86">
        <v>0</v>
      </c>
      <c r="AK86">
        <v>94.28</v>
      </c>
      <c r="AL86">
        <v>0</v>
      </c>
      <c r="AM86">
        <v>0</v>
      </c>
      <c r="AN86">
        <v>0</v>
      </c>
      <c r="AO86">
        <v>0</v>
      </c>
      <c r="AP86">
        <v>0</v>
      </c>
      <c r="AQ86">
        <v>0</v>
      </c>
      <c r="AR86">
        <v>0</v>
      </c>
      <c r="AS86">
        <v>0</v>
      </c>
      <c r="AT86">
        <v>0</v>
      </c>
      <c r="AU86">
        <v>0</v>
      </c>
      <c r="AV86">
        <v>0</v>
      </c>
      <c r="AW86">
        <v>0</v>
      </c>
      <c r="AX86">
        <v>0</v>
      </c>
      <c r="AY86">
        <v>0</v>
      </c>
      <c r="AZ86">
        <v>0</v>
      </c>
      <c r="BA86">
        <v>0</v>
      </c>
      <c r="BB86">
        <v>0</v>
      </c>
      <c r="BC86">
        <v>0</v>
      </c>
      <c r="BD86">
        <v>0</v>
      </c>
      <c r="BE86">
        <v>0</v>
      </c>
      <c r="BF86">
        <v>0</v>
      </c>
      <c r="BG86">
        <v>0</v>
      </c>
      <c r="BH86">
        <v>1</v>
      </c>
      <c r="BI86">
        <v>25</v>
      </c>
      <c r="BJ86">
        <v>41.5</v>
      </c>
      <c r="BK86">
        <v>42</v>
      </c>
      <c r="BL86">
        <v>277.42</v>
      </c>
      <c r="BM86">
        <v>41.61</v>
      </c>
      <c r="BN86">
        <v>319.02999999999997</v>
      </c>
      <c r="BO86">
        <v>319.02999999999997</v>
      </c>
      <c r="BQ86" t="s">
        <v>94</v>
      </c>
      <c r="BR86" t="s">
        <v>94</v>
      </c>
      <c r="BS86" s="3">
        <v>44692</v>
      </c>
      <c r="BT86" s="4">
        <v>0.53263888888888888</v>
      </c>
      <c r="BU86" t="s">
        <v>334</v>
      </c>
      <c r="BV86" t="s">
        <v>96</v>
      </c>
      <c r="BY86">
        <v>207364.7</v>
      </c>
      <c r="BZ86" t="s">
        <v>97</v>
      </c>
      <c r="CC86" t="s">
        <v>210</v>
      </c>
      <c r="CD86">
        <v>9300</v>
      </c>
      <c r="CE86" t="s">
        <v>89</v>
      </c>
      <c r="CF86" s="3">
        <v>44693</v>
      </c>
      <c r="CI86">
        <v>1</v>
      </c>
      <c r="CJ86">
        <v>1</v>
      </c>
      <c r="CK86">
        <v>41</v>
      </c>
      <c r="CL86" t="s">
        <v>85</v>
      </c>
    </row>
    <row r="87" spans="1:90" x14ac:dyDescent="0.25">
      <c r="A87" t="s">
        <v>72</v>
      </c>
      <c r="B87" t="s">
        <v>73</v>
      </c>
      <c r="C87" t="s">
        <v>74</v>
      </c>
      <c r="E87" t="str">
        <f>"009941737494"</f>
        <v>009941737494</v>
      </c>
      <c r="F87" s="3">
        <v>44691</v>
      </c>
      <c r="G87">
        <v>202302</v>
      </c>
      <c r="H87" t="s">
        <v>75</v>
      </c>
      <c r="I87" t="s">
        <v>76</v>
      </c>
      <c r="J87" t="s">
        <v>77</v>
      </c>
      <c r="K87" t="s">
        <v>78</v>
      </c>
      <c r="L87" t="s">
        <v>90</v>
      </c>
      <c r="M87" t="s">
        <v>91</v>
      </c>
      <c r="N87" t="s">
        <v>158</v>
      </c>
      <c r="O87" t="s">
        <v>93</v>
      </c>
      <c r="P87" t="str">
        <f t="shared" si="4"/>
        <v xml:space="preserve">STORES                        </v>
      </c>
      <c r="Q87">
        <v>0</v>
      </c>
      <c r="R87">
        <v>0</v>
      </c>
      <c r="S87">
        <v>0</v>
      </c>
      <c r="T87">
        <v>0</v>
      </c>
      <c r="U87">
        <v>0</v>
      </c>
      <c r="V87">
        <v>0</v>
      </c>
      <c r="W87">
        <v>0</v>
      </c>
      <c r="X87">
        <v>0</v>
      </c>
      <c r="Y87">
        <v>0</v>
      </c>
      <c r="Z87">
        <v>0</v>
      </c>
      <c r="AA87">
        <v>0</v>
      </c>
      <c r="AB87">
        <v>0</v>
      </c>
      <c r="AC87">
        <v>0</v>
      </c>
      <c r="AD87">
        <v>0</v>
      </c>
      <c r="AE87">
        <v>0</v>
      </c>
      <c r="AF87">
        <v>0</v>
      </c>
      <c r="AG87">
        <v>0</v>
      </c>
      <c r="AH87">
        <v>0</v>
      </c>
      <c r="AI87">
        <v>0</v>
      </c>
      <c r="AJ87">
        <v>0</v>
      </c>
      <c r="AK87">
        <v>85.46</v>
      </c>
      <c r="AL87">
        <v>0</v>
      </c>
      <c r="AM87">
        <v>0</v>
      </c>
      <c r="AN87">
        <v>0</v>
      </c>
      <c r="AO87">
        <v>0</v>
      </c>
      <c r="AP87">
        <v>0</v>
      </c>
      <c r="AQ87">
        <v>0</v>
      </c>
      <c r="AR87">
        <v>0</v>
      </c>
      <c r="AS87">
        <v>0</v>
      </c>
      <c r="AT87">
        <v>0</v>
      </c>
      <c r="AU87">
        <v>0</v>
      </c>
      <c r="AV87">
        <v>0</v>
      </c>
      <c r="AW87">
        <v>0</v>
      </c>
      <c r="AX87">
        <v>0</v>
      </c>
      <c r="AY87">
        <v>0</v>
      </c>
      <c r="AZ87">
        <v>0</v>
      </c>
      <c r="BA87">
        <v>0</v>
      </c>
      <c r="BB87">
        <v>0</v>
      </c>
      <c r="BC87">
        <v>0</v>
      </c>
      <c r="BD87">
        <v>0</v>
      </c>
      <c r="BE87">
        <v>0</v>
      </c>
      <c r="BF87">
        <v>0</v>
      </c>
      <c r="BG87">
        <v>0</v>
      </c>
      <c r="BH87">
        <v>1</v>
      </c>
      <c r="BI87">
        <v>6.8</v>
      </c>
      <c r="BJ87">
        <v>21.5</v>
      </c>
      <c r="BK87">
        <v>22</v>
      </c>
      <c r="BL87">
        <v>251.95</v>
      </c>
      <c r="BM87">
        <v>37.79</v>
      </c>
      <c r="BN87">
        <v>289.74</v>
      </c>
      <c r="BO87">
        <v>289.74</v>
      </c>
      <c r="BQ87" t="s">
        <v>94</v>
      </c>
      <c r="BR87" t="s">
        <v>83</v>
      </c>
      <c r="BS87" s="3">
        <v>44692</v>
      </c>
      <c r="BT87" s="4">
        <v>0.3444444444444445</v>
      </c>
      <c r="BU87" t="s">
        <v>335</v>
      </c>
      <c r="BV87" t="s">
        <v>96</v>
      </c>
      <c r="BY87">
        <v>107512.22</v>
      </c>
      <c r="BZ87" t="s">
        <v>97</v>
      </c>
      <c r="CA87" t="s">
        <v>98</v>
      </c>
      <c r="CC87" t="s">
        <v>91</v>
      </c>
      <c r="CD87">
        <v>1034</v>
      </c>
      <c r="CE87" t="s">
        <v>89</v>
      </c>
      <c r="CF87" s="3">
        <v>44692</v>
      </c>
      <c r="CI87">
        <v>1</v>
      </c>
      <c r="CJ87">
        <v>1</v>
      </c>
      <c r="CK87">
        <v>43</v>
      </c>
      <c r="CL87" t="s">
        <v>85</v>
      </c>
    </row>
    <row r="88" spans="1:90" x14ac:dyDescent="0.25">
      <c r="A88" t="s">
        <v>72</v>
      </c>
      <c r="B88" t="s">
        <v>73</v>
      </c>
      <c r="C88" t="s">
        <v>74</v>
      </c>
      <c r="E88" t="str">
        <f>"009939616624"</f>
        <v>009939616624</v>
      </c>
      <c r="F88" s="3">
        <v>44691</v>
      </c>
      <c r="G88">
        <v>202302</v>
      </c>
      <c r="H88" t="s">
        <v>75</v>
      </c>
      <c r="I88" t="s">
        <v>76</v>
      </c>
      <c r="J88" t="s">
        <v>77</v>
      </c>
      <c r="K88" t="s">
        <v>78</v>
      </c>
      <c r="L88" t="s">
        <v>336</v>
      </c>
      <c r="M88" t="s">
        <v>337</v>
      </c>
      <c r="N88" t="s">
        <v>283</v>
      </c>
      <c r="O88" t="s">
        <v>81</v>
      </c>
      <c r="P88" t="str">
        <f t="shared" si="4"/>
        <v xml:space="preserve">STORES                        </v>
      </c>
      <c r="Q88">
        <v>0</v>
      </c>
      <c r="R88">
        <v>0</v>
      </c>
      <c r="S88">
        <v>0</v>
      </c>
      <c r="T88">
        <v>0</v>
      </c>
      <c r="U88">
        <v>0</v>
      </c>
      <c r="V88">
        <v>0</v>
      </c>
      <c r="W88">
        <v>0</v>
      </c>
      <c r="X88">
        <v>0</v>
      </c>
      <c r="Y88">
        <v>0</v>
      </c>
      <c r="Z88">
        <v>0</v>
      </c>
      <c r="AA88">
        <v>0</v>
      </c>
      <c r="AB88">
        <v>0</v>
      </c>
      <c r="AC88">
        <v>0</v>
      </c>
      <c r="AD88">
        <v>0</v>
      </c>
      <c r="AE88">
        <v>0</v>
      </c>
      <c r="AF88">
        <v>0</v>
      </c>
      <c r="AG88">
        <v>0</v>
      </c>
      <c r="AH88">
        <v>0</v>
      </c>
      <c r="AI88">
        <v>0</v>
      </c>
      <c r="AJ88">
        <v>0</v>
      </c>
      <c r="AK88">
        <v>44.71</v>
      </c>
      <c r="AL88">
        <v>0</v>
      </c>
      <c r="AM88">
        <v>0</v>
      </c>
      <c r="AN88">
        <v>0</v>
      </c>
      <c r="AO88">
        <v>0</v>
      </c>
      <c r="AP88">
        <v>0</v>
      </c>
      <c r="AQ88">
        <v>15</v>
      </c>
      <c r="AR88">
        <v>0</v>
      </c>
      <c r="AS88">
        <v>0</v>
      </c>
      <c r="AT88">
        <v>0</v>
      </c>
      <c r="AU88">
        <v>0</v>
      </c>
      <c r="AV88">
        <v>0</v>
      </c>
      <c r="AW88">
        <v>0</v>
      </c>
      <c r="AX88">
        <v>0</v>
      </c>
      <c r="AY88">
        <v>0</v>
      </c>
      <c r="AZ88">
        <v>0</v>
      </c>
      <c r="BA88">
        <v>0</v>
      </c>
      <c r="BB88">
        <v>0</v>
      </c>
      <c r="BC88">
        <v>0</v>
      </c>
      <c r="BD88">
        <v>0</v>
      </c>
      <c r="BE88">
        <v>0</v>
      </c>
      <c r="BF88">
        <v>0</v>
      </c>
      <c r="BG88">
        <v>0</v>
      </c>
      <c r="BH88">
        <v>1</v>
      </c>
      <c r="BI88">
        <v>1</v>
      </c>
      <c r="BJ88">
        <v>0.2</v>
      </c>
      <c r="BK88">
        <v>1</v>
      </c>
      <c r="BL88">
        <v>144.07</v>
      </c>
      <c r="BM88">
        <v>21.61</v>
      </c>
      <c r="BN88">
        <v>165.68</v>
      </c>
      <c r="BO88">
        <v>165.68</v>
      </c>
      <c r="BQ88" t="s">
        <v>94</v>
      </c>
      <c r="BR88" t="s">
        <v>134</v>
      </c>
      <c r="BS88" s="3">
        <v>44692</v>
      </c>
      <c r="BT88" s="4">
        <v>0.49444444444444446</v>
      </c>
      <c r="BU88" t="s">
        <v>338</v>
      </c>
      <c r="BV88" t="s">
        <v>96</v>
      </c>
      <c r="BY88">
        <v>1200</v>
      </c>
      <c r="BZ88" t="s">
        <v>164</v>
      </c>
      <c r="CA88" t="s">
        <v>339</v>
      </c>
      <c r="CC88" t="s">
        <v>337</v>
      </c>
      <c r="CD88">
        <v>922</v>
      </c>
      <c r="CE88" t="s">
        <v>89</v>
      </c>
      <c r="CF88" s="3">
        <v>44692</v>
      </c>
      <c r="CI88">
        <v>1</v>
      </c>
      <c r="CJ88">
        <v>1</v>
      </c>
      <c r="CK88">
        <v>23</v>
      </c>
      <c r="CL88" t="s">
        <v>85</v>
      </c>
    </row>
    <row r="89" spans="1:90" x14ac:dyDescent="0.25">
      <c r="A89" t="s">
        <v>72</v>
      </c>
      <c r="B89" t="s">
        <v>73</v>
      </c>
      <c r="C89" t="s">
        <v>74</v>
      </c>
      <c r="E89" t="str">
        <f>"009941915399"</f>
        <v>009941915399</v>
      </c>
      <c r="F89" s="3">
        <v>44691</v>
      </c>
      <c r="G89">
        <v>202302</v>
      </c>
      <c r="H89" t="s">
        <v>75</v>
      </c>
      <c r="I89" t="s">
        <v>76</v>
      </c>
      <c r="J89" t="s">
        <v>77</v>
      </c>
      <c r="K89" t="s">
        <v>78</v>
      </c>
      <c r="L89" t="s">
        <v>147</v>
      </c>
      <c r="M89" t="s">
        <v>148</v>
      </c>
      <c r="N89" t="s">
        <v>77</v>
      </c>
      <c r="O89" t="s">
        <v>93</v>
      </c>
      <c r="P89" t="str">
        <f t="shared" si="4"/>
        <v xml:space="preserve">STORES                        </v>
      </c>
      <c r="Q89">
        <v>0</v>
      </c>
      <c r="R89">
        <v>0</v>
      </c>
      <c r="S89">
        <v>0</v>
      </c>
      <c r="T89">
        <v>0</v>
      </c>
      <c r="U89">
        <v>0</v>
      </c>
      <c r="V89">
        <v>0</v>
      </c>
      <c r="W89">
        <v>0</v>
      </c>
      <c r="X89">
        <v>0</v>
      </c>
      <c r="Y89">
        <v>0</v>
      </c>
      <c r="Z89">
        <v>0</v>
      </c>
      <c r="AA89">
        <v>0</v>
      </c>
      <c r="AB89">
        <v>0</v>
      </c>
      <c r="AC89">
        <v>0</v>
      </c>
      <c r="AD89">
        <v>0</v>
      </c>
      <c r="AE89">
        <v>0</v>
      </c>
      <c r="AF89">
        <v>0</v>
      </c>
      <c r="AG89">
        <v>0</v>
      </c>
      <c r="AH89">
        <v>0</v>
      </c>
      <c r="AI89">
        <v>0</v>
      </c>
      <c r="AJ89">
        <v>0</v>
      </c>
      <c r="AK89">
        <v>130.5</v>
      </c>
      <c r="AL89">
        <v>0</v>
      </c>
      <c r="AM89">
        <v>0</v>
      </c>
      <c r="AN89">
        <v>0</v>
      </c>
      <c r="AO89">
        <v>0</v>
      </c>
      <c r="AP89">
        <v>0</v>
      </c>
      <c r="AQ89">
        <v>0</v>
      </c>
      <c r="AR89">
        <v>0</v>
      </c>
      <c r="AS89">
        <v>0</v>
      </c>
      <c r="AT89">
        <v>0</v>
      </c>
      <c r="AU89">
        <v>0</v>
      </c>
      <c r="AV89">
        <v>0</v>
      </c>
      <c r="AW89">
        <v>0</v>
      </c>
      <c r="AX89">
        <v>0</v>
      </c>
      <c r="AY89">
        <v>0</v>
      </c>
      <c r="AZ89">
        <v>0</v>
      </c>
      <c r="BA89">
        <v>0</v>
      </c>
      <c r="BB89">
        <v>0</v>
      </c>
      <c r="BC89">
        <v>0</v>
      </c>
      <c r="BD89">
        <v>0</v>
      </c>
      <c r="BE89">
        <v>0</v>
      </c>
      <c r="BF89">
        <v>0</v>
      </c>
      <c r="BG89">
        <v>0</v>
      </c>
      <c r="BH89">
        <v>1</v>
      </c>
      <c r="BI89">
        <v>25.7</v>
      </c>
      <c r="BJ89">
        <v>35.1</v>
      </c>
      <c r="BK89">
        <v>36</v>
      </c>
      <c r="BL89">
        <v>381.97</v>
      </c>
      <c r="BM89">
        <v>57.3</v>
      </c>
      <c r="BN89">
        <v>439.27</v>
      </c>
      <c r="BO89">
        <v>439.27</v>
      </c>
      <c r="BQ89" t="s">
        <v>94</v>
      </c>
      <c r="BR89" t="s">
        <v>94</v>
      </c>
      <c r="BS89" s="3">
        <v>44692</v>
      </c>
      <c r="BT89" s="4">
        <v>0.4152777777777778</v>
      </c>
      <c r="BU89" t="s">
        <v>149</v>
      </c>
      <c r="BV89" t="s">
        <v>96</v>
      </c>
      <c r="BY89">
        <v>175444.42</v>
      </c>
      <c r="BZ89" t="s">
        <v>97</v>
      </c>
      <c r="CA89" t="s">
        <v>150</v>
      </c>
      <c r="CC89" t="s">
        <v>148</v>
      </c>
      <c r="CD89">
        <v>300</v>
      </c>
      <c r="CE89" t="s">
        <v>89</v>
      </c>
      <c r="CF89" s="3">
        <v>44692</v>
      </c>
      <c r="CI89">
        <v>1</v>
      </c>
      <c r="CJ89">
        <v>1</v>
      </c>
      <c r="CK89">
        <v>43</v>
      </c>
      <c r="CL89" t="s">
        <v>85</v>
      </c>
    </row>
    <row r="90" spans="1:90" x14ac:dyDescent="0.25">
      <c r="A90" t="s">
        <v>72</v>
      </c>
      <c r="B90" t="s">
        <v>73</v>
      </c>
      <c r="C90" t="s">
        <v>74</v>
      </c>
      <c r="E90" t="str">
        <f>"009941332062"</f>
        <v>009941332062</v>
      </c>
      <c r="F90" s="3">
        <v>44691</v>
      </c>
      <c r="G90">
        <v>202302</v>
      </c>
      <c r="H90" t="s">
        <v>75</v>
      </c>
      <c r="I90" t="s">
        <v>76</v>
      </c>
      <c r="J90" t="s">
        <v>77</v>
      </c>
      <c r="K90" t="s">
        <v>78</v>
      </c>
      <c r="L90" t="s">
        <v>118</v>
      </c>
      <c r="M90" t="s">
        <v>119</v>
      </c>
      <c r="N90" t="s">
        <v>262</v>
      </c>
      <c r="O90" t="s">
        <v>93</v>
      </c>
      <c r="P90" t="str">
        <f t="shared" si="4"/>
        <v xml:space="preserve">STORES                        </v>
      </c>
      <c r="Q90">
        <v>0</v>
      </c>
      <c r="R90">
        <v>0</v>
      </c>
      <c r="S90">
        <v>0</v>
      </c>
      <c r="T90">
        <v>0</v>
      </c>
      <c r="U90">
        <v>0</v>
      </c>
      <c r="V90">
        <v>0</v>
      </c>
      <c r="W90">
        <v>0</v>
      </c>
      <c r="X90">
        <v>0</v>
      </c>
      <c r="Y90">
        <v>0</v>
      </c>
      <c r="Z90">
        <v>0</v>
      </c>
      <c r="AA90">
        <v>0</v>
      </c>
      <c r="AB90">
        <v>0</v>
      </c>
      <c r="AC90">
        <v>0</v>
      </c>
      <c r="AD90">
        <v>0</v>
      </c>
      <c r="AE90">
        <v>0</v>
      </c>
      <c r="AF90">
        <v>0</v>
      </c>
      <c r="AG90">
        <v>0</v>
      </c>
      <c r="AH90">
        <v>0</v>
      </c>
      <c r="AI90">
        <v>0</v>
      </c>
      <c r="AJ90">
        <v>0</v>
      </c>
      <c r="AK90">
        <v>44.63</v>
      </c>
      <c r="AL90">
        <v>0</v>
      </c>
      <c r="AM90">
        <v>0</v>
      </c>
      <c r="AN90">
        <v>0</v>
      </c>
      <c r="AO90">
        <v>0</v>
      </c>
      <c r="AP90">
        <v>0</v>
      </c>
      <c r="AQ90">
        <v>0</v>
      </c>
      <c r="AR90">
        <v>0</v>
      </c>
      <c r="AS90">
        <v>0</v>
      </c>
      <c r="AT90">
        <v>0</v>
      </c>
      <c r="AU90">
        <v>0</v>
      </c>
      <c r="AV90">
        <v>0</v>
      </c>
      <c r="AW90">
        <v>0</v>
      </c>
      <c r="AX90">
        <v>0</v>
      </c>
      <c r="AY90">
        <v>0</v>
      </c>
      <c r="AZ90">
        <v>0</v>
      </c>
      <c r="BA90">
        <v>0</v>
      </c>
      <c r="BB90">
        <v>0</v>
      </c>
      <c r="BC90">
        <v>0</v>
      </c>
      <c r="BD90">
        <v>0</v>
      </c>
      <c r="BE90">
        <v>0</v>
      </c>
      <c r="BF90">
        <v>0</v>
      </c>
      <c r="BG90">
        <v>0</v>
      </c>
      <c r="BH90">
        <v>1</v>
      </c>
      <c r="BI90">
        <v>10.6</v>
      </c>
      <c r="BJ90">
        <v>9.4</v>
      </c>
      <c r="BK90">
        <v>11</v>
      </c>
      <c r="BL90">
        <v>134.08000000000001</v>
      </c>
      <c r="BM90">
        <v>20.11</v>
      </c>
      <c r="BN90">
        <v>154.19</v>
      </c>
      <c r="BO90">
        <v>154.19</v>
      </c>
      <c r="BQ90" t="s">
        <v>94</v>
      </c>
      <c r="BR90" t="s">
        <v>94</v>
      </c>
      <c r="BS90" s="3">
        <v>44692</v>
      </c>
      <c r="BT90" s="4">
        <v>0.47916666666666669</v>
      </c>
      <c r="BU90" t="s">
        <v>340</v>
      </c>
      <c r="BV90" t="s">
        <v>96</v>
      </c>
      <c r="BY90">
        <v>47087.040000000001</v>
      </c>
      <c r="BZ90" t="s">
        <v>97</v>
      </c>
      <c r="CA90" t="s">
        <v>121</v>
      </c>
      <c r="CC90" t="s">
        <v>119</v>
      </c>
      <c r="CD90">
        <v>699</v>
      </c>
      <c r="CE90" t="s">
        <v>89</v>
      </c>
      <c r="CF90" s="3">
        <v>44692</v>
      </c>
      <c r="CI90">
        <v>1</v>
      </c>
      <c r="CJ90">
        <v>1</v>
      </c>
      <c r="CK90">
        <v>41</v>
      </c>
      <c r="CL90" t="s">
        <v>85</v>
      </c>
    </row>
    <row r="91" spans="1:90" x14ac:dyDescent="0.25">
      <c r="A91" t="s">
        <v>72</v>
      </c>
      <c r="B91" t="s">
        <v>73</v>
      </c>
      <c r="C91" t="s">
        <v>74</v>
      </c>
      <c r="E91" t="str">
        <f>"009941618942"</f>
        <v>009941618942</v>
      </c>
      <c r="F91" s="3">
        <v>44691</v>
      </c>
      <c r="G91">
        <v>202302</v>
      </c>
      <c r="H91" t="s">
        <v>75</v>
      </c>
      <c r="I91" t="s">
        <v>76</v>
      </c>
      <c r="J91" t="s">
        <v>77</v>
      </c>
      <c r="K91" t="s">
        <v>78</v>
      </c>
      <c r="L91" t="s">
        <v>132</v>
      </c>
      <c r="M91" t="s">
        <v>133</v>
      </c>
      <c r="N91" t="s">
        <v>77</v>
      </c>
      <c r="O91" t="s">
        <v>81</v>
      </c>
      <c r="P91" t="str">
        <f t="shared" si="4"/>
        <v xml:space="preserve">STORES                        </v>
      </c>
      <c r="Q91">
        <v>0</v>
      </c>
      <c r="R91">
        <v>0</v>
      </c>
      <c r="S91">
        <v>0</v>
      </c>
      <c r="T91">
        <v>0</v>
      </c>
      <c r="U91">
        <v>0</v>
      </c>
      <c r="V91">
        <v>0</v>
      </c>
      <c r="W91">
        <v>0</v>
      </c>
      <c r="X91">
        <v>0</v>
      </c>
      <c r="Y91">
        <v>0</v>
      </c>
      <c r="Z91">
        <v>0</v>
      </c>
      <c r="AA91">
        <v>0</v>
      </c>
      <c r="AB91">
        <v>0</v>
      </c>
      <c r="AC91">
        <v>0</v>
      </c>
      <c r="AD91">
        <v>0</v>
      </c>
      <c r="AE91">
        <v>0</v>
      </c>
      <c r="AF91">
        <v>0</v>
      </c>
      <c r="AG91">
        <v>0</v>
      </c>
      <c r="AH91">
        <v>0</v>
      </c>
      <c r="AI91">
        <v>0</v>
      </c>
      <c r="AJ91">
        <v>0</v>
      </c>
      <c r="AK91">
        <v>23.08</v>
      </c>
      <c r="AL91">
        <v>0</v>
      </c>
      <c r="AM91">
        <v>0</v>
      </c>
      <c r="AN91">
        <v>0</v>
      </c>
      <c r="AO91">
        <v>0</v>
      </c>
      <c r="AP91">
        <v>0</v>
      </c>
      <c r="AQ91">
        <v>0</v>
      </c>
      <c r="AR91">
        <v>0</v>
      </c>
      <c r="AS91">
        <v>0</v>
      </c>
      <c r="AT91">
        <v>0</v>
      </c>
      <c r="AU91">
        <v>0</v>
      </c>
      <c r="AV91">
        <v>0</v>
      </c>
      <c r="AW91">
        <v>0</v>
      </c>
      <c r="AX91">
        <v>0</v>
      </c>
      <c r="AY91">
        <v>0</v>
      </c>
      <c r="AZ91">
        <v>0</v>
      </c>
      <c r="BA91">
        <v>0</v>
      </c>
      <c r="BB91">
        <v>0</v>
      </c>
      <c r="BC91">
        <v>0</v>
      </c>
      <c r="BD91">
        <v>0</v>
      </c>
      <c r="BE91">
        <v>0</v>
      </c>
      <c r="BF91">
        <v>0</v>
      </c>
      <c r="BG91">
        <v>0</v>
      </c>
      <c r="BH91">
        <v>1</v>
      </c>
      <c r="BI91">
        <v>1</v>
      </c>
      <c r="BJ91">
        <v>0.2</v>
      </c>
      <c r="BK91">
        <v>1</v>
      </c>
      <c r="BL91">
        <v>66.62</v>
      </c>
      <c r="BM91">
        <v>9.99</v>
      </c>
      <c r="BN91">
        <v>76.61</v>
      </c>
      <c r="BO91">
        <v>76.61</v>
      </c>
      <c r="BQ91" t="s">
        <v>94</v>
      </c>
      <c r="BR91" t="s">
        <v>341</v>
      </c>
      <c r="BS91" s="3">
        <v>44692</v>
      </c>
      <c r="BT91" s="4">
        <v>0.40277777777777773</v>
      </c>
      <c r="BU91" t="s">
        <v>135</v>
      </c>
      <c r="BV91" t="s">
        <v>96</v>
      </c>
      <c r="BY91">
        <v>1200</v>
      </c>
      <c r="BZ91" t="s">
        <v>88</v>
      </c>
      <c r="CA91" t="s">
        <v>136</v>
      </c>
      <c r="CC91" t="s">
        <v>133</v>
      </c>
      <c r="CD91">
        <v>4091</v>
      </c>
      <c r="CE91" t="s">
        <v>89</v>
      </c>
      <c r="CF91" s="3">
        <v>44692</v>
      </c>
      <c r="CI91">
        <v>1</v>
      </c>
      <c r="CJ91">
        <v>1</v>
      </c>
      <c r="CK91">
        <v>21</v>
      </c>
      <c r="CL91" t="s">
        <v>85</v>
      </c>
    </row>
    <row r="92" spans="1:90" x14ac:dyDescent="0.25">
      <c r="A92" t="s">
        <v>72</v>
      </c>
      <c r="B92" t="s">
        <v>73</v>
      </c>
      <c r="C92" t="s">
        <v>74</v>
      </c>
      <c r="E92" t="str">
        <f>"009941735776"</f>
        <v>009941735776</v>
      </c>
      <c r="F92" s="3">
        <v>44692</v>
      </c>
      <c r="G92">
        <v>202302</v>
      </c>
      <c r="H92" t="s">
        <v>75</v>
      </c>
      <c r="I92" t="s">
        <v>76</v>
      </c>
      <c r="J92" t="s">
        <v>77</v>
      </c>
      <c r="K92" t="s">
        <v>78</v>
      </c>
      <c r="L92" t="s">
        <v>315</v>
      </c>
      <c r="M92" t="s">
        <v>316</v>
      </c>
      <c r="N92" t="s">
        <v>342</v>
      </c>
      <c r="O92" t="s">
        <v>93</v>
      </c>
      <c r="P92" t="str">
        <f t="shared" si="4"/>
        <v xml:space="preserve">STORES                        </v>
      </c>
      <c r="Q92">
        <v>0</v>
      </c>
      <c r="R92">
        <v>0</v>
      </c>
      <c r="S92">
        <v>0</v>
      </c>
      <c r="T92">
        <v>0</v>
      </c>
      <c r="U92">
        <v>0</v>
      </c>
      <c r="V92">
        <v>0</v>
      </c>
      <c r="W92">
        <v>0</v>
      </c>
      <c r="X92">
        <v>0</v>
      </c>
      <c r="Y92">
        <v>0</v>
      </c>
      <c r="Z92">
        <v>0</v>
      </c>
      <c r="AA92">
        <v>0</v>
      </c>
      <c r="AB92">
        <v>0</v>
      </c>
      <c r="AC92">
        <v>0</v>
      </c>
      <c r="AD92">
        <v>0</v>
      </c>
      <c r="AE92">
        <v>0</v>
      </c>
      <c r="AF92">
        <v>0</v>
      </c>
      <c r="AG92">
        <v>0</v>
      </c>
      <c r="AH92">
        <v>0</v>
      </c>
      <c r="AI92">
        <v>0</v>
      </c>
      <c r="AJ92">
        <v>0</v>
      </c>
      <c r="AK92">
        <v>490.81</v>
      </c>
      <c r="AL92">
        <v>0</v>
      </c>
      <c r="AM92">
        <v>0</v>
      </c>
      <c r="AN92">
        <v>0</v>
      </c>
      <c r="AO92">
        <v>0</v>
      </c>
      <c r="AP92">
        <v>0</v>
      </c>
      <c r="AQ92">
        <v>0</v>
      </c>
      <c r="AR92">
        <v>0</v>
      </c>
      <c r="AS92">
        <v>0</v>
      </c>
      <c r="AT92">
        <v>0</v>
      </c>
      <c r="AU92">
        <v>0</v>
      </c>
      <c r="AV92">
        <v>0</v>
      </c>
      <c r="AW92">
        <v>0</v>
      </c>
      <c r="AX92">
        <v>0</v>
      </c>
      <c r="AY92">
        <v>0</v>
      </c>
      <c r="AZ92">
        <v>0</v>
      </c>
      <c r="BA92">
        <v>0</v>
      </c>
      <c r="BB92">
        <v>0</v>
      </c>
      <c r="BC92">
        <v>0</v>
      </c>
      <c r="BD92">
        <v>0</v>
      </c>
      <c r="BE92">
        <v>0</v>
      </c>
      <c r="BF92">
        <v>0</v>
      </c>
      <c r="BG92">
        <v>0</v>
      </c>
      <c r="BH92">
        <v>3</v>
      </c>
      <c r="BI92">
        <v>106.7</v>
      </c>
      <c r="BJ92">
        <v>147.1</v>
      </c>
      <c r="BK92">
        <v>148</v>
      </c>
      <c r="BL92">
        <v>1422.12</v>
      </c>
      <c r="BM92">
        <v>213.32</v>
      </c>
      <c r="BN92">
        <v>1635.44</v>
      </c>
      <c r="BO92">
        <v>1635.44</v>
      </c>
      <c r="BQ92" t="s">
        <v>343</v>
      </c>
      <c r="BR92" t="s">
        <v>83</v>
      </c>
      <c r="BS92" s="3">
        <v>44693</v>
      </c>
      <c r="BT92" s="4">
        <v>0.4548611111111111</v>
      </c>
      <c r="BU92" t="s">
        <v>344</v>
      </c>
      <c r="BV92" t="s">
        <v>96</v>
      </c>
      <c r="BY92">
        <v>476125.63</v>
      </c>
      <c r="BZ92" t="s">
        <v>97</v>
      </c>
      <c r="CA92" t="s">
        <v>345</v>
      </c>
      <c r="CC92" t="s">
        <v>316</v>
      </c>
      <c r="CD92">
        <v>3370</v>
      </c>
      <c r="CE92" t="s">
        <v>89</v>
      </c>
      <c r="CF92" s="3">
        <v>44694</v>
      </c>
      <c r="CI92">
        <v>2</v>
      </c>
      <c r="CJ92">
        <v>1</v>
      </c>
      <c r="CK92">
        <v>43</v>
      </c>
      <c r="CL92" t="s">
        <v>85</v>
      </c>
    </row>
    <row r="93" spans="1:90" x14ac:dyDescent="0.25">
      <c r="A93" t="s">
        <v>72</v>
      </c>
      <c r="B93" t="s">
        <v>73</v>
      </c>
      <c r="C93" t="s">
        <v>74</v>
      </c>
      <c r="E93" t="str">
        <f>"009941332061"</f>
        <v>009941332061</v>
      </c>
      <c r="F93" s="3">
        <v>44692</v>
      </c>
      <c r="G93">
        <v>202302</v>
      </c>
      <c r="H93" t="s">
        <v>75</v>
      </c>
      <c r="I93" t="s">
        <v>76</v>
      </c>
      <c r="J93" t="s">
        <v>77</v>
      </c>
      <c r="K93" t="s">
        <v>78</v>
      </c>
      <c r="L93" t="s">
        <v>118</v>
      </c>
      <c r="M93" t="s">
        <v>119</v>
      </c>
      <c r="N93" t="s">
        <v>158</v>
      </c>
      <c r="O93" t="s">
        <v>93</v>
      </c>
      <c r="P93" t="str">
        <f t="shared" si="4"/>
        <v xml:space="preserve">STORES                        </v>
      </c>
      <c r="Q93">
        <v>0</v>
      </c>
      <c r="R93">
        <v>0</v>
      </c>
      <c r="S93">
        <v>0</v>
      </c>
      <c r="T93">
        <v>0</v>
      </c>
      <c r="U93">
        <v>0</v>
      </c>
      <c r="V93">
        <v>0</v>
      </c>
      <c r="W93">
        <v>0</v>
      </c>
      <c r="X93">
        <v>0</v>
      </c>
      <c r="Y93">
        <v>0</v>
      </c>
      <c r="Z93">
        <v>0</v>
      </c>
      <c r="AA93">
        <v>0</v>
      </c>
      <c r="AB93">
        <v>0</v>
      </c>
      <c r="AC93">
        <v>0</v>
      </c>
      <c r="AD93">
        <v>0</v>
      </c>
      <c r="AE93">
        <v>0</v>
      </c>
      <c r="AF93">
        <v>0</v>
      </c>
      <c r="AG93">
        <v>0</v>
      </c>
      <c r="AH93">
        <v>0</v>
      </c>
      <c r="AI93">
        <v>0</v>
      </c>
      <c r="AJ93">
        <v>0</v>
      </c>
      <c r="AK93">
        <v>303.94</v>
      </c>
      <c r="AL93">
        <v>0</v>
      </c>
      <c r="AM93">
        <v>0</v>
      </c>
      <c r="AN93">
        <v>0</v>
      </c>
      <c r="AO93">
        <v>0</v>
      </c>
      <c r="AP93">
        <v>0</v>
      </c>
      <c r="AQ93">
        <v>0</v>
      </c>
      <c r="AR93">
        <v>0</v>
      </c>
      <c r="AS93">
        <v>0</v>
      </c>
      <c r="AT93">
        <v>0</v>
      </c>
      <c r="AU93">
        <v>0</v>
      </c>
      <c r="AV93">
        <v>0</v>
      </c>
      <c r="AW93">
        <v>0</v>
      </c>
      <c r="AX93">
        <v>0</v>
      </c>
      <c r="AY93">
        <v>0</v>
      </c>
      <c r="AZ93">
        <v>0</v>
      </c>
      <c r="BA93">
        <v>0</v>
      </c>
      <c r="BB93">
        <v>0</v>
      </c>
      <c r="BC93">
        <v>0</v>
      </c>
      <c r="BD93">
        <v>0</v>
      </c>
      <c r="BE93">
        <v>0</v>
      </c>
      <c r="BF93">
        <v>0</v>
      </c>
      <c r="BG93">
        <v>0</v>
      </c>
      <c r="BH93">
        <v>3</v>
      </c>
      <c r="BI93">
        <v>126</v>
      </c>
      <c r="BJ93">
        <v>155.5</v>
      </c>
      <c r="BK93">
        <v>156</v>
      </c>
      <c r="BL93">
        <v>882.66</v>
      </c>
      <c r="BM93">
        <v>132.4</v>
      </c>
      <c r="BN93">
        <v>1015.06</v>
      </c>
      <c r="BO93">
        <v>1015.06</v>
      </c>
      <c r="BQ93" t="s">
        <v>94</v>
      </c>
      <c r="BR93" t="s">
        <v>83</v>
      </c>
      <c r="BS93" s="3">
        <v>44693</v>
      </c>
      <c r="BT93" s="4">
        <v>0.50347222222222221</v>
      </c>
      <c r="BU93" t="s">
        <v>340</v>
      </c>
      <c r="BV93" t="s">
        <v>96</v>
      </c>
      <c r="BY93">
        <v>259200</v>
      </c>
      <c r="BZ93" t="s">
        <v>97</v>
      </c>
      <c r="CA93" t="s">
        <v>121</v>
      </c>
      <c r="CC93" t="s">
        <v>119</v>
      </c>
      <c r="CD93">
        <v>699</v>
      </c>
      <c r="CE93" t="s">
        <v>89</v>
      </c>
      <c r="CF93" s="3">
        <v>44693</v>
      </c>
      <c r="CI93">
        <v>1</v>
      </c>
      <c r="CJ93">
        <v>1</v>
      </c>
      <c r="CK93">
        <v>41</v>
      </c>
      <c r="CL93" t="s">
        <v>85</v>
      </c>
    </row>
    <row r="94" spans="1:90" x14ac:dyDescent="0.25">
      <c r="A94" t="s">
        <v>72</v>
      </c>
      <c r="B94" t="s">
        <v>73</v>
      </c>
      <c r="C94" t="s">
        <v>74</v>
      </c>
      <c r="E94" t="str">
        <f>"029908432017"</f>
        <v>029908432017</v>
      </c>
      <c r="F94" s="3">
        <v>44692</v>
      </c>
      <c r="G94">
        <v>202302</v>
      </c>
      <c r="H94" t="s">
        <v>132</v>
      </c>
      <c r="I94" t="s">
        <v>133</v>
      </c>
      <c r="J94" t="s">
        <v>197</v>
      </c>
      <c r="K94" t="s">
        <v>78</v>
      </c>
      <c r="L94" t="s">
        <v>151</v>
      </c>
      <c r="M94" t="s">
        <v>152</v>
      </c>
      <c r="N94" t="s">
        <v>229</v>
      </c>
      <c r="O94" t="s">
        <v>81</v>
      </c>
      <c r="P94" t="str">
        <f>"031 263 2277                  "</f>
        <v xml:space="preserve">031 263 2277                  </v>
      </c>
      <c r="Q94">
        <v>0</v>
      </c>
      <c r="R94">
        <v>0</v>
      </c>
      <c r="S94">
        <v>0</v>
      </c>
      <c r="T94">
        <v>0</v>
      </c>
      <c r="U94">
        <v>0</v>
      </c>
      <c r="V94">
        <v>0</v>
      </c>
      <c r="W94">
        <v>0</v>
      </c>
      <c r="X94">
        <v>0</v>
      </c>
      <c r="Y94">
        <v>0</v>
      </c>
      <c r="Z94">
        <v>0</v>
      </c>
      <c r="AA94">
        <v>0</v>
      </c>
      <c r="AB94">
        <v>0</v>
      </c>
      <c r="AC94">
        <v>0</v>
      </c>
      <c r="AD94">
        <v>0</v>
      </c>
      <c r="AE94">
        <v>0</v>
      </c>
      <c r="AF94">
        <v>0</v>
      </c>
      <c r="AG94">
        <v>0</v>
      </c>
      <c r="AH94">
        <v>0</v>
      </c>
      <c r="AI94">
        <v>0</v>
      </c>
      <c r="AJ94">
        <v>0</v>
      </c>
      <c r="AK94">
        <v>23.08</v>
      </c>
      <c r="AL94">
        <v>0</v>
      </c>
      <c r="AM94">
        <v>0</v>
      </c>
      <c r="AN94">
        <v>0</v>
      </c>
      <c r="AO94">
        <v>0</v>
      </c>
      <c r="AP94">
        <v>0</v>
      </c>
      <c r="AQ94">
        <v>0</v>
      </c>
      <c r="AR94">
        <v>0</v>
      </c>
      <c r="AS94">
        <v>0</v>
      </c>
      <c r="AT94">
        <v>0</v>
      </c>
      <c r="AU94">
        <v>0</v>
      </c>
      <c r="AV94">
        <v>0</v>
      </c>
      <c r="AW94">
        <v>0</v>
      </c>
      <c r="AX94">
        <v>0</v>
      </c>
      <c r="AY94">
        <v>0</v>
      </c>
      <c r="AZ94">
        <v>0</v>
      </c>
      <c r="BA94">
        <v>0</v>
      </c>
      <c r="BB94">
        <v>0</v>
      </c>
      <c r="BC94">
        <v>0</v>
      </c>
      <c r="BD94">
        <v>0</v>
      </c>
      <c r="BE94">
        <v>0</v>
      </c>
      <c r="BF94">
        <v>0</v>
      </c>
      <c r="BG94">
        <v>0</v>
      </c>
      <c r="BH94">
        <v>1</v>
      </c>
      <c r="BI94">
        <v>1</v>
      </c>
      <c r="BJ94">
        <v>0.2</v>
      </c>
      <c r="BK94">
        <v>1</v>
      </c>
      <c r="BL94">
        <v>66.62</v>
      </c>
      <c r="BM94">
        <v>9.99</v>
      </c>
      <c r="BN94">
        <v>76.61</v>
      </c>
      <c r="BO94">
        <v>76.61</v>
      </c>
      <c r="BQ94" t="s">
        <v>346</v>
      </c>
      <c r="BR94" t="s">
        <v>347</v>
      </c>
      <c r="BS94" s="3">
        <v>44693</v>
      </c>
      <c r="BT94" s="4">
        <v>0.43124999999999997</v>
      </c>
      <c r="BU94" t="s">
        <v>348</v>
      </c>
      <c r="BV94" t="s">
        <v>96</v>
      </c>
      <c r="BY94">
        <v>1200</v>
      </c>
      <c r="BZ94" t="s">
        <v>88</v>
      </c>
      <c r="CA94" t="s">
        <v>299</v>
      </c>
      <c r="CC94" t="s">
        <v>152</v>
      </c>
      <c r="CD94">
        <v>2196</v>
      </c>
      <c r="CE94" t="s">
        <v>89</v>
      </c>
      <c r="CF94" s="3">
        <v>44693</v>
      </c>
      <c r="CI94">
        <v>1</v>
      </c>
      <c r="CJ94">
        <v>1</v>
      </c>
      <c r="CK94">
        <v>21</v>
      </c>
      <c r="CL94" t="s">
        <v>85</v>
      </c>
    </row>
    <row r="95" spans="1:90" x14ac:dyDescent="0.25">
      <c r="A95" t="s">
        <v>72</v>
      </c>
      <c r="B95" t="s">
        <v>73</v>
      </c>
      <c r="C95" t="s">
        <v>74</v>
      </c>
      <c r="E95" t="str">
        <f>"009941735775"</f>
        <v>009941735775</v>
      </c>
      <c r="F95" s="3">
        <v>44692</v>
      </c>
      <c r="G95">
        <v>202302</v>
      </c>
      <c r="H95" t="s">
        <v>75</v>
      </c>
      <c r="I95" t="s">
        <v>76</v>
      </c>
      <c r="J95" t="s">
        <v>77</v>
      </c>
      <c r="K95" t="s">
        <v>78</v>
      </c>
      <c r="L95" t="s">
        <v>122</v>
      </c>
      <c r="M95" t="s">
        <v>123</v>
      </c>
      <c r="N95" t="s">
        <v>158</v>
      </c>
      <c r="O95" t="s">
        <v>93</v>
      </c>
      <c r="P95" t="str">
        <f t="shared" ref="P95:P107" si="5">"STORES                        "</f>
        <v xml:space="preserve">STORES                        </v>
      </c>
      <c r="Q95">
        <v>0</v>
      </c>
      <c r="R95">
        <v>0</v>
      </c>
      <c r="S95">
        <v>0</v>
      </c>
      <c r="T95">
        <v>0</v>
      </c>
      <c r="U95">
        <v>0</v>
      </c>
      <c r="V95">
        <v>0</v>
      </c>
      <c r="W95">
        <v>0</v>
      </c>
      <c r="X95">
        <v>0</v>
      </c>
      <c r="Y95">
        <v>0</v>
      </c>
      <c r="Z95">
        <v>0</v>
      </c>
      <c r="AA95">
        <v>0</v>
      </c>
      <c r="AB95">
        <v>0</v>
      </c>
      <c r="AC95">
        <v>0</v>
      </c>
      <c r="AD95">
        <v>0</v>
      </c>
      <c r="AE95">
        <v>0</v>
      </c>
      <c r="AF95">
        <v>0</v>
      </c>
      <c r="AG95">
        <v>0</v>
      </c>
      <c r="AH95">
        <v>0</v>
      </c>
      <c r="AI95">
        <v>0</v>
      </c>
      <c r="AJ95">
        <v>0</v>
      </c>
      <c r="AK95">
        <v>62.94</v>
      </c>
      <c r="AL95">
        <v>0</v>
      </c>
      <c r="AM95">
        <v>0</v>
      </c>
      <c r="AN95">
        <v>0</v>
      </c>
      <c r="AO95">
        <v>0</v>
      </c>
      <c r="AP95">
        <v>0</v>
      </c>
      <c r="AQ95">
        <v>0</v>
      </c>
      <c r="AR95">
        <v>0</v>
      </c>
      <c r="AS95">
        <v>0</v>
      </c>
      <c r="AT95">
        <v>0</v>
      </c>
      <c r="AU95">
        <v>0</v>
      </c>
      <c r="AV95">
        <v>0</v>
      </c>
      <c r="AW95">
        <v>0</v>
      </c>
      <c r="AX95">
        <v>0</v>
      </c>
      <c r="AY95">
        <v>0</v>
      </c>
      <c r="AZ95">
        <v>0</v>
      </c>
      <c r="BA95">
        <v>0</v>
      </c>
      <c r="BB95">
        <v>0</v>
      </c>
      <c r="BC95">
        <v>0</v>
      </c>
      <c r="BD95">
        <v>0</v>
      </c>
      <c r="BE95">
        <v>0</v>
      </c>
      <c r="BF95">
        <v>0</v>
      </c>
      <c r="BG95">
        <v>0</v>
      </c>
      <c r="BH95">
        <v>1</v>
      </c>
      <c r="BI95">
        <v>11.5</v>
      </c>
      <c r="BJ95">
        <v>4</v>
      </c>
      <c r="BK95">
        <v>12</v>
      </c>
      <c r="BL95">
        <v>186.94</v>
      </c>
      <c r="BM95">
        <v>28.04</v>
      </c>
      <c r="BN95">
        <v>214.98</v>
      </c>
      <c r="BO95">
        <v>214.98</v>
      </c>
      <c r="BQ95" t="s">
        <v>349</v>
      </c>
      <c r="BR95" t="s">
        <v>83</v>
      </c>
      <c r="BS95" s="3">
        <v>44693</v>
      </c>
      <c r="BT95" s="4">
        <v>0.74652777777777779</v>
      </c>
      <c r="BU95" t="s">
        <v>350</v>
      </c>
      <c r="BV95" t="s">
        <v>96</v>
      </c>
      <c r="BY95">
        <v>20041.63</v>
      </c>
      <c r="BZ95" t="s">
        <v>97</v>
      </c>
      <c r="CA95" t="s">
        <v>125</v>
      </c>
      <c r="CC95" t="s">
        <v>123</v>
      </c>
      <c r="CD95">
        <v>8600</v>
      </c>
      <c r="CE95" t="s">
        <v>89</v>
      </c>
      <c r="CF95" s="3">
        <v>44694</v>
      </c>
      <c r="CI95">
        <v>2</v>
      </c>
      <c r="CJ95">
        <v>1</v>
      </c>
      <c r="CK95">
        <v>43</v>
      </c>
      <c r="CL95" t="s">
        <v>85</v>
      </c>
    </row>
    <row r="96" spans="1:90" x14ac:dyDescent="0.25">
      <c r="A96" t="s">
        <v>72</v>
      </c>
      <c r="B96" t="s">
        <v>73</v>
      </c>
      <c r="C96" t="s">
        <v>74</v>
      </c>
      <c r="E96" t="str">
        <f>"009941618888"</f>
        <v>009941618888</v>
      </c>
      <c r="F96" s="3">
        <v>44692</v>
      </c>
      <c r="G96">
        <v>202302</v>
      </c>
      <c r="H96" t="s">
        <v>75</v>
      </c>
      <c r="I96" t="s">
        <v>76</v>
      </c>
      <c r="J96" t="s">
        <v>77</v>
      </c>
      <c r="K96" t="s">
        <v>78</v>
      </c>
      <c r="L96" t="s">
        <v>90</v>
      </c>
      <c r="M96" t="s">
        <v>91</v>
      </c>
      <c r="N96" t="s">
        <v>158</v>
      </c>
      <c r="O96" t="s">
        <v>81</v>
      </c>
      <c r="P96" t="str">
        <f t="shared" si="5"/>
        <v xml:space="preserve">STORES                        </v>
      </c>
      <c r="Q96">
        <v>0</v>
      </c>
      <c r="R96">
        <v>0</v>
      </c>
      <c r="S96">
        <v>0</v>
      </c>
      <c r="T96">
        <v>0</v>
      </c>
      <c r="U96">
        <v>0</v>
      </c>
      <c r="V96">
        <v>0</v>
      </c>
      <c r="W96">
        <v>0</v>
      </c>
      <c r="X96">
        <v>0</v>
      </c>
      <c r="Y96">
        <v>0</v>
      </c>
      <c r="Z96">
        <v>0</v>
      </c>
      <c r="AA96">
        <v>0</v>
      </c>
      <c r="AB96">
        <v>0</v>
      </c>
      <c r="AC96">
        <v>0</v>
      </c>
      <c r="AD96">
        <v>0</v>
      </c>
      <c r="AE96">
        <v>0</v>
      </c>
      <c r="AF96">
        <v>0</v>
      </c>
      <c r="AG96">
        <v>0</v>
      </c>
      <c r="AH96">
        <v>0</v>
      </c>
      <c r="AI96">
        <v>0</v>
      </c>
      <c r="AJ96">
        <v>0</v>
      </c>
      <c r="AK96">
        <v>54.81</v>
      </c>
      <c r="AL96">
        <v>0</v>
      </c>
      <c r="AM96">
        <v>0</v>
      </c>
      <c r="AN96">
        <v>0</v>
      </c>
      <c r="AO96">
        <v>0</v>
      </c>
      <c r="AP96">
        <v>0</v>
      </c>
      <c r="AQ96">
        <v>0</v>
      </c>
      <c r="AR96">
        <v>0</v>
      </c>
      <c r="AS96">
        <v>0</v>
      </c>
      <c r="AT96">
        <v>0</v>
      </c>
      <c r="AU96">
        <v>0</v>
      </c>
      <c r="AV96">
        <v>0</v>
      </c>
      <c r="AW96">
        <v>0</v>
      </c>
      <c r="AX96">
        <v>0</v>
      </c>
      <c r="AY96">
        <v>0</v>
      </c>
      <c r="AZ96">
        <v>0</v>
      </c>
      <c r="BA96">
        <v>0</v>
      </c>
      <c r="BB96">
        <v>0</v>
      </c>
      <c r="BC96">
        <v>0</v>
      </c>
      <c r="BD96">
        <v>0</v>
      </c>
      <c r="BE96">
        <v>0</v>
      </c>
      <c r="BF96">
        <v>0</v>
      </c>
      <c r="BG96">
        <v>0</v>
      </c>
      <c r="BH96">
        <v>1</v>
      </c>
      <c r="BI96">
        <v>1.1000000000000001</v>
      </c>
      <c r="BJ96">
        <v>2.5</v>
      </c>
      <c r="BK96">
        <v>2.5</v>
      </c>
      <c r="BL96">
        <v>158.22</v>
      </c>
      <c r="BM96">
        <v>23.73</v>
      </c>
      <c r="BN96">
        <v>181.95</v>
      </c>
      <c r="BO96">
        <v>181.95</v>
      </c>
      <c r="BQ96" t="s">
        <v>94</v>
      </c>
      <c r="BR96" t="s">
        <v>83</v>
      </c>
      <c r="BS96" s="3">
        <v>44693</v>
      </c>
      <c r="BT96" s="4">
        <v>0.34722222222222227</v>
      </c>
      <c r="BU96" t="s">
        <v>95</v>
      </c>
      <c r="BV96" t="s">
        <v>96</v>
      </c>
      <c r="BY96">
        <v>12378.6</v>
      </c>
      <c r="BZ96" t="s">
        <v>88</v>
      </c>
      <c r="CA96" t="s">
        <v>98</v>
      </c>
      <c r="CC96" t="s">
        <v>91</v>
      </c>
      <c r="CD96">
        <v>1034</v>
      </c>
      <c r="CE96" t="s">
        <v>89</v>
      </c>
      <c r="CF96" s="3">
        <v>44694</v>
      </c>
      <c r="CI96">
        <v>1</v>
      </c>
      <c r="CJ96">
        <v>1</v>
      </c>
      <c r="CK96">
        <v>23</v>
      </c>
      <c r="CL96" t="s">
        <v>85</v>
      </c>
    </row>
    <row r="97" spans="1:90" x14ac:dyDescent="0.25">
      <c r="A97" t="s">
        <v>72</v>
      </c>
      <c r="B97" t="s">
        <v>73</v>
      </c>
      <c r="C97" t="s">
        <v>74</v>
      </c>
      <c r="E97" t="str">
        <f>"009941735774"</f>
        <v>009941735774</v>
      </c>
      <c r="F97" s="3">
        <v>44692</v>
      </c>
      <c r="G97">
        <v>202302</v>
      </c>
      <c r="H97" t="s">
        <v>75</v>
      </c>
      <c r="I97" t="s">
        <v>76</v>
      </c>
      <c r="J97" t="s">
        <v>77</v>
      </c>
      <c r="K97" t="s">
        <v>78</v>
      </c>
      <c r="L97" t="s">
        <v>245</v>
      </c>
      <c r="M97" t="s">
        <v>246</v>
      </c>
      <c r="N97" t="s">
        <v>158</v>
      </c>
      <c r="O97" t="s">
        <v>93</v>
      </c>
      <c r="P97" t="str">
        <f t="shared" si="5"/>
        <v xml:space="preserve">STORES                        </v>
      </c>
      <c r="Q97">
        <v>0</v>
      </c>
      <c r="R97">
        <v>0</v>
      </c>
      <c r="S97">
        <v>0</v>
      </c>
      <c r="T97">
        <v>0</v>
      </c>
      <c r="U97">
        <v>0</v>
      </c>
      <c r="V97">
        <v>0</v>
      </c>
      <c r="W97">
        <v>0</v>
      </c>
      <c r="X97">
        <v>0</v>
      </c>
      <c r="Y97">
        <v>0</v>
      </c>
      <c r="Z97">
        <v>0</v>
      </c>
      <c r="AA97">
        <v>0</v>
      </c>
      <c r="AB97">
        <v>0</v>
      </c>
      <c r="AC97">
        <v>0</v>
      </c>
      <c r="AD97">
        <v>0</v>
      </c>
      <c r="AE97">
        <v>0</v>
      </c>
      <c r="AF97">
        <v>0</v>
      </c>
      <c r="AG97">
        <v>0</v>
      </c>
      <c r="AH97">
        <v>0</v>
      </c>
      <c r="AI97">
        <v>0</v>
      </c>
      <c r="AJ97">
        <v>0</v>
      </c>
      <c r="AK97">
        <v>278.48</v>
      </c>
      <c r="AL97">
        <v>0</v>
      </c>
      <c r="AM97">
        <v>0</v>
      </c>
      <c r="AN97">
        <v>0</v>
      </c>
      <c r="AO97">
        <v>0</v>
      </c>
      <c r="AP97">
        <v>0</v>
      </c>
      <c r="AQ97">
        <v>0</v>
      </c>
      <c r="AR97">
        <v>0</v>
      </c>
      <c r="AS97">
        <v>0</v>
      </c>
      <c r="AT97">
        <v>0</v>
      </c>
      <c r="AU97">
        <v>0</v>
      </c>
      <c r="AV97">
        <v>0</v>
      </c>
      <c r="AW97">
        <v>0</v>
      </c>
      <c r="AX97">
        <v>0</v>
      </c>
      <c r="AY97">
        <v>0</v>
      </c>
      <c r="AZ97">
        <v>0</v>
      </c>
      <c r="BA97">
        <v>0</v>
      </c>
      <c r="BB97">
        <v>0</v>
      </c>
      <c r="BC97">
        <v>0</v>
      </c>
      <c r="BD97">
        <v>0</v>
      </c>
      <c r="BE97">
        <v>0</v>
      </c>
      <c r="BF97">
        <v>0</v>
      </c>
      <c r="BG97">
        <v>0</v>
      </c>
      <c r="BH97">
        <v>5</v>
      </c>
      <c r="BI97">
        <v>74.2</v>
      </c>
      <c r="BJ97">
        <v>81.5</v>
      </c>
      <c r="BK97">
        <v>82</v>
      </c>
      <c r="BL97">
        <v>809.17</v>
      </c>
      <c r="BM97">
        <v>121.38</v>
      </c>
      <c r="BN97">
        <v>930.55</v>
      </c>
      <c r="BO97">
        <v>930.55</v>
      </c>
      <c r="BQ97" t="s">
        <v>94</v>
      </c>
      <c r="BR97" t="s">
        <v>83</v>
      </c>
      <c r="BS97" s="3">
        <v>44693</v>
      </c>
      <c r="BT97" s="4">
        <v>0.54166666666666663</v>
      </c>
      <c r="BU97" t="s">
        <v>247</v>
      </c>
      <c r="BV97" t="s">
        <v>96</v>
      </c>
      <c r="BY97">
        <v>407405.73</v>
      </c>
      <c r="BZ97" t="s">
        <v>97</v>
      </c>
      <c r="CC97" t="s">
        <v>246</v>
      </c>
      <c r="CD97">
        <v>9459</v>
      </c>
      <c r="CE97" t="s">
        <v>89</v>
      </c>
      <c r="CF97" s="3">
        <v>44693</v>
      </c>
      <c r="CI97">
        <v>1</v>
      </c>
      <c r="CJ97">
        <v>1</v>
      </c>
      <c r="CK97">
        <v>43</v>
      </c>
      <c r="CL97" t="s">
        <v>85</v>
      </c>
    </row>
    <row r="98" spans="1:90" x14ac:dyDescent="0.25">
      <c r="A98" t="s">
        <v>72</v>
      </c>
      <c r="B98" t="s">
        <v>73</v>
      </c>
      <c r="C98" t="s">
        <v>74</v>
      </c>
      <c r="E98" t="str">
        <f>"009941735773"</f>
        <v>009941735773</v>
      </c>
      <c r="F98" s="3">
        <v>44692</v>
      </c>
      <c r="G98">
        <v>202302</v>
      </c>
      <c r="H98" t="s">
        <v>75</v>
      </c>
      <c r="I98" t="s">
        <v>76</v>
      </c>
      <c r="J98" t="s">
        <v>77</v>
      </c>
      <c r="K98" t="s">
        <v>78</v>
      </c>
      <c r="L98" t="s">
        <v>79</v>
      </c>
      <c r="M98" t="s">
        <v>80</v>
      </c>
      <c r="N98" t="s">
        <v>158</v>
      </c>
      <c r="O98" t="s">
        <v>93</v>
      </c>
      <c r="P98" t="str">
        <f t="shared" si="5"/>
        <v xml:space="preserve">STORES                        </v>
      </c>
      <c r="Q98">
        <v>0</v>
      </c>
      <c r="R98">
        <v>0</v>
      </c>
      <c r="S98">
        <v>0</v>
      </c>
      <c r="T98">
        <v>0</v>
      </c>
      <c r="U98">
        <v>0</v>
      </c>
      <c r="V98">
        <v>0</v>
      </c>
      <c r="W98">
        <v>0</v>
      </c>
      <c r="X98">
        <v>0</v>
      </c>
      <c r="Y98">
        <v>0</v>
      </c>
      <c r="Z98">
        <v>0</v>
      </c>
      <c r="AA98">
        <v>0</v>
      </c>
      <c r="AB98">
        <v>0</v>
      </c>
      <c r="AC98">
        <v>0</v>
      </c>
      <c r="AD98">
        <v>0</v>
      </c>
      <c r="AE98">
        <v>0</v>
      </c>
      <c r="AF98">
        <v>0</v>
      </c>
      <c r="AG98">
        <v>0</v>
      </c>
      <c r="AH98">
        <v>0</v>
      </c>
      <c r="AI98">
        <v>0</v>
      </c>
      <c r="AJ98">
        <v>0</v>
      </c>
      <c r="AK98">
        <v>62.94</v>
      </c>
      <c r="AL98">
        <v>0</v>
      </c>
      <c r="AM98">
        <v>0</v>
      </c>
      <c r="AN98">
        <v>0</v>
      </c>
      <c r="AO98">
        <v>0</v>
      </c>
      <c r="AP98">
        <v>0</v>
      </c>
      <c r="AQ98">
        <v>0</v>
      </c>
      <c r="AR98">
        <v>0</v>
      </c>
      <c r="AS98">
        <v>0</v>
      </c>
      <c r="AT98">
        <v>0</v>
      </c>
      <c r="AU98">
        <v>0</v>
      </c>
      <c r="AV98">
        <v>0</v>
      </c>
      <c r="AW98">
        <v>0</v>
      </c>
      <c r="AX98">
        <v>0</v>
      </c>
      <c r="AY98">
        <v>0</v>
      </c>
      <c r="AZ98">
        <v>0</v>
      </c>
      <c r="BA98">
        <v>0</v>
      </c>
      <c r="BB98">
        <v>0</v>
      </c>
      <c r="BC98">
        <v>0</v>
      </c>
      <c r="BD98">
        <v>0</v>
      </c>
      <c r="BE98">
        <v>0</v>
      </c>
      <c r="BF98">
        <v>0</v>
      </c>
      <c r="BG98">
        <v>0</v>
      </c>
      <c r="BH98">
        <v>1</v>
      </c>
      <c r="BI98">
        <v>7.9</v>
      </c>
      <c r="BJ98">
        <v>11.7</v>
      </c>
      <c r="BK98">
        <v>12</v>
      </c>
      <c r="BL98">
        <v>186.94</v>
      </c>
      <c r="BM98">
        <v>28.04</v>
      </c>
      <c r="BN98">
        <v>214.98</v>
      </c>
      <c r="BO98">
        <v>214.98</v>
      </c>
      <c r="BQ98" t="s">
        <v>351</v>
      </c>
      <c r="BR98" t="s">
        <v>83</v>
      </c>
      <c r="BS98" s="3">
        <v>44692</v>
      </c>
      <c r="BT98" s="4">
        <v>0.31319444444444444</v>
      </c>
      <c r="BU98" t="s">
        <v>84</v>
      </c>
      <c r="BV98" t="s">
        <v>96</v>
      </c>
      <c r="BY98">
        <v>58629.120000000003</v>
      </c>
      <c r="BZ98" t="s">
        <v>97</v>
      </c>
      <c r="CC98" t="s">
        <v>80</v>
      </c>
      <c r="CD98">
        <v>9700</v>
      </c>
      <c r="CE98" t="s">
        <v>89</v>
      </c>
      <c r="CF98" s="3">
        <v>44693</v>
      </c>
      <c r="CI98">
        <v>1</v>
      </c>
      <c r="CJ98">
        <v>0</v>
      </c>
      <c r="CK98">
        <v>43</v>
      </c>
      <c r="CL98" t="s">
        <v>85</v>
      </c>
    </row>
    <row r="99" spans="1:90" x14ac:dyDescent="0.25">
      <c r="A99" t="s">
        <v>72</v>
      </c>
      <c r="B99" t="s">
        <v>73</v>
      </c>
      <c r="C99" t="s">
        <v>74</v>
      </c>
      <c r="E99" t="str">
        <f>"009941209254"</f>
        <v>009941209254</v>
      </c>
      <c r="F99" s="3">
        <v>44692</v>
      </c>
      <c r="G99">
        <v>202302</v>
      </c>
      <c r="H99" t="s">
        <v>75</v>
      </c>
      <c r="I99" t="s">
        <v>76</v>
      </c>
      <c r="J99" t="s">
        <v>77</v>
      </c>
      <c r="K99" t="s">
        <v>78</v>
      </c>
      <c r="L99" t="s">
        <v>209</v>
      </c>
      <c r="M99" t="s">
        <v>210</v>
      </c>
      <c r="N99" t="s">
        <v>158</v>
      </c>
      <c r="O99" t="s">
        <v>93</v>
      </c>
      <c r="P99" t="str">
        <f t="shared" si="5"/>
        <v xml:space="preserve">STORES                        </v>
      </c>
      <c r="Q99">
        <v>0</v>
      </c>
      <c r="R99">
        <v>0</v>
      </c>
      <c r="S99">
        <v>0</v>
      </c>
      <c r="T99">
        <v>0</v>
      </c>
      <c r="U99">
        <v>0</v>
      </c>
      <c r="V99">
        <v>0</v>
      </c>
      <c r="W99">
        <v>0</v>
      </c>
      <c r="X99">
        <v>0</v>
      </c>
      <c r="Y99">
        <v>0</v>
      </c>
      <c r="Z99">
        <v>0</v>
      </c>
      <c r="AA99">
        <v>0</v>
      </c>
      <c r="AB99">
        <v>0</v>
      </c>
      <c r="AC99">
        <v>0</v>
      </c>
      <c r="AD99">
        <v>0</v>
      </c>
      <c r="AE99">
        <v>0</v>
      </c>
      <c r="AF99">
        <v>0</v>
      </c>
      <c r="AG99">
        <v>0</v>
      </c>
      <c r="AH99">
        <v>0</v>
      </c>
      <c r="AI99">
        <v>0</v>
      </c>
      <c r="AJ99">
        <v>0</v>
      </c>
      <c r="AK99">
        <v>85.09</v>
      </c>
      <c r="AL99">
        <v>0</v>
      </c>
      <c r="AM99">
        <v>0</v>
      </c>
      <c r="AN99">
        <v>0</v>
      </c>
      <c r="AO99">
        <v>0</v>
      </c>
      <c r="AP99">
        <v>0</v>
      </c>
      <c r="AQ99">
        <v>0</v>
      </c>
      <c r="AR99">
        <v>0</v>
      </c>
      <c r="AS99">
        <v>0</v>
      </c>
      <c r="AT99">
        <v>0</v>
      </c>
      <c r="AU99">
        <v>0</v>
      </c>
      <c r="AV99">
        <v>0</v>
      </c>
      <c r="AW99">
        <v>0</v>
      </c>
      <c r="AX99">
        <v>0</v>
      </c>
      <c r="AY99">
        <v>0</v>
      </c>
      <c r="AZ99">
        <v>0</v>
      </c>
      <c r="BA99">
        <v>0</v>
      </c>
      <c r="BB99">
        <v>0</v>
      </c>
      <c r="BC99">
        <v>0</v>
      </c>
      <c r="BD99">
        <v>0</v>
      </c>
      <c r="BE99">
        <v>0</v>
      </c>
      <c r="BF99">
        <v>0</v>
      </c>
      <c r="BG99">
        <v>0</v>
      </c>
      <c r="BH99">
        <v>1</v>
      </c>
      <c r="BI99">
        <v>33.700000000000003</v>
      </c>
      <c r="BJ99">
        <v>36.799999999999997</v>
      </c>
      <c r="BK99">
        <v>37</v>
      </c>
      <c r="BL99">
        <v>250.88</v>
      </c>
      <c r="BM99">
        <v>37.630000000000003</v>
      </c>
      <c r="BN99">
        <v>288.51</v>
      </c>
      <c r="BO99">
        <v>288.51</v>
      </c>
      <c r="BQ99" t="s">
        <v>352</v>
      </c>
      <c r="BR99" t="s">
        <v>83</v>
      </c>
      <c r="BS99" s="3">
        <v>44693</v>
      </c>
      <c r="BT99" s="4">
        <v>0.53819444444444442</v>
      </c>
      <c r="BU99" t="s">
        <v>334</v>
      </c>
      <c r="BV99" t="s">
        <v>96</v>
      </c>
      <c r="BY99">
        <v>183907.91</v>
      </c>
      <c r="BZ99" t="s">
        <v>97</v>
      </c>
      <c r="CA99" t="s">
        <v>353</v>
      </c>
      <c r="CC99" t="s">
        <v>210</v>
      </c>
      <c r="CD99">
        <v>9300</v>
      </c>
      <c r="CE99" t="s">
        <v>89</v>
      </c>
      <c r="CF99" s="3">
        <v>44694</v>
      </c>
      <c r="CI99">
        <v>1</v>
      </c>
      <c r="CJ99">
        <v>1</v>
      </c>
      <c r="CK99">
        <v>41</v>
      </c>
      <c r="CL99" t="s">
        <v>85</v>
      </c>
    </row>
    <row r="100" spans="1:90" x14ac:dyDescent="0.25">
      <c r="A100" t="s">
        <v>72</v>
      </c>
      <c r="B100" t="s">
        <v>73</v>
      </c>
      <c r="C100" t="s">
        <v>74</v>
      </c>
      <c r="E100" t="str">
        <f>"009941916100"</f>
        <v>009941916100</v>
      </c>
      <c r="F100" s="3">
        <v>44700</v>
      </c>
      <c r="G100">
        <v>202302</v>
      </c>
      <c r="H100" t="s">
        <v>75</v>
      </c>
      <c r="I100" t="s">
        <v>76</v>
      </c>
      <c r="J100" t="s">
        <v>77</v>
      </c>
      <c r="K100" t="s">
        <v>78</v>
      </c>
      <c r="L100" t="s">
        <v>126</v>
      </c>
      <c r="M100" t="s">
        <v>127</v>
      </c>
      <c r="N100" t="s">
        <v>158</v>
      </c>
      <c r="O100" t="s">
        <v>81</v>
      </c>
      <c r="P100" t="str">
        <f t="shared" si="5"/>
        <v xml:space="preserve">STORES                        </v>
      </c>
      <c r="Q100">
        <v>0</v>
      </c>
      <c r="R100">
        <v>0</v>
      </c>
      <c r="S100">
        <v>0</v>
      </c>
      <c r="T100">
        <v>0</v>
      </c>
      <c r="U100">
        <v>0</v>
      </c>
      <c r="V100">
        <v>0</v>
      </c>
      <c r="W100">
        <v>0</v>
      </c>
      <c r="X100">
        <v>0</v>
      </c>
      <c r="Y100">
        <v>0</v>
      </c>
      <c r="Z100">
        <v>0</v>
      </c>
      <c r="AA100">
        <v>0</v>
      </c>
      <c r="AB100">
        <v>0</v>
      </c>
      <c r="AC100">
        <v>0</v>
      </c>
      <c r="AD100">
        <v>0</v>
      </c>
      <c r="AE100">
        <v>0</v>
      </c>
      <c r="AF100">
        <v>0</v>
      </c>
      <c r="AG100">
        <v>0</v>
      </c>
      <c r="AH100">
        <v>0</v>
      </c>
      <c r="AI100">
        <v>0</v>
      </c>
      <c r="AJ100">
        <v>0</v>
      </c>
      <c r="AK100">
        <v>145.68</v>
      </c>
      <c r="AL100">
        <v>0</v>
      </c>
      <c r="AM100">
        <v>0</v>
      </c>
      <c r="AN100">
        <v>0</v>
      </c>
      <c r="AO100">
        <v>0</v>
      </c>
      <c r="AP100">
        <v>0</v>
      </c>
      <c r="AQ100">
        <v>15</v>
      </c>
      <c r="AR100">
        <v>0</v>
      </c>
      <c r="AS100">
        <v>0</v>
      </c>
      <c r="AT100">
        <v>0</v>
      </c>
      <c r="AU100">
        <v>0</v>
      </c>
      <c r="AV100">
        <v>0</v>
      </c>
      <c r="AW100">
        <v>0</v>
      </c>
      <c r="AX100">
        <v>0</v>
      </c>
      <c r="AY100">
        <v>0</v>
      </c>
      <c r="AZ100">
        <v>0</v>
      </c>
      <c r="BA100">
        <v>0</v>
      </c>
      <c r="BB100">
        <v>0</v>
      </c>
      <c r="BC100">
        <v>0</v>
      </c>
      <c r="BD100">
        <v>0</v>
      </c>
      <c r="BE100">
        <v>0</v>
      </c>
      <c r="BF100">
        <v>0</v>
      </c>
      <c r="BG100">
        <v>0</v>
      </c>
      <c r="BH100">
        <v>1</v>
      </c>
      <c r="BI100">
        <v>0.8</v>
      </c>
      <c r="BJ100">
        <v>6.7</v>
      </c>
      <c r="BK100">
        <v>7</v>
      </c>
      <c r="BL100">
        <v>435.54</v>
      </c>
      <c r="BM100">
        <v>65.33</v>
      </c>
      <c r="BN100">
        <v>500.87</v>
      </c>
      <c r="BO100">
        <v>500.87</v>
      </c>
      <c r="BQ100" t="s">
        <v>94</v>
      </c>
      <c r="BR100" t="s">
        <v>134</v>
      </c>
      <c r="BS100" s="3">
        <v>44706</v>
      </c>
      <c r="BT100" s="4">
        <v>0.48125000000000001</v>
      </c>
      <c r="BU100" t="s">
        <v>129</v>
      </c>
      <c r="BV100" t="s">
        <v>85</v>
      </c>
      <c r="BY100">
        <v>33255.26</v>
      </c>
      <c r="BZ100" t="s">
        <v>164</v>
      </c>
      <c r="CC100" t="s">
        <v>127</v>
      </c>
      <c r="CD100">
        <v>2745</v>
      </c>
      <c r="CE100" t="s">
        <v>89</v>
      </c>
      <c r="CF100" s="3">
        <v>44707</v>
      </c>
      <c r="CI100">
        <v>1</v>
      </c>
      <c r="CJ100">
        <v>4</v>
      </c>
      <c r="CK100">
        <v>23</v>
      </c>
      <c r="CL100" t="s">
        <v>85</v>
      </c>
    </row>
    <row r="101" spans="1:90" x14ac:dyDescent="0.25">
      <c r="A101" t="s">
        <v>72</v>
      </c>
      <c r="B101" t="s">
        <v>73</v>
      </c>
      <c r="C101" t="s">
        <v>74</v>
      </c>
      <c r="E101" t="str">
        <f>"009941915390"</f>
        <v>009941915390</v>
      </c>
      <c r="F101" s="3">
        <v>44700</v>
      </c>
      <c r="G101">
        <v>202302</v>
      </c>
      <c r="H101" t="s">
        <v>75</v>
      </c>
      <c r="I101" t="s">
        <v>76</v>
      </c>
      <c r="J101" t="s">
        <v>77</v>
      </c>
      <c r="K101" t="s">
        <v>78</v>
      </c>
      <c r="L101" t="s">
        <v>147</v>
      </c>
      <c r="M101" t="s">
        <v>148</v>
      </c>
      <c r="N101" t="s">
        <v>262</v>
      </c>
      <c r="O101" t="s">
        <v>93</v>
      </c>
      <c r="P101" t="str">
        <f t="shared" si="5"/>
        <v xml:space="preserve">STORES                        </v>
      </c>
      <c r="Q101">
        <v>0</v>
      </c>
      <c r="R101">
        <v>0</v>
      </c>
      <c r="S101">
        <v>0</v>
      </c>
      <c r="T101">
        <v>0</v>
      </c>
      <c r="U101">
        <v>0</v>
      </c>
      <c r="V101">
        <v>0</v>
      </c>
      <c r="W101">
        <v>0</v>
      </c>
      <c r="X101">
        <v>0</v>
      </c>
      <c r="Y101">
        <v>0</v>
      </c>
      <c r="Z101">
        <v>0</v>
      </c>
      <c r="AA101">
        <v>0</v>
      </c>
      <c r="AB101">
        <v>0</v>
      </c>
      <c r="AC101">
        <v>0</v>
      </c>
      <c r="AD101">
        <v>0</v>
      </c>
      <c r="AE101">
        <v>0</v>
      </c>
      <c r="AF101">
        <v>0</v>
      </c>
      <c r="AG101">
        <v>0</v>
      </c>
      <c r="AH101">
        <v>0</v>
      </c>
      <c r="AI101">
        <v>0</v>
      </c>
      <c r="AJ101">
        <v>0</v>
      </c>
      <c r="AK101">
        <v>468.29</v>
      </c>
      <c r="AL101">
        <v>0</v>
      </c>
      <c r="AM101">
        <v>0</v>
      </c>
      <c r="AN101">
        <v>0</v>
      </c>
      <c r="AO101">
        <v>0</v>
      </c>
      <c r="AP101">
        <v>0</v>
      </c>
      <c r="AQ101">
        <v>0</v>
      </c>
      <c r="AR101">
        <v>0</v>
      </c>
      <c r="AS101">
        <v>0</v>
      </c>
      <c r="AT101">
        <v>0</v>
      </c>
      <c r="AU101">
        <v>0</v>
      </c>
      <c r="AV101">
        <v>0</v>
      </c>
      <c r="AW101">
        <v>0</v>
      </c>
      <c r="AX101">
        <v>0</v>
      </c>
      <c r="AY101">
        <v>0</v>
      </c>
      <c r="AZ101">
        <v>0</v>
      </c>
      <c r="BA101">
        <v>0</v>
      </c>
      <c r="BB101">
        <v>0</v>
      </c>
      <c r="BC101">
        <v>0</v>
      </c>
      <c r="BD101">
        <v>0</v>
      </c>
      <c r="BE101">
        <v>0</v>
      </c>
      <c r="BF101">
        <v>0</v>
      </c>
      <c r="BG101">
        <v>0</v>
      </c>
      <c r="BH101">
        <v>4</v>
      </c>
      <c r="BI101">
        <v>114.2</v>
      </c>
      <c r="BJ101">
        <v>140.1</v>
      </c>
      <c r="BK101">
        <v>141</v>
      </c>
      <c r="BL101">
        <v>1357.11</v>
      </c>
      <c r="BM101">
        <v>203.57</v>
      </c>
      <c r="BN101">
        <v>1560.68</v>
      </c>
      <c r="BO101">
        <v>1560.68</v>
      </c>
      <c r="BQ101" t="s">
        <v>94</v>
      </c>
      <c r="BR101" t="s">
        <v>83</v>
      </c>
      <c r="BS101" s="3">
        <v>44701</v>
      </c>
      <c r="BT101" s="4">
        <v>0.40625</v>
      </c>
      <c r="BU101" t="s">
        <v>149</v>
      </c>
      <c r="BV101" t="s">
        <v>96</v>
      </c>
      <c r="BY101">
        <v>700459.25</v>
      </c>
      <c r="BZ101" t="s">
        <v>97</v>
      </c>
      <c r="CA101" t="s">
        <v>150</v>
      </c>
      <c r="CC101" t="s">
        <v>148</v>
      </c>
      <c r="CD101">
        <v>300</v>
      </c>
      <c r="CE101" t="s">
        <v>89</v>
      </c>
      <c r="CF101" s="3">
        <v>44701</v>
      </c>
      <c r="CI101">
        <v>1</v>
      </c>
      <c r="CJ101">
        <v>1</v>
      </c>
      <c r="CK101">
        <v>43</v>
      </c>
      <c r="CL101" t="s">
        <v>85</v>
      </c>
    </row>
    <row r="102" spans="1:90" x14ac:dyDescent="0.25">
      <c r="A102" t="s">
        <v>72</v>
      </c>
      <c r="B102" t="s">
        <v>73</v>
      </c>
      <c r="C102" t="s">
        <v>74</v>
      </c>
      <c r="E102" t="str">
        <f>"009941915147"</f>
        <v>009941915147</v>
      </c>
      <c r="F102" s="3">
        <v>44700</v>
      </c>
      <c r="G102">
        <v>202302</v>
      </c>
      <c r="H102" t="s">
        <v>75</v>
      </c>
      <c r="I102" t="s">
        <v>76</v>
      </c>
      <c r="J102" t="s">
        <v>77</v>
      </c>
      <c r="K102" t="s">
        <v>78</v>
      </c>
      <c r="L102" t="s">
        <v>143</v>
      </c>
      <c r="M102" t="s">
        <v>144</v>
      </c>
      <c r="N102" t="s">
        <v>262</v>
      </c>
      <c r="O102" t="s">
        <v>93</v>
      </c>
      <c r="P102" t="str">
        <f t="shared" si="5"/>
        <v xml:space="preserve">STORES                        </v>
      </c>
      <c r="Q102">
        <v>0</v>
      </c>
      <c r="R102">
        <v>0</v>
      </c>
      <c r="S102">
        <v>0</v>
      </c>
      <c r="T102">
        <v>0</v>
      </c>
      <c r="U102">
        <v>0</v>
      </c>
      <c r="V102">
        <v>0</v>
      </c>
      <c r="W102">
        <v>0</v>
      </c>
      <c r="X102">
        <v>0</v>
      </c>
      <c r="Y102">
        <v>0</v>
      </c>
      <c r="Z102">
        <v>0</v>
      </c>
      <c r="AA102">
        <v>0</v>
      </c>
      <c r="AB102">
        <v>0</v>
      </c>
      <c r="AC102">
        <v>0</v>
      </c>
      <c r="AD102">
        <v>0</v>
      </c>
      <c r="AE102">
        <v>0</v>
      </c>
      <c r="AF102">
        <v>0</v>
      </c>
      <c r="AG102">
        <v>0</v>
      </c>
      <c r="AH102">
        <v>0</v>
      </c>
      <c r="AI102">
        <v>0</v>
      </c>
      <c r="AJ102">
        <v>0</v>
      </c>
      <c r="AK102">
        <v>112.67</v>
      </c>
      <c r="AL102">
        <v>0</v>
      </c>
      <c r="AM102">
        <v>0</v>
      </c>
      <c r="AN102">
        <v>0</v>
      </c>
      <c r="AO102">
        <v>0</v>
      </c>
      <c r="AP102">
        <v>0</v>
      </c>
      <c r="AQ102">
        <v>0</v>
      </c>
      <c r="AR102">
        <v>0</v>
      </c>
      <c r="AS102">
        <v>0</v>
      </c>
      <c r="AT102">
        <v>0</v>
      </c>
      <c r="AU102">
        <v>0</v>
      </c>
      <c r="AV102">
        <v>0</v>
      </c>
      <c r="AW102">
        <v>0</v>
      </c>
      <c r="AX102">
        <v>0</v>
      </c>
      <c r="AY102">
        <v>0</v>
      </c>
      <c r="AZ102">
        <v>0</v>
      </c>
      <c r="BA102">
        <v>0</v>
      </c>
      <c r="BB102">
        <v>0</v>
      </c>
      <c r="BC102">
        <v>0</v>
      </c>
      <c r="BD102">
        <v>0</v>
      </c>
      <c r="BE102">
        <v>0</v>
      </c>
      <c r="BF102">
        <v>0</v>
      </c>
      <c r="BG102">
        <v>0</v>
      </c>
      <c r="BH102">
        <v>2</v>
      </c>
      <c r="BI102">
        <v>9.8000000000000007</v>
      </c>
      <c r="BJ102">
        <v>51.5</v>
      </c>
      <c r="BK102">
        <v>52</v>
      </c>
      <c r="BL102">
        <v>330.51</v>
      </c>
      <c r="BM102">
        <v>49.58</v>
      </c>
      <c r="BN102">
        <v>380.09</v>
      </c>
      <c r="BO102">
        <v>380.09</v>
      </c>
      <c r="BQ102" t="s">
        <v>94</v>
      </c>
      <c r="BR102" t="s">
        <v>94</v>
      </c>
      <c r="BS102" s="3">
        <v>44704</v>
      </c>
      <c r="BT102" s="4">
        <v>0.39583333333333331</v>
      </c>
      <c r="BU102" t="s">
        <v>354</v>
      </c>
      <c r="BV102" t="s">
        <v>96</v>
      </c>
      <c r="BY102">
        <v>257317.89</v>
      </c>
      <c r="BZ102" t="s">
        <v>97</v>
      </c>
      <c r="CA102" t="s">
        <v>252</v>
      </c>
      <c r="CC102" t="s">
        <v>144</v>
      </c>
      <c r="CD102">
        <v>8000</v>
      </c>
      <c r="CE102" t="s">
        <v>89</v>
      </c>
      <c r="CF102" s="3">
        <v>44705</v>
      </c>
      <c r="CI102">
        <v>2</v>
      </c>
      <c r="CJ102">
        <v>2</v>
      </c>
      <c r="CK102">
        <v>41</v>
      </c>
      <c r="CL102" t="s">
        <v>85</v>
      </c>
    </row>
    <row r="103" spans="1:90" x14ac:dyDescent="0.25">
      <c r="A103" t="s">
        <v>72</v>
      </c>
      <c r="B103" t="s">
        <v>73</v>
      </c>
      <c r="C103" t="s">
        <v>74</v>
      </c>
      <c r="E103" t="str">
        <f>"009941332058"</f>
        <v>009941332058</v>
      </c>
      <c r="F103" s="3">
        <v>44700</v>
      </c>
      <c r="G103">
        <v>202302</v>
      </c>
      <c r="H103" t="s">
        <v>75</v>
      </c>
      <c r="I103" t="s">
        <v>76</v>
      </c>
      <c r="J103" t="s">
        <v>77</v>
      </c>
      <c r="K103" t="s">
        <v>78</v>
      </c>
      <c r="L103" t="s">
        <v>118</v>
      </c>
      <c r="M103" t="s">
        <v>119</v>
      </c>
      <c r="N103" t="s">
        <v>158</v>
      </c>
      <c r="O103" t="s">
        <v>93</v>
      </c>
      <c r="P103" t="str">
        <f t="shared" si="5"/>
        <v xml:space="preserve">STORES                        </v>
      </c>
      <c r="Q103">
        <v>0</v>
      </c>
      <c r="R103">
        <v>0</v>
      </c>
      <c r="S103">
        <v>0</v>
      </c>
      <c r="T103">
        <v>0</v>
      </c>
      <c r="U103">
        <v>0</v>
      </c>
      <c r="V103">
        <v>0</v>
      </c>
      <c r="W103">
        <v>0</v>
      </c>
      <c r="X103">
        <v>0</v>
      </c>
      <c r="Y103">
        <v>0</v>
      </c>
      <c r="Z103">
        <v>0</v>
      </c>
      <c r="AA103">
        <v>0</v>
      </c>
      <c r="AB103">
        <v>0</v>
      </c>
      <c r="AC103">
        <v>0</v>
      </c>
      <c r="AD103">
        <v>0</v>
      </c>
      <c r="AE103">
        <v>0</v>
      </c>
      <c r="AF103">
        <v>0</v>
      </c>
      <c r="AG103">
        <v>0</v>
      </c>
      <c r="AH103">
        <v>0</v>
      </c>
      <c r="AI103">
        <v>0</v>
      </c>
      <c r="AJ103">
        <v>0</v>
      </c>
      <c r="AK103">
        <v>96.12</v>
      </c>
      <c r="AL103">
        <v>0</v>
      </c>
      <c r="AM103">
        <v>0</v>
      </c>
      <c r="AN103">
        <v>0</v>
      </c>
      <c r="AO103">
        <v>0</v>
      </c>
      <c r="AP103">
        <v>0</v>
      </c>
      <c r="AQ103">
        <v>0</v>
      </c>
      <c r="AR103">
        <v>0</v>
      </c>
      <c r="AS103">
        <v>0</v>
      </c>
      <c r="AT103">
        <v>0</v>
      </c>
      <c r="AU103">
        <v>0</v>
      </c>
      <c r="AV103">
        <v>0</v>
      </c>
      <c r="AW103">
        <v>0</v>
      </c>
      <c r="AX103">
        <v>0</v>
      </c>
      <c r="AY103">
        <v>0</v>
      </c>
      <c r="AZ103">
        <v>0</v>
      </c>
      <c r="BA103">
        <v>0</v>
      </c>
      <c r="BB103">
        <v>0</v>
      </c>
      <c r="BC103">
        <v>0</v>
      </c>
      <c r="BD103">
        <v>0</v>
      </c>
      <c r="BE103">
        <v>0</v>
      </c>
      <c r="BF103">
        <v>0</v>
      </c>
      <c r="BG103">
        <v>0</v>
      </c>
      <c r="BH103">
        <v>1</v>
      </c>
      <c r="BI103">
        <v>5.9</v>
      </c>
      <c r="BJ103">
        <v>42.1</v>
      </c>
      <c r="BK103">
        <v>43</v>
      </c>
      <c r="BL103">
        <v>282.73</v>
      </c>
      <c r="BM103">
        <v>42.41</v>
      </c>
      <c r="BN103">
        <v>325.14</v>
      </c>
      <c r="BO103">
        <v>325.14</v>
      </c>
      <c r="BQ103" t="s">
        <v>94</v>
      </c>
      <c r="BR103" t="s">
        <v>83</v>
      </c>
      <c r="BS103" s="3">
        <v>44701</v>
      </c>
      <c r="BT103" s="4">
        <v>0.47083333333333338</v>
      </c>
      <c r="BU103" t="s">
        <v>355</v>
      </c>
      <c r="BV103" t="s">
        <v>96</v>
      </c>
      <c r="BY103">
        <v>210423.67999999999</v>
      </c>
      <c r="BZ103" t="s">
        <v>97</v>
      </c>
      <c r="CA103" t="s">
        <v>121</v>
      </c>
      <c r="CC103" t="s">
        <v>119</v>
      </c>
      <c r="CD103">
        <v>699</v>
      </c>
      <c r="CE103" t="s">
        <v>89</v>
      </c>
      <c r="CF103" s="3">
        <v>44701</v>
      </c>
      <c r="CI103">
        <v>1</v>
      </c>
      <c r="CJ103">
        <v>1</v>
      </c>
      <c r="CK103">
        <v>41</v>
      </c>
      <c r="CL103" t="s">
        <v>85</v>
      </c>
    </row>
    <row r="104" spans="1:90" x14ac:dyDescent="0.25">
      <c r="A104" t="s">
        <v>72</v>
      </c>
      <c r="B104" t="s">
        <v>73</v>
      </c>
      <c r="C104" t="s">
        <v>74</v>
      </c>
      <c r="E104" t="str">
        <f>"009941737492"</f>
        <v>009941737492</v>
      </c>
      <c r="F104" s="3">
        <v>44700</v>
      </c>
      <c r="G104">
        <v>202302</v>
      </c>
      <c r="H104" t="s">
        <v>75</v>
      </c>
      <c r="I104" t="s">
        <v>76</v>
      </c>
      <c r="J104" t="s">
        <v>77</v>
      </c>
      <c r="K104" t="s">
        <v>78</v>
      </c>
      <c r="L104" t="s">
        <v>90</v>
      </c>
      <c r="M104" t="s">
        <v>91</v>
      </c>
      <c r="N104" t="s">
        <v>158</v>
      </c>
      <c r="O104" t="s">
        <v>93</v>
      </c>
      <c r="P104" t="str">
        <f t="shared" si="5"/>
        <v xml:space="preserve">STORES                        </v>
      </c>
      <c r="Q104">
        <v>0</v>
      </c>
      <c r="R104">
        <v>0</v>
      </c>
      <c r="S104">
        <v>0</v>
      </c>
      <c r="T104">
        <v>0</v>
      </c>
      <c r="U104">
        <v>0</v>
      </c>
      <c r="V104">
        <v>0</v>
      </c>
      <c r="W104">
        <v>0</v>
      </c>
      <c r="X104">
        <v>0</v>
      </c>
      <c r="Y104">
        <v>0</v>
      </c>
      <c r="Z104">
        <v>0</v>
      </c>
      <c r="AA104">
        <v>0</v>
      </c>
      <c r="AB104">
        <v>0</v>
      </c>
      <c r="AC104">
        <v>0</v>
      </c>
      <c r="AD104">
        <v>0</v>
      </c>
      <c r="AE104">
        <v>0</v>
      </c>
      <c r="AF104">
        <v>0</v>
      </c>
      <c r="AG104">
        <v>0</v>
      </c>
      <c r="AH104">
        <v>0</v>
      </c>
      <c r="AI104">
        <v>0</v>
      </c>
      <c r="AJ104">
        <v>0</v>
      </c>
      <c r="AK104">
        <v>140.15</v>
      </c>
      <c r="AL104">
        <v>0</v>
      </c>
      <c r="AM104">
        <v>0</v>
      </c>
      <c r="AN104">
        <v>0</v>
      </c>
      <c r="AO104">
        <v>0</v>
      </c>
      <c r="AP104">
        <v>0</v>
      </c>
      <c r="AQ104">
        <v>0</v>
      </c>
      <c r="AR104">
        <v>0</v>
      </c>
      <c r="AS104">
        <v>0</v>
      </c>
      <c r="AT104">
        <v>0</v>
      </c>
      <c r="AU104">
        <v>0</v>
      </c>
      <c r="AV104">
        <v>0</v>
      </c>
      <c r="AW104">
        <v>0</v>
      </c>
      <c r="AX104">
        <v>0</v>
      </c>
      <c r="AY104">
        <v>0</v>
      </c>
      <c r="AZ104">
        <v>0</v>
      </c>
      <c r="BA104">
        <v>0</v>
      </c>
      <c r="BB104">
        <v>0</v>
      </c>
      <c r="BC104">
        <v>0</v>
      </c>
      <c r="BD104">
        <v>0</v>
      </c>
      <c r="BE104">
        <v>0</v>
      </c>
      <c r="BF104">
        <v>0</v>
      </c>
      <c r="BG104">
        <v>0</v>
      </c>
      <c r="BH104">
        <v>2</v>
      </c>
      <c r="BI104">
        <v>29.7</v>
      </c>
      <c r="BJ104">
        <v>38.299999999999997</v>
      </c>
      <c r="BK104">
        <v>39</v>
      </c>
      <c r="BL104">
        <v>409.83</v>
      </c>
      <c r="BM104">
        <v>61.47</v>
      </c>
      <c r="BN104">
        <v>471.3</v>
      </c>
      <c r="BO104">
        <v>471.3</v>
      </c>
      <c r="BQ104" t="s">
        <v>94</v>
      </c>
      <c r="BR104" t="s">
        <v>83</v>
      </c>
      <c r="BS104" s="3">
        <v>44701</v>
      </c>
      <c r="BT104" s="4">
        <v>0.3833333333333333</v>
      </c>
      <c r="BU104" t="s">
        <v>356</v>
      </c>
      <c r="BV104" t="s">
        <v>96</v>
      </c>
      <c r="BY104">
        <v>191698.95</v>
      </c>
      <c r="BZ104" t="s">
        <v>97</v>
      </c>
      <c r="CA104" t="s">
        <v>357</v>
      </c>
      <c r="CC104" t="s">
        <v>91</v>
      </c>
      <c r="CD104">
        <v>1034</v>
      </c>
      <c r="CE104" t="s">
        <v>89</v>
      </c>
      <c r="CF104" s="3">
        <v>44701</v>
      </c>
      <c r="CI104">
        <v>1</v>
      </c>
      <c r="CJ104">
        <v>1</v>
      </c>
      <c r="CK104">
        <v>43</v>
      </c>
      <c r="CL104" t="s">
        <v>85</v>
      </c>
    </row>
    <row r="105" spans="1:90" x14ac:dyDescent="0.25">
      <c r="A105" t="s">
        <v>72</v>
      </c>
      <c r="B105" t="s">
        <v>73</v>
      </c>
      <c r="C105" t="s">
        <v>74</v>
      </c>
      <c r="E105" t="str">
        <f>"009941735763"</f>
        <v>009941735763</v>
      </c>
      <c r="F105" s="3">
        <v>44700</v>
      </c>
      <c r="G105">
        <v>202302</v>
      </c>
      <c r="H105" t="s">
        <v>75</v>
      </c>
      <c r="I105" t="s">
        <v>76</v>
      </c>
      <c r="J105" t="s">
        <v>77</v>
      </c>
      <c r="K105" t="s">
        <v>78</v>
      </c>
      <c r="L105" t="s">
        <v>122</v>
      </c>
      <c r="M105" t="s">
        <v>123</v>
      </c>
      <c r="N105" t="s">
        <v>283</v>
      </c>
      <c r="O105" t="s">
        <v>93</v>
      </c>
      <c r="P105" t="str">
        <f t="shared" si="5"/>
        <v xml:space="preserve">STORES                        </v>
      </c>
      <c r="Q105">
        <v>0</v>
      </c>
      <c r="R105">
        <v>0</v>
      </c>
      <c r="S105">
        <v>0</v>
      </c>
      <c r="T105">
        <v>0</v>
      </c>
      <c r="U105">
        <v>0</v>
      </c>
      <c r="V105">
        <v>0</v>
      </c>
      <c r="W105">
        <v>0</v>
      </c>
      <c r="X105">
        <v>0</v>
      </c>
      <c r="Y105">
        <v>0</v>
      </c>
      <c r="Z105">
        <v>0</v>
      </c>
      <c r="AA105">
        <v>0</v>
      </c>
      <c r="AB105">
        <v>0</v>
      </c>
      <c r="AC105">
        <v>0</v>
      </c>
      <c r="AD105">
        <v>0</v>
      </c>
      <c r="AE105">
        <v>0</v>
      </c>
      <c r="AF105">
        <v>0</v>
      </c>
      <c r="AG105">
        <v>0</v>
      </c>
      <c r="AH105">
        <v>0</v>
      </c>
      <c r="AI105">
        <v>0</v>
      </c>
      <c r="AJ105">
        <v>0</v>
      </c>
      <c r="AK105">
        <v>159.44999999999999</v>
      </c>
      <c r="AL105">
        <v>0</v>
      </c>
      <c r="AM105">
        <v>0</v>
      </c>
      <c r="AN105">
        <v>0</v>
      </c>
      <c r="AO105">
        <v>0</v>
      </c>
      <c r="AP105">
        <v>0</v>
      </c>
      <c r="AQ105">
        <v>0</v>
      </c>
      <c r="AR105">
        <v>0</v>
      </c>
      <c r="AS105">
        <v>0</v>
      </c>
      <c r="AT105">
        <v>0</v>
      </c>
      <c r="AU105">
        <v>0</v>
      </c>
      <c r="AV105">
        <v>0</v>
      </c>
      <c r="AW105">
        <v>0</v>
      </c>
      <c r="AX105">
        <v>0</v>
      </c>
      <c r="AY105">
        <v>0</v>
      </c>
      <c r="AZ105">
        <v>0</v>
      </c>
      <c r="BA105">
        <v>0</v>
      </c>
      <c r="BB105">
        <v>0</v>
      </c>
      <c r="BC105">
        <v>0</v>
      </c>
      <c r="BD105">
        <v>0</v>
      </c>
      <c r="BE105">
        <v>0</v>
      </c>
      <c r="BF105">
        <v>0</v>
      </c>
      <c r="BG105">
        <v>0</v>
      </c>
      <c r="BH105">
        <v>2</v>
      </c>
      <c r="BI105">
        <v>44.9</v>
      </c>
      <c r="BJ105">
        <v>44</v>
      </c>
      <c r="BK105">
        <v>45</v>
      </c>
      <c r="BL105">
        <v>465.55</v>
      </c>
      <c r="BM105">
        <v>69.83</v>
      </c>
      <c r="BN105">
        <v>535.38</v>
      </c>
      <c r="BO105">
        <v>535.38</v>
      </c>
      <c r="BQ105" t="s">
        <v>94</v>
      </c>
      <c r="BR105" t="s">
        <v>83</v>
      </c>
      <c r="BS105" s="3">
        <v>44707</v>
      </c>
      <c r="BT105" s="4">
        <v>0.74305555555555547</v>
      </c>
      <c r="BU105" t="s">
        <v>290</v>
      </c>
      <c r="BV105" t="s">
        <v>85</v>
      </c>
      <c r="BY105">
        <v>219907.20000000001</v>
      </c>
      <c r="BZ105" t="s">
        <v>97</v>
      </c>
      <c r="CA105" t="s">
        <v>358</v>
      </c>
      <c r="CC105" t="s">
        <v>123</v>
      </c>
      <c r="CD105">
        <v>8600</v>
      </c>
      <c r="CE105" t="s">
        <v>89</v>
      </c>
      <c r="CF105" s="3">
        <v>44707</v>
      </c>
      <c r="CI105">
        <v>2</v>
      </c>
      <c r="CJ105">
        <v>5</v>
      </c>
      <c r="CK105">
        <v>43</v>
      </c>
      <c r="CL105" t="s">
        <v>85</v>
      </c>
    </row>
    <row r="106" spans="1:90" x14ac:dyDescent="0.25">
      <c r="A106" t="s">
        <v>72</v>
      </c>
      <c r="B106" t="s">
        <v>73</v>
      </c>
      <c r="C106" t="s">
        <v>74</v>
      </c>
      <c r="E106" t="str">
        <f>"009936115864"</f>
        <v>009936115864</v>
      </c>
      <c r="F106" s="3">
        <v>44700</v>
      </c>
      <c r="G106">
        <v>202302</v>
      </c>
      <c r="H106" t="s">
        <v>75</v>
      </c>
      <c r="I106" t="s">
        <v>76</v>
      </c>
      <c r="J106" t="s">
        <v>77</v>
      </c>
      <c r="K106" t="s">
        <v>78</v>
      </c>
      <c r="L106" t="s">
        <v>178</v>
      </c>
      <c r="M106" t="s">
        <v>179</v>
      </c>
      <c r="N106" t="s">
        <v>283</v>
      </c>
      <c r="O106" t="s">
        <v>93</v>
      </c>
      <c r="P106" t="str">
        <f t="shared" si="5"/>
        <v xml:space="preserve">STORES                        </v>
      </c>
      <c r="Q106">
        <v>0</v>
      </c>
      <c r="R106">
        <v>0</v>
      </c>
      <c r="S106">
        <v>0</v>
      </c>
      <c r="T106">
        <v>0</v>
      </c>
      <c r="U106">
        <v>0</v>
      </c>
      <c r="V106">
        <v>0</v>
      </c>
      <c r="W106">
        <v>0</v>
      </c>
      <c r="X106">
        <v>0</v>
      </c>
      <c r="Y106">
        <v>0</v>
      </c>
      <c r="Z106">
        <v>0</v>
      </c>
      <c r="AA106">
        <v>0</v>
      </c>
      <c r="AB106">
        <v>0</v>
      </c>
      <c r="AC106">
        <v>0</v>
      </c>
      <c r="AD106">
        <v>0</v>
      </c>
      <c r="AE106">
        <v>0</v>
      </c>
      <c r="AF106">
        <v>0</v>
      </c>
      <c r="AG106">
        <v>0</v>
      </c>
      <c r="AH106">
        <v>0</v>
      </c>
      <c r="AI106">
        <v>0</v>
      </c>
      <c r="AJ106">
        <v>0</v>
      </c>
      <c r="AK106">
        <v>44.63</v>
      </c>
      <c r="AL106">
        <v>0</v>
      </c>
      <c r="AM106">
        <v>0</v>
      </c>
      <c r="AN106">
        <v>0</v>
      </c>
      <c r="AO106">
        <v>0</v>
      </c>
      <c r="AP106">
        <v>0</v>
      </c>
      <c r="AQ106">
        <v>0</v>
      </c>
      <c r="AR106">
        <v>0</v>
      </c>
      <c r="AS106">
        <v>0</v>
      </c>
      <c r="AT106">
        <v>0</v>
      </c>
      <c r="AU106">
        <v>0</v>
      </c>
      <c r="AV106">
        <v>0</v>
      </c>
      <c r="AW106">
        <v>0</v>
      </c>
      <c r="AX106">
        <v>0</v>
      </c>
      <c r="AY106">
        <v>0</v>
      </c>
      <c r="AZ106">
        <v>0</v>
      </c>
      <c r="BA106">
        <v>0</v>
      </c>
      <c r="BB106">
        <v>0</v>
      </c>
      <c r="BC106">
        <v>0</v>
      </c>
      <c r="BD106">
        <v>0</v>
      </c>
      <c r="BE106">
        <v>0</v>
      </c>
      <c r="BF106">
        <v>0</v>
      </c>
      <c r="BG106">
        <v>0</v>
      </c>
      <c r="BH106">
        <v>1</v>
      </c>
      <c r="BI106">
        <v>2.1</v>
      </c>
      <c r="BJ106">
        <v>10.9</v>
      </c>
      <c r="BK106">
        <v>11</v>
      </c>
      <c r="BL106">
        <v>134.08000000000001</v>
      </c>
      <c r="BM106">
        <v>20.11</v>
      </c>
      <c r="BN106">
        <v>154.19</v>
      </c>
      <c r="BO106">
        <v>154.19</v>
      </c>
      <c r="BQ106" t="s">
        <v>94</v>
      </c>
      <c r="BR106" t="s">
        <v>83</v>
      </c>
      <c r="BS106" s="3">
        <v>44706</v>
      </c>
      <c r="BT106" s="4">
        <v>0.39513888888888887</v>
      </c>
      <c r="BU106" t="s">
        <v>359</v>
      </c>
      <c r="BV106" t="s">
        <v>85</v>
      </c>
      <c r="BW106" t="s">
        <v>182</v>
      </c>
      <c r="BX106" t="s">
        <v>183</v>
      </c>
      <c r="BY106">
        <v>54470.44</v>
      </c>
      <c r="BZ106" t="s">
        <v>97</v>
      </c>
      <c r="CA106" t="s">
        <v>184</v>
      </c>
      <c r="CC106" t="s">
        <v>179</v>
      </c>
      <c r="CD106">
        <v>6045</v>
      </c>
      <c r="CE106" t="s">
        <v>89</v>
      </c>
      <c r="CF106" s="3">
        <v>44706</v>
      </c>
      <c r="CI106">
        <v>2</v>
      </c>
      <c r="CJ106">
        <v>4</v>
      </c>
      <c r="CK106">
        <v>41</v>
      </c>
      <c r="CL106" t="s">
        <v>85</v>
      </c>
    </row>
    <row r="107" spans="1:90" x14ac:dyDescent="0.25">
      <c r="A107" t="s">
        <v>72</v>
      </c>
      <c r="B107" t="s">
        <v>73</v>
      </c>
      <c r="C107" t="s">
        <v>74</v>
      </c>
      <c r="E107" t="str">
        <f>"009941310199"</f>
        <v>009941310199</v>
      </c>
      <c r="F107" s="3">
        <v>44700</v>
      </c>
      <c r="G107">
        <v>202302</v>
      </c>
      <c r="H107" t="s">
        <v>75</v>
      </c>
      <c r="I107" t="s">
        <v>76</v>
      </c>
      <c r="J107" t="s">
        <v>77</v>
      </c>
      <c r="K107" t="s">
        <v>78</v>
      </c>
      <c r="L107" t="s">
        <v>132</v>
      </c>
      <c r="M107" t="s">
        <v>133</v>
      </c>
      <c r="N107" t="s">
        <v>77</v>
      </c>
      <c r="O107" t="s">
        <v>81</v>
      </c>
      <c r="P107" t="str">
        <f t="shared" si="5"/>
        <v xml:space="preserve">STORES                        </v>
      </c>
      <c r="Q107">
        <v>0</v>
      </c>
      <c r="R107">
        <v>0</v>
      </c>
      <c r="S107">
        <v>0</v>
      </c>
      <c r="T107">
        <v>0</v>
      </c>
      <c r="U107">
        <v>0</v>
      </c>
      <c r="V107">
        <v>0</v>
      </c>
      <c r="W107">
        <v>0</v>
      </c>
      <c r="X107">
        <v>0</v>
      </c>
      <c r="Y107">
        <v>0</v>
      </c>
      <c r="Z107">
        <v>0</v>
      </c>
      <c r="AA107">
        <v>0</v>
      </c>
      <c r="AB107">
        <v>0</v>
      </c>
      <c r="AC107">
        <v>0</v>
      </c>
      <c r="AD107">
        <v>0</v>
      </c>
      <c r="AE107">
        <v>0</v>
      </c>
      <c r="AF107">
        <v>0</v>
      </c>
      <c r="AG107">
        <v>0</v>
      </c>
      <c r="AH107">
        <v>0</v>
      </c>
      <c r="AI107">
        <v>0</v>
      </c>
      <c r="AJ107">
        <v>0</v>
      </c>
      <c r="AK107">
        <v>69.209999999999994</v>
      </c>
      <c r="AL107">
        <v>0</v>
      </c>
      <c r="AM107">
        <v>0</v>
      </c>
      <c r="AN107">
        <v>0</v>
      </c>
      <c r="AO107">
        <v>0</v>
      </c>
      <c r="AP107">
        <v>0</v>
      </c>
      <c r="AQ107">
        <v>0</v>
      </c>
      <c r="AR107">
        <v>0</v>
      </c>
      <c r="AS107">
        <v>0</v>
      </c>
      <c r="AT107">
        <v>0</v>
      </c>
      <c r="AU107">
        <v>0</v>
      </c>
      <c r="AV107">
        <v>0</v>
      </c>
      <c r="AW107">
        <v>0</v>
      </c>
      <c r="AX107">
        <v>0</v>
      </c>
      <c r="AY107">
        <v>0</v>
      </c>
      <c r="AZ107">
        <v>0</v>
      </c>
      <c r="BA107">
        <v>0</v>
      </c>
      <c r="BB107">
        <v>0</v>
      </c>
      <c r="BC107">
        <v>0</v>
      </c>
      <c r="BD107">
        <v>0</v>
      </c>
      <c r="BE107">
        <v>0</v>
      </c>
      <c r="BF107">
        <v>0</v>
      </c>
      <c r="BG107">
        <v>0</v>
      </c>
      <c r="BH107">
        <v>1</v>
      </c>
      <c r="BI107">
        <v>3.9</v>
      </c>
      <c r="BJ107">
        <v>5.9</v>
      </c>
      <c r="BK107">
        <v>6</v>
      </c>
      <c r="BL107">
        <v>199.79</v>
      </c>
      <c r="BM107">
        <v>29.97</v>
      </c>
      <c r="BN107">
        <v>229.76</v>
      </c>
      <c r="BO107">
        <v>229.76</v>
      </c>
      <c r="BQ107" t="s">
        <v>94</v>
      </c>
      <c r="BR107" t="s">
        <v>83</v>
      </c>
      <c r="BS107" s="3">
        <v>44701</v>
      </c>
      <c r="BT107" s="4">
        <v>0.38958333333333334</v>
      </c>
      <c r="BU107" t="s">
        <v>310</v>
      </c>
      <c r="BV107" t="s">
        <v>96</v>
      </c>
      <c r="BY107">
        <v>29296.49</v>
      </c>
      <c r="BZ107" t="s">
        <v>88</v>
      </c>
      <c r="CA107" t="s">
        <v>136</v>
      </c>
      <c r="CC107" t="s">
        <v>133</v>
      </c>
      <c r="CD107">
        <v>4091</v>
      </c>
      <c r="CE107" t="s">
        <v>89</v>
      </c>
      <c r="CF107" s="3">
        <v>44704</v>
      </c>
      <c r="CI107">
        <v>1</v>
      </c>
      <c r="CJ107">
        <v>1</v>
      </c>
      <c r="CK107">
        <v>21</v>
      </c>
      <c r="CL107" t="s">
        <v>85</v>
      </c>
    </row>
    <row r="108" spans="1:90" x14ac:dyDescent="0.25">
      <c r="A108" t="s">
        <v>72</v>
      </c>
      <c r="B108" t="s">
        <v>73</v>
      </c>
      <c r="C108" t="s">
        <v>74</v>
      </c>
      <c r="E108" t="str">
        <f>"009942167083"</f>
        <v>009942167083</v>
      </c>
      <c r="F108" s="3">
        <v>44700</v>
      </c>
      <c r="G108">
        <v>202302</v>
      </c>
      <c r="H108" t="s">
        <v>143</v>
      </c>
      <c r="I108" t="s">
        <v>144</v>
      </c>
      <c r="J108" t="s">
        <v>77</v>
      </c>
      <c r="K108" t="s">
        <v>78</v>
      </c>
      <c r="L108" t="s">
        <v>303</v>
      </c>
      <c r="M108" t="s">
        <v>304</v>
      </c>
      <c r="N108" t="s">
        <v>305</v>
      </c>
      <c r="O108" t="s">
        <v>81</v>
      </c>
      <c r="P108" t="str">
        <f>"CPT0215590222                 "</f>
        <v xml:space="preserve">CPT0215590222                 </v>
      </c>
      <c r="Q108">
        <v>0</v>
      </c>
      <c r="R108">
        <v>0</v>
      </c>
      <c r="S108">
        <v>0</v>
      </c>
      <c r="T108">
        <v>0</v>
      </c>
      <c r="U108">
        <v>0</v>
      </c>
      <c r="V108">
        <v>0</v>
      </c>
      <c r="W108">
        <v>0</v>
      </c>
      <c r="X108">
        <v>0</v>
      </c>
      <c r="Y108">
        <v>0</v>
      </c>
      <c r="Z108">
        <v>0</v>
      </c>
      <c r="AA108">
        <v>0</v>
      </c>
      <c r="AB108">
        <v>0</v>
      </c>
      <c r="AC108">
        <v>0</v>
      </c>
      <c r="AD108">
        <v>0</v>
      </c>
      <c r="AE108">
        <v>0</v>
      </c>
      <c r="AF108">
        <v>0</v>
      </c>
      <c r="AG108">
        <v>0</v>
      </c>
      <c r="AH108">
        <v>0</v>
      </c>
      <c r="AI108">
        <v>0</v>
      </c>
      <c r="AJ108">
        <v>0</v>
      </c>
      <c r="AK108">
        <v>23.08</v>
      </c>
      <c r="AL108">
        <v>0</v>
      </c>
      <c r="AM108">
        <v>0</v>
      </c>
      <c r="AN108">
        <v>0</v>
      </c>
      <c r="AO108">
        <v>0</v>
      </c>
      <c r="AP108">
        <v>0</v>
      </c>
      <c r="AQ108">
        <v>0</v>
      </c>
      <c r="AR108">
        <v>0</v>
      </c>
      <c r="AS108">
        <v>0</v>
      </c>
      <c r="AT108">
        <v>0</v>
      </c>
      <c r="AU108">
        <v>0</v>
      </c>
      <c r="AV108">
        <v>0</v>
      </c>
      <c r="AW108">
        <v>0</v>
      </c>
      <c r="AX108">
        <v>0</v>
      </c>
      <c r="AY108">
        <v>0</v>
      </c>
      <c r="AZ108">
        <v>0</v>
      </c>
      <c r="BA108">
        <v>0</v>
      </c>
      <c r="BB108">
        <v>0</v>
      </c>
      <c r="BC108">
        <v>0</v>
      </c>
      <c r="BD108">
        <v>0</v>
      </c>
      <c r="BE108">
        <v>0</v>
      </c>
      <c r="BF108">
        <v>0</v>
      </c>
      <c r="BG108">
        <v>0</v>
      </c>
      <c r="BH108">
        <v>1</v>
      </c>
      <c r="BI108">
        <v>0.7</v>
      </c>
      <c r="BJ108">
        <v>1.5</v>
      </c>
      <c r="BK108">
        <v>1.5</v>
      </c>
      <c r="BL108">
        <v>66.62</v>
      </c>
      <c r="BM108">
        <v>9.99</v>
      </c>
      <c r="BN108">
        <v>76.61</v>
      </c>
      <c r="BO108">
        <v>76.61</v>
      </c>
      <c r="BQ108" t="s">
        <v>306</v>
      </c>
      <c r="BR108" t="s">
        <v>354</v>
      </c>
      <c r="BS108" s="3">
        <v>44701</v>
      </c>
      <c r="BT108" s="4">
        <v>0.42708333333333331</v>
      </c>
      <c r="BU108" t="s">
        <v>360</v>
      </c>
      <c r="BV108" t="s">
        <v>96</v>
      </c>
      <c r="BY108">
        <v>7457.42</v>
      </c>
      <c r="BZ108" t="s">
        <v>88</v>
      </c>
      <c r="CA108" t="s">
        <v>361</v>
      </c>
      <c r="CC108" t="s">
        <v>304</v>
      </c>
      <c r="CD108">
        <v>1684</v>
      </c>
      <c r="CE108" t="s">
        <v>89</v>
      </c>
      <c r="CF108" s="3">
        <v>44701</v>
      </c>
      <c r="CI108">
        <v>1</v>
      </c>
      <c r="CJ108">
        <v>1</v>
      </c>
      <c r="CK108">
        <v>21</v>
      </c>
      <c r="CL108" t="s">
        <v>85</v>
      </c>
    </row>
    <row r="109" spans="1:90" x14ac:dyDescent="0.25">
      <c r="A109" t="s">
        <v>72</v>
      </c>
      <c r="B109" t="s">
        <v>73</v>
      </c>
      <c r="C109" t="s">
        <v>74</v>
      </c>
      <c r="E109" t="str">
        <f>"009941649817"</f>
        <v>009941649817</v>
      </c>
      <c r="F109" s="3">
        <v>44698</v>
      </c>
      <c r="G109">
        <v>202302</v>
      </c>
      <c r="H109" t="s">
        <v>245</v>
      </c>
      <c r="I109" t="s">
        <v>246</v>
      </c>
      <c r="J109" t="s">
        <v>153</v>
      </c>
      <c r="K109" t="s">
        <v>78</v>
      </c>
      <c r="L109" t="s">
        <v>151</v>
      </c>
      <c r="M109" t="s">
        <v>152</v>
      </c>
      <c r="N109" t="s">
        <v>77</v>
      </c>
      <c r="O109" t="s">
        <v>93</v>
      </c>
      <c r="P109" t="str">
        <f>"                              "</f>
        <v xml:space="preserve">                              </v>
      </c>
      <c r="Q109">
        <v>0</v>
      </c>
      <c r="R109">
        <v>0</v>
      </c>
      <c r="S109">
        <v>0</v>
      </c>
      <c r="T109">
        <v>0</v>
      </c>
      <c r="U109">
        <v>0</v>
      </c>
      <c r="V109">
        <v>0</v>
      </c>
      <c r="W109">
        <v>0</v>
      </c>
      <c r="X109">
        <v>0</v>
      </c>
      <c r="Y109">
        <v>0</v>
      </c>
      <c r="Z109">
        <v>0</v>
      </c>
      <c r="AA109">
        <v>0</v>
      </c>
      <c r="AB109">
        <v>0</v>
      </c>
      <c r="AC109">
        <v>0</v>
      </c>
      <c r="AD109">
        <v>0</v>
      </c>
      <c r="AE109">
        <v>0</v>
      </c>
      <c r="AF109">
        <v>0</v>
      </c>
      <c r="AG109">
        <v>0</v>
      </c>
      <c r="AH109">
        <v>0</v>
      </c>
      <c r="AI109">
        <v>0</v>
      </c>
      <c r="AJ109">
        <v>0</v>
      </c>
      <c r="AK109">
        <v>140.15</v>
      </c>
      <c r="AL109">
        <v>0</v>
      </c>
      <c r="AM109">
        <v>0</v>
      </c>
      <c r="AN109">
        <v>0</v>
      </c>
      <c r="AO109">
        <v>0</v>
      </c>
      <c r="AP109">
        <v>0</v>
      </c>
      <c r="AQ109">
        <v>0</v>
      </c>
      <c r="AR109">
        <v>0</v>
      </c>
      <c r="AS109">
        <v>0</v>
      </c>
      <c r="AT109">
        <v>0</v>
      </c>
      <c r="AU109">
        <v>0</v>
      </c>
      <c r="AV109">
        <v>0</v>
      </c>
      <c r="AW109">
        <v>0</v>
      </c>
      <c r="AX109">
        <v>0</v>
      </c>
      <c r="AY109">
        <v>0</v>
      </c>
      <c r="AZ109">
        <v>0</v>
      </c>
      <c r="BA109">
        <v>0</v>
      </c>
      <c r="BB109">
        <v>0</v>
      </c>
      <c r="BC109">
        <v>0</v>
      </c>
      <c r="BD109">
        <v>0</v>
      </c>
      <c r="BE109">
        <v>0</v>
      </c>
      <c r="BF109">
        <v>0</v>
      </c>
      <c r="BG109">
        <v>0</v>
      </c>
      <c r="BH109">
        <v>1</v>
      </c>
      <c r="BI109">
        <v>28</v>
      </c>
      <c r="BJ109">
        <v>38.9</v>
      </c>
      <c r="BK109">
        <v>39</v>
      </c>
      <c r="BL109">
        <v>409.83</v>
      </c>
      <c r="BM109">
        <v>61.47</v>
      </c>
      <c r="BN109">
        <v>471.3</v>
      </c>
      <c r="BO109">
        <v>471.3</v>
      </c>
      <c r="BR109" t="s">
        <v>247</v>
      </c>
      <c r="BS109" s="3">
        <v>44699</v>
      </c>
      <c r="BT109" s="4">
        <v>0.36249999999999999</v>
      </c>
      <c r="BU109" t="s">
        <v>232</v>
      </c>
      <c r="BV109" t="s">
        <v>96</v>
      </c>
      <c r="BY109">
        <v>194560</v>
      </c>
      <c r="BZ109" t="s">
        <v>97</v>
      </c>
      <c r="CA109" t="s">
        <v>157</v>
      </c>
      <c r="CC109" t="s">
        <v>152</v>
      </c>
      <c r="CD109">
        <v>2054</v>
      </c>
      <c r="CE109" t="s">
        <v>89</v>
      </c>
      <c r="CF109" s="3">
        <v>44700</v>
      </c>
      <c r="CI109">
        <v>1</v>
      </c>
      <c r="CJ109">
        <v>1</v>
      </c>
      <c r="CK109">
        <v>43</v>
      </c>
      <c r="CL109" t="s">
        <v>85</v>
      </c>
    </row>
    <row r="110" spans="1:90" x14ac:dyDescent="0.25">
      <c r="A110" t="s">
        <v>72</v>
      </c>
      <c r="B110" t="s">
        <v>73</v>
      </c>
      <c r="C110" t="s">
        <v>74</v>
      </c>
      <c r="E110" t="str">
        <f>"009942517339"</f>
        <v>009942517339</v>
      </c>
      <c r="F110" s="3">
        <v>44684</v>
      </c>
      <c r="G110">
        <v>202302</v>
      </c>
      <c r="H110" t="s">
        <v>79</v>
      </c>
      <c r="I110" t="s">
        <v>80</v>
      </c>
      <c r="J110" t="s">
        <v>77</v>
      </c>
      <c r="K110" t="s">
        <v>78</v>
      </c>
      <c r="L110" t="s">
        <v>151</v>
      </c>
      <c r="M110" t="s">
        <v>152</v>
      </c>
      <c r="N110" t="s">
        <v>77</v>
      </c>
      <c r="O110" t="s">
        <v>93</v>
      </c>
      <c r="P110" t="str">
        <f>"                              "</f>
        <v xml:space="preserve">                              </v>
      </c>
      <c r="Q110">
        <v>0</v>
      </c>
      <c r="R110">
        <v>0</v>
      </c>
      <c r="S110">
        <v>0</v>
      </c>
      <c r="T110">
        <v>0</v>
      </c>
      <c r="U110">
        <v>0</v>
      </c>
      <c r="V110">
        <v>0</v>
      </c>
      <c r="W110">
        <v>0</v>
      </c>
      <c r="X110">
        <v>0</v>
      </c>
      <c r="Y110">
        <v>0</v>
      </c>
      <c r="Z110">
        <v>0</v>
      </c>
      <c r="AA110">
        <v>0</v>
      </c>
      <c r="AB110">
        <v>0</v>
      </c>
      <c r="AC110">
        <v>0</v>
      </c>
      <c r="AD110">
        <v>0</v>
      </c>
      <c r="AE110">
        <v>0</v>
      </c>
      <c r="AF110">
        <v>0</v>
      </c>
      <c r="AG110">
        <v>0</v>
      </c>
      <c r="AH110">
        <v>0</v>
      </c>
      <c r="AI110">
        <v>0</v>
      </c>
      <c r="AJ110">
        <v>0</v>
      </c>
      <c r="AK110">
        <v>69.849999999999994</v>
      </c>
      <c r="AL110">
        <v>0</v>
      </c>
      <c r="AM110">
        <v>0</v>
      </c>
      <c r="AN110">
        <v>0</v>
      </c>
      <c r="AO110">
        <v>0</v>
      </c>
      <c r="AP110">
        <v>0</v>
      </c>
      <c r="AQ110">
        <v>0</v>
      </c>
      <c r="AR110">
        <v>0</v>
      </c>
      <c r="AS110">
        <v>0</v>
      </c>
      <c r="AT110">
        <v>0</v>
      </c>
      <c r="AU110">
        <v>0</v>
      </c>
      <c r="AV110">
        <v>0</v>
      </c>
      <c r="AW110">
        <v>0</v>
      </c>
      <c r="AX110">
        <v>0</v>
      </c>
      <c r="AY110">
        <v>0</v>
      </c>
      <c r="AZ110">
        <v>0</v>
      </c>
      <c r="BA110">
        <v>0</v>
      </c>
      <c r="BB110">
        <v>0</v>
      </c>
      <c r="BC110">
        <v>0</v>
      </c>
      <c r="BD110">
        <v>0</v>
      </c>
      <c r="BE110">
        <v>0</v>
      </c>
      <c r="BF110">
        <v>0</v>
      </c>
      <c r="BG110">
        <v>0</v>
      </c>
      <c r="BH110">
        <v>2</v>
      </c>
      <c r="BI110">
        <v>10</v>
      </c>
      <c r="BJ110">
        <v>17.3</v>
      </c>
      <c r="BK110">
        <v>18</v>
      </c>
      <c r="BL110">
        <v>212.06</v>
      </c>
      <c r="BM110">
        <v>31.81</v>
      </c>
      <c r="BN110">
        <v>243.87</v>
      </c>
      <c r="BO110">
        <v>243.87</v>
      </c>
      <c r="BQ110" t="s">
        <v>331</v>
      </c>
      <c r="BR110" t="s">
        <v>84</v>
      </c>
      <c r="BS110" s="3">
        <v>44685</v>
      </c>
      <c r="BT110" s="4">
        <v>0.36458333333333331</v>
      </c>
      <c r="BU110" t="s">
        <v>362</v>
      </c>
      <c r="BV110" t="s">
        <v>96</v>
      </c>
      <c r="BY110">
        <v>86472</v>
      </c>
      <c r="BZ110" t="s">
        <v>97</v>
      </c>
      <c r="CA110" t="s">
        <v>157</v>
      </c>
      <c r="CC110" t="s">
        <v>152</v>
      </c>
      <c r="CD110">
        <v>2196</v>
      </c>
      <c r="CE110" t="s">
        <v>89</v>
      </c>
      <c r="CF110" s="3">
        <v>44686</v>
      </c>
      <c r="CI110">
        <v>1</v>
      </c>
      <c r="CJ110">
        <v>1</v>
      </c>
      <c r="CK110">
        <v>43</v>
      </c>
      <c r="CL110" t="s">
        <v>85</v>
      </c>
    </row>
    <row r="111" spans="1:90" x14ac:dyDescent="0.25">
      <c r="A111" t="s">
        <v>72</v>
      </c>
      <c r="B111" t="s">
        <v>73</v>
      </c>
      <c r="C111" t="s">
        <v>74</v>
      </c>
      <c r="E111" t="str">
        <f>"009936115886"</f>
        <v>009936115886</v>
      </c>
      <c r="F111" s="3">
        <v>44684</v>
      </c>
      <c r="G111">
        <v>202302</v>
      </c>
      <c r="H111" t="s">
        <v>75</v>
      </c>
      <c r="I111" t="s">
        <v>76</v>
      </c>
      <c r="J111" t="s">
        <v>153</v>
      </c>
      <c r="K111" t="s">
        <v>78</v>
      </c>
      <c r="L111" t="s">
        <v>178</v>
      </c>
      <c r="M111" t="s">
        <v>179</v>
      </c>
      <c r="N111" t="s">
        <v>77</v>
      </c>
      <c r="O111" t="s">
        <v>81</v>
      </c>
      <c r="P111" t="str">
        <f>"STORES                        "</f>
        <v xml:space="preserve">STORES                        </v>
      </c>
      <c r="Q111">
        <v>0</v>
      </c>
      <c r="R111">
        <v>0</v>
      </c>
      <c r="S111">
        <v>0</v>
      </c>
      <c r="T111">
        <v>0</v>
      </c>
      <c r="U111">
        <v>0</v>
      </c>
      <c r="V111">
        <v>0</v>
      </c>
      <c r="W111">
        <v>0</v>
      </c>
      <c r="X111">
        <v>0</v>
      </c>
      <c r="Y111">
        <v>0</v>
      </c>
      <c r="Z111">
        <v>0</v>
      </c>
      <c r="AA111">
        <v>0</v>
      </c>
      <c r="AB111">
        <v>0</v>
      </c>
      <c r="AC111">
        <v>0</v>
      </c>
      <c r="AD111">
        <v>0</v>
      </c>
      <c r="AE111">
        <v>0</v>
      </c>
      <c r="AF111">
        <v>0</v>
      </c>
      <c r="AG111">
        <v>0</v>
      </c>
      <c r="AH111">
        <v>0</v>
      </c>
      <c r="AI111">
        <v>0</v>
      </c>
      <c r="AJ111">
        <v>0</v>
      </c>
      <c r="AK111">
        <v>61.05</v>
      </c>
      <c r="AL111">
        <v>0</v>
      </c>
      <c r="AM111">
        <v>0</v>
      </c>
      <c r="AN111">
        <v>0</v>
      </c>
      <c r="AO111">
        <v>0</v>
      </c>
      <c r="AP111">
        <v>0</v>
      </c>
      <c r="AQ111">
        <v>0</v>
      </c>
      <c r="AR111">
        <v>0</v>
      </c>
      <c r="AS111">
        <v>0</v>
      </c>
      <c r="AT111">
        <v>0</v>
      </c>
      <c r="AU111">
        <v>0</v>
      </c>
      <c r="AV111">
        <v>0</v>
      </c>
      <c r="AW111">
        <v>0</v>
      </c>
      <c r="AX111">
        <v>0</v>
      </c>
      <c r="AY111">
        <v>0</v>
      </c>
      <c r="AZ111">
        <v>0</v>
      </c>
      <c r="BA111">
        <v>0</v>
      </c>
      <c r="BB111">
        <v>0</v>
      </c>
      <c r="BC111">
        <v>0</v>
      </c>
      <c r="BD111">
        <v>0</v>
      </c>
      <c r="BE111">
        <v>0</v>
      </c>
      <c r="BF111">
        <v>0</v>
      </c>
      <c r="BG111">
        <v>0</v>
      </c>
      <c r="BH111">
        <v>1</v>
      </c>
      <c r="BI111">
        <v>1.7</v>
      </c>
      <c r="BJ111">
        <v>5.5</v>
      </c>
      <c r="BK111">
        <v>5.5</v>
      </c>
      <c r="BL111">
        <v>180.75</v>
      </c>
      <c r="BM111">
        <v>27.11</v>
      </c>
      <c r="BN111">
        <v>207.86</v>
      </c>
      <c r="BO111">
        <v>207.86</v>
      </c>
      <c r="BQ111" t="s">
        <v>363</v>
      </c>
      <c r="BR111" t="s">
        <v>364</v>
      </c>
      <c r="BS111" s="3">
        <v>44685</v>
      </c>
      <c r="BT111" s="4">
        <v>0.38263888888888892</v>
      </c>
      <c r="BU111" t="s">
        <v>365</v>
      </c>
      <c r="BV111" t="s">
        <v>96</v>
      </c>
      <c r="BY111">
        <v>27632.02</v>
      </c>
      <c r="BZ111" t="s">
        <v>88</v>
      </c>
      <c r="CA111" t="s">
        <v>184</v>
      </c>
      <c r="CC111" t="s">
        <v>179</v>
      </c>
      <c r="CD111">
        <v>6055</v>
      </c>
      <c r="CE111" t="s">
        <v>89</v>
      </c>
      <c r="CF111" s="3">
        <v>44685</v>
      </c>
      <c r="CI111">
        <v>1</v>
      </c>
      <c r="CJ111">
        <v>1</v>
      </c>
      <c r="CK111">
        <v>21</v>
      </c>
      <c r="CL111" t="s">
        <v>85</v>
      </c>
    </row>
    <row r="112" spans="1:90" x14ac:dyDescent="0.25">
      <c r="A112" t="s">
        <v>72</v>
      </c>
      <c r="B112" t="s">
        <v>73</v>
      </c>
      <c r="C112" t="s">
        <v>74</v>
      </c>
      <c r="E112" t="str">
        <f>"009940746437"</f>
        <v>009940746437</v>
      </c>
      <c r="F112" s="3">
        <v>44686</v>
      </c>
      <c r="G112">
        <v>202302</v>
      </c>
      <c r="H112" t="s">
        <v>143</v>
      </c>
      <c r="I112" t="s">
        <v>144</v>
      </c>
      <c r="J112" t="s">
        <v>77</v>
      </c>
      <c r="K112" t="s">
        <v>78</v>
      </c>
      <c r="L112" t="s">
        <v>75</v>
      </c>
      <c r="M112" t="s">
        <v>76</v>
      </c>
      <c r="N112" t="s">
        <v>77</v>
      </c>
      <c r="O112" t="s">
        <v>93</v>
      </c>
      <c r="P112" t="str">
        <f>"                              "</f>
        <v xml:space="preserve">                              </v>
      </c>
      <c r="Q112">
        <v>0</v>
      </c>
      <c r="R112">
        <v>0</v>
      </c>
      <c r="S112">
        <v>0</v>
      </c>
      <c r="T112">
        <v>0</v>
      </c>
      <c r="U112">
        <v>0</v>
      </c>
      <c r="V112">
        <v>0</v>
      </c>
      <c r="W112">
        <v>0</v>
      </c>
      <c r="X112">
        <v>0</v>
      </c>
      <c r="Y112">
        <v>0</v>
      </c>
      <c r="Z112">
        <v>0</v>
      </c>
      <c r="AA112">
        <v>0</v>
      </c>
      <c r="AB112">
        <v>0</v>
      </c>
      <c r="AC112">
        <v>0</v>
      </c>
      <c r="AD112">
        <v>0</v>
      </c>
      <c r="AE112">
        <v>0</v>
      </c>
      <c r="AF112">
        <v>0</v>
      </c>
      <c r="AG112">
        <v>0</v>
      </c>
      <c r="AH112">
        <v>0</v>
      </c>
      <c r="AI112">
        <v>0</v>
      </c>
      <c r="AJ112">
        <v>0</v>
      </c>
      <c r="AK112">
        <v>197.27</v>
      </c>
      <c r="AL112">
        <v>0</v>
      </c>
      <c r="AM112">
        <v>0</v>
      </c>
      <c r="AN112">
        <v>0</v>
      </c>
      <c r="AO112">
        <v>0</v>
      </c>
      <c r="AP112">
        <v>0</v>
      </c>
      <c r="AQ112">
        <v>0</v>
      </c>
      <c r="AR112">
        <v>0</v>
      </c>
      <c r="AS112">
        <v>0</v>
      </c>
      <c r="AT112">
        <v>0</v>
      </c>
      <c r="AU112">
        <v>0</v>
      </c>
      <c r="AV112">
        <v>0</v>
      </c>
      <c r="AW112">
        <v>0</v>
      </c>
      <c r="AX112">
        <v>0</v>
      </c>
      <c r="AY112">
        <v>0</v>
      </c>
      <c r="AZ112">
        <v>0</v>
      </c>
      <c r="BA112">
        <v>0</v>
      </c>
      <c r="BB112">
        <v>0</v>
      </c>
      <c r="BC112">
        <v>0</v>
      </c>
      <c r="BD112">
        <v>0</v>
      </c>
      <c r="BE112">
        <v>0</v>
      </c>
      <c r="BF112">
        <v>0</v>
      </c>
      <c r="BG112">
        <v>0</v>
      </c>
      <c r="BH112">
        <v>4</v>
      </c>
      <c r="BI112">
        <v>93</v>
      </c>
      <c r="BJ112">
        <v>97.7</v>
      </c>
      <c r="BK112">
        <v>98</v>
      </c>
      <c r="BL112">
        <v>574.73</v>
      </c>
      <c r="BM112">
        <v>86.21</v>
      </c>
      <c r="BN112">
        <v>660.94</v>
      </c>
      <c r="BO112">
        <v>660.94</v>
      </c>
      <c r="BQ112" t="s">
        <v>230</v>
      </c>
      <c r="BR112" t="s">
        <v>354</v>
      </c>
      <c r="BS112" s="3">
        <v>44690</v>
      </c>
      <c r="BT112" s="4">
        <v>0.40416666666666662</v>
      </c>
      <c r="BU112" t="s">
        <v>366</v>
      </c>
      <c r="BV112" t="s">
        <v>96</v>
      </c>
      <c r="BY112">
        <v>488497.71</v>
      </c>
      <c r="BZ112" t="s">
        <v>97</v>
      </c>
      <c r="CA112" t="s">
        <v>367</v>
      </c>
      <c r="CC112" t="s">
        <v>76</v>
      </c>
      <c r="CD112">
        <v>2146</v>
      </c>
      <c r="CE112" t="s">
        <v>89</v>
      </c>
      <c r="CF112" s="3">
        <v>44690</v>
      </c>
      <c r="CI112">
        <v>2</v>
      </c>
      <c r="CJ112">
        <v>2</v>
      </c>
      <c r="CK112">
        <v>41</v>
      </c>
      <c r="CL112" t="s">
        <v>85</v>
      </c>
    </row>
    <row r="113" spans="1:90" x14ac:dyDescent="0.25">
      <c r="A113" t="s">
        <v>72</v>
      </c>
      <c r="B113" t="s">
        <v>73</v>
      </c>
      <c r="C113" t="s">
        <v>74</v>
      </c>
      <c r="E113" t="str">
        <f>"009941189465"</f>
        <v>009941189465</v>
      </c>
      <c r="F113" s="3">
        <v>44685</v>
      </c>
      <c r="G113">
        <v>202302</v>
      </c>
      <c r="H113" t="s">
        <v>143</v>
      </c>
      <c r="I113" t="s">
        <v>144</v>
      </c>
      <c r="J113" t="s">
        <v>77</v>
      </c>
      <c r="K113" t="s">
        <v>78</v>
      </c>
      <c r="L113" t="s">
        <v>253</v>
      </c>
      <c r="M113" t="s">
        <v>254</v>
      </c>
      <c r="N113" t="s">
        <v>368</v>
      </c>
      <c r="O113" t="s">
        <v>81</v>
      </c>
      <c r="P113" t="str">
        <f>"                              "</f>
        <v xml:space="preserve">                              </v>
      </c>
      <c r="Q113">
        <v>0</v>
      </c>
      <c r="R113">
        <v>0</v>
      </c>
      <c r="S113">
        <v>0</v>
      </c>
      <c r="T113">
        <v>0</v>
      </c>
      <c r="U113">
        <v>0</v>
      </c>
      <c r="V113">
        <v>0</v>
      </c>
      <c r="W113">
        <v>0</v>
      </c>
      <c r="X113">
        <v>0</v>
      </c>
      <c r="Y113">
        <v>0</v>
      </c>
      <c r="Z113">
        <v>0</v>
      </c>
      <c r="AA113">
        <v>0</v>
      </c>
      <c r="AB113">
        <v>0</v>
      </c>
      <c r="AC113">
        <v>0</v>
      </c>
      <c r="AD113">
        <v>0</v>
      </c>
      <c r="AE113">
        <v>0</v>
      </c>
      <c r="AF113">
        <v>0</v>
      </c>
      <c r="AG113">
        <v>0</v>
      </c>
      <c r="AH113">
        <v>0</v>
      </c>
      <c r="AI113">
        <v>0</v>
      </c>
      <c r="AJ113">
        <v>0</v>
      </c>
      <c r="AK113">
        <v>524.75</v>
      </c>
      <c r="AL113">
        <v>0</v>
      </c>
      <c r="AM113">
        <v>0</v>
      </c>
      <c r="AN113">
        <v>0</v>
      </c>
      <c r="AO113">
        <v>0</v>
      </c>
      <c r="AP113">
        <v>0</v>
      </c>
      <c r="AQ113">
        <v>0</v>
      </c>
      <c r="AR113">
        <v>0</v>
      </c>
      <c r="AS113">
        <v>0</v>
      </c>
      <c r="AT113">
        <v>0</v>
      </c>
      <c r="AU113">
        <v>0</v>
      </c>
      <c r="AV113">
        <v>0</v>
      </c>
      <c r="AW113">
        <v>0</v>
      </c>
      <c r="AX113">
        <v>0</v>
      </c>
      <c r="AY113">
        <v>0</v>
      </c>
      <c r="AZ113">
        <v>0</v>
      </c>
      <c r="BA113">
        <v>0</v>
      </c>
      <c r="BB113">
        <v>0</v>
      </c>
      <c r="BC113">
        <v>0</v>
      </c>
      <c r="BD113">
        <v>0</v>
      </c>
      <c r="BE113">
        <v>0</v>
      </c>
      <c r="BF113">
        <v>0</v>
      </c>
      <c r="BG113">
        <v>0</v>
      </c>
      <c r="BH113">
        <v>2</v>
      </c>
      <c r="BI113">
        <v>30.7</v>
      </c>
      <c r="BJ113">
        <v>45.5</v>
      </c>
      <c r="BK113">
        <v>45.5</v>
      </c>
      <c r="BL113">
        <v>1514.85</v>
      </c>
      <c r="BM113">
        <v>227.23</v>
      </c>
      <c r="BN113">
        <v>1742.08</v>
      </c>
      <c r="BO113">
        <v>1742.08</v>
      </c>
      <c r="BQ113" t="s">
        <v>369</v>
      </c>
      <c r="BR113" t="s">
        <v>354</v>
      </c>
      <c r="BS113" s="3">
        <v>44686</v>
      </c>
      <c r="BT113" s="4">
        <v>0.46666666666666662</v>
      </c>
      <c r="BU113" t="s">
        <v>370</v>
      </c>
      <c r="BV113" t="s">
        <v>85</v>
      </c>
      <c r="BW113" t="s">
        <v>371</v>
      </c>
      <c r="BX113" t="s">
        <v>372</v>
      </c>
      <c r="BY113">
        <v>227377.15</v>
      </c>
      <c r="BZ113" t="s">
        <v>88</v>
      </c>
      <c r="CC113" t="s">
        <v>254</v>
      </c>
      <c r="CD113">
        <v>6529</v>
      </c>
      <c r="CE113" t="s">
        <v>89</v>
      </c>
      <c r="CF113" s="3">
        <v>44687</v>
      </c>
      <c r="CI113">
        <v>1</v>
      </c>
      <c r="CJ113">
        <v>1</v>
      </c>
      <c r="CK113">
        <v>21</v>
      </c>
      <c r="CL113" t="s">
        <v>85</v>
      </c>
    </row>
    <row r="114" spans="1:90" x14ac:dyDescent="0.25">
      <c r="A114" t="s">
        <v>72</v>
      </c>
      <c r="B114" t="s">
        <v>73</v>
      </c>
      <c r="C114" t="s">
        <v>74</v>
      </c>
      <c r="E114" t="str">
        <f>"009941894203"</f>
        <v>009941894203</v>
      </c>
      <c r="F114" s="3">
        <v>44684</v>
      </c>
      <c r="G114">
        <v>202302</v>
      </c>
      <c r="H114" t="s">
        <v>215</v>
      </c>
      <c r="I114" t="s">
        <v>216</v>
      </c>
      <c r="J114" t="s">
        <v>373</v>
      </c>
      <c r="K114" t="s">
        <v>78</v>
      </c>
      <c r="L114" t="s">
        <v>118</v>
      </c>
      <c r="M114" t="s">
        <v>119</v>
      </c>
      <c r="N114" t="s">
        <v>77</v>
      </c>
      <c r="O114" t="s">
        <v>93</v>
      </c>
      <c r="P114" t="str">
        <f>"                              "</f>
        <v xml:space="preserve">                              </v>
      </c>
      <c r="Q114">
        <v>0</v>
      </c>
      <c r="R114">
        <v>0</v>
      </c>
      <c r="S114">
        <v>0</v>
      </c>
      <c r="T114">
        <v>0</v>
      </c>
      <c r="U114">
        <v>0</v>
      </c>
      <c r="V114">
        <v>0</v>
      </c>
      <c r="W114">
        <v>0</v>
      </c>
      <c r="X114">
        <v>0</v>
      </c>
      <c r="Y114">
        <v>0</v>
      </c>
      <c r="Z114">
        <v>0</v>
      </c>
      <c r="AA114">
        <v>0</v>
      </c>
      <c r="AB114">
        <v>0</v>
      </c>
      <c r="AC114">
        <v>0</v>
      </c>
      <c r="AD114">
        <v>0</v>
      </c>
      <c r="AE114">
        <v>0</v>
      </c>
      <c r="AF114">
        <v>0</v>
      </c>
      <c r="AG114">
        <v>0</v>
      </c>
      <c r="AH114">
        <v>0</v>
      </c>
      <c r="AI114">
        <v>0</v>
      </c>
      <c r="AJ114">
        <v>0</v>
      </c>
      <c r="AK114">
        <v>47.42</v>
      </c>
      <c r="AL114">
        <v>0</v>
      </c>
      <c r="AM114">
        <v>0</v>
      </c>
      <c r="AN114">
        <v>0</v>
      </c>
      <c r="AO114">
        <v>0</v>
      </c>
      <c r="AP114">
        <v>0</v>
      </c>
      <c r="AQ114">
        <v>0</v>
      </c>
      <c r="AR114">
        <v>0</v>
      </c>
      <c r="AS114">
        <v>0</v>
      </c>
      <c r="AT114">
        <v>0</v>
      </c>
      <c r="AU114">
        <v>0</v>
      </c>
      <c r="AV114">
        <v>0</v>
      </c>
      <c r="AW114">
        <v>0</v>
      </c>
      <c r="AX114">
        <v>0</v>
      </c>
      <c r="AY114">
        <v>0</v>
      </c>
      <c r="AZ114">
        <v>0</v>
      </c>
      <c r="BA114">
        <v>0</v>
      </c>
      <c r="BB114">
        <v>0</v>
      </c>
      <c r="BC114">
        <v>0</v>
      </c>
      <c r="BD114">
        <v>0</v>
      </c>
      <c r="BE114">
        <v>0</v>
      </c>
      <c r="BF114">
        <v>0</v>
      </c>
      <c r="BG114">
        <v>0</v>
      </c>
      <c r="BH114">
        <v>2</v>
      </c>
      <c r="BI114">
        <v>4</v>
      </c>
      <c r="BJ114">
        <v>8.1</v>
      </c>
      <c r="BK114">
        <v>9</v>
      </c>
      <c r="BL114">
        <v>145.66</v>
      </c>
      <c r="BM114">
        <v>21.85</v>
      </c>
      <c r="BN114">
        <v>167.51</v>
      </c>
      <c r="BO114">
        <v>167.51</v>
      </c>
      <c r="BQ114" t="s">
        <v>374</v>
      </c>
      <c r="BR114" t="s">
        <v>375</v>
      </c>
      <c r="BS114" s="3">
        <v>44684</v>
      </c>
      <c r="BT114" s="4">
        <v>0.55555555555555558</v>
      </c>
      <c r="BU114" t="s">
        <v>376</v>
      </c>
      <c r="BV114" t="s">
        <v>96</v>
      </c>
      <c r="BY114">
        <v>40440</v>
      </c>
      <c r="BZ114" t="s">
        <v>97</v>
      </c>
      <c r="CA114" t="s">
        <v>377</v>
      </c>
      <c r="CC114" t="s">
        <v>119</v>
      </c>
      <c r="CD114">
        <v>700</v>
      </c>
      <c r="CE114" t="s">
        <v>89</v>
      </c>
      <c r="CI114">
        <v>1</v>
      </c>
      <c r="CJ114">
        <v>0</v>
      </c>
      <c r="CK114">
        <v>44</v>
      </c>
      <c r="CL114" t="s">
        <v>85</v>
      </c>
    </row>
    <row r="115" spans="1:90" x14ac:dyDescent="0.25">
      <c r="A115" t="s">
        <v>72</v>
      </c>
      <c r="B115" t="s">
        <v>73</v>
      </c>
      <c r="C115" t="s">
        <v>74</v>
      </c>
      <c r="E115" t="str">
        <f>"009941915141"</f>
        <v>009941915141</v>
      </c>
      <c r="F115" s="3">
        <v>44685</v>
      </c>
      <c r="G115">
        <v>202302</v>
      </c>
      <c r="H115" t="s">
        <v>75</v>
      </c>
      <c r="I115" t="s">
        <v>76</v>
      </c>
      <c r="J115" t="s">
        <v>77</v>
      </c>
      <c r="K115" t="s">
        <v>78</v>
      </c>
      <c r="L115" t="s">
        <v>143</v>
      </c>
      <c r="M115" t="s">
        <v>144</v>
      </c>
      <c r="N115" t="s">
        <v>158</v>
      </c>
      <c r="O115" t="s">
        <v>81</v>
      </c>
      <c r="P115" t="str">
        <f>"STORES                        "</f>
        <v xml:space="preserve">STORES                        </v>
      </c>
      <c r="Q115">
        <v>0</v>
      </c>
      <c r="R115">
        <v>0</v>
      </c>
      <c r="S115">
        <v>0</v>
      </c>
      <c r="T115">
        <v>0</v>
      </c>
      <c r="U115">
        <v>0</v>
      </c>
      <c r="V115">
        <v>0</v>
      </c>
      <c r="W115">
        <v>0</v>
      </c>
      <c r="X115">
        <v>0</v>
      </c>
      <c r="Y115">
        <v>0</v>
      </c>
      <c r="Z115">
        <v>0</v>
      </c>
      <c r="AA115">
        <v>0</v>
      </c>
      <c r="AB115">
        <v>0</v>
      </c>
      <c r="AC115">
        <v>0</v>
      </c>
      <c r="AD115">
        <v>0</v>
      </c>
      <c r="AE115">
        <v>0</v>
      </c>
      <c r="AF115">
        <v>0</v>
      </c>
      <c r="AG115">
        <v>0</v>
      </c>
      <c r="AH115">
        <v>0</v>
      </c>
      <c r="AI115">
        <v>0</v>
      </c>
      <c r="AJ115">
        <v>0</v>
      </c>
      <c r="AK115">
        <v>23.08</v>
      </c>
      <c r="AL115">
        <v>0</v>
      </c>
      <c r="AM115">
        <v>0</v>
      </c>
      <c r="AN115">
        <v>0</v>
      </c>
      <c r="AO115">
        <v>0</v>
      </c>
      <c r="AP115">
        <v>0</v>
      </c>
      <c r="AQ115">
        <v>0</v>
      </c>
      <c r="AR115">
        <v>0</v>
      </c>
      <c r="AS115">
        <v>0</v>
      </c>
      <c r="AT115">
        <v>0</v>
      </c>
      <c r="AU115">
        <v>0</v>
      </c>
      <c r="AV115">
        <v>0</v>
      </c>
      <c r="AW115">
        <v>0</v>
      </c>
      <c r="AX115">
        <v>0</v>
      </c>
      <c r="AY115">
        <v>0</v>
      </c>
      <c r="AZ115">
        <v>0</v>
      </c>
      <c r="BA115">
        <v>0</v>
      </c>
      <c r="BB115">
        <v>0</v>
      </c>
      <c r="BC115">
        <v>0</v>
      </c>
      <c r="BD115">
        <v>0</v>
      </c>
      <c r="BE115">
        <v>0</v>
      </c>
      <c r="BF115">
        <v>0</v>
      </c>
      <c r="BG115">
        <v>0</v>
      </c>
      <c r="BH115">
        <v>1</v>
      </c>
      <c r="BI115">
        <v>0.2</v>
      </c>
      <c r="BJ115">
        <v>1.4</v>
      </c>
      <c r="BK115">
        <v>1.5</v>
      </c>
      <c r="BL115">
        <v>66.62</v>
      </c>
      <c r="BM115">
        <v>9.99</v>
      </c>
      <c r="BN115">
        <v>76.61</v>
      </c>
      <c r="BO115">
        <v>76.61</v>
      </c>
      <c r="BQ115" t="s">
        <v>378</v>
      </c>
      <c r="BR115" t="s">
        <v>94</v>
      </c>
      <c r="BS115" s="3">
        <v>44686</v>
      </c>
      <c r="BT115" s="4">
        <v>0.36180555555555555</v>
      </c>
      <c r="BU115" t="s">
        <v>379</v>
      </c>
      <c r="BV115" t="s">
        <v>96</v>
      </c>
      <c r="BY115">
        <v>7166.25</v>
      </c>
      <c r="BZ115" t="s">
        <v>88</v>
      </c>
      <c r="CA115" t="s">
        <v>380</v>
      </c>
      <c r="CC115" t="s">
        <v>144</v>
      </c>
      <c r="CD115">
        <v>8000</v>
      </c>
      <c r="CE115" t="s">
        <v>89</v>
      </c>
      <c r="CF115" s="3">
        <v>44687</v>
      </c>
      <c r="CI115">
        <v>1</v>
      </c>
      <c r="CJ115">
        <v>1</v>
      </c>
      <c r="CK115">
        <v>21</v>
      </c>
      <c r="CL115" t="s">
        <v>85</v>
      </c>
    </row>
    <row r="116" spans="1:90" x14ac:dyDescent="0.25">
      <c r="A116" t="s">
        <v>72</v>
      </c>
      <c r="B116" t="s">
        <v>73</v>
      </c>
      <c r="C116" t="s">
        <v>74</v>
      </c>
      <c r="E116" t="str">
        <f>"009941994646"</f>
        <v>009941994646</v>
      </c>
      <c r="F116" s="3">
        <v>44686</v>
      </c>
      <c r="G116">
        <v>202302</v>
      </c>
      <c r="H116" t="s">
        <v>209</v>
      </c>
      <c r="I116" t="s">
        <v>210</v>
      </c>
      <c r="J116" t="s">
        <v>77</v>
      </c>
      <c r="K116" t="s">
        <v>78</v>
      </c>
      <c r="L116" t="s">
        <v>79</v>
      </c>
      <c r="M116" t="s">
        <v>80</v>
      </c>
      <c r="N116" t="s">
        <v>77</v>
      </c>
      <c r="O116" t="s">
        <v>93</v>
      </c>
      <c r="P116" t="str">
        <f>"                              "</f>
        <v xml:space="preserve">                              </v>
      </c>
      <c r="Q116">
        <v>0</v>
      </c>
      <c r="R116">
        <v>0</v>
      </c>
      <c r="S116">
        <v>0</v>
      </c>
      <c r="T116">
        <v>0</v>
      </c>
      <c r="U116">
        <v>0</v>
      </c>
      <c r="V116">
        <v>0</v>
      </c>
      <c r="W116">
        <v>0</v>
      </c>
      <c r="X116">
        <v>0</v>
      </c>
      <c r="Y116">
        <v>0</v>
      </c>
      <c r="Z116">
        <v>0</v>
      </c>
      <c r="AA116">
        <v>0</v>
      </c>
      <c r="AB116">
        <v>0</v>
      </c>
      <c r="AC116">
        <v>0</v>
      </c>
      <c r="AD116">
        <v>0</v>
      </c>
      <c r="AE116">
        <v>0</v>
      </c>
      <c r="AF116">
        <v>0</v>
      </c>
      <c r="AG116">
        <v>0</v>
      </c>
      <c r="AH116">
        <v>0</v>
      </c>
      <c r="AI116">
        <v>0</v>
      </c>
      <c r="AJ116">
        <v>0</v>
      </c>
      <c r="AK116">
        <v>62.94</v>
      </c>
      <c r="AL116">
        <v>0</v>
      </c>
      <c r="AM116">
        <v>0</v>
      </c>
      <c r="AN116">
        <v>0</v>
      </c>
      <c r="AO116">
        <v>0</v>
      </c>
      <c r="AP116">
        <v>0</v>
      </c>
      <c r="AQ116">
        <v>0</v>
      </c>
      <c r="AR116">
        <v>0</v>
      </c>
      <c r="AS116">
        <v>0</v>
      </c>
      <c r="AT116">
        <v>0</v>
      </c>
      <c r="AU116">
        <v>0</v>
      </c>
      <c r="AV116">
        <v>0</v>
      </c>
      <c r="AW116">
        <v>0</v>
      </c>
      <c r="AX116">
        <v>0</v>
      </c>
      <c r="AY116">
        <v>0</v>
      </c>
      <c r="AZ116">
        <v>0</v>
      </c>
      <c r="BA116">
        <v>0</v>
      </c>
      <c r="BB116">
        <v>0</v>
      </c>
      <c r="BC116">
        <v>0</v>
      </c>
      <c r="BD116">
        <v>0</v>
      </c>
      <c r="BE116">
        <v>0</v>
      </c>
      <c r="BF116">
        <v>0</v>
      </c>
      <c r="BG116">
        <v>0</v>
      </c>
      <c r="BH116">
        <v>1</v>
      </c>
      <c r="BI116">
        <v>1</v>
      </c>
      <c r="BJ116">
        <v>0.2</v>
      </c>
      <c r="BK116">
        <v>1</v>
      </c>
      <c r="BL116">
        <v>186.94</v>
      </c>
      <c r="BM116">
        <v>28.04</v>
      </c>
      <c r="BN116">
        <v>214.98</v>
      </c>
      <c r="BO116">
        <v>214.98</v>
      </c>
      <c r="BQ116" t="s">
        <v>381</v>
      </c>
      <c r="BR116" t="s">
        <v>212</v>
      </c>
      <c r="BS116" s="3">
        <v>44691</v>
      </c>
      <c r="BT116" s="4">
        <v>0.41944444444444445</v>
      </c>
      <c r="BU116" t="s">
        <v>84</v>
      </c>
      <c r="BV116" t="s">
        <v>85</v>
      </c>
      <c r="BW116" t="s">
        <v>86</v>
      </c>
      <c r="BX116" t="s">
        <v>87</v>
      </c>
      <c r="BY116">
        <v>1200</v>
      </c>
      <c r="BZ116" t="s">
        <v>97</v>
      </c>
      <c r="CC116" t="s">
        <v>80</v>
      </c>
      <c r="CD116">
        <v>9700</v>
      </c>
      <c r="CE116" t="s">
        <v>89</v>
      </c>
      <c r="CF116" s="3">
        <v>44692</v>
      </c>
      <c r="CI116">
        <v>1</v>
      </c>
      <c r="CJ116">
        <v>3</v>
      </c>
      <c r="CK116">
        <v>43</v>
      </c>
      <c r="CL116" t="s">
        <v>85</v>
      </c>
    </row>
    <row r="117" spans="1:90" x14ac:dyDescent="0.25">
      <c r="A117" t="s">
        <v>72</v>
      </c>
      <c r="B117" t="s">
        <v>73</v>
      </c>
      <c r="C117" t="s">
        <v>74</v>
      </c>
      <c r="E117" t="str">
        <f>"009941274029"</f>
        <v>009941274029</v>
      </c>
      <c r="F117" s="3">
        <v>44701</v>
      </c>
      <c r="G117">
        <v>202302</v>
      </c>
      <c r="H117" t="s">
        <v>79</v>
      </c>
      <c r="I117" t="s">
        <v>80</v>
      </c>
      <c r="J117" t="s">
        <v>77</v>
      </c>
      <c r="K117" t="s">
        <v>78</v>
      </c>
      <c r="L117" t="s">
        <v>75</v>
      </c>
      <c r="M117" t="s">
        <v>76</v>
      </c>
      <c r="N117" t="s">
        <v>77</v>
      </c>
      <c r="O117" t="s">
        <v>93</v>
      </c>
      <c r="P117" t="str">
        <f>"                              "</f>
        <v xml:space="preserve">                              </v>
      </c>
      <c r="Q117">
        <v>0</v>
      </c>
      <c r="R117">
        <v>0</v>
      </c>
      <c r="S117">
        <v>0</v>
      </c>
      <c r="T117">
        <v>0</v>
      </c>
      <c r="U117">
        <v>0</v>
      </c>
      <c r="V117">
        <v>0</v>
      </c>
      <c r="W117">
        <v>0</v>
      </c>
      <c r="X117">
        <v>0</v>
      </c>
      <c r="Y117">
        <v>0</v>
      </c>
      <c r="Z117">
        <v>0</v>
      </c>
      <c r="AA117">
        <v>0</v>
      </c>
      <c r="AB117">
        <v>0</v>
      </c>
      <c r="AC117">
        <v>0</v>
      </c>
      <c r="AD117">
        <v>0</v>
      </c>
      <c r="AE117">
        <v>0</v>
      </c>
      <c r="AF117">
        <v>0</v>
      </c>
      <c r="AG117">
        <v>0</v>
      </c>
      <c r="AH117">
        <v>0</v>
      </c>
      <c r="AI117">
        <v>0</v>
      </c>
      <c r="AJ117">
        <v>0</v>
      </c>
      <c r="AK117">
        <v>130.5</v>
      </c>
      <c r="AL117">
        <v>0</v>
      </c>
      <c r="AM117">
        <v>0</v>
      </c>
      <c r="AN117">
        <v>0</v>
      </c>
      <c r="AO117">
        <v>0</v>
      </c>
      <c r="AP117">
        <v>0</v>
      </c>
      <c r="AQ117">
        <v>0</v>
      </c>
      <c r="AR117">
        <v>0</v>
      </c>
      <c r="AS117">
        <v>0</v>
      </c>
      <c r="AT117">
        <v>0</v>
      </c>
      <c r="AU117">
        <v>0</v>
      </c>
      <c r="AV117">
        <v>0</v>
      </c>
      <c r="AW117">
        <v>0</v>
      </c>
      <c r="AX117">
        <v>0</v>
      </c>
      <c r="AY117">
        <v>0</v>
      </c>
      <c r="AZ117">
        <v>0</v>
      </c>
      <c r="BA117">
        <v>0</v>
      </c>
      <c r="BB117">
        <v>0</v>
      </c>
      <c r="BC117">
        <v>0</v>
      </c>
      <c r="BD117">
        <v>0</v>
      </c>
      <c r="BE117">
        <v>0</v>
      </c>
      <c r="BF117">
        <v>0</v>
      </c>
      <c r="BG117">
        <v>0</v>
      </c>
      <c r="BH117">
        <v>1</v>
      </c>
      <c r="BI117">
        <v>36</v>
      </c>
      <c r="BJ117">
        <v>4.5</v>
      </c>
      <c r="BK117">
        <v>36</v>
      </c>
      <c r="BL117">
        <v>381.97</v>
      </c>
      <c r="BM117">
        <v>57.3</v>
      </c>
      <c r="BN117">
        <v>439.27</v>
      </c>
      <c r="BO117">
        <v>439.27</v>
      </c>
      <c r="BQ117" t="s">
        <v>382</v>
      </c>
      <c r="BR117" t="s">
        <v>383</v>
      </c>
      <c r="BS117" s="3">
        <v>44704</v>
      </c>
      <c r="BT117" s="4">
        <v>0.37152777777777773</v>
      </c>
      <c r="BU117" t="s">
        <v>384</v>
      </c>
      <c r="BV117" t="s">
        <v>96</v>
      </c>
      <c r="BY117">
        <v>22320</v>
      </c>
      <c r="BZ117" t="s">
        <v>97</v>
      </c>
      <c r="CA117" t="s">
        <v>157</v>
      </c>
      <c r="CC117" t="s">
        <v>76</v>
      </c>
      <c r="CD117">
        <v>2146</v>
      </c>
      <c r="CE117" t="s">
        <v>89</v>
      </c>
      <c r="CF117" s="3">
        <v>44705</v>
      </c>
      <c r="CI117">
        <v>1</v>
      </c>
      <c r="CJ117">
        <v>1</v>
      </c>
      <c r="CK117">
        <v>43</v>
      </c>
      <c r="CL117" t="s">
        <v>85</v>
      </c>
    </row>
    <row r="118" spans="1:90" x14ac:dyDescent="0.25">
      <c r="A118" t="s">
        <v>72</v>
      </c>
      <c r="B118" t="s">
        <v>73</v>
      </c>
      <c r="C118" t="s">
        <v>74</v>
      </c>
      <c r="E118" t="str">
        <f>"009936115865"</f>
        <v>009936115865</v>
      </c>
      <c r="F118" s="3">
        <v>44701</v>
      </c>
      <c r="G118">
        <v>202302</v>
      </c>
      <c r="H118" t="s">
        <v>75</v>
      </c>
      <c r="I118" t="s">
        <v>76</v>
      </c>
      <c r="J118" t="s">
        <v>77</v>
      </c>
      <c r="K118" t="s">
        <v>78</v>
      </c>
      <c r="L118" t="s">
        <v>178</v>
      </c>
      <c r="M118" t="s">
        <v>179</v>
      </c>
      <c r="N118" t="s">
        <v>158</v>
      </c>
      <c r="O118" t="s">
        <v>93</v>
      </c>
      <c r="P118" t="str">
        <f>"STORES                        "</f>
        <v xml:space="preserve">STORES                        </v>
      </c>
      <c r="Q118">
        <v>0</v>
      </c>
      <c r="R118">
        <v>0</v>
      </c>
      <c r="S118">
        <v>0</v>
      </c>
      <c r="T118">
        <v>0</v>
      </c>
      <c r="U118">
        <v>0</v>
      </c>
      <c r="V118">
        <v>0</v>
      </c>
      <c r="W118">
        <v>0</v>
      </c>
      <c r="X118">
        <v>0</v>
      </c>
      <c r="Y118">
        <v>0</v>
      </c>
      <c r="Z118">
        <v>0</v>
      </c>
      <c r="AA118">
        <v>0</v>
      </c>
      <c r="AB118">
        <v>0</v>
      </c>
      <c r="AC118">
        <v>0</v>
      </c>
      <c r="AD118">
        <v>0</v>
      </c>
      <c r="AE118">
        <v>0</v>
      </c>
      <c r="AF118">
        <v>0</v>
      </c>
      <c r="AG118">
        <v>0</v>
      </c>
      <c r="AH118">
        <v>0</v>
      </c>
      <c r="AI118">
        <v>0</v>
      </c>
      <c r="AJ118">
        <v>0</v>
      </c>
      <c r="AK118">
        <v>44.63</v>
      </c>
      <c r="AL118">
        <v>0</v>
      </c>
      <c r="AM118">
        <v>0</v>
      </c>
      <c r="AN118">
        <v>0</v>
      </c>
      <c r="AO118">
        <v>0</v>
      </c>
      <c r="AP118">
        <v>0</v>
      </c>
      <c r="AQ118">
        <v>0</v>
      </c>
      <c r="AR118">
        <v>0</v>
      </c>
      <c r="AS118">
        <v>0</v>
      </c>
      <c r="AT118">
        <v>0</v>
      </c>
      <c r="AU118">
        <v>0</v>
      </c>
      <c r="AV118">
        <v>0</v>
      </c>
      <c r="AW118">
        <v>0</v>
      </c>
      <c r="AX118">
        <v>0</v>
      </c>
      <c r="AY118">
        <v>0</v>
      </c>
      <c r="AZ118">
        <v>0</v>
      </c>
      <c r="BA118">
        <v>0</v>
      </c>
      <c r="BB118">
        <v>0</v>
      </c>
      <c r="BC118">
        <v>0</v>
      </c>
      <c r="BD118">
        <v>0</v>
      </c>
      <c r="BE118">
        <v>0</v>
      </c>
      <c r="BF118">
        <v>0</v>
      </c>
      <c r="BG118">
        <v>0</v>
      </c>
      <c r="BH118">
        <v>1</v>
      </c>
      <c r="BI118">
        <v>1.9</v>
      </c>
      <c r="BJ118">
        <v>7.5</v>
      </c>
      <c r="BK118">
        <v>8</v>
      </c>
      <c r="BL118">
        <v>134.08000000000001</v>
      </c>
      <c r="BM118">
        <v>20.11</v>
      </c>
      <c r="BN118">
        <v>154.19</v>
      </c>
      <c r="BO118">
        <v>154.19</v>
      </c>
      <c r="BQ118" t="s">
        <v>94</v>
      </c>
      <c r="BR118" t="s">
        <v>94</v>
      </c>
      <c r="BS118" s="3">
        <v>44704</v>
      </c>
      <c r="BT118" s="4">
        <v>0.41875000000000001</v>
      </c>
      <c r="BU118" t="s">
        <v>359</v>
      </c>
      <c r="BV118" t="s">
        <v>96</v>
      </c>
      <c r="BY118">
        <v>37509.120000000003</v>
      </c>
      <c r="BZ118" t="s">
        <v>97</v>
      </c>
      <c r="CA118" t="s">
        <v>184</v>
      </c>
      <c r="CC118" t="s">
        <v>179</v>
      </c>
      <c r="CD118">
        <v>6045</v>
      </c>
      <c r="CE118" t="s">
        <v>89</v>
      </c>
      <c r="CF118" s="3">
        <v>44704</v>
      </c>
      <c r="CI118">
        <v>2</v>
      </c>
      <c r="CJ118">
        <v>1</v>
      </c>
      <c r="CK118">
        <v>41</v>
      </c>
      <c r="CL118" t="s">
        <v>85</v>
      </c>
    </row>
    <row r="119" spans="1:90" x14ac:dyDescent="0.25">
      <c r="A119" t="s">
        <v>72</v>
      </c>
      <c r="B119" t="s">
        <v>73</v>
      </c>
      <c r="C119" t="s">
        <v>74</v>
      </c>
      <c r="E119" t="str">
        <f>"009941274028"</f>
        <v>009941274028</v>
      </c>
      <c r="F119" s="3">
        <v>44701</v>
      </c>
      <c r="G119">
        <v>202302</v>
      </c>
      <c r="H119" t="s">
        <v>79</v>
      </c>
      <c r="I119" t="s">
        <v>80</v>
      </c>
      <c r="J119" t="s">
        <v>77</v>
      </c>
      <c r="K119" t="s">
        <v>78</v>
      </c>
      <c r="L119" t="s">
        <v>75</v>
      </c>
      <c r="M119" t="s">
        <v>76</v>
      </c>
      <c r="N119" t="s">
        <v>77</v>
      </c>
      <c r="O119" t="s">
        <v>93</v>
      </c>
      <c r="P119" t="str">
        <f>"                              "</f>
        <v xml:space="preserve">                              </v>
      </c>
      <c r="Q119">
        <v>0</v>
      </c>
      <c r="R119">
        <v>0</v>
      </c>
      <c r="S119">
        <v>0</v>
      </c>
      <c r="T119">
        <v>0</v>
      </c>
      <c r="U119">
        <v>0</v>
      </c>
      <c r="V119">
        <v>0</v>
      </c>
      <c r="W119">
        <v>0</v>
      </c>
      <c r="X119">
        <v>0</v>
      </c>
      <c r="Y119">
        <v>0</v>
      </c>
      <c r="Z119">
        <v>0</v>
      </c>
      <c r="AA119">
        <v>0</v>
      </c>
      <c r="AB119">
        <v>0</v>
      </c>
      <c r="AC119">
        <v>0</v>
      </c>
      <c r="AD119">
        <v>0</v>
      </c>
      <c r="AE119">
        <v>0</v>
      </c>
      <c r="AF119">
        <v>0</v>
      </c>
      <c r="AG119">
        <v>0</v>
      </c>
      <c r="AH119">
        <v>0</v>
      </c>
      <c r="AI119">
        <v>0</v>
      </c>
      <c r="AJ119">
        <v>0</v>
      </c>
      <c r="AK119">
        <v>66.150000000000006</v>
      </c>
      <c r="AL119">
        <v>0</v>
      </c>
      <c r="AM119">
        <v>0</v>
      </c>
      <c r="AN119">
        <v>0</v>
      </c>
      <c r="AO119">
        <v>0</v>
      </c>
      <c r="AP119">
        <v>0</v>
      </c>
      <c r="AQ119">
        <v>0</v>
      </c>
      <c r="AR119">
        <v>0</v>
      </c>
      <c r="AS119">
        <v>0</v>
      </c>
      <c r="AT119">
        <v>0</v>
      </c>
      <c r="AU119">
        <v>0</v>
      </c>
      <c r="AV119">
        <v>0</v>
      </c>
      <c r="AW119">
        <v>0</v>
      </c>
      <c r="AX119">
        <v>0</v>
      </c>
      <c r="AY119">
        <v>0</v>
      </c>
      <c r="AZ119">
        <v>0</v>
      </c>
      <c r="BA119">
        <v>0</v>
      </c>
      <c r="BB119">
        <v>0</v>
      </c>
      <c r="BC119">
        <v>0</v>
      </c>
      <c r="BD119">
        <v>0</v>
      </c>
      <c r="BE119">
        <v>0</v>
      </c>
      <c r="BF119">
        <v>0</v>
      </c>
      <c r="BG119">
        <v>0</v>
      </c>
      <c r="BH119">
        <v>1</v>
      </c>
      <c r="BI119">
        <v>9</v>
      </c>
      <c r="BJ119">
        <v>15.9</v>
      </c>
      <c r="BK119">
        <v>16</v>
      </c>
      <c r="BL119">
        <v>196.22</v>
      </c>
      <c r="BM119">
        <v>29.43</v>
      </c>
      <c r="BN119">
        <v>225.65</v>
      </c>
      <c r="BO119">
        <v>225.65</v>
      </c>
      <c r="BQ119" t="s">
        <v>385</v>
      </c>
      <c r="BR119" t="s">
        <v>383</v>
      </c>
      <c r="BS119" s="3">
        <v>44704</v>
      </c>
      <c r="BT119" s="4">
        <v>0.37152777777777773</v>
      </c>
      <c r="BU119" t="s">
        <v>384</v>
      </c>
      <c r="BV119" t="s">
        <v>96</v>
      </c>
      <c r="BY119">
        <v>79360</v>
      </c>
      <c r="BZ119" t="s">
        <v>97</v>
      </c>
      <c r="CA119" t="s">
        <v>157</v>
      </c>
      <c r="CC119" t="s">
        <v>76</v>
      </c>
      <c r="CD119">
        <v>2146</v>
      </c>
      <c r="CE119" t="s">
        <v>89</v>
      </c>
      <c r="CF119" s="3">
        <v>44705</v>
      </c>
      <c r="CI119">
        <v>1</v>
      </c>
      <c r="CJ119">
        <v>1</v>
      </c>
      <c r="CK119">
        <v>43</v>
      </c>
      <c r="CL119" t="s">
        <v>85</v>
      </c>
    </row>
    <row r="120" spans="1:90" x14ac:dyDescent="0.25">
      <c r="A120" t="s">
        <v>72</v>
      </c>
      <c r="B120" t="s">
        <v>73</v>
      </c>
      <c r="C120" t="s">
        <v>74</v>
      </c>
      <c r="E120" t="str">
        <f>"009940540526"</f>
        <v>009940540526</v>
      </c>
      <c r="F120" s="3">
        <v>44701</v>
      </c>
      <c r="G120">
        <v>202302</v>
      </c>
      <c r="H120" t="s">
        <v>75</v>
      </c>
      <c r="I120" t="s">
        <v>76</v>
      </c>
      <c r="J120" t="s">
        <v>77</v>
      </c>
      <c r="K120" t="s">
        <v>78</v>
      </c>
      <c r="L120" t="s">
        <v>90</v>
      </c>
      <c r="M120" t="s">
        <v>91</v>
      </c>
      <c r="N120" t="s">
        <v>158</v>
      </c>
      <c r="O120" t="s">
        <v>81</v>
      </c>
      <c r="P120" t="str">
        <f>"STORES                        "</f>
        <v xml:space="preserve">STORES                        </v>
      </c>
      <c r="Q120">
        <v>0</v>
      </c>
      <c r="R120">
        <v>0</v>
      </c>
      <c r="S120">
        <v>0</v>
      </c>
      <c r="T120">
        <v>0</v>
      </c>
      <c r="U120">
        <v>0</v>
      </c>
      <c r="V120">
        <v>0</v>
      </c>
      <c r="W120">
        <v>0</v>
      </c>
      <c r="X120">
        <v>0</v>
      </c>
      <c r="Y120">
        <v>0</v>
      </c>
      <c r="Z120">
        <v>0</v>
      </c>
      <c r="AA120">
        <v>0</v>
      </c>
      <c r="AB120">
        <v>0</v>
      </c>
      <c r="AC120">
        <v>0</v>
      </c>
      <c r="AD120">
        <v>0</v>
      </c>
      <c r="AE120">
        <v>0</v>
      </c>
      <c r="AF120">
        <v>0</v>
      </c>
      <c r="AG120">
        <v>0</v>
      </c>
      <c r="AH120">
        <v>0</v>
      </c>
      <c r="AI120">
        <v>0</v>
      </c>
      <c r="AJ120">
        <v>0</v>
      </c>
      <c r="AK120">
        <v>44.71</v>
      </c>
      <c r="AL120">
        <v>0</v>
      </c>
      <c r="AM120">
        <v>0</v>
      </c>
      <c r="AN120">
        <v>0</v>
      </c>
      <c r="AO120">
        <v>0</v>
      </c>
      <c r="AP120">
        <v>0</v>
      </c>
      <c r="AQ120">
        <v>0</v>
      </c>
      <c r="AR120">
        <v>0</v>
      </c>
      <c r="AS120">
        <v>0</v>
      </c>
      <c r="AT120">
        <v>0</v>
      </c>
      <c r="AU120">
        <v>0</v>
      </c>
      <c r="AV120">
        <v>0</v>
      </c>
      <c r="AW120">
        <v>0</v>
      </c>
      <c r="AX120">
        <v>0</v>
      </c>
      <c r="AY120">
        <v>0</v>
      </c>
      <c r="AZ120">
        <v>0</v>
      </c>
      <c r="BA120">
        <v>0</v>
      </c>
      <c r="BB120">
        <v>0</v>
      </c>
      <c r="BC120">
        <v>0</v>
      </c>
      <c r="BD120">
        <v>0</v>
      </c>
      <c r="BE120">
        <v>0</v>
      </c>
      <c r="BF120">
        <v>0</v>
      </c>
      <c r="BG120">
        <v>0</v>
      </c>
      <c r="BH120">
        <v>1</v>
      </c>
      <c r="BI120">
        <v>1</v>
      </c>
      <c r="BJ120">
        <v>0.2</v>
      </c>
      <c r="BK120">
        <v>1</v>
      </c>
      <c r="BL120">
        <v>129.07</v>
      </c>
      <c r="BM120">
        <v>19.36</v>
      </c>
      <c r="BN120">
        <v>148.43</v>
      </c>
      <c r="BO120">
        <v>148.43</v>
      </c>
      <c r="BQ120" t="s">
        <v>94</v>
      </c>
      <c r="BR120" t="s">
        <v>83</v>
      </c>
      <c r="BS120" s="3">
        <v>44704</v>
      </c>
      <c r="BT120" s="4">
        <v>0.3444444444444445</v>
      </c>
      <c r="BU120" t="s">
        <v>95</v>
      </c>
      <c r="BV120" t="s">
        <v>96</v>
      </c>
      <c r="BY120">
        <v>1200</v>
      </c>
      <c r="BZ120" t="s">
        <v>88</v>
      </c>
      <c r="CA120" t="s">
        <v>98</v>
      </c>
      <c r="CC120" t="s">
        <v>91</v>
      </c>
      <c r="CD120">
        <v>1034</v>
      </c>
      <c r="CE120" t="s">
        <v>89</v>
      </c>
      <c r="CF120" s="3">
        <v>44704</v>
      </c>
      <c r="CI120">
        <v>1</v>
      </c>
      <c r="CJ120">
        <v>1</v>
      </c>
      <c r="CK120">
        <v>23</v>
      </c>
      <c r="CL120" t="s">
        <v>85</v>
      </c>
    </row>
    <row r="121" spans="1:90" x14ac:dyDescent="0.25">
      <c r="A121" t="s">
        <v>72</v>
      </c>
      <c r="B121" t="s">
        <v>73</v>
      </c>
      <c r="C121" t="s">
        <v>74</v>
      </c>
      <c r="E121" t="str">
        <f>"009940900579"</f>
        <v>009940900579</v>
      </c>
      <c r="F121" s="3">
        <v>44701</v>
      </c>
      <c r="G121">
        <v>202302</v>
      </c>
      <c r="H121" t="s">
        <v>118</v>
      </c>
      <c r="I121" t="s">
        <v>119</v>
      </c>
      <c r="J121" t="s">
        <v>77</v>
      </c>
      <c r="K121" t="s">
        <v>78</v>
      </c>
      <c r="L121" t="s">
        <v>132</v>
      </c>
      <c r="M121" t="s">
        <v>133</v>
      </c>
      <c r="N121" t="s">
        <v>153</v>
      </c>
      <c r="O121" t="s">
        <v>93</v>
      </c>
      <c r="P121" t="str">
        <f>"                              "</f>
        <v xml:space="preserve">                              </v>
      </c>
      <c r="Q121">
        <v>0</v>
      </c>
      <c r="R121">
        <v>0</v>
      </c>
      <c r="S121">
        <v>0</v>
      </c>
      <c r="T121">
        <v>0</v>
      </c>
      <c r="U121">
        <v>0</v>
      </c>
      <c r="V121">
        <v>0</v>
      </c>
      <c r="W121">
        <v>0</v>
      </c>
      <c r="X121">
        <v>0</v>
      </c>
      <c r="Y121">
        <v>0</v>
      </c>
      <c r="Z121">
        <v>0</v>
      </c>
      <c r="AA121">
        <v>0</v>
      </c>
      <c r="AB121">
        <v>0</v>
      </c>
      <c r="AC121">
        <v>0</v>
      </c>
      <c r="AD121">
        <v>0</v>
      </c>
      <c r="AE121">
        <v>0</v>
      </c>
      <c r="AF121">
        <v>0</v>
      </c>
      <c r="AG121">
        <v>0</v>
      </c>
      <c r="AH121">
        <v>0</v>
      </c>
      <c r="AI121">
        <v>0</v>
      </c>
      <c r="AJ121">
        <v>0</v>
      </c>
      <c r="AK121">
        <v>44.63</v>
      </c>
      <c r="AL121">
        <v>0</v>
      </c>
      <c r="AM121">
        <v>0</v>
      </c>
      <c r="AN121">
        <v>0</v>
      </c>
      <c r="AO121">
        <v>0</v>
      </c>
      <c r="AP121">
        <v>0</v>
      </c>
      <c r="AQ121">
        <v>0</v>
      </c>
      <c r="AR121">
        <v>0</v>
      </c>
      <c r="AS121">
        <v>0</v>
      </c>
      <c r="AT121">
        <v>0</v>
      </c>
      <c r="AU121">
        <v>0</v>
      </c>
      <c r="AV121">
        <v>0</v>
      </c>
      <c r="AW121">
        <v>0</v>
      </c>
      <c r="AX121">
        <v>0</v>
      </c>
      <c r="AY121">
        <v>0</v>
      </c>
      <c r="AZ121">
        <v>0</v>
      </c>
      <c r="BA121">
        <v>0</v>
      </c>
      <c r="BB121">
        <v>0</v>
      </c>
      <c r="BC121">
        <v>0</v>
      </c>
      <c r="BD121">
        <v>0</v>
      </c>
      <c r="BE121">
        <v>0</v>
      </c>
      <c r="BF121">
        <v>0</v>
      </c>
      <c r="BG121">
        <v>0</v>
      </c>
      <c r="BH121">
        <v>1</v>
      </c>
      <c r="BI121">
        <v>1</v>
      </c>
      <c r="BJ121">
        <v>0.2</v>
      </c>
      <c r="BK121">
        <v>1</v>
      </c>
      <c r="BL121">
        <v>134.08000000000001</v>
      </c>
      <c r="BM121">
        <v>20.11</v>
      </c>
      <c r="BN121">
        <v>154.19</v>
      </c>
      <c r="BO121">
        <v>154.19</v>
      </c>
      <c r="BQ121" t="s">
        <v>386</v>
      </c>
      <c r="BS121" s="3">
        <v>44705</v>
      </c>
      <c r="BT121" s="4">
        <v>0.50277777777777777</v>
      </c>
      <c r="BU121" t="s">
        <v>387</v>
      </c>
      <c r="BV121" t="s">
        <v>96</v>
      </c>
      <c r="BY121">
        <v>1200</v>
      </c>
      <c r="BZ121" t="s">
        <v>97</v>
      </c>
      <c r="CA121" t="s">
        <v>267</v>
      </c>
      <c r="CC121" t="s">
        <v>133</v>
      </c>
      <c r="CD121">
        <v>4000</v>
      </c>
      <c r="CE121" t="s">
        <v>89</v>
      </c>
      <c r="CF121" s="3">
        <v>44706</v>
      </c>
      <c r="CI121">
        <v>2</v>
      </c>
      <c r="CJ121">
        <v>2</v>
      </c>
      <c r="CK121">
        <v>41</v>
      </c>
      <c r="CL121" t="s">
        <v>85</v>
      </c>
    </row>
    <row r="122" spans="1:90" x14ac:dyDescent="0.25">
      <c r="A122" t="s">
        <v>72</v>
      </c>
      <c r="B122" t="s">
        <v>73</v>
      </c>
      <c r="C122" t="s">
        <v>74</v>
      </c>
      <c r="E122" t="str">
        <f>"009941916099"</f>
        <v>009941916099</v>
      </c>
      <c r="F122" s="3">
        <v>44701</v>
      </c>
      <c r="G122">
        <v>202302</v>
      </c>
      <c r="H122" t="s">
        <v>75</v>
      </c>
      <c r="I122" t="s">
        <v>76</v>
      </c>
      <c r="J122" t="s">
        <v>77</v>
      </c>
      <c r="K122" t="s">
        <v>78</v>
      </c>
      <c r="L122" t="s">
        <v>118</v>
      </c>
      <c r="M122" t="s">
        <v>119</v>
      </c>
      <c r="N122" t="s">
        <v>158</v>
      </c>
      <c r="O122" t="s">
        <v>81</v>
      </c>
      <c r="P122" t="str">
        <f t="shared" ref="P122:P127" si="6">"STORES                        "</f>
        <v xml:space="preserve">STORES                        </v>
      </c>
      <c r="Q122">
        <v>0</v>
      </c>
      <c r="R122">
        <v>0</v>
      </c>
      <c r="S122">
        <v>0</v>
      </c>
      <c r="T122">
        <v>0</v>
      </c>
      <c r="U122">
        <v>0</v>
      </c>
      <c r="V122">
        <v>0</v>
      </c>
      <c r="W122">
        <v>0</v>
      </c>
      <c r="X122">
        <v>0</v>
      </c>
      <c r="Y122">
        <v>0</v>
      </c>
      <c r="Z122">
        <v>0</v>
      </c>
      <c r="AA122">
        <v>0</v>
      </c>
      <c r="AB122">
        <v>0</v>
      </c>
      <c r="AC122">
        <v>0</v>
      </c>
      <c r="AD122">
        <v>0</v>
      </c>
      <c r="AE122">
        <v>0</v>
      </c>
      <c r="AF122">
        <v>0</v>
      </c>
      <c r="AG122">
        <v>0</v>
      </c>
      <c r="AH122">
        <v>0</v>
      </c>
      <c r="AI122">
        <v>0</v>
      </c>
      <c r="AJ122">
        <v>0</v>
      </c>
      <c r="AK122">
        <v>23.08</v>
      </c>
      <c r="AL122">
        <v>0</v>
      </c>
      <c r="AM122">
        <v>0</v>
      </c>
      <c r="AN122">
        <v>0</v>
      </c>
      <c r="AO122">
        <v>0</v>
      </c>
      <c r="AP122">
        <v>0</v>
      </c>
      <c r="AQ122">
        <v>0</v>
      </c>
      <c r="AR122">
        <v>0</v>
      </c>
      <c r="AS122">
        <v>0</v>
      </c>
      <c r="AT122">
        <v>0</v>
      </c>
      <c r="AU122">
        <v>0</v>
      </c>
      <c r="AV122">
        <v>0</v>
      </c>
      <c r="AW122">
        <v>0</v>
      </c>
      <c r="AX122">
        <v>0</v>
      </c>
      <c r="AY122">
        <v>0</v>
      </c>
      <c r="AZ122">
        <v>0</v>
      </c>
      <c r="BA122">
        <v>0</v>
      </c>
      <c r="BB122">
        <v>0</v>
      </c>
      <c r="BC122">
        <v>0</v>
      </c>
      <c r="BD122">
        <v>0</v>
      </c>
      <c r="BE122">
        <v>0</v>
      </c>
      <c r="BF122">
        <v>0</v>
      </c>
      <c r="BG122">
        <v>0</v>
      </c>
      <c r="BH122">
        <v>1</v>
      </c>
      <c r="BI122">
        <v>1</v>
      </c>
      <c r="BJ122">
        <v>0.2</v>
      </c>
      <c r="BK122">
        <v>1</v>
      </c>
      <c r="BL122">
        <v>66.62</v>
      </c>
      <c r="BM122">
        <v>9.99</v>
      </c>
      <c r="BN122">
        <v>76.61</v>
      </c>
      <c r="BO122">
        <v>76.61</v>
      </c>
      <c r="BQ122" t="s">
        <v>94</v>
      </c>
      <c r="BR122" t="s">
        <v>388</v>
      </c>
      <c r="BS122" s="3">
        <v>44704</v>
      </c>
      <c r="BT122" s="4">
        <v>0.54027777777777775</v>
      </c>
      <c r="BU122" t="s">
        <v>389</v>
      </c>
      <c r="BV122" t="s">
        <v>85</v>
      </c>
      <c r="BY122">
        <v>1200</v>
      </c>
      <c r="BZ122" t="s">
        <v>88</v>
      </c>
      <c r="CA122" t="s">
        <v>390</v>
      </c>
      <c r="CC122" t="s">
        <v>119</v>
      </c>
      <c r="CD122">
        <v>699</v>
      </c>
      <c r="CE122" t="s">
        <v>89</v>
      </c>
      <c r="CF122" s="3">
        <v>44704</v>
      </c>
      <c r="CI122">
        <v>1</v>
      </c>
      <c r="CJ122">
        <v>1</v>
      </c>
      <c r="CK122">
        <v>21</v>
      </c>
      <c r="CL122" t="s">
        <v>85</v>
      </c>
    </row>
    <row r="123" spans="1:90" x14ac:dyDescent="0.25">
      <c r="A123" t="s">
        <v>72</v>
      </c>
      <c r="B123" t="s">
        <v>73</v>
      </c>
      <c r="C123" t="s">
        <v>74</v>
      </c>
      <c r="E123" t="str">
        <f>"009941618937"</f>
        <v>009941618937</v>
      </c>
      <c r="F123" s="3">
        <v>44701</v>
      </c>
      <c r="G123">
        <v>202302</v>
      </c>
      <c r="H123" t="s">
        <v>75</v>
      </c>
      <c r="I123" t="s">
        <v>76</v>
      </c>
      <c r="J123" t="s">
        <v>77</v>
      </c>
      <c r="K123" t="s">
        <v>78</v>
      </c>
      <c r="L123" t="s">
        <v>132</v>
      </c>
      <c r="M123" t="s">
        <v>133</v>
      </c>
      <c r="N123" t="s">
        <v>158</v>
      </c>
      <c r="O123" t="s">
        <v>93</v>
      </c>
      <c r="P123" t="str">
        <f t="shared" si="6"/>
        <v xml:space="preserve">STORES                        </v>
      </c>
      <c r="Q123">
        <v>0</v>
      </c>
      <c r="R123">
        <v>0</v>
      </c>
      <c r="S123">
        <v>0</v>
      </c>
      <c r="T123">
        <v>0</v>
      </c>
      <c r="U123">
        <v>0</v>
      </c>
      <c r="V123">
        <v>0</v>
      </c>
      <c r="W123">
        <v>0</v>
      </c>
      <c r="X123">
        <v>0</v>
      </c>
      <c r="Y123">
        <v>0</v>
      </c>
      <c r="Z123">
        <v>0</v>
      </c>
      <c r="AA123">
        <v>0</v>
      </c>
      <c r="AB123">
        <v>0</v>
      </c>
      <c r="AC123">
        <v>0</v>
      </c>
      <c r="AD123">
        <v>0</v>
      </c>
      <c r="AE123">
        <v>0</v>
      </c>
      <c r="AF123">
        <v>0</v>
      </c>
      <c r="AG123">
        <v>0</v>
      </c>
      <c r="AH123">
        <v>0</v>
      </c>
      <c r="AI123">
        <v>0</v>
      </c>
      <c r="AJ123">
        <v>0</v>
      </c>
      <c r="AK123">
        <v>44.63</v>
      </c>
      <c r="AL123">
        <v>0</v>
      </c>
      <c r="AM123">
        <v>0</v>
      </c>
      <c r="AN123">
        <v>0</v>
      </c>
      <c r="AO123">
        <v>0</v>
      </c>
      <c r="AP123">
        <v>0</v>
      </c>
      <c r="AQ123">
        <v>0</v>
      </c>
      <c r="AR123">
        <v>0</v>
      </c>
      <c r="AS123">
        <v>0</v>
      </c>
      <c r="AT123">
        <v>0</v>
      </c>
      <c r="AU123">
        <v>0</v>
      </c>
      <c r="AV123">
        <v>0</v>
      </c>
      <c r="AW123">
        <v>0</v>
      </c>
      <c r="AX123">
        <v>0</v>
      </c>
      <c r="AY123">
        <v>0</v>
      </c>
      <c r="AZ123">
        <v>0</v>
      </c>
      <c r="BA123">
        <v>0</v>
      </c>
      <c r="BB123">
        <v>0</v>
      </c>
      <c r="BC123">
        <v>0</v>
      </c>
      <c r="BD123">
        <v>0</v>
      </c>
      <c r="BE123">
        <v>0</v>
      </c>
      <c r="BF123">
        <v>0</v>
      </c>
      <c r="BG123">
        <v>0</v>
      </c>
      <c r="BH123">
        <v>1</v>
      </c>
      <c r="BI123">
        <v>1.8</v>
      </c>
      <c r="BJ123">
        <v>12.6</v>
      </c>
      <c r="BK123">
        <v>13</v>
      </c>
      <c r="BL123">
        <v>134.08000000000001</v>
      </c>
      <c r="BM123">
        <v>20.11</v>
      </c>
      <c r="BN123">
        <v>154.19</v>
      </c>
      <c r="BO123">
        <v>154.19</v>
      </c>
      <c r="BQ123" t="s">
        <v>94</v>
      </c>
      <c r="BR123" t="s">
        <v>83</v>
      </c>
      <c r="BS123" s="3">
        <v>44704</v>
      </c>
      <c r="BT123" s="4">
        <v>0.39097222222222222</v>
      </c>
      <c r="BU123" t="s">
        <v>310</v>
      </c>
      <c r="BV123" t="s">
        <v>96</v>
      </c>
      <c r="BY123">
        <v>63150.66</v>
      </c>
      <c r="BZ123" t="s">
        <v>97</v>
      </c>
      <c r="CA123" t="s">
        <v>136</v>
      </c>
      <c r="CC123" t="s">
        <v>133</v>
      </c>
      <c r="CD123">
        <v>4091</v>
      </c>
      <c r="CE123" t="s">
        <v>89</v>
      </c>
      <c r="CF123" s="3">
        <v>44705</v>
      </c>
      <c r="CI123">
        <v>1</v>
      </c>
      <c r="CJ123">
        <v>1</v>
      </c>
      <c r="CK123">
        <v>41</v>
      </c>
      <c r="CL123" t="s">
        <v>85</v>
      </c>
    </row>
    <row r="124" spans="1:90" x14ac:dyDescent="0.25">
      <c r="A124" t="s">
        <v>72</v>
      </c>
      <c r="B124" t="s">
        <v>73</v>
      </c>
      <c r="C124" t="s">
        <v>74</v>
      </c>
      <c r="E124" t="str">
        <f>"009941915202"</f>
        <v>009941915202</v>
      </c>
      <c r="F124" s="3">
        <v>44701</v>
      </c>
      <c r="G124">
        <v>202302</v>
      </c>
      <c r="H124" t="s">
        <v>75</v>
      </c>
      <c r="I124" t="s">
        <v>76</v>
      </c>
      <c r="J124" t="s">
        <v>77</v>
      </c>
      <c r="K124" t="s">
        <v>78</v>
      </c>
      <c r="L124" t="s">
        <v>143</v>
      </c>
      <c r="M124" t="s">
        <v>144</v>
      </c>
      <c r="N124" t="s">
        <v>158</v>
      </c>
      <c r="O124" t="s">
        <v>81</v>
      </c>
      <c r="P124" t="str">
        <f t="shared" si="6"/>
        <v xml:space="preserve">STORES                        </v>
      </c>
      <c r="Q124">
        <v>0</v>
      </c>
      <c r="R124">
        <v>0</v>
      </c>
      <c r="S124">
        <v>0</v>
      </c>
      <c r="T124">
        <v>0</v>
      </c>
      <c r="U124">
        <v>0</v>
      </c>
      <c r="V124">
        <v>0</v>
      </c>
      <c r="W124">
        <v>0</v>
      </c>
      <c r="X124">
        <v>0</v>
      </c>
      <c r="Y124">
        <v>0</v>
      </c>
      <c r="Z124">
        <v>0</v>
      </c>
      <c r="AA124">
        <v>0</v>
      </c>
      <c r="AB124">
        <v>0</v>
      </c>
      <c r="AC124">
        <v>0</v>
      </c>
      <c r="AD124">
        <v>0</v>
      </c>
      <c r="AE124">
        <v>0</v>
      </c>
      <c r="AF124">
        <v>0</v>
      </c>
      <c r="AG124">
        <v>0</v>
      </c>
      <c r="AH124">
        <v>0</v>
      </c>
      <c r="AI124">
        <v>0</v>
      </c>
      <c r="AJ124">
        <v>0</v>
      </c>
      <c r="AK124">
        <v>115.34</v>
      </c>
      <c r="AL124">
        <v>0</v>
      </c>
      <c r="AM124">
        <v>0</v>
      </c>
      <c r="AN124">
        <v>0</v>
      </c>
      <c r="AO124">
        <v>0</v>
      </c>
      <c r="AP124">
        <v>0</v>
      </c>
      <c r="AQ124">
        <v>0</v>
      </c>
      <c r="AR124">
        <v>0</v>
      </c>
      <c r="AS124">
        <v>0</v>
      </c>
      <c r="AT124">
        <v>0</v>
      </c>
      <c r="AU124">
        <v>0</v>
      </c>
      <c r="AV124">
        <v>0</v>
      </c>
      <c r="AW124">
        <v>0</v>
      </c>
      <c r="AX124">
        <v>0</v>
      </c>
      <c r="AY124">
        <v>0</v>
      </c>
      <c r="AZ124">
        <v>0</v>
      </c>
      <c r="BA124">
        <v>0</v>
      </c>
      <c r="BB124">
        <v>0</v>
      </c>
      <c r="BC124">
        <v>0</v>
      </c>
      <c r="BD124">
        <v>0</v>
      </c>
      <c r="BE124">
        <v>0</v>
      </c>
      <c r="BF124">
        <v>0</v>
      </c>
      <c r="BG124">
        <v>0</v>
      </c>
      <c r="BH124">
        <v>1</v>
      </c>
      <c r="BI124">
        <v>2.6</v>
      </c>
      <c r="BJ124">
        <v>9.9</v>
      </c>
      <c r="BK124">
        <v>10</v>
      </c>
      <c r="BL124">
        <v>332.96</v>
      </c>
      <c r="BM124">
        <v>49.94</v>
      </c>
      <c r="BN124">
        <v>382.9</v>
      </c>
      <c r="BO124">
        <v>382.9</v>
      </c>
      <c r="BQ124" t="s">
        <v>94</v>
      </c>
      <c r="BR124" t="s">
        <v>391</v>
      </c>
      <c r="BS124" s="3">
        <v>44704</v>
      </c>
      <c r="BT124" s="4">
        <v>0.40625</v>
      </c>
      <c r="BU124" t="s">
        <v>392</v>
      </c>
      <c r="BV124" t="s">
        <v>96</v>
      </c>
      <c r="BY124">
        <v>49298.74</v>
      </c>
      <c r="BZ124" t="s">
        <v>88</v>
      </c>
      <c r="CA124" t="s">
        <v>146</v>
      </c>
      <c r="CC124" t="s">
        <v>144</v>
      </c>
      <c r="CD124">
        <v>8000</v>
      </c>
      <c r="CE124" t="s">
        <v>89</v>
      </c>
      <c r="CF124" s="3">
        <v>44705</v>
      </c>
      <c r="CI124">
        <v>1</v>
      </c>
      <c r="CJ124">
        <v>1</v>
      </c>
      <c r="CK124">
        <v>21</v>
      </c>
      <c r="CL124" t="s">
        <v>85</v>
      </c>
    </row>
    <row r="125" spans="1:90" x14ac:dyDescent="0.25">
      <c r="A125" t="s">
        <v>72</v>
      </c>
      <c r="B125" t="s">
        <v>73</v>
      </c>
      <c r="C125" t="s">
        <v>74</v>
      </c>
      <c r="E125" t="str">
        <f>"009941915389"</f>
        <v>009941915389</v>
      </c>
      <c r="F125" s="3">
        <v>44701</v>
      </c>
      <c r="G125">
        <v>202302</v>
      </c>
      <c r="H125" t="s">
        <v>75</v>
      </c>
      <c r="I125" t="s">
        <v>76</v>
      </c>
      <c r="J125" t="s">
        <v>77</v>
      </c>
      <c r="K125" t="s">
        <v>78</v>
      </c>
      <c r="L125" t="s">
        <v>147</v>
      </c>
      <c r="M125" t="s">
        <v>148</v>
      </c>
      <c r="N125" t="s">
        <v>158</v>
      </c>
      <c r="O125" t="s">
        <v>93</v>
      </c>
      <c r="P125" t="str">
        <f t="shared" si="6"/>
        <v xml:space="preserve">STORES                        </v>
      </c>
      <c r="Q125">
        <v>0</v>
      </c>
      <c r="R125">
        <v>0</v>
      </c>
      <c r="S125">
        <v>0</v>
      </c>
      <c r="T125">
        <v>0</v>
      </c>
      <c r="U125">
        <v>0</v>
      </c>
      <c r="V125">
        <v>0</v>
      </c>
      <c r="W125">
        <v>0</v>
      </c>
      <c r="X125">
        <v>0</v>
      </c>
      <c r="Y125">
        <v>0</v>
      </c>
      <c r="Z125">
        <v>0</v>
      </c>
      <c r="AA125">
        <v>0</v>
      </c>
      <c r="AB125">
        <v>0</v>
      </c>
      <c r="AC125">
        <v>0</v>
      </c>
      <c r="AD125">
        <v>0</v>
      </c>
      <c r="AE125">
        <v>0</v>
      </c>
      <c r="AF125">
        <v>0</v>
      </c>
      <c r="AG125">
        <v>0</v>
      </c>
      <c r="AH125">
        <v>0</v>
      </c>
      <c r="AI125">
        <v>0</v>
      </c>
      <c r="AJ125">
        <v>0</v>
      </c>
      <c r="AK125">
        <v>69.37</v>
      </c>
      <c r="AL125">
        <v>0</v>
      </c>
      <c r="AM125">
        <v>0</v>
      </c>
      <c r="AN125">
        <v>0</v>
      </c>
      <c r="AO125">
        <v>0</v>
      </c>
      <c r="AP125">
        <v>0</v>
      </c>
      <c r="AQ125">
        <v>0</v>
      </c>
      <c r="AR125">
        <v>0</v>
      </c>
      <c r="AS125">
        <v>0</v>
      </c>
      <c r="AT125">
        <v>0</v>
      </c>
      <c r="AU125">
        <v>0</v>
      </c>
      <c r="AV125">
        <v>0</v>
      </c>
      <c r="AW125">
        <v>0</v>
      </c>
      <c r="AX125">
        <v>0</v>
      </c>
      <c r="AY125">
        <v>0</v>
      </c>
      <c r="AZ125">
        <v>0</v>
      </c>
      <c r="BA125">
        <v>0</v>
      </c>
      <c r="BB125">
        <v>0</v>
      </c>
      <c r="BC125">
        <v>0</v>
      </c>
      <c r="BD125">
        <v>0</v>
      </c>
      <c r="BE125">
        <v>0</v>
      </c>
      <c r="BF125">
        <v>0</v>
      </c>
      <c r="BG125">
        <v>0</v>
      </c>
      <c r="BH125">
        <v>1</v>
      </c>
      <c r="BI125">
        <v>5.7</v>
      </c>
      <c r="BJ125">
        <v>16.2</v>
      </c>
      <c r="BK125">
        <v>17</v>
      </c>
      <c r="BL125">
        <v>205.51</v>
      </c>
      <c r="BM125">
        <v>30.83</v>
      </c>
      <c r="BN125">
        <v>236.34</v>
      </c>
      <c r="BO125">
        <v>236.34</v>
      </c>
      <c r="BQ125" t="s">
        <v>94</v>
      </c>
      <c r="BR125" t="s">
        <v>94</v>
      </c>
      <c r="BS125" s="3">
        <v>44704</v>
      </c>
      <c r="BT125" s="4">
        <v>0.41041666666666665</v>
      </c>
      <c r="BU125" t="s">
        <v>149</v>
      </c>
      <c r="BV125" t="s">
        <v>96</v>
      </c>
      <c r="BY125">
        <v>81095.88</v>
      </c>
      <c r="BZ125" t="s">
        <v>97</v>
      </c>
      <c r="CA125" t="s">
        <v>150</v>
      </c>
      <c r="CC125" t="s">
        <v>148</v>
      </c>
      <c r="CD125">
        <v>300</v>
      </c>
      <c r="CE125" t="s">
        <v>89</v>
      </c>
      <c r="CF125" s="3">
        <v>44704</v>
      </c>
      <c r="CI125">
        <v>1</v>
      </c>
      <c r="CJ125">
        <v>1</v>
      </c>
      <c r="CK125">
        <v>43</v>
      </c>
      <c r="CL125" t="s">
        <v>85</v>
      </c>
    </row>
    <row r="126" spans="1:90" x14ac:dyDescent="0.25">
      <c r="A126" t="s">
        <v>72</v>
      </c>
      <c r="B126" t="s">
        <v>73</v>
      </c>
      <c r="C126" t="s">
        <v>74</v>
      </c>
      <c r="E126" t="str">
        <f>"009941735762"</f>
        <v>009941735762</v>
      </c>
      <c r="F126" s="3">
        <v>44701</v>
      </c>
      <c r="G126">
        <v>202302</v>
      </c>
      <c r="H126" t="s">
        <v>75</v>
      </c>
      <c r="I126" t="s">
        <v>76</v>
      </c>
      <c r="J126" t="s">
        <v>77</v>
      </c>
      <c r="K126" t="s">
        <v>78</v>
      </c>
      <c r="L126" t="s">
        <v>185</v>
      </c>
      <c r="M126" t="s">
        <v>186</v>
      </c>
      <c r="N126" t="s">
        <v>262</v>
      </c>
      <c r="O126" t="s">
        <v>93</v>
      </c>
      <c r="P126" t="str">
        <f t="shared" si="6"/>
        <v xml:space="preserve">STORES                        </v>
      </c>
      <c r="Q126">
        <v>0</v>
      </c>
      <c r="R126">
        <v>0</v>
      </c>
      <c r="S126">
        <v>0</v>
      </c>
      <c r="T126">
        <v>0</v>
      </c>
      <c r="U126">
        <v>0</v>
      </c>
      <c r="V126">
        <v>0</v>
      </c>
      <c r="W126">
        <v>0</v>
      </c>
      <c r="X126">
        <v>0</v>
      </c>
      <c r="Y126">
        <v>0</v>
      </c>
      <c r="Z126">
        <v>0</v>
      </c>
      <c r="AA126">
        <v>0</v>
      </c>
      <c r="AB126">
        <v>0</v>
      </c>
      <c r="AC126">
        <v>0</v>
      </c>
      <c r="AD126">
        <v>0</v>
      </c>
      <c r="AE126">
        <v>0</v>
      </c>
      <c r="AF126">
        <v>0</v>
      </c>
      <c r="AG126">
        <v>0</v>
      </c>
      <c r="AH126">
        <v>0</v>
      </c>
      <c r="AI126">
        <v>0</v>
      </c>
      <c r="AJ126">
        <v>0</v>
      </c>
      <c r="AK126">
        <v>178.75</v>
      </c>
      <c r="AL126">
        <v>0</v>
      </c>
      <c r="AM126">
        <v>0</v>
      </c>
      <c r="AN126">
        <v>0</v>
      </c>
      <c r="AO126">
        <v>0</v>
      </c>
      <c r="AP126">
        <v>0</v>
      </c>
      <c r="AQ126">
        <v>0</v>
      </c>
      <c r="AR126">
        <v>0</v>
      </c>
      <c r="AS126">
        <v>0</v>
      </c>
      <c r="AT126">
        <v>0</v>
      </c>
      <c r="AU126">
        <v>0</v>
      </c>
      <c r="AV126">
        <v>0</v>
      </c>
      <c r="AW126">
        <v>0</v>
      </c>
      <c r="AX126">
        <v>0</v>
      </c>
      <c r="AY126">
        <v>0</v>
      </c>
      <c r="AZ126">
        <v>0</v>
      </c>
      <c r="BA126">
        <v>0</v>
      </c>
      <c r="BB126">
        <v>0</v>
      </c>
      <c r="BC126">
        <v>0</v>
      </c>
      <c r="BD126">
        <v>0</v>
      </c>
      <c r="BE126">
        <v>0</v>
      </c>
      <c r="BF126">
        <v>0</v>
      </c>
      <c r="BG126">
        <v>0</v>
      </c>
      <c r="BH126">
        <v>1</v>
      </c>
      <c r="BI126">
        <v>33</v>
      </c>
      <c r="BJ126">
        <v>50.1</v>
      </c>
      <c r="BK126">
        <v>51</v>
      </c>
      <c r="BL126">
        <v>521.27</v>
      </c>
      <c r="BM126">
        <v>78.19</v>
      </c>
      <c r="BN126">
        <v>599.46</v>
      </c>
      <c r="BO126">
        <v>599.46</v>
      </c>
      <c r="BQ126" t="s">
        <v>94</v>
      </c>
      <c r="BR126" t="s">
        <v>83</v>
      </c>
      <c r="BS126" s="3">
        <v>44707</v>
      </c>
      <c r="BT126" s="4">
        <v>0.37291666666666662</v>
      </c>
      <c r="BU126" t="s">
        <v>393</v>
      </c>
      <c r="BV126" t="s">
        <v>85</v>
      </c>
      <c r="BW126" t="s">
        <v>86</v>
      </c>
      <c r="BX126" t="s">
        <v>394</v>
      </c>
      <c r="BY126">
        <v>250272</v>
      </c>
      <c r="BZ126" t="s">
        <v>97</v>
      </c>
      <c r="CC126" t="s">
        <v>186</v>
      </c>
      <c r="CD126">
        <v>3900</v>
      </c>
      <c r="CE126" t="s">
        <v>89</v>
      </c>
      <c r="CF126" s="3">
        <v>44707</v>
      </c>
      <c r="CI126">
        <v>2</v>
      </c>
      <c r="CJ126">
        <v>4</v>
      </c>
      <c r="CK126">
        <v>43</v>
      </c>
      <c r="CL126" t="s">
        <v>85</v>
      </c>
    </row>
    <row r="127" spans="1:90" x14ac:dyDescent="0.25">
      <c r="A127" t="s">
        <v>72</v>
      </c>
      <c r="B127" t="s">
        <v>73</v>
      </c>
      <c r="C127" t="s">
        <v>74</v>
      </c>
      <c r="E127" t="str">
        <f>"009941915145"</f>
        <v>009941915145</v>
      </c>
      <c r="F127" s="3">
        <v>44701</v>
      </c>
      <c r="G127">
        <v>202302</v>
      </c>
      <c r="H127" t="s">
        <v>75</v>
      </c>
      <c r="I127" t="s">
        <v>76</v>
      </c>
      <c r="J127" t="s">
        <v>77</v>
      </c>
      <c r="K127" t="s">
        <v>78</v>
      </c>
      <c r="L127" t="s">
        <v>143</v>
      </c>
      <c r="M127" t="s">
        <v>144</v>
      </c>
      <c r="N127" t="s">
        <v>158</v>
      </c>
      <c r="O127" t="s">
        <v>93</v>
      </c>
      <c r="P127" t="str">
        <f t="shared" si="6"/>
        <v xml:space="preserve">STORES                        </v>
      </c>
      <c r="Q127">
        <v>0</v>
      </c>
      <c r="R127">
        <v>0</v>
      </c>
      <c r="S127">
        <v>0</v>
      </c>
      <c r="T127">
        <v>0</v>
      </c>
      <c r="U127">
        <v>0</v>
      </c>
      <c r="V127">
        <v>0</v>
      </c>
      <c r="W127">
        <v>0</v>
      </c>
      <c r="X127">
        <v>0</v>
      </c>
      <c r="Y127">
        <v>0</v>
      </c>
      <c r="Z127">
        <v>0</v>
      </c>
      <c r="AA127">
        <v>0</v>
      </c>
      <c r="AB127">
        <v>0</v>
      </c>
      <c r="AC127">
        <v>0</v>
      </c>
      <c r="AD127">
        <v>0</v>
      </c>
      <c r="AE127">
        <v>0</v>
      </c>
      <c r="AF127">
        <v>0</v>
      </c>
      <c r="AG127">
        <v>0</v>
      </c>
      <c r="AH127">
        <v>0</v>
      </c>
      <c r="AI127">
        <v>0</v>
      </c>
      <c r="AJ127">
        <v>0</v>
      </c>
      <c r="AK127">
        <v>127.39</v>
      </c>
      <c r="AL127">
        <v>0</v>
      </c>
      <c r="AM127">
        <v>0</v>
      </c>
      <c r="AN127">
        <v>0</v>
      </c>
      <c r="AO127">
        <v>0</v>
      </c>
      <c r="AP127">
        <v>0</v>
      </c>
      <c r="AQ127">
        <v>0</v>
      </c>
      <c r="AR127">
        <v>0</v>
      </c>
      <c r="AS127">
        <v>0</v>
      </c>
      <c r="AT127">
        <v>0</v>
      </c>
      <c r="AU127">
        <v>0</v>
      </c>
      <c r="AV127">
        <v>0</v>
      </c>
      <c r="AW127">
        <v>0</v>
      </c>
      <c r="AX127">
        <v>0</v>
      </c>
      <c r="AY127">
        <v>0</v>
      </c>
      <c r="AZ127">
        <v>0</v>
      </c>
      <c r="BA127">
        <v>0</v>
      </c>
      <c r="BB127">
        <v>0</v>
      </c>
      <c r="BC127">
        <v>0</v>
      </c>
      <c r="BD127">
        <v>0</v>
      </c>
      <c r="BE127">
        <v>0</v>
      </c>
      <c r="BF127">
        <v>0</v>
      </c>
      <c r="BG127">
        <v>0</v>
      </c>
      <c r="BH127">
        <v>1</v>
      </c>
      <c r="BI127">
        <v>60</v>
      </c>
      <c r="BJ127">
        <v>40.700000000000003</v>
      </c>
      <c r="BK127">
        <v>60</v>
      </c>
      <c r="BL127">
        <v>372.99</v>
      </c>
      <c r="BM127">
        <v>55.95</v>
      </c>
      <c r="BN127">
        <v>428.94</v>
      </c>
      <c r="BO127">
        <v>428.94</v>
      </c>
      <c r="BQ127" t="s">
        <v>94</v>
      </c>
      <c r="BR127" t="s">
        <v>94</v>
      </c>
      <c r="BS127" s="3">
        <v>44704</v>
      </c>
      <c r="BT127" s="4">
        <v>0.39583333333333331</v>
      </c>
      <c r="BU127" t="s">
        <v>354</v>
      </c>
      <c r="BV127" t="s">
        <v>96</v>
      </c>
      <c r="BY127">
        <v>203280</v>
      </c>
      <c r="BZ127" t="s">
        <v>97</v>
      </c>
      <c r="CA127" t="s">
        <v>252</v>
      </c>
      <c r="CC127" t="s">
        <v>144</v>
      </c>
      <c r="CD127">
        <v>8000</v>
      </c>
      <c r="CE127" t="s">
        <v>89</v>
      </c>
      <c r="CF127" s="3">
        <v>44705</v>
      </c>
      <c r="CI127">
        <v>2</v>
      </c>
      <c r="CJ127">
        <v>1</v>
      </c>
      <c r="CK127">
        <v>41</v>
      </c>
      <c r="CL127" t="s">
        <v>85</v>
      </c>
    </row>
    <row r="128" spans="1:90" x14ac:dyDescent="0.25">
      <c r="A128" t="s">
        <v>72</v>
      </c>
      <c r="B128" t="s">
        <v>73</v>
      </c>
      <c r="C128" t="s">
        <v>74</v>
      </c>
      <c r="E128" t="str">
        <f>"080010484865"</f>
        <v>080010484865</v>
      </c>
      <c r="F128" s="3">
        <v>44701</v>
      </c>
      <c r="G128">
        <v>202302</v>
      </c>
      <c r="H128" t="s">
        <v>99</v>
      </c>
      <c r="I128" t="s">
        <v>100</v>
      </c>
      <c r="J128" t="s">
        <v>101</v>
      </c>
      <c r="K128" t="s">
        <v>78</v>
      </c>
      <c r="L128" t="s">
        <v>151</v>
      </c>
      <c r="M128" t="s">
        <v>152</v>
      </c>
      <c r="N128" t="s">
        <v>300</v>
      </c>
      <c r="O128" t="s">
        <v>81</v>
      </c>
      <c r="P128" t="str">
        <f>"Lock                          "</f>
        <v xml:space="preserve">Lock                          </v>
      </c>
      <c r="Q128">
        <v>0</v>
      </c>
      <c r="R128">
        <v>0</v>
      </c>
      <c r="S128">
        <v>0</v>
      </c>
      <c r="T128">
        <v>0</v>
      </c>
      <c r="U128">
        <v>0</v>
      </c>
      <c r="V128">
        <v>0</v>
      </c>
      <c r="W128">
        <v>0</v>
      </c>
      <c r="X128">
        <v>0</v>
      </c>
      <c r="Y128">
        <v>0</v>
      </c>
      <c r="Z128">
        <v>0</v>
      </c>
      <c r="AA128">
        <v>0</v>
      </c>
      <c r="AB128">
        <v>0</v>
      </c>
      <c r="AC128">
        <v>0</v>
      </c>
      <c r="AD128">
        <v>0</v>
      </c>
      <c r="AE128">
        <v>0</v>
      </c>
      <c r="AF128">
        <v>0</v>
      </c>
      <c r="AG128">
        <v>0</v>
      </c>
      <c r="AH128">
        <v>0</v>
      </c>
      <c r="AI128">
        <v>0</v>
      </c>
      <c r="AJ128">
        <v>0</v>
      </c>
      <c r="AK128">
        <v>18.03</v>
      </c>
      <c r="AL128">
        <v>0</v>
      </c>
      <c r="AM128">
        <v>0</v>
      </c>
      <c r="AN128">
        <v>0</v>
      </c>
      <c r="AO128">
        <v>0</v>
      </c>
      <c r="AP128">
        <v>0</v>
      </c>
      <c r="AQ128">
        <v>0</v>
      </c>
      <c r="AR128">
        <v>0</v>
      </c>
      <c r="AS128">
        <v>0</v>
      </c>
      <c r="AT128">
        <v>0</v>
      </c>
      <c r="AU128">
        <v>0</v>
      </c>
      <c r="AV128">
        <v>0</v>
      </c>
      <c r="AW128">
        <v>0</v>
      </c>
      <c r="AX128">
        <v>0</v>
      </c>
      <c r="AY128">
        <v>0</v>
      </c>
      <c r="AZ128">
        <v>0</v>
      </c>
      <c r="BA128">
        <v>0</v>
      </c>
      <c r="BB128">
        <v>0</v>
      </c>
      <c r="BC128">
        <v>0</v>
      </c>
      <c r="BD128">
        <v>0</v>
      </c>
      <c r="BE128">
        <v>0</v>
      </c>
      <c r="BF128">
        <v>0</v>
      </c>
      <c r="BG128">
        <v>0</v>
      </c>
      <c r="BH128">
        <v>1</v>
      </c>
      <c r="BI128">
        <v>1</v>
      </c>
      <c r="BJ128">
        <v>0.2</v>
      </c>
      <c r="BK128">
        <v>1</v>
      </c>
      <c r="BL128">
        <v>52.04</v>
      </c>
      <c r="BM128">
        <v>7.81</v>
      </c>
      <c r="BN128">
        <v>59.85</v>
      </c>
      <c r="BO128">
        <v>59.85</v>
      </c>
      <c r="BP128" t="s">
        <v>105</v>
      </c>
      <c r="BQ128" t="s">
        <v>395</v>
      </c>
      <c r="BR128" t="s">
        <v>107</v>
      </c>
      <c r="BS128" s="3">
        <v>44704</v>
      </c>
      <c r="BT128" s="4">
        <v>0.40138888888888885</v>
      </c>
      <c r="BU128" t="s">
        <v>396</v>
      </c>
      <c r="BV128" t="s">
        <v>96</v>
      </c>
      <c r="BY128">
        <v>1200</v>
      </c>
      <c r="CC128" t="s">
        <v>152</v>
      </c>
      <c r="CD128">
        <v>2196</v>
      </c>
      <c r="CE128" t="s">
        <v>111</v>
      </c>
      <c r="CF128" s="3">
        <v>44704</v>
      </c>
      <c r="CI128">
        <v>1</v>
      </c>
      <c r="CJ128">
        <v>1</v>
      </c>
      <c r="CK128">
        <v>22</v>
      </c>
      <c r="CL128" t="s">
        <v>85</v>
      </c>
    </row>
    <row r="129" spans="1:90" x14ac:dyDescent="0.25">
      <c r="A129" t="s">
        <v>72</v>
      </c>
      <c r="B129" t="s">
        <v>73</v>
      </c>
      <c r="C129" t="s">
        <v>74</v>
      </c>
      <c r="E129" t="str">
        <f>"080010484898"</f>
        <v>080010484898</v>
      </c>
      <c r="F129" s="3">
        <v>44701</v>
      </c>
      <c r="G129">
        <v>202302</v>
      </c>
      <c r="H129" t="s">
        <v>99</v>
      </c>
      <c r="I129" t="s">
        <v>100</v>
      </c>
      <c r="J129" t="s">
        <v>101</v>
      </c>
      <c r="K129" t="s">
        <v>78</v>
      </c>
      <c r="L129" t="s">
        <v>272</v>
      </c>
      <c r="M129" t="s">
        <v>273</v>
      </c>
      <c r="N129" t="s">
        <v>397</v>
      </c>
      <c r="O129" t="s">
        <v>81</v>
      </c>
      <c r="P129" t="str">
        <f>"Lock                          "</f>
        <v xml:space="preserve">Lock                          </v>
      </c>
      <c r="Q129">
        <v>0</v>
      </c>
      <c r="R129">
        <v>0</v>
      </c>
      <c r="S129">
        <v>0</v>
      </c>
      <c r="T129">
        <v>0</v>
      </c>
      <c r="U129">
        <v>0</v>
      </c>
      <c r="V129">
        <v>0</v>
      </c>
      <c r="W129">
        <v>0</v>
      </c>
      <c r="X129">
        <v>0</v>
      </c>
      <c r="Y129">
        <v>0</v>
      </c>
      <c r="Z129">
        <v>0</v>
      </c>
      <c r="AA129">
        <v>0</v>
      </c>
      <c r="AB129">
        <v>0</v>
      </c>
      <c r="AC129">
        <v>0</v>
      </c>
      <c r="AD129">
        <v>0</v>
      </c>
      <c r="AE129">
        <v>0</v>
      </c>
      <c r="AF129">
        <v>0</v>
      </c>
      <c r="AG129">
        <v>0</v>
      </c>
      <c r="AH129">
        <v>0</v>
      </c>
      <c r="AI129">
        <v>0</v>
      </c>
      <c r="AJ129">
        <v>0</v>
      </c>
      <c r="AK129">
        <v>44.71</v>
      </c>
      <c r="AL129">
        <v>0</v>
      </c>
      <c r="AM129">
        <v>0</v>
      </c>
      <c r="AN129">
        <v>0</v>
      </c>
      <c r="AO129">
        <v>0</v>
      </c>
      <c r="AP129">
        <v>0</v>
      </c>
      <c r="AQ129">
        <v>0</v>
      </c>
      <c r="AR129">
        <v>0</v>
      </c>
      <c r="AS129">
        <v>0</v>
      </c>
      <c r="AT129">
        <v>0</v>
      </c>
      <c r="AU129">
        <v>0</v>
      </c>
      <c r="AV129">
        <v>0</v>
      </c>
      <c r="AW129">
        <v>0</v>
      </c>
      <c r="AX129">
        <v>0</v>
      </c>
      <c r="AY129">
        <v>0</v>
      </c>
      <c r="AZ129">
        <v>0</v>
      </c>
      <c r="BA129">
        <v>0</v>
      </c>
      <c r="BB129">
        <v>0</v>
      </c>
      <c r="BC129">
        <v>0</v>
      </c>
      <c r="BD129">
        <v>0</v>
      </c>
      <c r="BE129">
        <v>0</v>
      </c>
      <c r="BF129">
        <v>0</v>
      </c>
      <c r="BG129">
        <v>0</v>
      </c>
      <c r="BH129">
        <v>1</v>
      </c>
      <c r="BI129">
        <v>1</v>
      </c>
      <c r="BJ129">
        <v>0.2</v>
      </c>
      <c r="BK129">
        <v>1</v>
      </c>
      <c r="BL129">
        <v>129.07</v>
      </c>
      <c r="BM129">
        <v>19.36</v>
      </c>
      <c r="BN129">
        <v>148.43</v>
      </c>
      <c r="BO129">
        <v>148.43</v>
      </c>
      <c r="BP129" t="s">
        <v>105</v>
      </c>
      <c r="BQ129" t="s">
        <v>398</v>
      </c>
      <c r="BR129" t="s">
        <v>107</v>
      </c>
      <c r="BS129" t="s">
        <v>105</v>
      </c>
      <c r="BY129">
        <v>1200</v>
      </c>
      <c r="CC129" t="s">
        <v>273</v>
      </c>
      <c r="CD129">
        <v>4240</v>
      </c>
      <c r="CE129" t="s">
        <v>399</v>
      </c>
      <c r="CI129">
        <v>1</v>
      </c>
      <c r="CJ129" t="s">
        <v>105</v>
      </c>
      <c r="CK129">
        <v>23</v>
      </c>
      <c r="CL129" t="s">
        <v>85</v>
      </c>
    </row>
    <row r="130" spans="1:90" x14ac:dyDescent="0.25">
      <c r="A130" t="s">
        <v>72</v>
      </c>
      <c r="B130" t="s">
        <v>73</v>
      </c>
      <c r="C130" t="s">
        <v>74</v>
      </c>
      <c r="E130" t="str">
        <f>"080010484890"</f>
        <v>080010484890</v>
      </c>
      <c r="F130" s="3">
        <v>44701</v>
      </c>
      <c r="G130">
        <v>202302</v>
      </c>
      <c r="H130" t="s">
        <v>99</v>
      </c>
      <c r="I130" t="s">
        <v>100</v>
      </c>
      <c r="J130" t="s">
        <v>101</v>
      </c>
      <c r="K130" t="s">
        <v>78</v>
      </c>
      <c r="L130" t="s">
        <v>143</v>
      </c>
      <c r="M130" t="s">
        <v>144</v>
      </c>
      <c r="N130" t="s">
        <v>77</v>
      </c>
      <c r="O130" t="s">
        <v>81</v>
      </c>
      <c r="P130" t="str">
        <f>"Locks                         "</f>
        <v xml:space="preserve">Locks                         </v>
      </c>
      <c r="Q130">
        <v>0</v>
      </c>
      <c r="R130">
        <v>0</v>
      </c>
      <c r="S130">
        <v>0</v>
      </c>
      <c r="T130">
        <v>0</v>
      </c>
      <c r="U130">
        <v>0</v>
      </c>
      <c r="V130">
        <v>0</v>
      </c>
      <c r="W130">
        <v>0</v>
      </c>
      <c r="X130">
        <v>0</v>
      </c>
      <c r="Y130">
        <v>0</v>
      </c>
      <c r="Z130">
        <v>0</v>
      </c>
      <c r="AA130">
        <v>0</v>
      </c>
      <c r="AB130">
        <v>0</v>
      </c>
      <c r="AC130">
        <v>0</v>
      </c>
      <c r="AD130">
        <v>0</v>
      </c>
      <c r="AE130">
        <v>0</v>
      </c>
      <c r="AF130">
        <v>0</v>
      </c>
      <c r="AG130">
        <v>0</v>
      </c>
      <c r="AH130">
        <v>0</v>
      </c>
      <c r="AI130">
        <v>0</v>
      </c>
      <c r="AJ130">
        <v>0</v>
      </c>
      <c r="AK130">
        <v>23.08</v>
      </c>
      <c r="AL130">
        <v>0</v>
      </c>
      <c r="AM130">
        <v>0</v>
      </c>
      <c r="AN130">
        <v>0</v>
      </c>
      <c r="AO130">
        <v>0</v>
      </c>
      <c r="AP130">
        <v>0</v>
      </c>
      <c r="AQ130">
        <v>0</v>
      </c>
      <c r="AR130">
        <v>0</v>
      </c>
      <c r="AS130">
        <v>0</v>
      </c>
      <c r="AT130">
        <v>0</v>
      </c>
      <c r="AU130">
        <v>0</v>
      </c>
      <c r="AV130">
        <v>0</v>
      </c>
      <c r="AW130">
        <v>0</v>
      </c>
      <c r="AX130">
        <v>0</v>
      </c>
      <c r="AY130">
        <v>0</v>
      </c>
      <c r="AZ130">
        <v>0</v>
      </c>
      <c r="BA130">
        <v>0</v>
      </c>
      <c r="BB130">
        <v>0</v>
      </c>
      <c r="BC130">
        <v>0</v>
      </c>
      <c r="BD130">
        <v>0</v>
      </c>
      <c r="BE130">
        <v>0</v>
      </c>
      <c r="BF130">
        <v>0</v>
      </c>
      <c r="BG130">
        <v>0</v>
      </c>
      <c r="BH130">
        <v>1</v>
      </c>
      <c r="BI130">
        <v>1</v>
      </c>
      <c r="BJ130">
        <v>0.2</v>
      </c>
      <c r="BK130">
        <v>1</v>
      </c>
      <c r="BL130">
        <v>66.62</v>
      </c>
      <c r="BM130">
        <v>9.99</v>
      </c>
      <c r="BN130">
        <v>76.61</v>
      </c>
      <c r="BO130">
        <v>76.61</v>
      </c>
      <c r="BP130" t="s">
        <v>105</v>
      </c>
      <c r="BQ130" t="s">
        <v>400</v>
      </c>
      <c r="BR130" t="s">
        <v>107</v>
      </c>
      <c r="BS130" s="3">
        <v>44704</v>
      </c>
      <c r="BT130" s="4">
        <v>0.36805555555555558</v>
      </c>
      <c r="BU130" t="s">
        <v>318</v>
      </c>
      <c r="BV130" t="s">
        <v>96</v>
      </c>
      <c r="BY130">
        <v>1200</v>
      </c>
      <c r="CA130" t="s">
        <v>146</v>
      </c>
      <c r="CC130" t="s">
        <v>144</v>
      </c>
      <c r="CD130">
        <v>7700</v>
      </c>
      <c r="CE130" t="s">
        <v>111</v>
      </c>
      <c r="CF130" s="3">
        <v>44705</v>
      </c>
      <c r="CI130">
        <v>1</v>
      </c>
      <c r="CJ130">
        <v>1</v>
      </c>
      <c r="CK130">
        <v>21</v>
      </c>
      <c r="CL130" t="s">
        <v>85</v>
      </c>
    </row>
    <row r="131" spans="1:90" x14ac:dyDescent="0.25">
      <c r="A131" t="s">
        <v>72</v>
      </c>
      <c r="B131" t="s">
        <v>73</v>
      </c>
      <c r="C131" t="s">
        <v>74</v>
      </c>
      <c r="E131" t="str">
        <f>"009941332057"</f>
        <v>009941332057</v>
      </c>
      <c r="F131" s="3">
        <v>44701</v>
      </c>
      <c r="G131">
        <v>202302</v>
      </c>
      <c r="H131" t="s">
        <v>75</v>
      </c>
      <c r="I131" t="s">
        <v>76</v>
      </c>
      <c r="J131" t="s">
        <v>77</v>
      </c>
      <c r="K131" t="s">
        <v>78</v>
      </c>
      <c r="L131" t="s">
        <v>118</v>
      </c>
      <c r="M131" t="s">
        <v>119</v>
      </c>
      <c r="N131" t="s">
        <v>158</v>
      </c>
      <c r="O131" t="s">
        <v>93</v>
      </c>
      <c r="P131" t="str">
        <f>"STORES                        "</f>
        <v xml:space="preserve">STORES                        </v>
      </c>
      <c r="Q131">
        <v>0</v>
      </c>
      <c r="R131">
        <v>0</v>
      </c>
      <c r="S131">
        <v>0</v>
      </c>
      <c r="T131">
        <v>0</v>
      </c>
      <c r="U131">
        <v>0</v>
      </c>
      <c r="V131">
        <v>0</v>
      </c>
      <c r="W131">
        <v>0</v>
      </c>
      <c r="X131">
        <v>0</v>
      </c>
      <c r="Y131">
        <v>0</v>
      </c>
      <c r="Z131">
        <v>0</v>
      </c>
      <c r="AA131">
        <v>0</v>
      </c>
      <c r="AB131">
        <v>0</v>
      </c>
      <c r="AC131">
        <v>0</v>
      </c>
      <c r="AD131">
        <v>0</v>
      </c>
      <c r="AE131">
        <v>0</v>
      </c>
      <c r="AF131">
        <v>0</v>
      </c>
      <c r="AG131">
        <v>0</v>
      </c>
      <c r="AH131">
        <v>0</v>
      </c>
      <c r="AI131">
        <v>0</v>
      </c>
      <c r="AJ131">
        <v>0</v>
      </c>
      <c r="AK131">
        <v>131.06</v>
      </c>
      <c r="AL131">
        <v>0</v>
      </c>
      <c r="AM131">
        <v>0</v>
      </c>
      <c r="AN131">
        <v>0</v>
      </c>
      <c r="AO131">
        <v>0</v>
      </c>
      <c r="AP131">
        <v>0</v>
      </c>
      <c r="AQ131">
        <v>0</v>
      </c>
      <c r="AR131">
        <v>0</v>
      </c>
      <c r="AS131">
        <v>0</v>
      </c>
      <c r="AT131">
        <v>0</v>
      </c>
      <c r="AU131">
        <v>0</v>
      </c>
      <c r="AV131">
        <v>0</v>
      </c>
      <c r="AW131">
        <v>0</v>
      </c>
      <c r="AX131">
        <v>0</v>
      </c>
      <c r="AY131">
        <v>0</v>
      </c>
      <c r="AZ131">
        <v>0</v>
      </c>
      <c r="BA131">
        <v>0</v>
      </c>
      <c r="BB131">
        <v>0</v>
      </c>
      <c r="BC131">
        <v>0</v>
      </c>
      <c r="BD131">
        <v>0</v>
      </c>
      <c r="BE131">
        <v>0</v>
      </c>
      <c r="BF131">
        <v>0</v>
      </c>
      <c r="BG131">
        <v>0</v>
      </c>
      <c r="BH131">
        <v>2</v>
      </c>
      <c r="BI131">
        <v>19</v>
      </c>
      <c r="BJ131">
        <v>61.6</v>
      </c>
      <c r="BK131">
        <v>62</v>
      </c>
      <c r="BL131">
        <v>383.6</v>
      </c>
      <c r="BM131">
        <v>57.54</v>
      </c>
      <c r="BN131">
        <v>441.14</v>
      </c>
      <c r="BO131">
        <v>441.14</v>
      </c>
      <c r="BQ131" t="s">
        <v>94</v>
      </c>
      <c r="BR131" t="s">
        <v>83</v>
      </c>
      <c r="BS131" s="3">
        <v>44704</v>
      </c>
      <c r="BT131" s="4">
        <v>0.53888888888888886</v>
      </c>
      <c r="BU131" t="s">
        <v>389</v>
      </c>
      <c r="BV131" t="s">
        <v>96</v>
      </c>
      <c r="BY131">
        <v>308185.81</v>
      </c>
      <c r="BZ131" t="s">
        <v>97</v>
      </c>
      <c r="CA131" t="s">
        <v>390</v>
      </c>
      <c r="CC131" t="s">
        <v>119</v>
      </c>
      <c r="CD131">
        <v>699</v>
      </c>
      <c r="CE131" t="s">
        <v>89</v>
      </c>
      <c r="CF131" s="3">
        <v>44704</v>
      </c>
      <c r="CI131">
        <v>1</v>
      </c>
      <c r="CJ131">
        <v>1</v>
      </c>
      <c r="CK131">
        <v>41</v>
      </c>
      <c r="CL131" t="s">
        <v>85</v>
      </c>
    </row>
    <row r="132" spans="1:90" x14ac:dyDescent="0.25">
      <c r="A132" t="s">
        <v>72</v>
      </c>
      <c r="B132" t="s">
        <v>73</v>
      </c>
      <c r="C132" t="s">
        <v>74</v>
      </c>
      <c r="E132" t="str">
        <f>"009941737491"</f>
        <v>009941737491</v>
      </c>
      <c r="F132" s="3">
        <v>44701</v>
      </c>
      <c r="G132">
        <v>202302</v>
      </c>
      <c r="H132" t="s">
        <v>75</v>
      </c>
      <c r="I132" t="s">
        <v>76</v>
      </c>
      <c r="J132" t="s">
        <v>77</v>
      </c>
      <c r="K132" t="s">
        <v>78</v>
      </c>
      <c r="L132" t="s">
        <v>90</v>
      </c>
      <c r="M132" t="s">
        <v>91</v>
      </c>
      <c r="N132" t="s">
        <v>158</v>
      </c>
      <c r="O132" t="s">
        <v>93</v>
      </c>
      <c r="P132" t="str">
        <f>"STORES                        "</f>
        <v xml:space="preserve">STORES                        </v>
      </c>
      <c r="Q132">
        <v>0</v>
      </c>
      <c r="R132">
        <v>0</v>
      </c>
      <c r="S132">
        <v>0</v>
      </c>
      <c r="T132">
        <v>0</v>
      </c>
      <c r="U132">
        <v>0</v>
      </c>
      <c r="V132">
        <v>0</v>
      </c>
      <c r="W132">
        <v>0</v>
      </c>
      <c r="X132">
        <v>0</v>
      </c>
      <c r="Y132">
        <v>0</v>
      </c>
      <c r="Z132">
        <v>0</v>
      </c>
      <c r="AA132">
        <v>0</v>
      </c>
      <c r="AB132">
        <v>0</v>
      </c>
      <c r="AC132">
        <v>0</v>
      </c>
      <c r="AD132">
        <v>0</v>
      </c>
      <c r="AE132">
        <v>0</v>
      </c>
      <c r="AF132">
        <v>0</v>
      </c>
      <c r="AG132">
        <v>0</v>
      </c>
      <c r="AH132">
        <v>0</v>
      </c>
      <c r="AI132">
        <v>0</v>
      </c>
      <c r="AJ132">
        <v>0</v>
      </c>
      <c r="AK132">
        <v>101.54</v>
      </c>
      <c r="AL132">
        <v>0</v>
      </c>
      <c r="AM132">
        <v>0</v>
      </c>
      <c r="AN132">
        <v>0</v>
      </c>
      <c r="AO132">
        <v>0</v>
      </c>
      <c r="AP132">
        <v>0</v>
      </c>
      <c r="AQ132">
        <v>0</v>
      </c>
      <c r="AR132">
        <v>0</v>
      </c>
      <c r="AS132">
        <v>0</v>
      </c>
      <c r="AT132">
        <v>0</v>
      </c>
      <c r="AU132">
        <v>0</v>
      </c>
      <c r="AV132">
        <v>0</v>
      </c>
      <c r="AW132">
        <v>0</v>
      </c>
      <c r="AX132">
        <v>0</v>
      </c>
      <c r="AY132">
        <v>0</v>
      </c>
      <c r="AZ132">
        <v>0</v>
      </c>
      <c r="BA132">
        <v>0</v>
      </c>
      <c r="BB132">
        <v>0</v>
      </c>
      <c r="BC132">
        <v>0</v>
      </c>
      <c r="BD132">
        <v>0</v>
      </c>
      <c r="BE132">
        <v>0</v>
      </c>
      <c r="BF132">
        <v>0</v>
      </c>
      <c r="BG132">
        <v>0</v>
      </c>
      <c r="BH132">
        <v>1</v>
      </c>
      <c r="BI132">
        <v>21.5</v>
      </c>
      <c r="BJ132">
        <v>26.3</v>
      </c>
      <c r="BK132">
        <v>27</v>
      </c>
      <c r="BL132">
        <v>298.38</v>
      </c>
      <c r="BM132">
        <v>44.76</v>
      </c>
      <c r="BN132">
        <v>343.14</v>
      </c>
      <c r="BO132">
        <v>343.14</v>
      </c>
      <c r="BQ132" t="s">
        <v>94</v>
      </c>
      <c r="BR132" t="s">
        <v>83</v>
      </c>
      <c r="BS132" s="3">
        <v>44704</v>
      </c>
      <c r="BT132" s="4">
        <v>0.3430555555555555</v>
      </c>
      <c r="BU132" t="s">
        <v>95</v>
      </c>
      <c r="BV132" t="s">
        <v>96</v>
      </c>
      <c r="BY132">
        <v>131575.22</v>
      </c>
      <c r="BZ132" t="s">
        <v>97</v>
      </c>
      <c r="CA132" t="s">
        <v>98</v>
      </c>
      <c r="CC132" t="s">
        <v>91</v>
      </c>
      <c r="CD132">
        <v>1034</v>
      </c>
      <c r="CE132" t="s">
        <v>89</v>
      </c>
      <c r="CF132" s="3">
        <v>44704</v>
      </c>
      <c r="CI132">
        <v>1</v>
      </c>
      <c r="CJ132">
        <v>1</v>
      </c>
      <c r="CK132">
        <v>43</v>
      </c>
      <c r="CL132" t="s">
        <v>85</v>
      </c>
    </row>
    <row r="133" spans="1:90" x14ac:dyDescent="0.25">
      <c r="A133" t="s">
        <v>72</v>
      </c>
      <c r="B133" t="s">
        <v>73</v>
      </c>
      <c r="C133" t="s">
        <v>74</v>
      </c>
      <c r="E133" t="str">
        <f>"009940746438"</f>
        <v>009940746438</v>
      </c>
      <c r="F133" s="3">
        <v>44698</v>
      </c>
      <c r="G133">
        <v>202302</v>
      </c>
      <c r="H133" t="s">
        <v>143</v>
      </c>
      <c r="I133" t="s">
        <v>144</v>
      </c>
      <c r="J133" t="s">
        <v>77</v>
      </c>
      <c r="K133" t="s">
        <v>78</v>
      </c>
      <c r="L133" t="s">
        <v>75</v>
      </c>
      <c r="M133" t="s">
        <v>76</v>
      </c>
      <c r="N133" t="s">
        <v>77</v>
      </c>
      <c r="O133" t="s">
        <v>93</v>
      </c>
      <c r="P133" t="str">
        <f>"                              "</f>
        <v xml:space="preserve">                              </v>
      </c>
      <c r="Q133">
        <v>0</v>
      </c>
      <c r="R133">
        <v>0</v>
      </c>
      <c r="S133">
        <v>0</v>
      </c>
      <c r="T133">
        <v>0</v>
      </c>
      <c r="U133">
        <v>0</v>
      </c>
      <c r="V133">
        <v>0</v>
      </c>
      <c r="W133">
        <v>0</v>
      </c>
      <c r="X133">
        <v>0</v>
      </c>
      <c r="Y133">
        <v>0</v>
      </c>
      <c r="Z133">
        <v>0</v>
      </c>
      <c r="AA133">
        <v>0</v>
      </c>
      <c r="AB133">
        <v>0</v>
      </c>
      <c r="AC133">
        <v>0</v>
      </c>
      <c r="AD133">
        <v>0</v>
      </c>
      <c r="AE133">
        <v>0</v>
      </c>
      <c r="AF133">
        <v>0</v>
      </c>
      <c r="AG133">
        <v>0</v>
      </c>
      <c r="AH133">
        <v>0</v>
      </c>
      <c r="AI133">
        <v>0</v>
      </c>
      <c r="AJ133">
        <v>0</v>
      </c>
      <c r="AK133">
        <v>158.65</v>
      </c>
      <c r="AL133">
        <v>0</v>
      </c>
      <c r="AM133">
        <v>0</v>
      </c>
      <c r="AN133">
        <v>0</v>
      </c>
      <c r="AO133">
        <v>0</v>
      </c>
      <c r="AP133">
        <v>0</v>
      </c>
      <c r="AQ133">
        <v>0</v>
      </c>
      <c r="AR133">
        <v>0</v>
      </c>
      <c r="AS133">
        <v>0</v>
      </c>
      <c r="AT133">
        <v>0</v>
      </c>
      <c r="AU133">
        <v>0</v>
      </c>
      <c r="AV133">
        <v>0</v>
      </c>
      <c r="AW133">
        <v>0</v>
      </c>
      <c r="AX133">
        <v>0</v>
      </c>
      <c r="AY133">
        <v>0</v>
      </c>
      <c r="AZ133">
        <v>0</v>
      </c>
      <c r="BA133">
        <v>0</v>
      </c>
      <c r="BB133">
        <v>0</v>
      </c>
      <c r="BC133">
        <v>0</v>
      </c>
      <c r="BD133">
        <v>0</v>
      </c>
      <c r="BE133">
        <v>0</v>
      </c>
      <c r="BF133">
        <v>0</v>
      </c>
      <c r="BG133">
        <v>0</v>
      </c>
      <c r="BH133">
        <v>4</v>
      </c>
      <c r="BI133">
        <v>59.6</v>
      </c>
      <c r="BJ133">
        <v>76.900000000000006</v>
      </c>
      <c r="BK133">
        <v>77</v>
      </c>
      <c r="BL133">
        <v>463.24</v>
      </c>
      <c r="BM133">
        <v>69.489999999999995</v>
      </c>
      <c r="BN133">
        <v>532.73</v>
      </c>
      <c r="BO133">
        <v>532.73</v>
      </c>
      <c r="BQ133" t="s">
        <v>230</v>
      </c>
      <c r="BR133" t="s">
        <v>354</v>
      </c>
      <c r="BS133" s="3">
        <v>44700</v>
      </c>
      <c r="BT133" s="4">
        <v>0.37777777777777777</v>
      </c>
      <c r="BU133" t="s">
        <v>208</v>
      </c>
      <c r="BV133" t="s">
        <v>96</v>
      </c>
      <c r="BY133">
        <v>384406.18</v>
      </c>
      <c r="BZ133" t="s">
        <v>97</v>
      </c>
      <c r="CA133" t="s">
        <v>157</v>
      </c>
      <c r="CC133" t="s">
        <v>76</v>
      </c>
      <c r="CD133">
        <v>2146</v>
      </c>
      <c r="CE133" t="s">
        <v>89</v>
      </c>
      <c r="CF133" s="3">
        <v>44701</v>
      </c>
      <c r="CI133">
        <v>2</v>
      </c>
      <c r="CJ133">
        <v>2</v>
      </c>
      <c r="CK133">
        <v>41</v>
      </c>
      <c r="CL133" t="s">
        <v>85</v>
      </c>
    </row>
    <row r="134" spans="1:90" x14ac:dyDescent="0.25">
      <c r="A134" t="s">
        <v>72</v>
      </c>
      <c r="B134" t="s">
        <v>73</v>
      </c>
      <c r="C134" t="s">
        <v>74</v>
      </c>
      <c r="E134" t="str">
        <f>"009941618935"</f>
        <v>009941618935</v>
      </c>
      <c r="F134" s="3">
        <v>44698</v>
      </c>
      <c r="G134">
        <v>202302</v>
      </c>
      <c r="H134" t="s">
        <v>75</v>
      </c>
      <c r="I134" t="s">
        <v>76</v>
      </c>
      <c r="J134" t="s">
        <v>77</v>
      </c>
      <c r="K134" t="s">
        <v>78</v>
      </c>
      <c r="L134" t="s">
        <v>132</v>
      </c>
      <c r="M134" t="s">
        <v>133</v>
      </c>
      <c r="N134" t="s">
        <v>283</v>
      </c>
      <c r="O134" t="s">
        <v>93</v>
      </c>
      <c r="P134" t="str">
        <f t="shared" ref="P134:P140" si="7">"STORES                        "</f>
        <v xml:space="preserve">STORES                        </v>
      </c>
      <c r="Q134">
        <v>0</v>
      </c>
      <c r="R134">
        <v>0</v>
      </c>
      <c r="S134">
        <v>0</v>
      </c>
      <c r="T134">
        <v>0</v>
      </c>
      <c r="U134">
        <v>0</v>
      </c>
      <c r="V134">
        <v>0</v>
      </c>
      <c r="W134">
        <v>0</v>
      </c>
      <c r="X134">
        <v>0</v>
      </c>
      <c r="Y134">
        <v>0</v>
      </c>
      <c r="Z134">
        <v>0</v>
      </c>
      <c r="AA134">
        <v>0</v>
      </c>
      <c r="AB134">
        <v>0</v>
      </c>
      <c r="AC134">
        <v>0</v>
      </c>
      <c r="AD134">
        <v>0</v>
      </c>
      <c r="AE134">
        <v>0</v>
      </c>
      <c r="AF134">
        <v>0</v>
      </c>
      <c r="AG134">
        <v>0</v>
      </c>
      <c r="AH134">
        <v>0</v>
      </c>
      <c r="AI134">
        <v>0</v>
      </c>
      <c r="AJ134">
        <v>0</v>
      </c>
      <c r="AK134">
        <v>156.81</v>
      </c>
      <c r="AL134">
        <v>0</v>
      </c>
      <c r="AM134">
        <v>0</v>
      </c>
      <c r="AN134">
        <v>0</v>
      </c>
      <c r="AO134">
        <v>0</v>
      </c>
      <c r="AP134">
        <v>0</v>
      </c>
      <c r="AQ134">
        <v>0</v>
      </c>
      <c r="AR134">
        <v>0</v>
      </c>
      <c r="AS134">
        <v>0</v>
      </c>
      <c r="AT134">
        <v>0</v>
      </c>
      <c r="AU134">
        <v>0</v>
      </c>
      <c r="AV134">
        <v>0</v>
      </c>
      <c r="AW134">
        <v>0</v>
      </c>
      <c r="AX134">
        <v>0</v>
      </c>
      <c r="AY134">
        <v>0</v>
      </c>
      <c r="AZ134">
        <v>0</v>
      </c>
      <c r="BA134">
        <v>0</v>
      </c>
      <c r="BB134">
        <v>0</v>
      </c>
      <c r="BC134">
        <v>0</v>
      </c>
      <c r="BD134">
        <v>0</v>
      </c>
      <c r="BE134">
        <v>0</v>
      </c>
      <c r="BF134">
        <v>0</v>
      </c>
      <c r="BG134">
        <v>0</v>
      </c>
      <c r="BH134">
        <v>2</v>
      </c>
      <c r="BI134">
        <v>43.3</v>
      </c>
      <c r="BJ134">
        <v>75.2</v>
      </c>
      <c r="BK134">
        <v>76</v>
      </c>
      <c r="BL134">
        <v>457.93</v>
      </c>
      <c r="BM134">
        <v>68.69</v>
      </c>
      <c r="BN134">
        <v>526.62</v>
      </c>
      <c r="BO134">
        <v>526.62</v>
      </c>
      <c r="BQ134" t="s">
        <v>94</v>
      </c>
      <c r="BR134" t="s">
        <v>94</v>
      </c>
      <c r="BS134" s="3">
        <v>44700</v>
      </c>
      <c r="BT134" s="4">
        <v>0.54722222222222217</v>
      </c>
      <c r="BU134" t="s">
        <v>401</v>
      </c>
      <c r="BV134" t="s">
        <v>85</v>
      </c>
      <c r="BW134" t="s">
        <v>242</v>
      </c>
      <c r="BX134" t="s">
        <v>402</v>
      </c>
      <c r="BY134">
        <v>375912.16</v>
      </c>
      <c r="BZ134" t="s">
        <v>97</v>
      </c>
      <c r="CA134" t="s">
        <v>267</v>
      </c>
      <c r="CC134" t="s">
        <v>133</v>
      </c>
      <c r="CD134">
        <v>4091</v>
      </c>
      <c r="CE134" t="s">
        <v>89</v>
      </c>
      <c r="CF134" s="3">
        <v>44701</v>
      </c>
      <c r="CI134">
        <v>1</v>
      </c>
      <c r="CJ134">
        <v>2</v>
      </c>
      <c r="CK134">
        <v>41</v>
      </c>
      <c r="CL134" t="s">
        <v>85</v>
      </c>
    </row>
    <row r="135" spans="1:90" x14ac:dyDescent="0.25">
      <c r="A135" t="s">
        <v>72</v>
      </c>
      <c r="B135" t="s">
        <v>73</v>
      </c>
      <c r="C135" t="s">
        <v>74</v>
      </c>
      <c r="E135" t="str">
        <f>"009941332059"</f>
        <v>009941332059</v>
      </c>
      <c r="F135" s="3">
        <v>44698</v>
      </c>
      <c r="G135">
        <v>202302</v>
      </c>
      <c r="H135" t="s">
        <v>75</v>
      </c>
      <c r="I135" t="s">
        <v>76</v>
      </c>
      <c r="J135" t="s">
        <v>77</v>
      </c>
      <c r="K135" t="s">
        <v>78</v>
      </c>
      <c r="L135" t="s">
        <v>118</v>
      </c>
      <c r="M135" t="s">
        <v>119</v>
      </c>
      <c r="N135" t="s">
        <v>77</v>
      </c>
      <c r="O135" t="s">
        <v>93</v>
      </c>
      <c r="P135" t="str">
        <f t="shared" si="7"/>
        <v xml:space="preserve">STORES                        </v>
      </c>
      <c r="Q135">
        <v>0</v>
      </c>
      <c r="R135">
        <v>0</v>
      </c>
      <c r="S135">
        <v>0</v>
      </c>
      <c r="T135">
        <v>0</v>
      </c>
      <c r="U135">
        <v>0</v>
      </c>
      <c r="V135">
        <v>0</v>
      </c>
      <c r="W135">
        <v>0</v>
      </c>
      <c r="X135">
        <v>0</v>
      </c>
      <c r="Y135">
        <v>0</v>
      </c>
      <c r="Z135">
        <v>0</v>
      </c>
      <c r="AA135">
        <v>0</v>
      </c>
      <c r="AB135">
        <v>0</v>
      </c>
      <c r="AC135">
        <v>0</v>
      </c>
      <c r="AD135">
        <v>0</v>
      </c>
      <c r="AE135">
        <v>0</v>
      </c>
      <c r="AF135">
        <v>0</v>
      </c>
      <c r="AG135">
        <v>0</v>
      </c>
      <c r="AH135">
        <v>0</v>
      </c>
      <c r="AI135">
        <v>0</v>
      </c>
      <c r="AJ135">
        <v>0</v>
      </c>
      <c r="AK135">
        <v>269</v>
      </c>
      <c r="AL135">
        <v>0</v>
      </c>
      <c r="AM135">
        <v>0</v>
      </c>
      <c r="AN135">
        <v>0</v>
      </c>
      <c r="AO135">
        <v>0</v>
      </c>
      <c r="AP135">
        <v>0</v>
      </c>
      <c r="AQ135">
        <v>0</v>
      </c>
      <c r="AR135">
        <v>0</v>
      </c>
      <c r="AS135">
        <v>0</v>
      </c>
      <c r="AT135">
        <v>0</v>
      </c>
      <c r="AU135">
        <v>0</v>
      </c>
      <c r="AV135">
        <v>0</v>
      </c>
      <c r="AW135">
        <v>0</v>
      </c>
      <c r="AX135">
        <v>0</v>
      </c>
      <c r="AY135">
        <v>0</v>
      </c>
      <c r="AZ135">
        <v>0</v>
      </c>
      <c r="BA135">
        <v>0</v>
      </c>
      <c r="BB135">
        <v>0</v>
      </c>
      <c r="BC135">
        <v>0</v>
      </c>
      <c r="BD135">
        <v>0</v>
      </c>
      <c r="BE135">
        <v>0</v>
      </c>
      <c r="BF135">
        <v>0</v>
      </c>
      <c r="BG135">
        <v>0</v>
      </c>
      <c r="BH135">
        <v>2</v>
      </c>
      <c r="BI135">
        <v>136.19999999999999</v>
      </c>
      <c r="BJ135">
        <v>100.5</v>
      </c>
      <c r="BK135">
        <v>137</v>
      </c>
      <c r="BL135">
        <v>781.79</v>
      </c>
      <c r="BM135">
        <v>117.27</v>
      </c>
      <c r="BN135">
        <v>899.06</v>
      </c>
      <c r="BO135">
        <v>899.06</v>
      </c>
      <c r="BQ135" t="s">
        <v>94</v>
      </c>
      <c r="BR135" t="s">
        <v>83</v>
      </c>
      <c r="BS135" s="3">
        <v>44699</v>
      </c>
      <c r="BT135" s="4">
        <v>0.48333333333333334</v>
      </c>
      <c r="BU135" t="s">
        <v>160</v>
      </c>
      <c r="BV135" t="s">
        <v>96</v>
      </c>
      <c r="BY135">
        <v>502335.94</v>
      </c>
      <c r="BZ135" t="s">
        <v>97</v>
      </c>
      <c r="CA135" t="s">
        <v>377</v>
      </c>
      <c r="CC135" t="s">
        <v>119</v>
      </c>
      <c r="CD135">
        <v>699</v>
      </c>
      <c r="CE135" t="s">
        <v>89</v>
      </c>
      <c r="CF135" s="3">
        <v>44699</v>
      </c>
      <c r="CI135">
        <v>1</v>
      </c>
      <c r="CJ135">
        <v>1</v>
      </c>
      <c r="CK135">
        <v>41</v>
      </c>
      <c r="CL135" t="s">
        <v>85</v>
      </c>
    </row>
    <row r="136" spans="1:90" x14ac:dyDescent="0.25">
      <c r="A136" t="s">
        <v>72</v>
      </c>
      <c r="B136" t="s">
        <v>73</v>
      </c>
      <c r="C136" t="s">
        <v>74</v>
      </c>
      <c r="E136" t="str">
        <f>"009941330913"</f>
        <v>009941330913</v>
      </c>
      <c r="F136" s="3">
        <v>44698</v>
      </c>
      <c r="G136">
        <v>202302</v>
      </c>
      <c r="H136" t="s">
        <v>75</v>
      </c>
      <c r="I136" t="s">
        <v>76</v>
      </c>
      <c r="J136" t="s">
        <v>77</v>
      </c>
      <c r="K136" t="s">
        <v>78</v>
      </c>
      <c r="L136" t="s">
        <v>215</v>
      </c>
      <c r="M136" t="s">
        <v>216</v>
      </c>
      <c r="N136" t="s">
        <v>283</v>
      </c>
      <c r="O136" t="s">
        <v>81</v>
      </c>
      <c r="P136" t="str">
        <f t="shared" si="7"/>
        <v xml:space="preserve">STORES                        </v>
      </c>
      <c r="Q136">
        <v>0</v>
      </c>
      <c r="R136">
        <v>0</v>
      </c>
      <c r="S136">
        <v>0</v>
      </c>
      <c r="T136">
        <v>0</v>
      </c>
      <c r="U136">
        <v>0</v>
      </c>
      <c r="V136">
        <v>0</v>
      </c>
      <c r="W136">
        <v>0</v>
      </c>
      <c r="X136">
        <v>0</v>
      </c>
      <c r="Y136">
        <v>0</v>
      </c>
      <c r="Z136">
        <v>0</v>
      </c>
      <c r="AA136">
        <v>0</v>
      </c>
      <c r="AB136">
        <v>0</v>
      </c>
      <c r="AC136">
        <v>0</v>
      </c>
      <c r="AD136">
        <v>0</v>
      </c>
      <c r="AE136">
        <v>0</v>
      </c>
      <c r="AF136">
        <v>0</v>
      </c>
      <c r="AG136">
        <v>0</v>
      </c>
      <c r="AH136">
        <v>0</v>
      </c>
      <c r="AI136">
        <v>0</v>
      </c>
      <c r="AJ136">
        <v>0</v>
      </c>
      <c r="AK136">
        <v>125.48</v>
      </c>
      <c r="AL136">
        <v>0</v>
      </c>
      <c r="AM136">
        <v>0</v>
      </c>
      <c r="AN136">
        <v>0</v>
      </c>
      <c r="AO136">
        <v>0</v>
      </c>
      <c r="AP136">
        <v>0</v>
      </c>
      <c r="AQ136">
        <v>0</v>
      </c>
      <c r="AR136">
        <v>0</v>
      </c>
      <c r="AS136">
        <v>0</v>
      </c>
      <c r="AT136">
        <v>0</v>
      </c>
      <c r="AU136">
        <v>0</v>
      </c>
      <c r="AV136">
        <v>0</v>
      </c>
      <c r="AW136">
        <v>0</v>
      </c>
      <c r="AX136">
        <v>0</v>
      </c>
      <c r="AY136">
        <v>0</v>
      </c>
      <c r="AZ136">
        <v>0</v>
      </c>
      <c r="BA136">
        <v>0</v>
      </c>
      <c r="BB136">
        <v>0</v>
      </c>
      <c r="BC136">
        <v>0</v>
      </c>
      <c r="BD136">
        <v>0</v>
      </c>
      <c r="BE136">
        <v>0</v>
      </c>
      <c r="BF136">
        <v>0</v>
      </c>
      <c r="BG136">
        <v>0</v>
      </c>
      <c r="BH136">
        <v>1</v>
      </c>
      <c r="BI136">
        <v>2.5</v>
      </c>
      <c r="BJ136">
        <v>6</v>
      </c>
      <c r="BK136">
        <v>6</v>
      </c>
      <c r="BL136">
        <v>362.24</v>
      </c>
      <c r="BM136">
        <v>54.34</v>
      </c>
      <c r="BN136">
        <v>416.58</v>
      </c>
      <c r="BO136">
        <v>416.58</v>
      </c>
      <c r="BQ136" t="s">
        <v>94</v>
      </c>
      <c r="BR136" t="s">
        <v>134</v>
      </c>
      <c r="BS136" s="3">
        <v>44699</v>
      </c>
      <c r="BT136" s="4">
        <v>0.67291666666666661</v>
      </c>
      <c r="BU136" t="s">
        <v>403</v>
      </c>
      <c r="BV136" t="s">
        <v>96</v>
      </c>
      <c r="BY136">
        <v>30165.7</v>
      </c>
      <c r="BZ136" t="s">
        <v>88</v>
      </c>
      <c r="CA136" t="s">
        <v>404</v>
      </c>
      <c r="CC136" t="s">
        <v>216</v>
      </c>
      <c r="CD136">
        <v>850</v>
      </c>
      <c r="CE136" t="s">
        <v>89</v>
      </c>
      <c r="CF136" s="3">
        <v>44700</v>
      </c>
      <c r="CI136">
        <v>1</v>
      </c>
      <c r="CJ136">
        <v>1</v>
      </c>
      <c r="CK136">
        <v>23</v>
      </c>
      <c r="CL136" t="s">
        <v>85</v>
      </c>
    </row>
    <row r="137" spans="1:90" x14ac:dyDescent="0.25">
      <c r="A137" t="s">
        <v>72</v>
      </c>
      <c r="B137" t="s">
        <v>73</v>
      </c>
      <c r="C137" t="s">
        <v>74</v>
      </c>
      <c r="E137" t="str">
        <f>"009941209255"</f>
        <v>009941209255</v>
      </c>
      <c r="F137" s="3">
        <v>44698</v>
      </c>
      <c r="G137">
        <v>202302</v>
      </c>
      <c r="H137" t="s">
        <v>75</v>
      </c>
      <c r="I137" t="s">
        <v>76</v>
      </c>
      <c r="J137" t="s">
        <v>77</v>
      </c>
      <c r="K137" t="s">
        <v>78</v>
      </c>
      <c r="L137" t="s">
        <v>209</v>
      </c>
      <c r="M137" t="s">
        <v>210</v>
      </c>
      <c r="N137" t="s">
        <v>283</v>
      </c>
      <c r="O137" t="s">
        <v>93</v>
      </c>
      <c r="P137" t="str">
        <f t="shared" si="7"/>
        <v xml:space="preserve">STORES                        </v>
      </c>
      <c r="Q137">
        <v>0</v>
      </c>
      <c r="R137">
        <v>0</v>
      </c>
      <c r="S137">
        <v>0</v>
      </c>
      <c r="T137">
        <v>0</v>
      </c>
      <c r="U137">
        <v>0</v>
      </c>
      <c r="V137">
        <v>0</v>
      </c>
      <c r="W137">
        <v>0</v>
      </c>
      <c r="X137">
        <v>0</v>
      </c>
      <c r="Y137">
        <v>0</v>
      </c>
      <c r="Z137">
        <v>0</v>
      </c>
      <c r="AA137">
        <v>0</v>
      </c>
      <c r="AB137">
        <v>0</v>
      </c>
      <c r="AC137">
        <v>0</v>
      </c>
      <c r="AD137">
        <v>0</v>
      </c>
      <c r="AE137">
        <v>0</v>
      </c>
      <c r="AF137">
        <v>0</v>
      </c>
      <c r="AG137">
        <v>0</v>
      </c>
      <c r="AH137">
        <v>0</v>
      </c>
      <c r="AI137">
        <v>0</v>
      </c>
      <c r="AJ137">
        <v>0</v>
      </c>
      <c r="AK137">
        <v>44.63</v>
      </c>
      <c r="AL137">
        <v>0</v>
      </c>
      <c r="AM137">
        <v>0</v>
      </c>
      <c r="AN137">
        <v>0</v>
      </c>
      <c r="AO137">
        <v>0</v>
      </c>
      <c r="AP137">
        <v>0</v>
      </c>
      <c r="AQ137">
        <v>0</v>
      </c>
      <c r="AR137">
        <v>0</v>
      </c>
      <c r="AS137">
        <v>0</v>
      </c>
      <c r="AT137">
        <v>0</v>
      </c>
      <c r="AU137">
        <v>0</v>
      </c>
      <c r="AV137">
        <v>0</v>
      </c>
      <c r="AW137">
        <v>0</v>
      </c>
      <c r="AX137">
        <v>0</v>
      </c>
      <c r="AY137">
        <v>0</v>
      </c>
      <c r="AZ137">
        <v>0</v>
      </c>
      <c r="BA137">
        <v>0</v>
      </c>
      <c r="BB137">
        <v>0</v>
      </c>
      <c r="BC137">
        <v>0</v>
      </c>
      <c r="BD137">
        <v>0</v>
      </c>
      <c r="BE137">
        <v>0</v>
      </c>
      <c r="BF137">
        <v>0</v>
      </c>
      <c r="BG137">
        <v>0</v>
      </c>
      <c r="BH137">
        <v>1</v>
      </c>
      <c r="BI137">
        <v>6.9</v>
      </c>
      <c r="BJ137">
        <v>5.7</v>
      </c>
      <c r="BK137">
        <v>7</v>
      </c>
      <c r="BL137">
        <v>134.08000000000001</v>
      </c>
      <c r="BM137">
        <v>20.11</v>
      </c>
      <c r="BN137">
        <v>154.19</v>
      </c>
      <c r="BO137">
        <v>154.19</v>
      </c>
      <c r="BQ137" t="s">
        <v>94</v>
      </c>
      <c r="BR137" t="s">
        <v>94</v>
      </c>
      <c r="BS137" s="3">
        <v>44699</v>
      </c>
      <c r="BT137" s="4">
        <v>0.52430555555555558</v>
      </c>
      <c r="BU137" t="s">
        <v>334</v>
      </c>
      <c r="BV137" t="s">
        <v>96</v>
      </c>
      <c r="BY137">
        <v>28727.81</v>
      </c>
      <c r="BZ137" t="s">
        <v>97</v>
      </c>
      <c r="CA137" t="s">
        <v>353</v>
      </c>
      <c r="CC137" t="s">
        <v>210</v>
      </c>
      <c r="CD137">
        <v>9300</v>
      </c>
      <c r="CE137" t="s">
        <v>89</v>
      </c>
      <c r="CF137" s="3">
        <v>44700</v>
      </c>
      <c r="CI137">
        <v>1</v>
      </c>
      <c r="CJ137">
        <v>1</v>
      </c>
      <c r="CK137">
        <v>41</v>
      </c>
      <c r="CL137" t="s">
        <v>85</v>
      </c>
    </row>
    <row r="138" spans="1:90" x14ac:dyDescent="0.25">
      <c r="A138" t="s">
        <v>72</v>
      </c>
      <c r="B138" t="s">
        <v>73</v>
      </c>
      <c r="C138" t="s">
        <v>74</v>
      </c>
      <c r="E138" t="str">
        <f>"009941310195"</f>
        <v>009941310195</v>
      </c>
      <c r="F138" s="3">
        <v>44698</v>
      </c>
      <c r="G138">
        <v>202302</v>
      </c>
      <c r="H138" t="s">
        <v>75</v>
      </c>
      <c r="I138" t="s">
        <v>76</v>
      </c>
      <c r="J138" t="s">
        <v>77</v>
      </c>
      <c r="K138" t="s">
        <v>78</v>
      </c>
      <c r="L138" t="s">
        <v>132</v>
      </c>
      <c r="M138" t="s">
        <v>133</v>
      </c>
      <c r="N138" t="s">
        <v>283</v>
      </c>
      <c r="O138" t="s">
        <v>81</v>
      </c>
      <c r="P138" t="str">
        <f t="shared" si="7"/>
        <v xml:space="preserve">STORES                        </v>
      </c>
      <c r="Q138">
        <v>0</v>
      </c>
      <c r="R138">
        <v>0</v>
      </c>
      <c r="S138">
        <v>0</v>
      </c>
      <c r="T138">
        <v>0</v>
      </c>
      <c r="U138">
        <v>0</v>
      </c>
      <c r="V138">
        <v>0</v>
      </c>
      <c r="W138">
        <v>0</v>
      </c>
      <c r="X138">
        <v>0</v>
      </c>
      <c r="Y138">
        <v>0</v>
      </c>
      <c r="Z138">
        <v>0</v>
      </c>
      <c r="AA138">
        <v>0</v>
      </c>
      <c r="AB138">
        <v>0</v>
      </c>
      <c r="AC138">
        <v>0</v>
      </c>
      <c r="AD138">
        <v>0</v>
      </c>
      <c r="AE138">
        <v>0</v>
      </c>
      <c r="AF138">
        <v>0</v>
      </c>
      <c r="AG138">
        <v>0</v>
      </c>
      <c r="AH138">
        <v>0</v>
      </c>
      <c r="AI138">
        <v>0</v>
      </c>
      <c r="AJ138">
        <v>0</v>
      </c>
      <c r="AK138">
        <v>23.08</v>
      </c>
      <c r="AL138">
        <v>0</v>
      </c>
      <c r="AM138">
        <v>0</v>
      </c>
      <c r="AN138">
        <v>0</v>
      </c>
      <c r="AO138">
        <v>0</v>
      </c>
      <c r="AP138">
        <v>0</v>
      </c>
      <c r="AQ138">
        <v>0</v>
      </c>
      <c r="AR138">
        <v>0</v>
      </c>
      <c r="AS138">
        <v>0</v>
      </c>
      <c r="AT138">
        <v>0</v>
      </c>
      <c r="AU138">
        <v>0</v>
      </c>
      <c r="AV138">
        <v>0</v>
      </c>
      <c r="AW138">
        <v>0</v>
      </c>
      <c r="AX138">
        <v>0</v>
      </c>
      <c r="AY138">
        <v>0</v>
      </c>
      <c r="AZ138">
        <v>0</v>
      </c>
      <c r="BA138">
        <v>0</v>
      </c>
      <c r="BB138">
        <v>0</v>
      </c>
      <c r="BC138">
        <v>0</v>
      </c>
      <c r="BD138">
        <v>0</v>
      </c>
      <c r="BE138">
        <v>0</v>
      </c>
      <c r="BF138">
        <v>0</v>
      </c>
      <c r="BG138">
        <v>0</v>
      </c>
      <c r="BH138">
        <v>1</v>
      </c>
      <c r="BI138">
        <v>1</v>
      </c>
      <c r="BJ138">
        <v>0.2</v>
      </c>
      <c r="BK138">
        <v>1</v>
      </c>
      <c r="BL138">
        <v>66.62</v>
      </c>
      <c r="BM138">
        <v>9.99</v>
      </c>
      <c r="BN138">
        <v>76.61</v>
      </c>
      <c r="BO138">
        <v>76.61</v>
      </c>
      <c r="BQ138" t="s">
        <v>94</v>
      </c>
      <c r="BR138" t="s">
        <v>405</v>
      </c>
      <c r="BS138" s="3">
        <v>44699</v>
      </c>
      <c r="BT138" s="4">
        <v>0.37152777777777773</v>
      </c>
      <c r="BU138" t="s">
        <v>310</v>
      </c>
      <c r="BV138" t="s">
        <v>96</v>
      </c>
      <c r="BY138">
        <v>1200</v>
      </c>
      <c r="BZ138" t="s">
        <v>88</v>
      </c>
      <c r="CA138" t="s">
        <v>136</v>
      </c>
      <c r="CC138" t="s">
        <v>133</v>
      </c>
      <c r="CD138">
        <v>4000</v>
      </c>
      <c r="CE138" t="s">
        <v>89</v>
      </c>
      <c r="CF138" s="3">
        <v>44700</v>
      </c>
      <c r="CI138">
        <v>1</v>
      </c>
      <c r="CJ138">
        <v>1</v>
      </c>
      <c r="CK138">
        <v>21</v>
      </c>
      <c r="CL138" t="s">
        <v>85</v>
      </c>
    </row>
    <row r="139" spans="1:90" x14ac:dyDescent="0.25">
      <c r="A139" t="s">
        <v>72</v>
      </c>
      <c r="B139" t="s">
        <v>73</v>
      </c>
      <c r="C139" t="s">
        <v>74</v>
      </c>
      <c r="E139" t="str">
        <f>"009941915200"</f>
        <v>009941915200</v>
      </c>
      <c r="F139" s="3">
        <v>44698</v>
      </c>
      <c r="G139">
        <v>202302</v>
      </c>
      <c r="H139" t="s">
        <v>75</v>
      </c>
      <c r="I139" t="s">
        <v>76</v>
      </c>
      <c r="J139" t="s">
        <v>77</v>
      </c>
      <c r="K139" t="s">
        <v>78</v>
      </c>
      <c r="L139" t="s">
        <v>143</v>
      </c>
      <c r="M139" t="s">
        <v>144</v>
      </c>
      <c r="N139" t="s">
        <v>77</v>
      </c>
      <c r="O139" t="s">
        <v>81</v>
      </c>
      <c r="P139" t="str">
        <f t="shared" si="7"/>
        <v xml:space="preserve">STORES                        </v>
      </c>
      <c r="Q139">
        <v>0</v>
      </c>
      <c r="R139">
        <v>0</v>
      </c>
      <c r="S139">
        <v>0</v>
      </c>
      <c r="T139">
        <v>0</v>
      </c>
      <c r="U139">
        <v>0</v>
      </c>
      <c r="V139">
        <v>0</v>
      </c>
      <c r="W139">
        <v>0</v>
      </c>
      <c r="X139">
        <v>0</v>
      </c>
      <c r="Y139">
        <v>0</v>
      </c>
      <c r="Z139">
        <v>0</v>
      </c>
      <c r="AA139">
        <v>0</v>
      </c>
      <c r="AB139">
        <v>0</v>
      </c>
      <c r="AC139">
        <v>0</v>
      </c>
      <c r="AD139">
        <v>0</v>
      </c>
      <c r="AE139">
        <v>0</v>
      </c>
      <c r="AF139">
        <v>0</v>
      </c>
      <c r="AG139">
        <v>0</v>
      </c>
      <c r="AH139">
        <v>0</v>
      </c>
      <c r="AI139">
        <v>0</v>
      </c>
      <c r="AJ139">
        <v>0</v>
      </c>
      <c r="AK139">
        <v>80.739999999999995</v>
      </c>
      <c r="AL139">
        <v>0</v>
      </c>
      <c r="AM139">
        <v>0</v>
      </c>
      <c r="AN139">
        <v>0</v>
      </c>
      <c r="AO139">
        <v>0</v>
      </c>
      <c r="AP139">
        <v>0</v>
      </c>
      <c r="AQ139">
        <v>0</v>
      </c>
      <c r="AR139">
        <v>0</v>
      </c>
      <c r="AS139">
        <v>0</v>
      </c>
      <c r="AT139">
        <v>0</v>
      </c>
      <c r="AU139">
        <v>0</v>
      </c>
      <c r="AV139">
        <v>0</v>
      </c>
      <c r="AW139">
        <v>0</v>
      </c>
      <c r="AX139">
        <v>0</v>
      </c>
      <c r="AY139">
        <v>0</v>
      </c>
      <c r="AZ139">
        <v>0</v>
      </c>
      <c r="BA139">
        <v>0</v>
      </c>
      <c r="BB139">
        <v>0</v>
      </c>
      <c r="BC139">
        <v>0</v>
      </c>
      <c r="BD139">
        <v>0</v>
      </c>
      <c r="BE139">
        <v>0</v>
      </c>
      <c r="BF139">
        <v>0</v>
      </c>
      <c r="BG139">
        <v>0</v>
      </c>
      <c r="BH139">
        <v>1</v>
      </c>
      <c r="BI139">
        <v>0.9</v>
      </c>
      <c r="BJ139">
        <v>6.9</v>
      </c>
      <c r="BK139">
        <v>7</v>
      </c>
      <c r="BL139">
        <v>233.08</v>
      </c>
      <c r="BM139">
        <v>34.96</v>
      </c>
      <c r="BN139">
        <v>268.04000000000002</v>
      </c>
      <c r="BO139">
        <v>268.04000000000002</v>
      </c>
      <c r="BQ139" t="s">
        <v>94</v>
      </c>
      <c r="BR139" t="s">
        <v>134</v>
      </c>
      <c r="BS139" s="3">
        <v>44700</v>
      </c>
      <c r="BT139" s="4">
        <v>0.36874999999999997</v>
      </c>
      <c r="BU139" t="s">
        <v>318</v>
      </c>
      <c r="BV139" t="s">
        <v>85</v>
      </c>
      <c r="BW139" t="s">
        <v>406</v>
      </c>
      <c r="BX139" t="s">
        <v>286</v>
      </c>
      <c r="BY139">
        <v>34274.26</v>
      </c>
      <c r="BZ139" t="s">
        <v>88</v>
      </c>
      <c r="CA139" t="s">
        <v>146</v>
      </c>
      <c r="CC139" t="s">
        <v>144</v>
      </c>
      <c r="CD139">
        <v>7824</v>
      </c>
      <c r="CE139" t="s">
        <v>89</v>
      </c>
      <c r="CF139" s="3">
        <v>44701</v>
      </c>
      <c r="CI139">
        <v>1</v>
      </c>
      <c r="CJ139">
        <v>2</v>
      </c>
      <c r="CK139">
        <v>21</v>
      </c>
      <c r="CL139" t="s">
        <v>85</v>
      </c>
    </row>
    <row r="140" spans="1:90" x14ac:dyDescent="0.25">
      <c r="A140" t="s">
        <v>72</v>
      </c>
      <c r="B140" t="s">
        <v>73</v>
      </c>
      <c r="C140" t="s">
        <v>74</v>
      </c>
      <c r="E140" t="str">
        <f>"009941916102"</f>
        <v>009941916102</v>
      </c>
      <c r="F140" s="3">
        <v>44698</v>
      </c>
      <c r="G140">
        <v>202302</v>
      </c>
      <c r="H140" t="s">
        <v>75</v>
      </c>
      <c r="I140" t="s">
        <v>76</v>
      </c>
      <c r="J140" t="s">
        <v>77</v>
      </c>
      <c r="K140" t="s">
        <v>78</v>
      </c>
      <c r="L140" t="s">
        <v>407</v>
      </c>
      <c r="M140" t="s">
        <v>408</v>
      </c>
      <c r="N140" t="s">
        <v>77</v>
      </c>
      <c r="O140" t="s">
        <v>81</v>
      </c>
      <c r="P140" t="str">
        <f t="shared" si="7"/>
        <v xml:space="preserve">STORES                        </v>
      </c>
      <c r="Q140">
        <v>0</v>
      </c>
      <c r="R140">
        <v>0</v>
      </c>
      <c r="S140">
        <v>0</v>
      </c>
      <c r="T140">
        <v>0</v>
      </c>
      <c r="U140">
        <v>0</v>
      </c>
      <c r="V140">
        <v>0</v>
      </c>
      <c r="W140">
        <v>0</v>
      </c>
      <c r="X140">
        <v>0</v>
      </c>
      <c r="Y140">
        <v>0</v>
      </c>
      <c r="Z140">
        <v>0</v>
      </c>
      <c r="AA140">
        <v>0</v>
      </c>
      <c r="AB140">
        <v>0</v>
      </c>
      <c r="AC140">
        <v>0</v>
      </c>
      <c r="AD140">
        <v>0</v>
      </c>
      <c r="AE140">
        <v>0</v>
      </c>
      <c r="AF140">
        <v>0</v>
      </c>
      <c r="AG140">
        <v>0</v>
      </c>
      <c r="AH140">
        <v>0</v>
      </c>
      <c r="AI140">
        <v>0</v>
      </c>
      <c r="AJ140">
        <v>0</v>
      </c>
      <c r="AK140">
        <v>44.71</v>
      </c>
      <c r="AL140">
        <v>0</v>
      </c>
      <c r="AM140">
        <v>0</v>
      </c>
      <c r="AN140">
        <v>0</v>
      </c>
      <c r="AO140">
        <v>0</v>
      </c>
      <c r="AP140">
        <v>0</v>
      </c>
      <c r="AQ140">
        <v>0</v>
      </c>
      <c r="AR140">
        <v>0</v>
      </c>
      <c r="AS140">
        <v>0</v>
      </c>
      <c r="AT140">
        <v>0</v>
      </c>
      <c r="AU140">
        <v>0</v>
      </c>
      <c r="AV140">
        <v>0</v>
      </c>
      <c r="AW140">
        <v>0</v>
      </c>
      <c r="AX140">
        <v>0</v>
      </c>
      <c r="AY140">
        <v>0</v>
      </c>
      <c r="AZ140">
        <v>0</v>
      </c>
      <c r="BA140">
        <v>0</v>
      </c>
      <c r="BB140">
        <v>0</v>
      </c>
      <c r="BC140">
        <v>0</v>
      </c>
      <c r="BD140">
        <v>0</v>
      </c>
      <c r="BE140">
        <v>0</v>
      </c>
      <c r="BF140">
        <v>0</v>
      </c>
      <c r="BG140">
        <v>0</v>
      </c>
      <c r="BH140">
        <v>1</v>
      </c>
      <c r="BI140">
        <v>1</v>
      </c>
      <c r="BJ140">
        <v>0.2</v>
      </c>
      <c r="BK140">
        <v>1</v>
      </c>
      <c r="BL140">
        <v>129.07</v>
      </c>
      <c r="BM140">
        <v>19.36</v>
      </c>
      <c r="BN140">
        <v>148.43</v>
      </c>
      <c r="BO140">
        <v>148.43</v>
      </c>
      <c r="BQ140" t="s">
        <v>94</v>
      </c>
      <c r="BR140" t="s">
        <v>134</v>
      </c>
      <c r="BS140" s="3">
        <v>44699</v>
      </c>
      <c r="BT140" s="4">
        <v>0.70000000000000007</v>
      </c>
      <c r="BU140" t="s">
        <v>409</v>
      </c>
      <c r="BV140" t="s">
        <v>96</v>
      </c>
      <c r="BY140">
        <v>1200</v>
      </c>
      <c r="BZ140" t="s">
        <v>88</v>
      </c>
      <c r="CA140" t="s">
        <v>410</v>
      </c>
      <c r="CC140" t="s">
        <v>408</v>
      </c>
      <c r="CD140">
        <v>1150</v>
      </c>
      <c r="CE140" t="s">
        <v>89</v>
      </c>
      <c r="CF140" s="3">
        <v>44700</v>
      </c>
      <c r="CI140">
        <v>5</v>
      </c>
      <c r="CJ140">
        <v>1</v>
      </c>
      <c r="CK140">
        <v>23</v>
      </c>
      <c r="CL140" t="s">
        <v>85</v>
      </c>
    </row>
    <row r="141" spans="1:90" x14ac:dyDescent="0.25">
      <c r="A141" t="s">
        <v>72</v>
      </c>
      <c r="B141" t="s">
        <v>73</v>
      </c>
      <c r="C141" t="s">
        <v>74</v>
      </c>
      <c r="E141" t="str">
        <f>"009942167082"</f>
        <v>009942167082</v>
      </c>
      <c r="F141" s="3">
        <v>44698</v>
      </c>
      <c r="G141">
        <v>202302</v>
      </c>
      <c r="H141" t="s">
        <v>143</v>
      </c>
      <c r="I141" t="s">
        <v>144</v>
      </c>
      <c r="J141" t="s">
        <v>77</v>
      </c>
      <c r="K141" t="s">
        <v>78</v>
      </c>
      <c r="L141" t="s">
        <v>99</v>
      </c>
      <c r="M141" t="s">
        <v>100</v>
      </c>
      <c r="N141" t="s">
        <v>411</v>
      </c>
      <c r="O141" t="s">
        <v>81</v>
      </c>
      <c r="P141" t="str">
        <f>"1819572725                    "</f>
        <v xml:space="preserve">1819572725                    </v>
      </c>
      <c r="Q141">
        <v>0</v>
      </c>
      <c r="R141">
        <v>0</v>
      </c>
      <c r="S141">
        <v>0</v>
      </c>
      <c r="T141">
        <v>0</v>
      </c>
      <c r="U141">
        <v>0</v>
      </c>
      <c r="V141">
        <v>0</v>
      </c>
      <c r="W141">
        <v>0</v>
      </c>
      <c r="X141">
        <v>0</v>
      </c>
      <c r="Y141">
        <v>0</v>
      </c>
      <c r="Z141">
        <v>0</v>
      </c>
      <c r="AA141">
        <v>0</v>
      </c>
      <c r="AB141">
        <v>0</v>
      </c>
      <c r="AC141">
        <v>0</v>
      </c>
      <c r="AD141">
        <v>0</v>
      </c>
      <c r="AE141">
        <v>0</v>
      </c>
      <c r="AF141">
        <v>0</v>
      </c>
      <c r="AG141">
        <v>0</v>
      </c>
      <c r="AH141">
        <v>0</v>
      </c>
      <c r="AI141">
        <v>0</v>
      </c>
      <c r="AJ141">
        <v>0</v>
      </c>
      <c r="AK141">
        <v>23.08</v>
      </c>
      <c r="AL141">
        <v>0</v>
      </c>
      <c r="AM141">
        <v>0</v>
      </c>
      <c r="AN141">
        <v>0</v>
      </c>
      <c r="AO141">
        <v>0</v>
      </c>
      <c r="AP141">
        <v>0</v>
      </c>
      <c r="AQ141">
        <v>0</v>
      </c>
      <c r="AR141">
        <v>0</v>
      </c>
      <c r="AS141">
        <v>0</v>
      </c>
      <c r="AT141">
        <v>0</v>
      </c>
      <c r="AU141">
        <v>0</v>
      </c>
      <c r="AV141">
        <v>0</v>
      </c>
      <c r="AW141">
        <v>0</v>
      </c>
      <c r="AX141">
        <v>0</v>
      </c>
      <c r="AY141">
        <v>0</v>
      </c>
      <c r="AZ141">
        <v>0</v>
      </c>
      <c r="BA141">
        <v>0</v>
      </c>
      <c r="BB141">
        <v>0</v>
      </c>
      <c r="BC141">
        <v>0</v>
      </c>
      <c r="BD141">
        <v>0</v>
      </c>
      <c r="BE141">
        <v>0</v>
      </c>
      <c r="BF141">
        <v>0</v>
      </c>
      <c r="BG141">
        <v>0</v>
      </c>
      <c r="BH141">
        <v>1</v>
      </c>
      <c r="BI141">
        <v>0.5</v>
      </c>
      <c r="BJ141">
        <v>0.2</v>
      </c>
      <c r="BK141">
        <v>0.5</v>
      </c>
      <c r="BL141">
        <v>66.62</v>
      </c>
      <c r="BM141">
        <v>9.99</v>
      </c>
      <c r="BN141">
        <v>76.61</v>
      </c>
      <c r="BO141">
        <v>76.61</v>
      </c>
      <c r="BQ141" t="s">
        <v>412</v>
      </c>
      <c r="BR141" t="s">
        <v>354</v>
      </c>
      <c r="BS141" s="3">
        <v>44699</v>
      </c>
      <c r="BT141" s="4">
        <v>0.32361111111111113</v>
      </c>
      <c r="BU141" t="s">
        <v>302</v>
      </c>
      <c r="BV141" t="s">
        <v>96</v>
      </c>
      <c r="BY141">
        <v>1200</v>
      </c>
      <c r="BZ141" t="s">
        <v>88</v>
      </c>
      <c r="CA141" t="s">
        <v>202</v>
      </c>
      <c r="CC141" t="s">
        <v>100</v>
      </c>
      <c r="CD141">
        <v>2194</v>
      </c>
      <c r="CE141" t="s">
        <v>89</v>
      </c>
      <c r="CF141" s="3">
        <v>44700</v>
      </c>
      <c r="CI141">
        <v>1</v>
      </c>
      <c r="CJ141">
        <v>1</v>
      </c>
      <c r="CK141">
        <v>21</v>
      </c>
      <c r="CL141" t="s">
        <v>85</v>
      </c>
    </row>
    <row r="142" spans="1:90" x14ac:dyDescent="0.25">
      <c r="A142" t="s">
        <v>72</v>
      </c>
      <c r="B142" t="s">
        <v>73</v>
      </c>
      <c r="C142" t="s">
        <v>74</v>
      </c>
      <c r="E142" t="str">
        <f>"009941745942"</f>
        <v>009941745942</v>
      </c>
      <c r="F142" s="3">
        <v>44704</v>
      </c>
      <c r="G142">
        <v>202302</v>
      </c>
      <c r="H142" t="s">
        <v>118</v>
      </c>
      <c r="I142" t="s">
        <v>119</v>
      </c>
      <c r="J142" t="s">
        <v>77</v>
      </c>
      <c r="K142" t="s">
        <v>78</v>
      </c>
      <c r="L142" t="s">
        <v>118</v>
      </c>
      <c r="M142" t="s">
        <v>119</v>
      </c>
      <c r="N142" t="s">
        <v>77</v>
      </c>
      <c r="O142" t="s">
        <v>93</v>
      </c>
      <c r="P142" t="str">
        <f>"                              "</f>
        <v xml:space="preserve">                              </v>
      </c>
      <c r="Q142">
        <v>0</v>
      </c>
      <c r="R142">
        <v>0</v>
      </c>
      <c r="S142">
        <v>0</v>
      </c>
      <c r="T142">
        <v>0</v>
      </c>
      <c r="U142">
        <v>0</v>
      </c>
      <c r="V142">
        <v>0</v>
      </c>
      <c r="W142">
        <v>0</v>
      </c>
      <c r="X142">
        <v>0</v>
      </c>
      <c r="Y142">
        <v>0</v>
      </c>
      <c r="Z142">
        <v>0</v>
      </c>
      <c r="AA142">
        <v>0</v>
      </c>
      <c r="AB142">
        <v>0</v>
      </c>
      <c r="AC142">
        <v>0</v>
      </c>
      <c r="AD142">
        <v>0</v>
      </c>
      <c r="AE142">
        <v>0</v>
      </c>
      <c r="AF142">
        <v>0</v>
      </c>
      <c r="AG142">
        <v>0</v>
      </c>
      <c r="AH142">
        <v>0</v>
      </c>
      <c r="AI142">
        <v>0</v>
      </c>
      <c r="AJ142">
        <v>0</v>
      </c>
      <c r="AK142">
        <v>106.94</v>
      </c>
      <c r="AL142">
        <v>0</v>
      </c>
      <c r="AM142">
        <v>0</v>
      </c>
      <c r="AN142">
        <v>0</v>
      </c>
      <c r="AO142">
        <v>0</v>
      </c>
      <c r="AP142">
        <v>0</v>
      </c>
      <c r="AQ142">
        <v>0</v>
      </c>
      <c r="AR142">
        <v>0</v>
      </c>
      <c r="AS142">
        <v>0</v>
      </c>
      <c r="AT142">
        <v>0</v>
      </c>
      <c r="AU142">
        <v>0</v>
      </c>
      <c r="AV142">
        <v>0</v>
      </c>
      <c r="AW142">
        <v>0</v>
      </c>
      <c r="AX142">
        <v>0</v>
      </c>
      <c r="AY142">
        <v>0</v>
      </c>
      <c r="AZ142">
        <v>0</v>
      </c>
      <c r="BA142">
        <v>0</v>
      </c>
      <c r="BB142">
        <v>0</v>
      </c>
      <c r="BC142">
        <v>0</v>
      </c>
      <c r="BD142">
        <v>0</v>
      </c>
      <c r="BE142">
        <v>0</v>
      </c>
      <c r="BF142">
        <v>0</v>
      </c>
      <c r="BG142">
        <v>0</v>
      </c>
      <c r="BH142">
        <v>1</v>
      </c>
      <c r="BI142">
        <v>10</v>
      </c>
      <c r="BJ142">
        <v>86.4</v>
      </c>
      <c r="BK142">
        <v>87</v>
      </c>
      <c r="BL142">
        <v>313.95999999999998</v>
      </c>
      <c r="BM142">
        <v>47.09</v>
      </c>
      <c r="BN142">
        <v>361.05</v>
      </c>
      <c r="BO142">
        <v>361.05</v>
      </c>
      <c r="BQ142" t="s">
        <v>217</v>
      </c>
      <c r="BR142" t="s">
        <v>413</v>
      </c>
      <c r="BS142" s="3">
        <v>44705</v>
      </c>
      <c r="BT142" s="4">
        <v>0.48333333333333334</v>
      </c>
      <c r="BU142" t="s">
        <v>160</v>
      </c>
      <c r="BV142" t="s">
        <v>96</v>
      </c>
      <c r="BY142">
        <v>432000</v>
      </c>
      <c r="BZ142" t="s">
        <v>97</v>
      </c>
      <c r="CA142" t="s">
        <v>390</v>
      </c>
      <c r="CC142" t="s">
        <v>119</v>
      </c>
      <c r="CD142">
        <v>699</v>
      </c>
      <c r="CE142" t="s">
        <v>89</v>
      </c>
      <c r="CF142" s="3">
        <v>44705</v>
      </c>
      <c r="CI142">
        <v>1</v>
      </c>
      <c r="CJ142">
        <v>1</v>
      </c>
      <c r="CK142">
        <v>42</v>
      </c>
      <c r="CL142" t="s">
        <v>85</v>
      </c>
    </row>
    <row r="143" spans="1:90" x14ac:dyDescent="0.25">
      <c r="A143" t="s">
        <v>72</v>
      </c>
      <c r="B143" t="s">
        <v>73</v>
      </c>
      <c r="C143" t="s">
        <v>74</v>
      </c>
      <c r="E143" t="str">
        <f>"009941659130"</f>
        <v>009941659130</v>
      </c>
      <c r="F143" s="3">
        <v>44704</v>
      </c>
      <c r="G143">
        <v>202302</v>
      </c>
      <c r="H143" t="s">
        <v>137</v>
      </c>
      <c r="I143" t="s">
        <v>138</v>
      </c>
      <c r="J143" t="s">
        <v>153</v>
      </c>
      <c r="K143" t="s">
        <v>78</v>
      </c>
      <c r="L143" t="s">
        <v>151</v>
      </c>
      <c r="M143" t="s">
        <v>152</v>
      </c>
      <c r="N143" t="s">
        <v>153</v>
      </c>
      <c r="O143" t="s">
        <v>93</v>
      </c>
      <c r="P143" t="str">
        <f>"                              "</f>
        <v xml:space="preserve">                              </v>
      </c>
      <c r="Q143">
        <v>0</v>
      </c>
      <c r="R143">
        <v>0</v>
      </c>
      <c r="S143">
        <v>0</v>
      </c>
      <c r="T143">
        <v>0</v>
      </c>
      <c r="U143">
        <v>0</v>
      </c>
      <c r="V143">
        <v>0</v>
      </c>
      <c r="W143">
        <v>0</v>
      </c>
      <c r="X143">
        <v>0</v>
      </c>
      <c r="Y143">
        <v>0</v>
      </c>
      <c r="Z143">
        <v>0</v>
      </c>
      <c r="AA143">
        <v>0</v>
      </c>
      <c r="AB143">
        <v>0</v>
      </c>
      <c r="AC143">
        <v>0</v>
      </c>
      <c r="AD143">
        <v>0</v>
      </c>
      <c r="AE143">
        <v>0</v>
      </c>
      <c r="AF143">
        <v>0</v>
      </c>
      <c r="AG143">
        <v>0</v>
      </c>
      <c r="AH143">
        <v>0</v>
      </c>
      <c r="AI143">
        <v>0</v>
      </c>
      <c r="AJ143">
        <v>0</v>
      </c>
      <c r="AK143">
        <v>44.63</v>
      </c>
      <c r="AL143">
        <v>0</v>
      </c>
      <c r="AM143">
        <v>0</v>
      </c>
      <c r="AN143">
        <v>0</v>
      </c>
      <c r="AO143">
        <v>0</v>
      </c>
      <c r="AP143">
        <v>0</v>
      </c>
      <c r="AQ143">
        <v>15</v>
      </c>
      <c r="AR143">
        <v>0</v>
      </c>
      <c r="AS143">
        <v>0</v>
      </c>
      <c r="AT143">
        <v>0</v>
      </c>
      <c r="AU143">
        <v>0</v>
      </c>
      <c r="AV143">
        <v>0</v>
      </c>
      <c r="AW143">
        <v>0</v>
      </c>
      <c r="AX143">
        <v>0</v>
      </c>
      <c r="AY143">
        <v>0</v>
      </c>
      <c r="AZ143">
        <v>0</v>
      </c>
      <c r="BA143">
        <v>0</v>
      </c>
      <c r="BB143">
        <v>0</v>
      </c>
      <c r="BC143">
        <v>0</v>
      </c>
      <c r="BD143">
        <v>0</v>
      </c>
      <c r="BE143">
        <v>0</v>
      </c>
      <c r="BF143">
        <v>0</v>
      </c>
      <c r="BG143">
        <v>0</v>
      </c>
      <c r="BH143">
        <v>1</v>
      </c>
      <c r="BI143">
        <v>15</v>
      </c>
      <c r="BJ143">
        <v>9.6</v>
      </c>
      <c r="BK143">
        <v>15</v>
      </c>
      <c r="BL143">
        <v>149.08000000000001</v>
      </c>
      <c r="BM143">
        <v>22.36</v>
      </c>
      <c r="BN143">
        <v>171.44</v>
      </c>
      <c r="BO143">
        <v>171.44</v>
      </c>
      <c r="BQ143" t="s">
        <v>154</v>
      </c>
      <c r="BR143" t="s">
        <v>414</v>
      </c>
      <c r="BS143" s="3">
        <v>44707</v>
      </c>
      <c r="BT143" s="4">
        <v>0.36319444444444443</v>
      </c>
      <c r="BU143" t="s">
        <v>250</v>
      </c>
      <c r="BV143" t="s">
        <v>85</v>
      </c>
      <c r="BW143" t="s">
        <v>285</v>
      </c>
      <c r="BX143" t="s">
        <v>415</v>
      </c>
      <c r="BY143">
        <v>47880</v>
      </c>
      <c r="BZ143" t="s">
        <v>130</v>
      </c>
      <c r="CA143" t="s">
        <v>157</v>
      </c>
      <c r="CC143" t="s">
        <v>152</v>
      </c>
      <c r="CD143">
        <v>2000</v>
      </c>
      <c r="CE143" t="s">
        <v>416</v>
      </c>
      <c r="CF143" s="3">
        <v>44708</v>
      </c>
      <c r="CI143">
        <v>2</v>
      </c>
      <c r="CJ143">
        <v>3</v>
      </c>
      <c r="CK143">
        <v>41</v>
      </c>
      <c r="CL143" t="s">
        <v>85</v>
      </c>
    </row>
    <row r="144" spans="1:90" x14ac:dyDescent="0.25">
      <c r="A144" t="s">
        <v>72</v>
      </c>
      <c r="B144" t="s">
        <v>73</v>
      </c>
      <c r="C144" t="s">
        <v>74</v>
      </c>
      <c r="E144" t="str">
        <f>"009941659129"</f>
        <v>009941659129</v>
      </c>
      <c r="F144" s="3">
        <v>44704</v>
      </c>
      <c r="G144">
        <v>202302</v>
      </c>
      <c r="H144" t="s">
        <v>137</v>
      </c>
      <c r="I144" t="s">
        <v>138</v>
      </c>
      <c r="J144" t="s">
        <v>153</v>
      </c>
      <c r="K144" t="s">
        <v>78</v>
      </c>
      <c r="L144" t="s">
        <v>178</v>
      </c>
      <c r="M144" t="s">
        <v>179</v>
      </c>
      <c r="N144" t="s">
        <v>153</v>
      </c>
      <c r="O144" t="s">
        <v>93</v>
      </c>
      <c r="P144" t="str">
        <f>"                              "</f>
        <v xml:space="preserve">                              </v>
      </c>
      <c r="Q144">
        <v>0</v>
      </c>
      <c r="R144">
        <v>0</v>
      </c>
      <c r="S144">
        <v>0</v>
      </c>
      <c r="T144">
        <v>0</v>
      </c>
      <c r="U144">
        <v>0</v>
      </c>
      <c r="V144">
        <v>0</v>
      </c>
      <c r="W144">
        <v>0</v>
      </c>
      <c r="X144">
        <v>0</v>
      </c>
      <c r="Y144">
        <v>0</v>
      </c>
      <c r="Z144">
        <v>0</v>
      </c>
      <c r="AA144">
        <v>0</v>
      </c>
      <c r="AB144">
        <v>0</v>
      </c>
      <c r="AC144">
        <v>0</v>
      </c>
      <c r="AD144">
        <v>0</v>
      </c>
      <c r="AE144">
        <v>0</v>
      </c>
      <c r="AF144">
        <v>0</v>
      </c>
      <c r="AG144">
        <v>0</v>
      </c>
      <c r="AH144">
        <v>0</v>
      </c>
      <c r="AI144">
        <v>0</v>
      </c>
      <c r="AJ144">
        <v>0</v>
      </c>
      <c r="AK144">
        <v>121.87</v>
      </c>
      <c r="AL144">
        <v>0</v>
      </c>
      <c r="AM144">
        <v>0</v>
      </c>
      <c r="AN144">
        <v>0</v>
      </c>
      <c r="AO144">
        <v>0</v>
      </c>
      <c r="AP144">
        <v>0</v>
      </c>
      <c r="AQ144">
        <v>0</v>
      </c>
      <c r="AR144">
        <v>0</v>
      </c>
      <c r="AS144">
        <v>0</v>
      </c>
      <c r="AT144">
        <v>0</v>
      </c>
      <c r="AU144">
        <v>0</v>
      </c>
      <c r="AV144">
        <v>0</v>
      </c>
      <c r="AW144">
        <v>0</v>
      </c>
      <c r="AX144">
        <v>0</v>
      </c>
      <c r="AY144">
        <v>0</v>
      </c>
      <c r="AZ144">
        <v>0</v>
      </c>
      <c r="BA144">
        <v>0</v>
      </c>
      <c r="BB144">
        <v>0</v>
      </c>
      <c r="BC144">
        <v>0</v>
      </c>
      <c r="BD144">
        <v>0</v>
      </c>
      <c r="BE144">
        <v>0</v>
      </c>
      <c r="BF144">
        <v>0</v>
      </c>
      <c r="BG144">
        <v>0</v>
      </c>
      <c r="BH144">
        <v>2</v>
      </c>
      <c r="BI144">
        <v>20</v>
      </c>
      <c r="BJ144">
        <v>56.3</v>
      </c>
      <c r="BK144">
        <v>57</v>
      </c>
      <c r="BL144">
        <v>357.06</v>
      </c>
      <c r="BM144">
        <v>53.56</v>
      </c>
      <c r="BN144">
        <v>410.62</v>
      </c>
      <c r="BO144">
        <v>410.62</v>
      </c>
      <c r="BQ144" t="s">
        <v>231</v>
      </c>
      <c r="BR144" t="s">
        <v>414</v>
      </c>
      <c r="BS144" s="3">
        <v>44705</v>
      </c>
      <c r="BT144" s="4">
        <v>0.57361111111111118</v>
      </c>
      <c r="BU144" t="s">
        <v>359</v>
      </c>
      <c r="BV144" t="s">
        <v>96</v>
      </c>
      <c r="BY144">
        <v>281280</v>
      </c>
      <c r="BZ144" t="s">
        <v>97</v>
      </c>
      <c r="CA144" t="s">
        <v>184</v>
      </c>
      <c r="CC144" t="s">
        <v>179</v>
      </c>
      <c r="CD144">
        <v>6000</v>
      </c>
      <c r="CE144" t="s">
        <v>417</v>
      </c>
      <c r="CF144" s="3">
        <v>44705</v>
      </c>
      <c r="CI144">
        <v>1</v>
      </c>
      <c r="CJ144">
        <v>1</v>
      </c>
      <c r="CK144">
        <v>41</v>
      </c>
      <c r="CL144" t="s">
        <v>85</v>
      </c>
    </row>
    <row r="145" spans="1:90" x14ac:dyDescent="0.25">
      <c r="A145" t="s">
        <v>72</v>
      </c>
      <c r="B145" t="s">
        <v>73</v>
      </c>
      <c r="C145" t="s">
        <v>74</v>
      </c>
      <c r="E145" t="str">
        <f>"009936115866"</f>
        <v>009936115866</v>
      </c>
      <c r="F145" s="3">
        <v>44704</v>
      </c>
      <c r="G145">
        <v>202302</v>
      </c>
      <c r="H145" t="s">
        <v>75</v>
      </c>
      <c r="I145" t="s">
        <v>76</v>
      </c>
      <c r="J145" t="s">
        <v>77</v>
      </c>
      <c r="K145" t="s">
        <v>78</v>
      </c>
      <c r="L145" t="s">
        <v>178</v>
      </c>
      <c r="M145" t="s">
        <v>179</v>
      </c>
      <c r="N145" t="s">
        <v>158</v>
      </c>
      <c r="O145" t="s">
        <v>81</v>
      </c>
      <c r="P145" t="str">
        <f>"STORES                        "</f>
        <v xml:space="preserve">STORES                        </v>
      </c>
      <c r="Q145">
        <v>0</v>
      </c>
      <c r="R145">
        <v>0</v>
      </c>
      <c r="S145">
        <v>0</v>
      </c>
      <c r="T145">
        <v>0</v>
      </c>
      <c r="U145">
        <v>0</v>
      </c>
      <c r="V145">
        <v>0</v>
      </c>
      <c r="W145">
        <v>0</v>
      </c>
      <c r="X145">
        <v>0</v>
      </c>
      <c r="Y145">
        <v>0</v>
      </c>
      <c r="Z145">
        <v>0</v>
      </c>
      <c r="AA145">
        <v>0</v>
      </c>
      <c r="AB145">
        <v>0</v>
      </c>
      <c r="AC145">
        <v>0</v>
      </c>
      <c r="AD145">
        <v>0</v>
      </c>
      <c r="AE145">
        <v>0</v>
      </c>
      <c r="AF145">
        <v>0</v>
      </c>
      <c r="AG145">
        <v>0</v>
      </c>
      <c r="AH145">
        <v>0</v>
      </c>
      <c r="AI145">
        <v>0</v>
      </c>
      <c r="AJ145">
        <v>0</v>
      </c>
      <c r="AK145">
        <v>201.83</v>
      </c>
      <c r="AL145">
        <v>0</v>
      </c>
      <c r="AM145">
        <v>0</v>
      </c>
      <c r="AN145">
        <v>0</v>
      </c>
      <c r="AO145">
        <v>0</v>
      </c>
      <c r="AP145">
        <v>0</v>
      </c>
      <c r="AQ145">
        <v>0</v>
      </c>
      <c r="AR145">
        <v>0</v>
      </c>
      <c r="AS145">
        <v>0</v>
      </c>
      <c r="AT145">
        <v>0</v>
      </c>
      <c r="AU145">
        <v>0</v>
      </c>
      <c r="AV145">
        <v>0</v>
      </c>
      <c r="AW145">
        <v>0</v>
      </c>
      <c r="AX145">
        <v>0</v>
      </c>
      <c r="AY145">
        <v>0</v>
      </c>
      <c r="AZ145">
        <v>0</v>
      </c>
      <c r="BA145">
        <v>0</v>
      </c>
      <c r="BB145">
        <v>0</v>
      </c>
      <c r="BC145">
        <v>0</v>
      </c>
      <c r="BD145">
        <v>0</v>
      </c>
      <c r="BE145">
        <v>0</v>
      </c>
      <c r="BF145">
        <v>0</v>
      </c>
      <c r="BG145">
        <v>0</v>
      </c>
      <c r="BH145">
        <v>1</v>
      </c>
      <c r="BI145">
        <v>4.8</v>
      </c>
      <c r="BJ145">
        <v>17.5</v>
      </c>
      <c r="BK145">
        <v>17.5</v>
      </c>
      <c r="BL145">
        <v>582.65</v>
      </c>
      <c r="BM145">
        <v>87.4</v>
      </c>
      <c r="BN145">
        <v>670.05</v>
      </c>
      <c r="BO145">
        <v>670.05</v>
      </c>
      <c r="BQ145" t="s">
        <v>94</v>
      </c>
      <c r="BR145" t="s">
        <v>83</v>
      </c>
      <c r="BS145" s="3">
        <v>44705</v>
      </c>
      <c r="BT145" s="4">
        <v>0.38125000000000003</v>
      </c>
      <c r="BU145" t="s">
        <v>181</v>
      </c>
      <c r="BV145" t="s">
        <v>96</v>
      </c>
      <c r="BY145">
        <v>87385.919999999998</v>
      </c>
      <c r="BZ145" t="s">
        <v>88</v>
      </c>
      <c r="CA145" t="s">
        <v>184</v>
      </c>
      <c r="CC145" t="s">
        <v>179</v>
      </c>
      <c r="CD145">
        <v>6045</v>
      </c>
      <c r="CE145" t="s">
        <v>89</v>
      </c>
      <c r="CF145" s="3">
        <v>44705</v>
      </c>
      <c r="CI145">
        <v>1</v>
      </c>
      <c r="CJ145">
        <v>1</v>
      </c>
      <c r="CK145">
        <v>21</v>
      </c>
      <c r="CL145" t="s">
        <v>85</v>
      </c>
    </row>
    <row r="146" spans="1:90" x14ac:dyDescent="0.25">
      <c r="A146" t="s">
        <v>72</v>
      </c>
      <c r="B146" t="s">
        <v>73</v>
      </c>
      <c r="C146" t="s">
        <v>74</v>
      </c>
      <c r="E146" t="str">
        <f>"009941618578"</f>
        <v>009941618578</v>
      </c>
      <c r="F146" s="3">
        <v>44704</v>
      </c>
      <c r="G146">
        <v>202302</v>
      </c>
      <c r="H146" t="s">
        <v>75</v>
      </c>
      <c r="I146" t="s">
        <v>76</v>
      </c>
      <c r="J146" t="s">
        <v>77</v>
      </c>
      <c r="K146" t="s">
        <v>78</v>
      </c>
      <c r="L146" t="s">
        <v>147</v>
      </c>
      <c r="M146" t="s">
        <v>148</v>
      </c>
      <c r="N146" t="s">
        <v>158</v>
      </c>
      <c r="O146" t="s">
        <v>81</v>
      </c>
      <c r="P146" t="str">
        <f>"STORES                        "</f>
        <v xml:space="preserve">STORES                        </v>
      </c>
      <c r="Q146">
        <v>0</v>
      </c>
      <c r="R146">
        <v>0</v>
      </c>
      <c r="S146">
        <v>0</v>
      </c>
      <c r="T146">
        <v>0</v>
      </c>
      <c r="U146">
        <v>0</v>
      </c>
      <c r="V146">
        <v>0</v>
      </c>
      <c r="W146">
        <v>0</v>
      </c>
      <c r="X146">
        <v>0</v>
      </c>
      <c r="Y146">
        <v>0</v>
      </c>
      <c r="Z146">
        <v>0</v>
      </c>
      <c r="AA146">
        <v>0</v>
      </c>
      <c r="AB146">
        <v>0</v>
      </c>
      <c r="AC146">
        <v>0</v>
      </c>
      <c r="AD146">
        <v>0</v>
      </c>
      <c r="AE146">
        <v>0</v>
      </c>
      <c r="AF146">
        <v>0</v>
      </c>
      <c r="AG146">
        <v>0</v>
      </c>
      <c r="AH146">
        <v>0</v>
      </c>
      <c r="AI146">
        <v>0</v>
      </c>
      <c r="AJ146">
        <v>0</v>
      </c>
      <c r="AK146">
        <v>135.58000000000001</v>
      </c>
      <c r="AL146">
        <v>0</v>
      </c>
      <c r="AM146">
        <v>0</v>
      </c>
      <c r="AN146">
        <v>0</v>
      </c>
      <c r="AO146">
        <v>0</v>
      </c>
      <c r="AP146">
        <v>0</v>
      </c>
      <c r="AQ146">
        <v>0</v>
      </c>
      <c r="AR146">
        <v>0</v>
      </c>
      <c r="AS146">
        <v>0</v>
      </c>
      <c r="AT146">
        <v>0</v>
      </c>
      <c r="AU146">
        <v>0</v>
      </c>
      <c r="AV146">
        <v>0</v>
      </c>
      <c r="AW146">
        <v>0</v>
      </c>
      <c r="AX146">
        <v>0</v>
      </c>
      <c r="AY146">
        <v>0</v>
      </c>
      <c r="AZ146">
        <v>0</v>
      </c>
      <c r="BA146">
        <v>0</v>
      </c>
      <c r="BB146">
        <v>0</v>
      </c>
      <c r="BC146">
        <v>0</v>
      </c>
      <c r="BD146">
        <v>0</v>
      </c>
      <c r="BE146">
        <v>0</v>
      </c>
      <c r="BF146">
        <v>0</v>
      </c>
      <c r="BG146">
        <v>0</v>
      </c>
      <c r="BH146">
        <v>1</v>
      </c>
      <c r="BI146">
        <v>1.6</v>
      </c>
      <c r="BJ146">
        <v>6.5</v>
      </c>
      <c r="BK146">
        <v>6.5</v>
      </c>
      <c r="BL146">
        <v>391.39</v>
      </c>
      <c r="BM146">
        <v>58.71</v>
      </c>
      <c r="BN146">
        <v>450.1</v>
      </c>
      <c r="BO146">
        <v>450.1</v>
      </c>
      <c r="BQ146" t="s">
        <v>94</v>
      </c>
      <c r="BR146" t="s">
        <v>134</v>
      </c>
      <c r="BS146" s="3">
        <v>44705</v>
      </c>
      <c r="BT146" s="4">
        <v>0.3756944444444445</v>
      </c>
      <c r="BU146" t="s">
        <v>418</v>
      </c>
      <c r="BV146" t="s">
        <v>96</v>
      </c>
      <c r="BY146">
        <v>32417.84</v>
      </c>
      <c r="BZ146" t="s">
        <v>88</v>
      </c>
      <c r="CA146" t="s">
        <v>150</v>
      </c>
      <c r="CC146" t="s">
        <v>148</v>
      </c>
      <c r="CD146">
        <v>300</v>
      </c>
      <c r="CE146" t="s">
        <v>89</v>
      </c>
      <c r="CF146" s="3">
        <v>44705</v>
      </c>
      <c r="CI146">
        <v>1</v>
      </c>
      <c r="CJ146">
        <v>1</v>
      </c>
      <c r="CK146">
        <v>23</v>
      </c>
      <c r="CL146" t="s">
        <v>85</v>
      </c>
    </row>
    <row r="147" spans="1:90" x14ac:dyDescent="0.25">
      <c r="A147" t="s">
        <v>72</v>
      </c>
      <c r="B147" t="s">
        <v>73</v>
      </c>
      <c r="C147" t="s">
        <v>74</v>
      </c>
      <c r="E147" t="str">
        <f>"009941399040"</f>
        <v>009941399040</v>
      </c>
      <c r="F147" s="3">
        <v>44704</v>
      </c>
      <c r="G147">
        <v>202302</v>
      </c>
      <c r="H147" t="s">
        <v>90</v>
      </c>
      <c r="I147" t="s">
        <v>91</v>
      </c>
      <c r="J147" t="s">
        <v>189</v>
      </c>
      <c r="K147" t="s">
        <v>78</v>
      </c>
      <c r="L147" t="s">
        <v>277</v>
      </c>
      <c r="M147" t="s">
        <v>278</v>
      </c>
      <c r="N147" t="s">
        <v>419</v>
      </c>
      <c r="O147" t="s">
        <v>93</v>
      </c>
      <c r="P147" t="str">
        <f>"                              "</f>
        <v xml:space="preserve">                              </v>
      </c>
      <c r="Q147">
        <v>0</v>
      </c>
      <c r="R147">
        <v>0</v>
      </c>
      <c r="S147">
        <v>0</v>
      </c>
      <c r="T147">
        <v>0</v>
      </c>
      <c r="U147">
        <v>0</v>
      </c>
      <c r="V147">
        <v>0</v>
      </c>
      <c r="W147">
        <v>0</v>
      </c>
      <c r="X147">
        <v>0</v>
      </c>
      <c r="Y147">
        <v>0</v>
      </c>
      <c r="Z147">
        <v>0</v>
      </c>
      <c r="AA147">
        <v>0</v>
      </c>
      <c r="AB147">
        <v>0</v>
      </c>
      <c r="AC147">
        <v>0</v>
      </c>
      <c r="AD147">
        <v>0</v>
      </c>
      <c r="AE147">
        <v>0</v>
      </c>
      <c r="AF147">
        <v>0</v>
      </c>
      <c r="AG147">
        <v>0</v>
      </c>
      <c r="AH147">
        <v>0</v>
      </c>
      <c r="AI147">
        <v>0</v>
      </c>
      <c r="AJ147">
        <v>0</v>
      </c>
      <c r="AK147">
        <v>62.94</v>
      </c>
      <c r="AL147">
        <v>0</v>
      </c>
      <c r="AM147">
        <v>0</v>
      </c>
      <c r="AN147">
        <v>0</v>
      </c>
      <c r="AO147">
        <v>0</v>
      </c>
      <c r="AP147">
        <v>0</v>
      </c>
      <c r="AQ147">
        <v>15</v>
      </c>
      <c r="AR147">
        <v>0</v>
      </c>
      <c r="AS147">
        <v>0</v>
      </c>
      <c r="AT147">
        <v>0</v>
      </c>
      <c r="AU147">
        <v>0</v>
      </c>
      <c r="AV147">
        <v>0</v>
      </c>
      <c r="AW147">
        <v>0</v>
      </c>
      <c r="AX147">
        <v>0</v>
      </c>
      <c r="AY147">
        <v>0</v>
      </c>
      <c r="AZ147">
        <v>0</v>
      </c>
      <c r="BA147">
        <v>0</v>
      </c>
      <c r="BB147">
        <v>0</v>
      </c>
      <c r="BC147">
        <v>0</v>
      </c>
      <c r="BD147">
        <v>0</v>
      </c>
      <c r="BE147">
        <v>0</v>
      </c>
      <c r="BF147">
        <v>0</v>
      </c>
      <c r="BG147">
        <v>0</v>
      </c>
      <c r="BH147">
        <v>1</v>
      </c>
      <c r="BI147">
        <v>1</v>
      </c>
      <c r="BJ147">
        <v>0.2</v>
      </c>
      <c r="BK147">
        <v>1</v>
      </c>
      <c r="BL147">
        <v>201.94</v>
      </c>
      <c r="BM147">
        <v>30.29</v>
      </c>
      <c r="BN147">
        <v>232.23</v>
      </c>
      <c r="BO147">
        <v>232.23</v>
      </c>
      <c r="BQ147">
        <v>1017</v>
      </c>
      <c r="BR147" t="s">
        <v>194</v>
      </c>
      <c r="BS147" s="3">
        <v>44705</v>
      </c>
      <c r="BT147" s="4">
        <v>0.4458333333333333</v>
      </c>
      <c r="BU147" t="s">
        <v>420</v>
      </c>
      <c r="BV147" t="s">
        <v>96</v>
      </c>
      <c r="BY147">
        <v>1200</v>
      </c>
      <c r="BZ147" t="s">
        <v>130</v>
      </c>
      <c r="CA147" t="s">
        <v>280</v>
      </c>
      <c r="CC147" t="s">
        <v>278</v>
      </c>
      <c r="CD147">
        <v>450</v>
      </c>
      <c r="CE147" t="s">
        <v>89</v>
      </c>
      <c r="CF147" s="3">
        <v>44705</v>
      </c>
      <c r="CI147">
        <v>1</v>
      </c>
      <c r="CJ147">
        <v>1</v>
      </c>
      <c r="CK147">
        <v>43</v>
      </c>
      <c r="CL147" t="s">
        <v>85</v>
      </c>
    </row>
    <row r="148" spans="1:90" x14ac:dyDescent="0.25">
      <c r="A148" t="s">
        <v>72</v>
      </c>
      <c r="B148" t="s">
        <v>73</v>
      </c>
      <c r="C148" t="s">
        <v>74</v>
      </c>
      <c r="E148" t="str">
        <f>"009941737490"</f>
        <v>009941737490</v>
      </c>
      <c r="F148" s="3">
        <v>44704</v>
      </c>
      <c r="G148">
        <v>202302</v>
      </c>
      <c r="H148" t="s">
        <v>75</v>
      </c>
      <c r="I148" t="s">
        <v>76</v>
      </c>
      <c r="J148" t="s">
        <v>77</v>
      </c>
      <c r="K148" t="s">
        <v>78</v>
      </c>
      <c r="L148" t="s">
        <v>90</v>
      </c>
      <c r="M148" t="s">
        <v>91</v>
      </c>
      <c r="N148" t="s">
        <v>158</v>
      </c>
      <c r="O148" t="s">
        <v>81</v>
      </c>
      <c r="P148" t="str">
        <f>"STORES                        "</f>
        <v xml:space="preserve">STORES                        </v>
      </c>
      <c r="Q148">
        <v>0</v>
      </c>
      <c r="R148">
        <v>0</v>
      </c>
      <c r="S148">
        <v>0</v>
      </c>
      <c r="T148">
        <v>0</v>
      </c>
      <c r="U148">
        <v>0</v>
      </c>
      <c r="V148">
        <v>0</v>
      </c>
      <c r="W148">
        <v>0</v>
      </c>
      <c r="X148">
        <v>0</v>
      </c>
      <c r="Y148">
        <v>0</v>
      </c>
      <c r="Z148">
        <v>0</v>
      </c>
      <c r="AA148">
        <v>0</v>
      </c>
      <c r="AB148">
        <v>0</v>
      </c>
      <c r="AC148">
        <v>0</v>
      </c>
      <c r="AD148">
        <v>0</v>
      </c>
      <c r="AE148">
        <v>0</v>
      </c>
      <c r="AF148">
        <v>0</v>
      </c>
      <c r="AG148">
        <v>0</v>
      </c>
      <c r="AH148">
        <v>0</v>
      </c>
      <c r="AI148">
        <v>0</v>
      </c>
      <c r="AJ148">
        <v>0</v>
      </c>
      <c r="AK148">
        <v>125.48</v>
      </c>
      <c r="AL148">
        <v>0</v>
      </c>
      <c r="AM148">
        <v>0</v>
      </c>
      <c r="AN148">
        <v>0</v>
      </c>
      <c r="AO148">
        <v>0</v>
      </c>
      <c r="AP148">
        <v>0</v>
      </c>
      <c r="AQ148">
        <v>0</v>
      </c>
      <c r="AR148">
        <v>0</v>
      </c>
      <c r="AS148">
        <v>0</v>
      </c>
      <c r="AT148">
        <v>0</v>
      </c>
      <c r="AU148">
        <v>0</v>
      </c>
      <c r="AV148">
        <v>0</v>
      </c>
      <c r="AW148">
        <v>0</v>
      </c>
      <c r="AX148">
        <v>0</v>
      </c>
      <c r="AY148">
        <v>0</v>
      </c>
      <c r="AZ148">
        <v>0</v>
      </c>
      <c r="BA148">
        <v>0</v>
      </c>
      <c r="BB148">
        <v>0</v>
      </c>
      <c r="BC148">
        <v>0</v>
      </c>
      <c r="BD148">
        <v>0</v>
      </c>
      <c r="BE148">
        <v>0</v>
      </c>
      <c r="BF148">
        <v>0</v>
      </c>
      <c r="BG148">
        <v>0</v>
      </c>
      <c r="BH148">
        <v>1</v>
      </c>
      <c r="BI148">
        <v>3.1</v>
      </c>
      <c r="BJ148">
        <v>6</v>
      </c>
      <c r="BK148">
        <v>6</v>
      </c>
      <c r="BL148">
        <v>362.24</v>
      </c>
      <c r="BM148">
        <v>54.34</v>
      </c>
      <c r="BN148">
        <v>416.58</v>
      </c>
      <c r="BO148">
        <v>416.58</v>
      </c>
      <c r="BQ148" t="s">
        <v>94</v>
      </c>
      <c r="BR148" t="s">
        <v>83</v>
      </c>
      <c r="BS148" s="3">
        <v>44705</v>
      </c>
      <c r="BT148" s="4">
        <v>0.36805555555555558</v>
      </c>
      <c r="BU148" t="s">
        <v>421</v>
      </c>
      <c r="BV148" t="s">
        <v>96</v>
      </c>
      <c r="BY148">
        <v>29917.05</v>
      </c>
      <c r="BZ148" t="s">
        <v>88</v>
      </c>
      <c r="CA148" t="s">
        <v>98</v>
      </c>
      <c r="CC148" t="s">
        <v>91</v>
      </c>
      <c r="CD148">
        <v>1034</v>
      </c>
      <c r="CE148" t="s">
        <v>89</v>
      </c>
      <c r="CF148" s="3">
        <v>44705</v>
      </c>
      <c r="CI148">
        <v>1</v>
      </c>
      <c r="CJ148">
        <v>1</v>
      </c>
      <c r="CK148">
        <v>23</v>
      </c>
      <c r="CL148" t="s">
        <v>85</v>
      </c>
    </row>
    <row r="149" spans="1:90" x14ac:dyDescent="0.25">
      <c r="A149" t="s">
        <v>72</v>
      </c>
      <c r="B149" t="s">
        <v>73</v>
      </c>
      <c r="C149" t="s">
        <v>74</v>
      </c>
      <c r="E149" t="str">
        <f>"009941399039"</f>
        <v>009941399039</v>
      </c>
      <c r="F149" s="3">
        <v>44704</v>
      </c>
      <c r="G149">
        <v>202302</v>
      </c>
      <c r="H149" t="s">
        <v>90</v>
      </c>
      <c r="I149" t="s">
        <v>91</v>
      </c>
      <c r="J149" t="s">
        <v>189</v>
      </c>
      <c r="K149" t="s">
        <v>78</v>
      </c>
      <c r="L149" t="s">
        <v>209</v>
      </c>
      <c r="M149" t="s">
        <v>210</v>
      </c>
      <c r="N149" t="s">
        <v>422</v>
      </c>
      <c r="O149" t="s">
        <v>81</v>
      </c>
      <c r="P149" t="str">
        <f>"                              "</f>
        <v xml:space="preserve">                              </v>
      </c>
      <c r="Q149">
        <v>0</v>
      </c>
      <c r="R149">
        <v>0</v>
      </c>
      <c r="S149">
        <v>0</v>
      </c>
      <c r="T149">
        <v>0</v>
      </c>
      <c r="U149">
        <v>0</v>
      </c>
      <c r="V149">
        <v>0</v>
      </c>
      <c r="W149">
        <v>0</v>
      </c>
      <c r="X149">
        <v>0</v>
      </c>
      <c r="Y149">
        <v>0</v>
      </c>
      <c r="Z149">
        <v>0</v>
      </c>
      <c r="AA149">
        <v>0</v>
      </c>
      <c r="AB149">
        <v>0</v>
      </c>
      <c r="AC149">
        <v>0</v>
      </c>
      <c r="AD149">
        <v>0</v>
      </c>
      <c r="AE149">
        <v>0</v>
      </c>
      <c r="AF149">
        <v>0</v>
      </c>
      <c r="AG149">
        <v>0</v>
      </c>
      <c r="AH149">
        <v>0</v>
      </c>
      <c r="AI149">
        <v>0</v>
      </c>
      <c r="AJ149">
        <v>0</v>
      </c>
      <c r="AK149">
        <v>44.71</v>
      </c>
      <c r="AL149">
        <v>0</v>
      </c>
      <c r="AM149">
        <v>0</v>
      </c>
      <c r="AN149">
        <v>0</v>
      </c>
      <c r="AO149">
        <v>0</v>
      </c>
      <c r="AP149">
        <v>0</v>
      </c>
      <c r="AQ149">
        <v>0</v>
      </c>
      <c r="AR149">
        <v>0</v>
      </c>
      <c r="AS149">
        <v>0</v>
      </c>
      <c r="AT149">
        <v>0</v>
      </c>
      <c r="AU149">
        <v>0</v>
      </c>
      <c r="AV149">
        <v>0</v>
      </c>
      <c r="AW149">
        <v>0</v>
      </c>
      <c r="AX149">
        <v>0</v>
      </c>
      <c r="AY149">
        <v>0</v>
      </c>
      <c r="AZ149">
        <v>0</v>
      </c>
      <c r="BA149">
        <v>0</v>
      </c>
      <c r="BB149">
        <v>0</v>
      </c>
      <c r="BC149">
        <v>0</v>
      </c>
      <c r="BD149">
        <v>0</v>
      </c>
      <c r="BE149">
        <v>0</v>
      </c>
      <c r="BF149">
        <v>0</v>
      </c>
      <c r="BG149">
        <v>0</v>
      </c>
      <c r="BH149">
        <v>1</v>
      </c>
      <c r="BI149">
        <v>1</v>
      </c>
      <c r="BJ149">
        <v>0.2</v>
      </c>
      <c r="BK149">
        <v>1</v>
      </c>
      <c r="BL149">
        <v>129.07</v>
      </c>
      <c r="BM149">
        <v>19.36</v>
      </c>
      <c r="BN149">
        <v>148.43</v>
      </c>
      <c r="BO149">
        <v>148.43</v>
      </c>
      <c r="BQ149" t="s">
        <v>423</v>
      </c>
      <c r="BR149" t="s">
        <v>194</v>
      </c>
      <c r="BS149" s="3">
        <v>44705</v>
      </c>
      <c r="BT149" s="4">
        <v>0.59166666666666667</v>
      </c>
      <c r="BU149" t="s">
        <v>424</v>
      </c>
      <c r="BV149" t="s">
        <v>85</v>
      </c>
      <c r="BW149" t="s">
        <v>242</v>
      </c>
      <c r="BX149" t="s">
        <v>259</v>
      </c>
      <c r="BY149">
        <v>1200</v>
      </c>
      <c r="BZ149" t="s">
        <v>88</v>
      </c>
      <c r="CA149" t="s">
        <v>425</v>
      </c>
      <c r="CC149" t="s">
        <v>210</v>
      </c>
      <c r="CD149">
        <v>9330</v>
      </c>
      <c r="CE149" t="s">
        <v>89</v>
      </c>
      <c r="CF149" s="3">
        <v>44706</v>
      </c>
      <c r="CI149">
        <v>1</v>
      </c>
      <c r="CJ149">
        <v>1</v>
      </c>
      <c r="CK149">
        <v>23</v>
      </c>
      <c r="CL149" t="s">
        <v>85</v>
      </c>
    </row>
    <row r="150" spans="1:90" x14ac:dyDescent="0.25">
      <c r="A150" t="s">
        <v>72</v>
      </c>
      <c r="B150" t="s">
        <v>73</v>
      </c>
      <c r="C150" t="s">
        <v>74</v>
      </c>
      <c r="E150" t="str">
        <f>"009941735760"</f>
        <v>009941735760</v>
      </c>
      <c r="F150" s="3">
        <v>44704</v>
      </c>
      <c r="G150">
        <v>202302</v>
      </c>
      <c r="H150" t="s">
        <v>75</v>
      </c>
      <c r="I150" t="s">
        <v>76</v>
      </c>
      <c r="J150" t="s">
        <v>77</v>
      </c>
      <c r="K150" t="s">
        <v>78</v>
      </c>
      <c r="L150" t="s">
        <v>426</v>
      </c>
      <c r="M150" t="s">
        <v>427</v>
      </c>
      <c r="N150" t="s">
        <v>262</v>
      </c>
      <c r="O150" t="s">
        <v>93</v>
      </c>
      <c r="P150" t="str">
        <f>"STORES                        "</f>
        <v xml:space="preserve">STORES                        </v>
      </c>
      <c r="Q150">
        <v>0</v>
      </c>
      <c r="R150">
        <v>0</v>
      </c>
      <c r="S150">
        <v>0</v>
      </c>
      <c r="T150">
        <v>0</v>
      </c>
      <c r="U150">
        <v>0</v>
      </c>
      <c r="V150">
        <v>0</v>
      </c>
      <c r="W150">
        <v>0</v>
      </c>
      <c r="X150">
        <v>0</v>
      </c>
      <c r="Y150">
        <v>0</v>
      </c>
      <c r="Z150">
        <v>0</v>
      </c>
      <c r="AA150">
        <v>0</v>
      </c>
      <c r="AB150">
        <v>0</v>
      </c>
      <c r="AC150">
        <v>0</v>
      </c>
      <c r="AD150">
        <v>0</v>
      </c>
      <c r="AE150">
        <v>0</v>
      </c>
      <c r="AF150">
        <v>0</v>
      </c>
      <c r="AG150">
        <v>0</v>
      </c>
      <c r="AH150">
        <v>0</v>
      </c>
      <c r="AI150">
        <v>0</v>
      </c>
      <c r="AJ150">
        <v>0</v>
      </c>
      <c r="AK150">
        <v>143.37</v>
      </c>
      <c r="AL150">
        <v>0</v>
      </c>
      <c r="AM150">
        <v>0</v>
      </c>
      <c r="AN150">
        <v>0</v>
      </c>
      <c r="AO150">
        <v>0</v>
      </c>
      <c r="AP150">
        <v>0</v>
      </c>
      <c r="AQ150">
        <v>0</v>
      </c>
      <c r="AR150">
        <v>0</v>
      </c>
      <c r="AS150">
        <v>0</v>
      </c>
      <c r="AT150">
        <v>0</v>
      </c>
      <c r="AU150">
        <v>0</v>
      </c>
      <c r="AV150">
        <v>0</v>
      </c>
      <c r="AW150">
        <v>0</v>
      </c>
      <c r="AX150">
        <v>0</v>
      </c>
      <c r="AY150">
        <v>0</v>
      </c>
      <c r="AZ150">
        <v>0</v>
      </c>
      <c r="BA150">
        <v>0</v>
      </c>
      <c r="BB150">
        <v>0</v>
      </c>
      <c r="BC150">
        <v>0</v>
      </c>
      <c r="BD150">
        <v>0</v>
      </c>
      <c r="BE150">
        <v>0</v>
      </c>
      <c r="BF150">
        <v>0</v>
      </c>
      <c r="BG150">
        <v>0</v>
      </c>
      <c r="BH150">
        <v>1</v>
      </c>
      <c r="BI150">
        <v>13.6</v>
      </c>
      <c r="BJ150">
        <v>39.1</v>
      </c>
      <c r="BK150">
        <v>40</v>
      </c>
      <c r="BL150">
        <v>419.12</v>
      </c>
      <c r="BM150">
        <v>62.87</v>
      </c>
      <c r="BN150">
        <v>481.99</v>
      </c>
      <c r="BO150">
        <v>481.99</v>
      </c>
      <c r="BQ150" t="s">
        <v>94</v>
      </c>
      <c r="BR150" t="s">
        <v>187</v>
      </c>
      <c r="BS150" s="3">
        <v>44707</v>
      </c>
      <c r="BT150" s="4">
        <v>0.41666666666666669</v>
      </c>
      <c r="BU150" t="s">
        <v>428</v>
      </c>
      <c r="BV150" t="s">
        <v>96</v>
      </c>
      <c r="BY150">
        <v>195600.48</v>
      </c>
      <c r="BZ150" t="s">
        <v>97</v>
      </c>
      <c r="CC150" t="s">
        <v>427</v>
      </c>
      <c r="CD150">
        <v>5099</v>
      </c>
      <c r="CE150" t="s">
        <v>89</v>
      </c>
      <c r="CF150" s="3">
        <v>44707</v>
      </c>
      <c r="CI150">
        <v>3</v>
      </c>
      <c r="CJ150">
        <v>3</v>
      </c>
      <c r="CK150">
        <v>43</v>
      </c>
      <c r="CL150" t="s">
        <v>85</v>
      </c>
    </row>
    <row r="151" spans="1:90" x14ac:dyDescent="0.25">
      <c r="A151" t="s">
        <v>72</v>
      </c>
      <c r="B151" t="s">
        <v>73</v>
      </c>
      <c r="C151" t="s">
        <v>74</v>
      </c>
      <c r="E151" t="str">
        <f>"009941915388"</f>
        <v>009941915388</v>
      </c>
      <c r="F151" s="3">
        <v>44704</v>
      </c>
      <c r="G151">
        <v>202302</v>
      </c>
      <c r="H151" t="s">
        <v>75</v>
      </c>
      <c r="I151" t="s">
        <v>76</v>
      </c>
      <c r="J151" t="s">
        <v>77</v>
      </c>
      <c r="K151" t="s">
        <v>78</v>
      </c>
      <c r="L151" t="s">
        <v>147</v>
      </c>
      <c r="M151" t="s">
        <v>148</v>
      </c>
      <c r="N151" t="s">
        <v>158</v>
      </c>
      <c r="O151" t="s">
        <v>93</v>
      </c>
      <c r="P151" t="str">
        <f>"STORES                        "</f>
        <v xml:space="preserve">STORES                        </v>
      </c>
      <c r="Q151">
        <v>0</v>
      </c>
      <c r="R151">
        <v>0</v>
      </c>
      <c r="S151">
        <v>0</v>
      </c>
      <c r="T151">
        <v>0</v>
      </c>
      <c r="U151">
        <v>0</v>
      </c>
      <c r="V151">
        <v>0</v>
      </c>
      <c r="W151">
        <v>0</v>
      </c>
      <c r="X151">
        <v>0</v>
      </c>
      <c r="Y151">
        <v>0</v>
      </c>
      <c r="Z151">
        <v>0</v>
      </c>
      <c r="AA151">
        <v>0</v>
      </c>
      <c r="AB151">
        <v>0</v>
      </c>
      <c r="AC151">
        <v>0</v>
      </c>
      <c r="AD151">
        <v>0</v>
      </c>
      <c r="AE151">
        <v>0</v>
      </c>
      <c r="AF151">
        <v>0</v>
      </c>
      <c r="AG151">
        <v>0</v>
      </c>
      <c r="AH151">
        <v>0</v>
      </c>
      <c r="AI151">
        <v>0</v>
      </c>
      <c r="AJ151">
        <v>0</v>
      </c>
      <c r="AK151">
        <v>72.59</v>
      </c>
      <c r="AL151">
        <v>0</v>
      </c>
      <c r="AM151">
        <v>0</v>
      </c>
      <c r="AN151">
        <v>0</v>
      </c>
      <c r="AO151">
        <v>0</v>
      </c>
      <c r="AP151">
        <v>0</v>
      </c>
      <c r="AQ151">
        <v>0</v>
      </c>
      <c r="AR151">
        <v>0</v>
      </c>
      <c r="AS151">
        <v>0</v>
      </c>
      <c r="AT151">
        <v>0</v>
      </c>
      <c r="AU151">
        <v>0</v>
      </c>
      <c r="AV151">
        <v>0</v>
      </c>
      <c r="AW151">
        <v>0</v>
      </c>
      <c r="AX151">
        <v>0</v>
      </c>
      <c r="AY151">
        <v>0</v>
      </c>
      <c r="AZ151">
        <v>0</v>
      </c>
      <c r="BA151">
        <v>0</v>
      </c>
      <c r="BB151">
        <v>0</v>
      </c>
      <c r="BC151">
        <v>0</v>
      </c>
      <c r="BD151">
        <v>0</v>
      </c>
      <c r="BE151">
        <v>0</v>
      </c>
      <c r="BF151">
        <v>0</v>
      </c>
      <c r="BG151">
        <v>0</v>
      </c>
      <c r="BH151">
        <v>1</v>
      </c>
      <c r="BI151">
        <v>17.899999999999999</v>
      </c>
      <c r="BJ151">
        <v>16.7</v>
      </c>
      <c r="BK151">
        <v>18</v>
      </c>
      <c r="BL151">
        <v>214.8</v>
      </c>
      <c r="BM151">
        <v>32.22</v>
      </c>
      <c r="BN151">
        <v>247.02</v>
      </c>
      <c r="BO151">
        <v>247.02</v>
      </c>
      <c r="BQ151" t="s">
        <v>94</v>
      </c>
      <c r="BR151" t="s">
        <v>94</v>
      </c>
      <c r="BS151" s="3">
        <v>44705</v>
      </c>
      <c r="BT151" s="4">
        <v>0.3756944444444445</v>
      </c>
      <c r="BU151" t="s">
        <v>418</v>
      </c>
      <c r="BV151" t="s">
        <v>96</v>
      </c>
      <c r="BY151">
        <v>83512.539999999994</v>
      </c>
      <c r="BZ151" t="s">
        <v>97</v>
      </c>
      <c r="CA151" t="s">
        <v>150</v>
      </c>
      <c r="CC151" t="s">
        <v>148</v>
      </c>
      <c r="CD151">
        <v>299</v>
      </c>
      <c r="CE151" t="s">
        <v>89</v>
      </c>
      <c r="CF151" s="3">
        <v>44705</v>
      </c>
      <c r="CI151">
        <v>1</v>
      </c>
      <c r="CJ151">
        <v>1</v>
      </c>
      <c r="CK151">
        <v>43</v>
      </c>
      <c r="CL151" t="s">
        <v>85</v>
      </c>
    </row>
    <row r="152" spans="1:90" x14ac:dyDescent="0.25">
      <c r="A152" t="s">
        <v>72</v>
      </c>
      <c r="B152" t="s">
        <v>73</v>
      </c>
      <c r="C152" t="s">
        <v>74</v>
      </c>
      <c r="E152" t="str">
        <f>"009941735761"</f>
        <v>009941735761</v>
      </c>
      <c r="F152" s="3">
        <v>44704</v>
      </c>
      <c r="G152">
        <v>202302</v>
      </c>
      <c r="H152" t="s">
        <v>75</v>
      </c>
      <c r="I152" t="s">
        <v>76</v>
      </c>
      <c r="J152" t="s">
        <v>77</v>
      </c>
      <c r="K152" t="s">
        <v>78</v>
      </c>
      <c r="L152" t="s">
        <v>118</v>
      </c>
      <c r="M152" t="s">
        <v>119</v>
      </c>
      <c r="N152" t="s">
        <v>158</v>
      </c>
      <c r="O152" t="s">
        <v>81</v>
      </c>
      <c r="P152" t="str">
        <f>"STORES                        "</f>
        <v xml:space="preserve">STORES                        </v>
      </c>
      <c r="Q152">
        <v>0</v>
      </c>
      <c r="R152">
        <v>0</v>
      </c>
      <c r="S152">
        <v>0</v>
      </c>
      <c r="T152">
        <v>0</v>
      </c>
      <c r="U152">
        <v>0</v>
      </c>
      <c r="V152">
        <v>0</v>
      </c>
      <c r="W152">
        <v>0</v>
      </c>
      <c r="X152">
        <v>0</v>
      </c>
      <c r="Y152">
        <v>0</v>
      </c>
      <c r="Z152">
        <v>0</v>
      </c>
      <c r="AA152">
        <v>0</v>
      </c>
      <c r="AB152">
        <v>0</v>
      </c>
      <c r="AC152">
        <v>0</v>
      </c>
      <c r="AD152">
        <v>0</v>
      </c>
      <c r="AE152">
        <v>0</v>
      </c>
      <c r="AF152">
        <v>0</v>
      </c>
      <c r="AG152">
        <v>0</v>
      </c>
      <c r="AH152">
        <v>0</v>
      </c>
      <c r="AI152">
        <v>0</v>
      </c>
      <c r="AJ152">
        <v>0</v>
      </c>
      <c r="AK152">
        <v>57.67</v>
      </c>
      <c r="AL152">
        <v>0</v>
      </c>
      <c r="AM152">
        <v>0</v>
      </c>
      <c r="AN152">
        <v>0</v>
      </c>
      <c r="AO152">
        <v>0</v>
      </c>
      <c r="AP152">
        <v>0</v>
      </c>
      <c r="AQ152">
        <v>0</v>
      </c>
      <c r="AR152">
        <v>0</v>
      </c>
      <c r="AS152">
        <v>0</v>
      </c>
      <c r="AT152">
        <v>0</v>
      </c>
      <c r="AU152">
        <v>0</v>
      </c>
      <c r="AV152">
        <v>0</v>
      </c>
      <c r="AW152">
        <v>0</v>
      </c>
      <c r="AX152">
        <v>0</v>
      </c>
      <c r="AY152">
        <v>0</v>
      </c>
      <c r="AZ152">
        <v>0</v>
      </c>
      <c r="BA152">
        <v>0</v>
      </c>
      <c r="BB152">
        <v>0</v>
      </c>
      <c r="BC152">
        <v>0</v>
      </c>
      <c r="BD152">
        <v>0</v>
      </c>
      <c r="BE152">
        <v>0</v>
      </c>
      <c r="BF152">
        <v>0</v>
      </c>
      <c r="BG152">
        <v>0</v>
      </c>
      <c r="BH152">
        <v>1</v>
      </c>
      <c r="BI152">
        <v>3.2</v>
      </c>
      <c r="BJ152">
        <v>5</v>
      </c>
      <c r="BK152">
        <v>5</v>
      </c>
      <c r="BL152">
        <v>166.49</v>
      </c>
      <c r="BM152">
        <v>24.97</v>
      </c>
      <c r="BN152">
        <v>191.46</v>
      </c>
      <c r="BO152">
        <v>191.46</v>
      </c>
      <c r="BQ152" t="s">
        <v>94</v>
      </c>
      <c r="BR152" t="s">
        <v>83</v>
      </c>
      <c r="BS152" s="3">
        <v>44705</v>
      </c>
      <c r="BT152" s="4">
        <v>0.4826388888888889</v>
      </c>
      <c r="BU152" t="s">
        <v>160</v>
      </c>
      <c r="BV152" t="s">
        <v>85</v>
      </c>
      <c r="BY152">
        <v>24891.64</v>
      </c>
      <c r="BZ152" t="s">
        <v>88</v>
      </c>
      <c r="CA152" t="s">
        <v>390</v>
      </c>
      <c r="CC152" t="s">
        <v>119</v>
      </c>
      <c r="CD152">
        <v>700</v>
      </c>
      <c r="CE152" t="s">
        <v>89</v>
      </c>
      <c r="CF152" s="3">
        <v>44705</v>
      </c>
      <c r="CI152">
        <v>1</v>
      </c>
      <c r="CJ152">
        <v>1</v>
      </c>
      <c r="CK152">
        <v>21</v>
      </c>
      <c r="CL152" t="s">
        <v>85</v>
      </c>
    </row>
    <row r="153" spans="1:90" x14ac:dyDescent="0.25">
      <c r="A153" t="s">
        <v>72</v>
      </c>
      <c r="B153" t="s">
        <v>73</v>
      </c>
      <c r="C153" t="s">
        <v>74</v>
      </c>
      <c r="E153" t="str">
        <f>"009942274029"</f>
        <v>009942274029</v>
      </c>
      <c r="F153" s="3">
        <v>44704</v>
      </c>
      <c r="G153">
        <v>202302</v>
      </c>
      <c r="H153" t="s">
        <v>185</v>
      </c>
      <c r="I153" t="s">
        <v>186</v>
      </c>
      <c r="J153" t="s">
        <v>295</v>
      </c>
      <c r="K153" t="s">
        <v>78</v>
      </c>
      <c r="L153" t="s">
        <v>151</v>
      </c>
      <c r="M153" t="s">
        <v>152</v>
      </c>
      <c r="N153" t="s">
        <v>429</v>
      </c>
      <c r="O153" t="s">
        <v>93</v>
      </c>
      <c r="P153" t="str">
        <f>"                              "</f>
        <v xml:space="preserve">                              </v>
      </c>
      <c r="Q153">
        <v>0</v>
      </c>
      <c r="R153">
        <v>0</v>
      </c>
      <c r="S153">
        <v>0</v>
      </c>
      <c r="T153">
        <v>0</v>
      </c>
      <c r="U153">
        <v>0</v>
      </c>
      <c r="V153">
        <v>0</v>
      </c>
      <c r="W153">
        <v>0</v>
      </c>
      <c r="X153">
        <v>0</v>
      </c>
      <c r="Y153">
        <v>0</v>
      </c>
      <c r="Z153">
        <v>0</v>
      </c>
      <c r="AA153">
        <v>0</v>
      </c>
      <c r="AB153">
        <v>0</v>
      </c>
      <c r="AC153">
        <v>0</v>
      </c>
      <c r="AD153">
        <v>0</v>
      </c>
      <c r="AE153">
        <v>0</v>
      </c>
      <c r="AF153">
        <v>0</v>
      </c>
      <c r="AG153">
        <v>0</v>
      </c>
      <c r="AH153">
        <v>0</v>
      </c>
      <c r="AI153">
        <v>0</v>
      </c>
      <c r="AJ153">
        <v>0</v>
      </c>
      <c r="AK153">
        <v>62.94</v>
      </c>
      <c r="AL153">
        <v>0</v>
      </c>
      <c r="AM153">
        <v>0</v>
      </c>
      <c r="AN153">
        <v>0</v>
      </c>
      <c r="AO153">
        <v>0</v>
      </c>
      <c r="AP153">
        <v>0</v>
      </c>
      <c r="AQ153">
        <v>0</v>
      </c>
      <c r="AR153">
        <v>0</v>
      </c>
      <c r="AS153">
        <v>0</v>
      </c>
      <c r="AT153">
        <v>0</v>
      </c>
      <c r="AU153">
        <v>0</v>
      </c>
      <c r="AV153">
        <v>0</v>
      </c>
      <c r="AW153">
        <v>0</v>
      </c>
      <c r="AX153">
        <v>0</v>
      </c>
      <c r="AY153">
        <v>0</v>
      </c>
      <c r="AZ153">
        <v>0</v>
      </c>
      <c r="BA153">
        <v>0</v>
      </c>
      <c r="BB153">
        <v>0</v>
      </c>
      <c r="BC153">
        <v>0</v>
      </c>
      <c r="BD153">
        <v>0</v>
      </c>
      <c r="BE153">
        <v>0</v>
      </c>
      <c r="BF153">
        <v>0</v>
      </c>
      <c r="BG153">
        <v>0</v>
      </c>
      <c r="BH153">
        <v>2</v>
      </c>
      <c r="BI153">
        <v>2</v>
      </c>
      <c r="BJ153">
        <v>0.5</v>
      </c>
      <c r="BK153">
        <v>2</v>
      </c>
      <c r="BL153">
        <v>186.94</v>
      </c>
      <c r="BM153">
        <v>28.04</v>
      </c>
      <c r="BN153">
        <v>214.98</v>
      </c>
      <c r="BO153">
        <v>214.98</v>
      </c>
      <c r="BQ153" t="s">
        <v>430</v>
      </c>
      <c r="BR153" t="s">
        <v>431</v>
      </c>
      <c r="BS153" s="3">
        <v>44705</v>
      </c>
      <c r="BT153" s="4">
        <v>0.28680555555555554</v>
      </c>
      <c r="BU153" t="s">
        <v>432</v>
      </c>
      <c r="BV153" t="s">
        <v>96</v>
      </c>
      <c r="BY153">
        <v>1200</v>
      </c>
      <c r="BZ153" t="s">
        <v>97</v>
      </c>
      <c r="CA153" t="s">
        <v>433</v>
      </c>
      <c r="CC153" t="s">
        <v>152</v>
      </c>
      <c r="CD153">
        <v>2031</v>
      </c>
      <c r="CE153" t="s">
        <v>89</v>
      </c>
      <c r="CF153" s="3">
        <v>44705</v>
      </c>
      <c r="CI153">
        <v>2</v>
      </c>
      <c r="CJ153">
        <v>1</v>
      </c>
      <c r="CK153">
        <v>43</v>
      </c>
      <c r="CL153" t="s">
        <v>85</v>
      </c>
    </row>
    <row r="154" spans="1:90" x14ac:dyDescent="0.25">
      <c r="A154" t="s">
        <v>72</v>
      </c>
      <c r="B154" t="s">
        <v>73</v>
      </c>
      <c r="C154" t="s">
        <v>74</v>
      </c>
      <c r="E154" t="str">
        <f>"009941737489"</f>
        <v>009941737489</v>
      </c>
      <c r="F154" s="3">
        <v>44704</v>
      </c>
      <c r="G154">
        <v>202302</v>
      </c>
      <c r="H154" t="s">
        <v>75</v>
      </c>
      <c r="I154" t="s">
        <v>76</v>
      </c>
      <c r="J154" t="s">
        <v>77</v>
      </c>
      <c r="K154" t="s">
        <v>78</v>
      </c>
      <c r="L154" t="s">
        <v>90</v>
      </c>
      <c r="M154" t="s">
        <v>91</v>
      </c>
      <c r="N154" t="s">
        <v>158</v>
      </c>
      <c r="O154" t="s">
        <v>81</v>
      </c>
      <c r="P154" t="str">
        <f>"STORES                        "</f>
        <v xml:space="preserve">STORES                        </v>
      </c>
      <c r="Q154">
        <v>0</v>
      </c>
      <c r="R154">
        <v>0</v>
      </c>
      <c r="S154">
        <v>0</v>
      </c>
      <c r="T154">
        <v>0</v>
      </c>
      <c r="U154">
        <v>0</v>
      </c>
      <c r="V154">
        <v>0</v>
      </c>
      <c r="W154">
        <v>0</v>
      </c>
      <c r="X154">
        <v>0</v>
      </c>
      <c r="Y154">
        <v>0</v>
      </c>
      <c r="Z154">
        <v>0</v>
      </c>
      <c r="AA154">
        <v>0</v>
      </c>
      <c r="AB154">
        <v>0</v>
      </c>
      <c r="AC154">
        <v>0</v>
      </c>
      <c r="AD154">
        <v>0</v>
      </c>
      <c r="AE154">
        <v>0</v>
      </c>
      <c r="AF154">
        <v>0</v>
      </c>
      <c r="AG154">
        <v>0</v>
      </c>
      <c r="AH154">
        <v>0</v>
      </c>
      <c r="AI154">
        <v>0</v>
      </c>
      <c r="AJ154">
        <v>0</v>
      </c>
      <c r="AK154">
        <v>44.71</v>
      </c>
      <c r="AL154">
        <v>0</v>
      </c>
      <c r="AM154">
        <v>0</v>
      </c>
      <c r="AN154">
        <v>0</v>
      </c>
      <c r="AO154">
        <v>0</v>
      </c>
      <c r="AP154">
        <v>0</v>
      </c>
      <c r="AQ154">
        <v>0</v>
      </c>
      <c r="AR154">
        <v>0</v>
      </c>
      <c r="AS154">
        <v>0</v>
      </c>
      <c r="AT154">
        <v>0</v>
      </c>
      <c r="AU154">
        <v>0</v>
      </c>
      <c r="AV154">
        <v>0</v>
      </c>
      <c r="AW154">
        <v>0</v>
      </c>
      <c r="AX154">
        <v>0</v>
      </c>
      <c r="AY154">
        <v>0</v>
      </c>
      <c r="AZ154">
        <v>0</v>
      </c>
      <c r="BA154">
        <v>0</v>
      </c>
      <c r="BB154">
        <v>0</v>
      </c>
      <c r="BC154">
        <v>0</v>
      </c>
      <c r="BD154">
        <v>0</v>
      </c>
      <c r="BE154">
        <v>0</v>
      </c>
      <c r="BF154">
        <v>0</v>
      </c>
      <c r="BG154">
        <v>0</v>
      </c>
      <c r="BH154">
        <v>1</v>
      </c>
      <c r="BI154">
        <v>1</v>
      </c>
      <c r="BJ154">
        <v>0.2</v>
      </c>
      <c r="BK154">
        <v>1</v>
      </c>
      <c r="BL154">
        <v>129.07</v>
      </c>
      <c r="BM154">
        <v>19.36</v>
      </c>
      <c r="BN154">
        <v>148.43</v>
      </c>
      <c r="BO154">
        <v>148.43</v>
      </c>
      <c r="BQ154" t="s">
        <v>94</v>
      </c>
      <c r="BR154" t="s">
        <v>83</v>
      </c>
      <c r="BS154" s="3">
        <v>44705</v>
      </c>
      <c r="BT154" s="4">
        <v>0.36805555555555558</v>
      </c>
      <c r="BU154" t="s">
        <v>421</v>
      </c>
      <c r="BV154" t="s">
        <v>96</v>
      </c>
      <c r="BY154">
        <v>1200</v>
      </c>
      <c r="BZ154" t="s">
        <v>88</v>
      </c>
      <c r="CA154" t="s">
        <v>98</v>
      </c>
      <c r="CC154" t="s">
        <v>91</v>
      </c>
      <c r="CD154">
        <v>1034</v>
      </c>
      <c r="CE154" t="s">
        <v>89</v>
      </c>
      <c r="CF154" s="3">
        <v>44705</v>
      </c>
      <c r="CI154">
        <v>1</v>
      </c>
      <c r="CJ154">
        <v>1</v>
      </c>
      <c r="CK154">
        <v>23</v>
      </c>
      <c r="CL154" t="s">
        <v>85</v>
      </c>
    </row>
    <row r="155" spans="1:90" x14ac:dyDescent="0.25">
      <c r="A155" t="s">
        <v>72</v>
      </c>
      <c r="B155" t="s">
        <v>73</v>
      </c>
      <c r="C155" t="s">
        <v>74</v>
      </c>
      <c r="E155" t="str">
        <f>"009941915146"</f>
        <v>009941915146</v>
      </c>
      <c r="F155" s="3">
        <v>44704</v>
      </c>
      <c r="G155">
        <v>202302</v>
      </c>
      <c r="H155" t="s">
        <v>75</v>
      </c>
      <c r="I155" t="s">
        <v>76</v>
      </c>
      <c r="J155" t="s">
        <v>77</v>
      </c>
      <c r="K155" t="s">
        <v>78</v>
      </c>
      <c r="L155" t="s">
        <v>143</v>
      </c>
      <c r="M155" t="s">
        <v>144</v>
      </c>
      <c r="N155" t="s">
        <v>158</v>
      </c>
      <c r="O155" t="s">
        <v>81</v>
      </c>
      <c r="P155" t="str">
        <f>"STORES                        "</f>
        <v xml:space="preserve">STORES                        </v>
      </c>
      <c r="Q155">
        <v>0</v>
      </c>
      <c r="R155">
        <v>0</v>
      </c>
      <c r="S155">
        <v>0</v>
      </c>
      <c r="T155">
        <v>0</v>
      </c>
      <c r="U155">
        <v>0</v>
      </c>
      <c r="V155">
        <v>0</v>
      </c>
      <c r="W155">
        <v>0</v>
      </c>
      <c r="X155">
        <v>0</v>
      </c>
      <c r="Y155">
        <v>0</v>
      </c>
      <c r="Z155">
        <v>0</v>
      </c>
      <c r="AA155">
        <v>0</v>
      </c>
      <c r="AB155">
        <v>0</v>
      </c>
      <c r="AC155">
        <v>0</v>
      </c>
      <c r="AD155">
        <v>0</v>
      </c>
      <c r="AE155">
        <v>0</v>
      </c>
      <c r="AF155">
        <v>0</v>
      </c>
      <c r="AG155">
        <v>0</v>
      </c>
      <c r="AH155">
        <v>0</v>
      </c>
      <c r="AI155">
        <v>0</v>
      </c>
      <c r="AJ155">
        <v>0</v>
      </c>
      <c r="AK155">
        <v>23.08</v>
      </c>
      <c r="AL155">
        <v>0</v>
      </c>
      <c r="AM155">
        <v>0</v>
      </c>
      <c r="AN155">
        <v>0</v>
      </c>
      <c r="AO155">
        <v>0</v>
      </c>
      <c r="AP155">
        <v>0</v>
      </c>
      <c r="AQ155">
        <v>0</v>
      </c>
      <c r="AR155">
        <v>0</v>
      </c>
      <c r="AS155">
        <v>0</v>
      </c>
      <c r="AT155">
        <v>0</v>
      </c>
      <c r="AU155">
        <v>0</v>
      </c>
      <c r="AV155">
        <v>0</v>
      </c>
      <c r="AW155">
        <v>0</v>
      </c>
      <c r="AX155">
        <v>0</v>
      </c>
      <c r="AY155">
        <v>0</v>
      </c>
      <c r="AZ155">
        <v>0</v>
      </c>
      <c r="BA155">
        <v>0</v>
      </c>
      <c r="BB155">
        <v>0</v>
      </c>
      <c r="BC155">
        <v>0</v>
      </c>
      <c r="BD155">
        <v>0</v>
      </c>
      <c r="BE155">
        <v>0</v>
      </c>
      <c r="BF155">
        <v>0</v>
      </c>
      <c r="BG155">
        <v>0</v>
      </c>
      <c r="BH155">
        <v>1</v>
      </c>
      <c r="BI155">
        <v>1</v>
      </c>
      <c r="BJ155">
        <v>0.2</v>
      </c>
      <c r="BK155">
        <v>1</v>
      </c>
      <c r="BL155">
        <v>66.62</v>
      </c>
      <c r="BM155">
        <v>9.99</v>
      </c>
      <c r="BN155">
        <v>76.61</v>
      </c>
      <c r="BO155">
        <v>76.61</v>
      </c>
      <c r="BQ155" t="s">
        <v>94</v>
      </c>
      <c r="BR155" t="s">
        <v>94</v>
      </c>
      <c r="BS155" s="3">
        <v>44705</v>
      </c>
      <c r="BT155" s="4">
        <v>0.3659722222222222</v>
      </c>
      <c r="BU155" t="s">
        <v>434</v>
      </c>
      <c r="BV155" t="s">
        <v>96</v>
      </c>
      <c r="BY155">
        <v>1200</v>
      </c>
      <c r="BZ155" t="s">
        <v>88</v>
      </c>
      <c r="CA155" t="s">
        <v>146</v>
      </c>
      <c r="CC155" t="s">
        <v>144</v>
      </c>
      <c r="CD155">
        <v>8000</v>
      </c>
      <c r="CE155" t="s">
        <v>89</v>
      </c>
      <c r="CF155" s="3">
        <v>44706</v>
      </c>
      <c r="CI155">
        <v>1</v>
      </c>
      <c r="CJ155">
        <v>1</v>
      </c>
      <c r="CK155">
        <v>21</v>
      </c>
      <c r="CL155" t="s">
        <v>85</v>
      </c>
    </row>
    <row r="156" spans="1:90" x14ac:dyDescent="0.25">
      <c r="A156" t="s">
        <v>72</v>
      </c>
      <c r="B156" t="s">
        <v>73</v>
      </c>
      <c r="C156" t="s">
        <v>74</v>
      </c>
      <c r="E156" t="str">
        <f>"009940361950"</f>
        <v>009940361950</v>
      </c>
      <c r="F156" s="3">
        <v>44704</v>
      </c>
      <c r="G156">
        <v>202302</v>
      </c>
      <c r="H156" t="s">
        <v>215</v>
      </c>
      <c r="I156" t="s">
        <v>216</v>
      </c>
      <c r="J156" t="s">
        <v>165</v>
      </c>
      <c r="K156" t="s">
        <v>78</v>
      </c>
      <c r="L156" t="s">
        <v>118</v>
      </c>
      <c r="M156" t="s">
        <v>119</v>
      </c>
      <c r="N156" t="s">
        <v>77</v>
      </c>
      <c r="O156" t="s">
        <v>93</v>
      </c>
      <c r="P156" t="str">
        <f>"                              "</f>
        <v xml:space="preserve">                              </v>
      </c>
      <c r="Q156">
        <v>0</v>
      </c>
      <c r="R156">
        <v>0</v>
      </c>
      <c r="S156">
        <v>0</v>
      </c>
      <c r="T156">
        <v>0</v>
      </c>
      <c r="U156">
        <v>0</v>
      </c>
      <c r="V156">
        <v>0</v>
      </c>
      <c r="W156">
        <v>0</v>
      </c>
      <c r="X156">
        <v>0</v>
      </c>
      <c r="Y156">
        <v>0</v>
      </c>
      <c r="Z156">
        <v>0</v>
      </c>
      <c r="AA156">
        <v>0</v>
      </c>
      <c r="AB156">
        <v>0</v>
      </c>
      <c r="AC156">
        <v>0</v>
      </c>
      <c r="AD156">
        <v>0</v>
      </c>
      <c r="AE156">
        <v>0</v>
      </c>
      <c r="AF156">
        <v>0</v>
      </c>
      <c r="AG156">
        <v>0</v>
      </c>
      <c r="AH156">
        <v>0</v>
      </c>
      <c r="AI156">
        <v>0</v>
      </c>
      <c r="AJ156">
        <v>0</v>
      </c>
      <c r="AK156">
        <v>59.55</v>
      </c>
      <c r="AL156">
        <v>0</v>
      </c>
      <c r="AM156">
        <v>0</v>
      </c>
      <c r="AN156">
        <v>0</v>
      </c>
      <c r="AO156">
        <v>0</v>
      </c>
      <c r="AP156">
        <v>0</v>
      </c>
      <c r="AQ156">
        <v>0</v>
      </c>
      <c r="AR156">
        <v>0</v>
      </c>
      <c r="AS156">
        <v>0</v>
      </c>
      <c r="AT156">
        <v>0</v>
      </c>
      <c r="AU156">
        <v>0</v>
      </c>
      <c r="AV156">
        <v>0</v>
      </c>
      <c r="AW156">
        <v>0</v>
      </c>
      <c r="AX156">
        <v>0</v>
      </c>
      <c r="AY156">
        <v>0</v>
      </c>
      <c r="AZ156">
        <v>0</v>
      </c>
      <c r="BA156">
        <v>0</v>
      </c>
      <c r="BB156">
        <v>0</v>
      </c>
      <c r="BC156">
        <v>0</v>
      </c>
      <c r="BD156">
        <v>0</v>
      </c>
      <c r="BE156">
        <v>0</v>
      </c>
      <c r="BF156">
        <v>0</v>
      </c>
      <c r="BG156">
        <v>0</v>
      </c>
      <c r="BH156">
        <v>1</v>
      </c>
      <c r="BI156">
        <v>9</v>
      </c>
      <c r="BJ156">
        <v>22.8</v>
      </c>
      <c r="BK156">
        <v>23</v>
      </c>
      <c r="BL156">
        <v>177.15</v>
      </c>
      <c r="BM156">
        <v>26.57</v>
      </c>
      <c r="BN156">
        <v>203.72</v>
      </c>
      <c r="BO156">
        <v>203.72</v>
      </c>
      <c r="BQ156" t="s">
        <v>217</v>
      </c>
      <c r="BR156" t="s">
        <v>435</v>
      </c>
      <c r="BS156" s="3">
        <v>44704</v>
      </c>
      <c r="BT156" s="4">
        <v>0.53749999999999998</v>
      </c>
      <c r="BU156" t="s">
        <v>389</v>
      </c>
      <c r="BV156" t="s">
        <v>96</v>
      </c>
      <c r="BY156">
        <v>114048</v>
      </c>
      <c r="BZ156" t="s">
        <v>97</v>
      </c>
      <c r="CA156" t="s">
        <v>390</v>
      </c>
      <c r="CC156" t="s">
        <v>119</v>
      </c>
      <c r="CD156">
        <v>699</v>
      </c>
      <c r="CE156" t="s">
        <v>89</v>
      </c>
      <c r="CF156" s="3">
        <v>44704</v>
      </c>
      <c r="CI156">
        <v>1</v>
      </c>
      <c r="CJ156">
        <v>0</v>
      </c>
      <c r="CK156">
        <v>44</v>
      </c>
      <c r="CL156" t="s">
        <v>85</v>
      </c>
    </row>
    <row r="157" spans="1:90" x14ac:dyDescent="0.25">
      <c r="A157" t="s">
        <v>72</v>
      </c>
      <c r="B157" t="s">
        <v>73</v>
      </c>
      <c r="C157" t="s">
        <v>74</v>
      </c>
      <c r="E157" t="str">
        <f>"009936115663"</f>
        <v>009936115663</v>
      </c>
      <c r="F157" s="3">
        <v>44690</v>
      </c>
      <c r="G157">
        <v>202302</v>
      </c>
      <c r="H157" t="s">
        <v>75</v>
      </c>
      <c r="I157" t="s">
        <v>76</v>
      </c>
      <c r="J157" t="s">
        <v>77</v>
      </c>
      <c r="K157" t="s">
        <v>78</v>
      </c>
      <c r="L157" t="s">
        <v>178</v>
      </c>
      <c r="M157" t="s">
        <v>179</v>
      </c>
      <c r="N157" t="s">
        <v>436</v>
      </c>
      <c r="O157" t="s">
        <v>81</v>
      </c>
      <c r="P157" t="str">
        <f>"STORES                        "</f>
        <v xml:space="preserve">STORES                        </v>
      </c>
      <c r="Q157">
        <v>0</v>
      </c>
      <c r="R157">
        <v>0</v>
      </c>
      <c r="S157">
        <v>0</v>
      </c>
      <c r="T157">
        <v>0</v>
      </c>
      <c r="U157">
        <v>0</v>
      </c>
      <c r="V157">
        <v>0</v>
      </c>
      <c r="W157">
        <v>0</v>
      </c>
      <c r="X157">
        <v>0</v>
      </c>
      <c r="Y157">
        <v>0</v>
      </c>
      <c r="Z157">
        <v>0</v>
      </c>
      <c r="AA157">
        <v>0</v>
      </c>
      <c r="AB157">
        <v>0</v>
      </c>
      <c r="AC157">
        <v>0</v>
      </c>
      <c r="AD157">
        <v>0</v>
      </c>
      <c r="AE157">
        <v>0</v>
      </c>
      <c r="AF157">
        <v>0</v>
      </c>
      <c r="AG157">
        <v>0</v>
      </c>
      <c r="AH157">
        <v>0</v>
      </c>
      <c r="AI157">
        <v>0</v>
      </c>
      <c r="AJ157">
        <v>0</v>
      </c>
      <c r="AK157">
        <v>23.08</v>
      </c>
      <c r="AL157">
        <v>0</v>
      </c>
      <c r="AM157">
        <v>0</v>
      </c>
      <c r="AN157">
        <v>0</v>
      </c>
      <c r="AO157">
        <v>0</v>
      </c>
      <c r="AP157">
        <v>0</v>
      </c>
      <c r="AQ157">
        <v>0</v>
      </c>
      <c r="AR157">
        <v>0</v>
      </c>
      <c r="AS157">
        <v>0</v>
      </c>
      <c r="AT157">
        <v>0</v>
      </c>
      <c r="AU157">
        <v>0</v>
      </c>
      <c r="AV157">
        <v>0</v>
      </c>
      <c r="AW157">
        <v>0</v>
      </c>
      <c r="AX157">
        <v>0</v>
      </c>
      <c r="AY157">
        <v>0</v>
      </c>
      <c r="AZ157">
        <v>0</v>
      </c>
      <c r="BA157">
        <v>0</v>
      </c>
      <c r="BB157">
        <v>0</v>
      </c>
      <c r="BC157">
        <v>0</v>
      </c>
      <c r="BD157">
        <v>0</v>
      </c>
      <c r="BE157">
        <v>0</v>
      </c>
      <c r="BF157">
        <v>0</v>
      </c>
      <c r="BG157">
        <v>0</v>
      </c>
      <c r="BH157">
        <v>1</v>
      </c>
      <c r="BI157">
        <v>1</v>
      </c>
      <c r="BJ157">
        <v>0.2</v>
      </c>
      <c r="BK157">
        <v>1</v>
      </c>
      <c r="BL157">
        <v>66.62</v>
      </c>
      <c r="BM157">
        <v>9.99</v>
      </c>
      <c r="BN157">
        <v>76.61</v>
      </c>
      <c r="BO157">
        <v>76.61</v>
      </c>
      <c r="BQ157" t="s">
        <v>437</v>
      </c>
      <c r="BR157" t="s">
        <v>83</v>
      </c>
      <c r="BS157" s="3">
        <v>44692</v>
      </c>
      <c r="BT157" s="4">
        <v>0.3527777777777778</v>
      </c>
      <c r="BU157" t="s">
        <v>438</v>
      </c>
      <c r="BV157" t="s">
        <v>85</v>
      </c>
      <c r="BW157" t="s">
        <v>182</v>
      </c>
      <c r="BX157" t="s">
        <v>183</v>
      </c>
      <c r="BY157">
        <v>1200</v>
      </c>
      <c r="BZ157" t="s">
        <v>88</v>
      </c>
      <c r="CA157" t="s">
        <v>184</v>
      </c>
      <c r="CC157" t="s">
        <v>179</v>
      </c>
      <c r="CD157">
        <v>6045</v>
      </c>
      <c r="CE157" t="s">
        <v>89</v>
      </c>
      <c r="CF157" s="3">
        <v>44692</v>
      </c>
      <c r="CI157">
        <v>1</v>
      </c>
      <c r="CJ157">
        <v>2</v>
      </c>
      <c r="CK157">
        <v>21</v>
      </c>
      <c r="CL157" t="s">
        <v>85</v>
      </c>
    </row>
    <row r="158" spans="1:90" x14ac:dyDescent="0.25">
      <c r="A158" t="s">
        <v>72</v>
      </c>
      <c r="B158" t="s">
        <v>73</v>
      </c>
      <c r="C158" t="s">
        <v>74</v>
      </c>
      <c r="E158" t="str">
        <f>"009941649838"</f>
        <v>009941649838</v>
      </c>
      <c r="F158" s="3">
        <v>44705</v>
      </c>
      <c r="G158">
        <v>202302</v>
      </c>
      <c r="H158" t="s">
        <v>245</v>
      </c>
      <c r="I158" t="s">
        <v>246</v>
      </c>
      <c r="J158" t="s">
        <v>153</v>
      </c>
      <c r="K158" t="s">
        <v>78</v>
      </c>
      <c r="L158" t="s">
        <v>209</v>
      </c>
      <c r="M158" t="s">
        <v>210</v>
      </c>
      <c r="N158" t="s">
        <v>77</v>
      </c>
      <c r="O158" t="s">
        <v>93</v>
      </c>
      <c r="P158" t="str">
        <f>"                              "</f>
        <v xml:space="preserve">                              </v>
      </c>
      <c r="Q158">
        <v>0</v>
      </c>
      <c r="R158">
        <v>0</v>
      </c>
      <c r="S158">
        <v>0</v>
      </c>
      <c r="T158">
        <v>0</v>
      </c>
      <c r="U158">
        <v>0</v>
      </c>
      <c r="V158">
        <v>0</v>
      </c>
      <c r="W158">
        <v>0</v>
      </c>
      <c r="X158">
        <v>0</v>
      </c>
      <c r="Y158">
        <v>0</v>
      </c>
      <c r="Z158">
        <v>0</v>
      </c>
      <c r="AA158">
        <v>0</v>
      </c>
      <c r="AB158">
        <v>0</v>
      </c>
      <c r="AC158">
        <v>0</v>
      </c>
      <c r="AD158">
        <v>0</v>
      </c>
      <c r="AE158">
        <v>0</v>
      </c>
      <c r="AF158">
        <v>0</v>
      </c>
      <c r="AG158">
        <v>0</v>
      </c>
      <c r="AH158">
        <v>0</v>
      </c>
      <c r="AI158">
        <v>0</v>
      </c>
      <c r="AJ158">
        <v>0</v>
      </c>
      <c r="AK158">
        <v>62.94</v>
      </c>
      <c r="AL158">
        <v>0</v>
      </c>
      <c r="AM158">
        <v>0</v>
      </c>
      <c r="AN158">
        <v>0</v>
      </c>
      <c r="AO158">
        <v>0</v>
      </c>
      <c r="AP158">
        <v>0</v>
      </c>
      <c r="AQ158">
        <v>0</v>
      </c>
      <c r="AR158">
        <v>0</v>
      </c>
      <c r="AS158">
        <v>0</v>
      </c>
      <c r="AT158">
        <v>0</v>
      </c>
      <c r="AU158">
        <v>0</v>
      </c>
      <c r="AV158">
        <v>0</v>
      </c>
      <c r="AW158">
        <v>0</v>
      </c>
      <c r="AX158">
        <v>0</v>
      </c>
      <c r="AY158">
        <v>0</v>
      </c>
      <c r="AZ158">
        <v>0</v>
      </c>
      <c r="BA158">
        <v>0</v>
      </c>
      <c r="BB158">
        <v>0</v>
      </c>
      <c r="BC158">
        <v>0</v>
      </c>
      <c r="BD158">
        <v>0</v>
      </c>
      <c r="BE158">
        <v>0</v>
      </c>
      <c r="BF158">
        <v>0</v>
      </c>
      <c r="BG158">
        <v>0</v>
      </c>
      <c r="BH158">
        <v>1</v>
      </c>
      <c r="BI158">
        <v>1</v>
      </c>
      <c r="BJ158">
        <v>0.1</v>
      </c>
      <c r="BK158">
        <v>1</v>
      </c>
      <c r="BL158">
        <v>186.94</v>
      </c>
      <c r="BM158">
        <v>28.04</v>
      </c>
      <c r="BN158">
        <v>214.98</v>
      </c>
      <c r="BO158">
        <v>214.98</v>
      </c>
      <c r="BR158" t="s">
        <v>247</v>
      </c>
      <c r="BS158" s="3">
        <v>44706</v>
      </c>
      <c r="BT158" s="4">
        <v>0.4513888888888889</v>
      </c>
      <c r="BU158" t="s">
        <v>168</v>
      </c>
      <c r="BV158" t="s">
        <v>96</v>
      </c>
      <c r="BY158">
        <v>600</v>
      </c>
      <c r="CC158" t="s">
        <v>210</v>
      </c>
      <c r="CD158">
        <v>9300</v>
      </c>
      <c r="CE158" t="s">
        <v>89</v>
      </c>
      <c r="CF158" s="3">
        <v>44707</v>
      </c>
      <c r="CI158">
        <v>1</v>
      </c>
      <c r="CJ158">
        <v>1</v>
      </c>
      <c r="CK158">
        <v>43</v>
      </c>
      <c r="CL158" t="s">
        <v>85</v>
      </c>
    </row>
    <row r="159" spans="1:90" x14ac:dyDescent="0.25">
      <c r="A159" t="s">
        <v>72</v>
      </c>
      <c r="B159" t="s">
        <v>73</v>
      </c>
      <c r="C159" t="s">
        <v>74</v>
      </c>
      <c r="E159" t="str">
        <f>"009941649837"</f>
        <v>009941649837</v>
      </c>
      <c r="F159" s="3">
        <v>44705</v>
      </c>
      <c r="G159">
        <v>202302</v>
      </c>
      <c r="H159" t="s">
        <v>245</v>
      </c>
      <c r="I159" t="s">
        <v>246</v>
      </c>
      <c r="J159" t="s">
        <v>153</v>
      </c>
      <c r="K159" t="s">
        <v>78</v>
      </c>
      <c r="L159" t="s">
        <v>151</v>
      </c>
      <c r="M159" t="s">
        <v>152</v>
      </c>
      <c r="N159" t="s">
        <v>77</v>
      </c>
      <c r="O159" t="s">
        <v>93</v>
      </c>
      <c r="P159" t="str">
        <f>"                              "</f>
        <v xml:space="preserve">                              </v>
      </c>
      <c r="Q159">
        <v>0</v>
      </c>
      <c r="R159">
        <v>0</v>
      </c>
      <c r="S159">
        <v>0</v>
      </c>
      <c r="T159">
        <v>0</v>
      </c>
      <c r="U159">
        <v>0</v>
      </c>
      <c r="V159">
        <v>0</v>
      </c>
      <c r="W159">
        <v>0</v>
      </c>
      <c r="X159">
        <v>0</v>
      </c>
      <c r="Y159">
        <v>0</v>
      </c>
      <c r="Z159">
        <v>0</v>
      </c>
      <c r="AA159">
        <v>0</v>
      </c>
      <c r="AB159">
        <v>0</v>
      </c>
      <c r="AC159">
        <v>0</v>
      </c>
      <c r="AD159">
        <v>0</v>
      </c>
      <c r="AE159">
        <v>0</v>
      </c>
      <c r="AF159">
        <v>0</v>
      </c>
      <c r="AG159">
        <v>0</v>
      </c>
      <c r="AH159">
        <v>0</v>
      </c>
      <c r="AI159">
        <v>0</v>
      </c>
      <c r="AJ159">
        <v>0</v>
      </c>
      <c r="AK159">
        <v>217.36</v>
      </c>
      <c r="AL159">
        <v>0</v>
      </c>
      <c r="AM159">
        <v>0</v>
      </c>
      <c r="AN159">
        <v>0</v>
      </c>
      <c r="AO159">
        <v>0</v>
      </c>
      <c r="AP159">
        <v>0</v>
      </c>
      <c r="AQ159">
        <v>0</v>
      </c>
      <c r="AR159">
        <v>0</v>
      </c>
      <c r="AS159">
        <v>0</v>
      </c>
      <c r="AT159">
        <v>0</v>
      </c>
      <c r="AU159">
        <v>0</v>
      </c>
      <c r="AV159">
        <v>0</v>
      </c>
      <c r="AW159">
        <v>0</v>
      </c>
      <c r="AX159">
        <v>0</v>
      </c>
      <c r="AY159">
        <v>0</v>
      </c>
      <c r="AZ159">
        <v>0</v>
      </c>
      <c r="BA159">
        <v>0</v>
      </c>
      <c r="BB159">
        <v>0</v>
      </c>
      <c r="BC159">
        <v>0</v>
      </c>
      <c r="BD159">
        <v>0</v>
      </c>
      <c r="BE159">
        <v>0</v>
      </c>
      <c r="BF159">
        <v>0</v>
      </c>
      <c r="BG159">
        <v>0</v>
      </c>
      <c r="BH159">
        <v>1</v>
      </c>
      <c r="BI159">
        <v>63</v>
      </c>
      <c r="BJ159">
        <v>41.6</v>
      </c>
      <c r="BK159">
        <v>63</v>
      </c>
      <c r="BL159">
        <v>632.72</v>
      </c>
      <c r="BM159">
        <v>94.91</v>
      </c>
      <c r="BN159">
        <v>727.63</v>
      </c>
      <c r="BO159">
        <v>727.63</v>
      </c>
      <c r="BQ159" t="s">
        <v>154</v>
      </c>
      <c r="BR159" t="s">
        <v>247</v>
      </c>
      <c r="BS159" s="3">
        <v>44706</v>
      </c>
      <c r="BT159" s="4">
        <v>0.36319444444444443</v>
      </c>
      <c r="BU159" t="s">
        <v>208</v>
      </c>
      <c r="BV159" t="s">
        <v>96</v>
      </c>
      <c r="BY159">
        <v>208000</v>
      </c>
      <c r="CA159" t="s">
        <v>157</v>
      </c>
      <c r="CC159" t="s">
        <v>152</v>
      </c>
      <c r="CD159">
        <v>2054</v>
      </c>
      <c r="CE159" t="s">
        <v>89</v>
      </c>
      <c r="CF159" s="3">
        <v>44707</v>
      </c>
      <c r="CI159">
        <v>1</v>
      </c>
      <c r="CJ159">
        <v>1</v>
      </c>
      <c r="CK159">
        <v>43</v>
      </c>
      <c r="CL159" t="s">
        <v>85</v>
      </c>
    </row>
    <row r="160" spans="1:90" x14ac:dyDescent="0.25">
      <c r="A160" t="s">
        <v>72</v>
      </c>
      <c r="B160" t="s">
        <v>73</v>
      </c>
      <c r="C160" t="s">
        <v>74</v>
      </c>
      <c r="E160" t="str">
        <f>"009940900583"</f>
        <v>009940900583</v>
      </c>
      <c r="F160" s="3">
        <v>44692</v>
      </c>
      <c r="G160">
        <v>202302</v>
      </c>
      <c r="H160" t="s">
        <v>118</v>
      </c>
      <c r="I160" t="s">
        <v>119</v>
      </c>
      <c r="J160" t="s">
        <v>77</v>
      </c>
      <c r="K160" t="s">
        <v>78</v>
      </c>
      <c r="L160" t="s">
        <v>99</v>
      </c>
      <c r="M160" t="s">
        <v>100</v>
      </c>
      <c r="N160" t="s">
        <v>77</v>
      </c>
      <c r="O160" t="s">
        <v>93</v>
      </c>
      <c r="P160" t="str">
        <f>"                              "</f>
        <v xml:space="preserve">                              </v>
      </c>
      <c r="Q160">
        <v>0</v>
      </c>
      <c r="R160">
        <v>0</v>
      </c>
      <c r="S160">
        <v>0</v>
      </c>
      <c r="T160">
        <v>0</v>
      </c>
      <c r="U160">
        <v>0</v>
      </c>
      <c r="V160">
        <v>0</v>
      </c>
      <c r="W160">
        <v>0</v>
      </c>
      <c r="X160">
        <v>0</v>
      </c>
      <c r="Y160">
        <v>0</v>
      </c>
      <c r="Z160">
        <v>0</v>
      </c>
      <c r="AA160">
        <v>0</v>
      </c>
      <c r="AB160">
        <v>0</v>
      </c>
      <c r="AC160">
        <v>0</v>
      </c>
      <c r="AD160">
        <v>0</v>
      </c>
      <c r="AE160">
        <v>0</v>
      </c>
      <c r="AF160">
        <v>0</v>
      </c>
      <c r="AG160">
        <v>0</v>
      </c>
      <c r="AH160">
        <v>0</v>
      </c>
      <c r="AI160">
        <v>0</v>
      </c>
      <c r="AJ160">
        <v>0</v>
      </c>
      <c r="AK160">
        <v>44.63</v>
      </c>
      <c r="AL160">
        <v>0</v>
      </c>
      <c r="AM160">
        <v>0</v>
      </c>
      <c r="AN160">
        <v>0</v>
      </c>
      <c r="AO160">
        <v>0</v>
      </c>
      <c r="AP160">
        <v>0</v>
      </c>
      <c r="AQ160">
        <v>0</v>
      </c>
      <c r="AR160">
        <v>0</v>
      </c>
      <c r="AS160">
        <v>0</v>
      </c>
      <c r="AT160">
        <v>0</v>
      </c>
      <c r="AU160">
        <v>0</v>
      </c>
      <c r="AV160">
        <v>0</v>
      </c>
      <c r="AW160">
        <v>0</v>
      </c>
      <c r="AX160">
        <v>0</v>
      </c>
      <c r="AY160">
        <v>0</v>
      </c>
      <c r="AZ160">
        <v>0</v>
      </c>
      <c r="BA160">
        <v>0</v>
      </c>
      <c r="BB160">
        <v>0</v>
      </c>
      <c r="BC160">
        <v>0</v>
      </c>
      <c r="BD160">
        <v>0</v>
      </c>
      <c r="BE160">
        <v>0</v>
      </c>
      <c r="BF160">
        <v>0</v>
      </c>
      <c r="BG160">
        <v>0</v>
      </c>
      <c r="BH160">
        <v>1</v>
      </c>
      <c r="BI160">
        <v>1</v>
      </c>
      <c r="BJ160">
        <v>0.2</v>
      </c>
      <c r="BK160">
        <v>1</v>
      </c>
      <c r="BL160">
        <v>134.08000000000001</v>
      </c>
      <c r="BM160">
        <v>20.11</v>
      </c>
      <c r="BN160">
        <v>154.19</v>
      </c>
      <c r="BO160">
        <v>154.19</v>
      </c>
      <c r="BQ160" t="s">
        <v>439</v>
      </c>
      <c r="BS160" s="3">
        <v>44693</v>
      </c>
      <c r="BT160" s="4">
        <v>0.32361111111111113</v>
      </c>
      <c r="BU160" t="s">
        <v>294</v>
      </c>
      <c r="BV160" t="s">
        <v>96</v>
      </c>
      <c r="BY160">
        <v>1200</v>
      </c>
      <c r="BZ160" t="s">
        <v>97</v>
      </c>
      <c r="CA160" t="s">
        <v>202</v>
      </c>
      <c r="CC160" t="s">
        <v>100</v>
      </c>
      <c r="CD160">
        <v>2194</v>
      </c>
      <c r="CE160" t="s">
        <v>89</v>
      </c>
      <c r="CF160" s="3">
        <v>44694</v>
      </c>
      <c r="CI160">
        <v>1</v>
      </c>
      <c r="CJ160">
        <v>1</v>
      </c>
      <c r="CK160">
        <v>41</v>
      </c>
      <c r="CL160" t="s">
        <v>85</v>
      </c>
    </row>
    <row r="161" spans="1:90" x14ac:dyDescent="0.25">
      <c r="A161" t="s">
        <v>72</v>
      </c>
      <c r="B161" t="s">
        <v>73</v>
      </c>
      <c r="C161" t="s">
        <v>74</v>
      </c>
      <c r="E161" t="str">
        <f>"009941735770"</f>
        <v>009941735770</v>
      </c>
      <c r="F161" s="3">
        <v>44693</v>
      </c>
      <c r="G161">
        <v>202302</v>
      </c>
      <c r="H161" t="s">
        <v>75</v>
      </c>
      <c r="I161" t="s">
        <v>76</v>
      </c>
      <c r="J161" t="s">
        <v>77</v>
      </c>
      <c r="K161" t="s">
        <v>78</v>
      </c>
      <c r="L161" t="s">
        <v>245</v>
      </c>
      <c r="M161" t="s">
        <v>246</v>
      </c>
      <c r="N161" t="s">
        <v>77</v>
      </c>
      <c r="O161" t="s">
        <v>81</v>
      </c>
      <c r="P161" t="str">
        <f t="shared" ref="P161:P168" si="8">"STORES                        "</f>
        <v xml:space="preserve">STORES                        </v>
      </c>
      <c r="Q161">
        <v>0</v>
      </c>
      <c r="R161">
        <v>0</v>
      </c>
      <c r="S161">
        <v>0</v>
      </c>
      <c r="T161">
        <v>0</v>
      </c>
      <c r="U161">
        <v>0</v>
      </c>
      <c r="V161">
        <v>0</v>
      </c>
      <c r="W161">
        <v>0</v>
      </c>
      <c r="X161">
        <v>0</v>
      </c>
      <c r="Y161">
        <v>0</v>
      </c>
      <c r="Z161">
        <v>0</v>
      </c>
      <c r="AA161">
        <v>0</v>
      </c>
      <c r="AB161">
        <v>0</v>
      </c>
      <c r="AC161">
        <v>0</v>
      </c>
      <c r="AD161">
        <v>0</v>
      </c>
      <c r="AE161">
        <v>0</v>
      </c>
      <c r="AF161">
        <v>0</v>
      </c>
      <c r="AG161">
        <v>0</v>
      </c>
      <c r="AH161">
        <v>0</v>
      </c>
      <c r="AI161">
        <v>0</v>
      </c>
      <c r="AJ161">
        <v>0</v>
      </c>
      <c r="AK161">
        <v>75</v>
      </c>
      <c r="AL161">
        <v>0</v>
      </c>
      <c r="AM161">
        <v>0</v>
      </c>
      <c r="AN161">
        <v>0</v>
      </c>
      <c r="AO161">
        <v>0</v>
      </c>
      <c r="AP161">
        <v>0</v>
      </c>
      <c r="AQ161">
        <v>0</v>
      </c>
      <c r="AR161">
        <v>0</v>
      </c>
      <c r="AS161">
        <v>0</v>
      </c>
      <c r="AT161">
        <v>0</v>
      </c>
      <c r="AU161">
        <v>0</v>
      </c>
      <c r="AV161">
        <v>0</v>
      </c>
      <c r="AW161">
        <v>0</v>
      </c>
      <c r="AX161">
        <v>0</v>
      </c>
      <c r="AY161">
        <v>0</v>
      </c>
      <c r="AZ161">
        <v>0</v>
      </c>
      <c r="BA161">
        <v>0</v>
      </c>
      <c r="BB161">
        <v>0</v>
      </c>
      <c r="BC161">
        <v>0</v>
      </c>
      <c r="BD161">
        <v>0</v>
      </c>
      <c r="BE161">
        <v>0</v>
      </c>
      <c r="BF161">
        <v>0</v>
      </c>
      <c r="BG161">
        <v>0</v>
      </c>
      <c r="BH161">
        <v>1</v>
      </c>
      <c r="BI161">
        <v>0.9</v>
      </c>
      <c r="BJ161">
        <v>3.4</v>
      </c>
      <c r="BK161">
        <v>3.5</v>
      </c>
      <c r="BL161">
        <v>216.51</v>
      </c>
      <c r="BM161">
        <v>32.479999999999997</v>
      </c>
      <c r="BN161">
        <v>248.99</v>
      </c>
      <c r="BO161">
        <v>248.99</v>
      </c>
      <c r="BQ161" t="s">
        <v>94</v>
      </c>
      <c r="BR161" t="s">
        <v>83</v>
      </c>
      <c r="BS161" s="3">
        <v>44694</v>
      </c>
      <c r="BT161" s="4">
        <v>0.375</v>
      </c>
      <c r="BU161" t="s">
        <v>247</v>
      </c>
      <c r="BV161" t="s">
        <v>96</v>
      </c>
      <c r="BY161">
        <v>16761.89</v>
      </c>
      <c r="BZ161" t="s">
        <v>88</v>
      </c>
      <c r="CC161" t="s">
        <v>246</v>
      </c>
      <c r="CD161">
        <v>9459</v>
      </c>
      <c r="CE161" t="s">
        <v>89</v>
      </c>
      <c r="CF161" s="3">
        <v>44694</v>
      </c>
      <c r="CI161">
        <v>1</v>
      </c>
      <c r="CJ161">
        <v>1</v>
      </c>
      <c r="CK161">
        <v>23</v>
      </c>
      <c r="CL161" t="s">
        <v>85</v>
      </c>
    </row>
    <row r="162" spans="1:90" x14ac:dyDescent="0.25">
      <c r="A162" t="s">
        <v>72</v>
      </c>
      <c r="B162" t="s">
        <v>73</v>
      </c>
      <c r="C162" t="s">
        <v>74</v>
      </c>
      <c r="E162" t="str">
        <f>"009941916104"</f>
        <v>009941916104</v>
      </c>
      <c r="F162" s="3">
        <v>44693</v>
      </c>
      <c r="G162">
        <v>202302</v>
      </c>
      <c r="H162" t="s">
        <v>75</v>
      </c>
      <c r="I162" t="s">
        <v>76</v>
      </c>
      <c r="J162" t="s">
        <v>77</v>
      </c>
      <c r="K162" t="s">
        <v>78</v>
      </c>
      <c r="L162" t="s">
        <v>426</v>
      </c>
      <c r="M162" t="s">
        <v>427</v>
      </c>
      <c r="N162" t="s">
        <v>77</v>
      </c>
      <c r="O162" t="s">
        <v>81</v>
      </c>
      <c r="P162" t="str">
        <f t="shared" si="8"/>
        <v xml:space="preserve">STORES                        </v>
      </c>
      <c r="Q162">
        <v>0</v>
      </c>
      <c r="R162">
        <v>0</v>
      </c>
      <c r="S162">
        <v>0</v>
      </c>
      <c r="T162">
        <v>0</v>
      </c>
      <c r="U162">
        <v>0</v>
      </c>
      <c r="V162">
        <v>0</v>
      </c>
      <c r="W162">
        <v>0</v>
      </c>
      <c r="X162">
        <v>0</v>
      </c>
      <c r="Y162">
        <v>0</v>
      </c>
      <c r="Z162">
        <v>0</v>
      </c>
      <c r="AA162">
        <v>0</v>
      </c>
      <c r="AB162">
        <v>0</v>
      </c>
      <c r="AC162">
        <v>0</v>
      </c>
      <c r="AD162">
        <v>0</v>
      </c>
      <c r="AE162">
        <v>0</v>
      </c>
      <c r="AF162">
        <v>0</v>
      </c>
      <c r="AG162">
        <v>0</v>
      </c>
      <c r="AH162">
        <v>0</v>
      </c>
      <c r="AI162">
        <v>0</v>
      </c>
      <c r="AJ162">
        <v>0</v>
      </c>
      <c r="AK162">
        <v>44.71</v>
      </c>
      <c r="AL162">
        <v>0</v>
      </c>
      <c r="AM162">
        <v>0</v>
      </c>
      <c r="AN162">
        <v>0</v>
      </c>
      <c r="AO162">
        <v>0</v>
      </c>
      <c r="AP162">
        <v>0</v>
      </c>
      <c r="AQ162">
        <v>0</v>
      </c>
      <c r="AR162">
        <v>0</v>
      </c>
      <c r="AS162">
        <v>0</v>
      </c>
      <c r="AT162">
        <v>0</v>
      </c>
      <c r="AU162">
        <v>0</v>
      </c>
      <c r="AV162">
        <v>0</v>
      </c>
      <c r="AW162">
        <v>0</v>
      </c>
      <c r="AX162">
        <v>0</v>
      </c>
      <c r="AY162">
        <v>0</v>
      </c>
      <c r="AZ162">
        <v>0</v>
      </c>
      <c r="BA162">
        <v>0</v>
      </c>
      <c r="BB162">
        <v>0</v>
      </c>
      <c r="BC162">
        <v>0</v>
      </c>
      <c r="BD162">
        <v>0</v>
      </c>
      <c r="BE162">
        <v>0</v>
      </c>
      <c r="BF162">
        <v>0</v>
      </c>
      <c r="BG162">
        <v>0</v>
      </c>
      <c r="BH162">
        <v>1</v>
      </c>
      <c r="BI162">
        <v>0.2</v>
      </c>
      <c r="BJ162">
        <v>1.7</v>
      </c>
      <c r="BK162">
        <v>2</v>
      </c>
      <c r="BL162">
        <v>129.07</v>
      </c>
      <c r="BM162">
        <v>19.36</v>
      </c>
      <c r="BN162">
        <v>148.43</v>
      </c>
      <c r="BO162">
        <v>148.43</v>
      </c>
      <c r="BQ162" t="s">
        <v>94</v>
      </c>
      <c r="BR162" t="s">
        <v>134</v>
      </c>
      <c r="BS162" s="3">
        <v>44697</v>
      </c>
      <c r="BT162" s="4">
        <v>0.38541666666666669</v>
      </c>
      <c r="BU162" t="s">
        <v>440</v>
      </c>
      <c r="BV162" t="s">
        <v>96</v>
      </c>
      <c r="BY162">
        <v>8715.49</v>
      </c>
      <c r="BZ162" t="s">
        <v>88</v>
      </c>
      <c r="CC162" t="s">
        <v>427</v>
      </c>
      <c r="CD162">
        <v>5099</v>
      </c>
      <c r="CE162" t="s">
        <v>89</v>
      </c>
      <c r="CF162" s="3">
        <v>44697</v>
      </c>
      <c r="CI162">
        <v>3</v>
      </c>
      <c r="CJ162">
        <v>2</v>
      </c>
      <c r="CK162">
        <v>23</v>
      </c>
      <c r="CL162" t="s">
        <v>85</v>
      </c>
    </row>
    <row r="163" spans="1:90" x14ac:dyDescent="0.25">
      <c r="A163" t="s">
        <v>72</v>
      </c>
      <c r="B163" t="s">
        <v>73</v>
      </c>
      <c r="C163" t="s">
        <v>74</v>
      </c>
      <c r="E163" t="str">
        <f>"009941735771"</f>
        <v>009941735771</v>
      </c>
      <c r="F163" s="3">
        <v>44693</v>
      </c>
      <c r="G163">
        <v>202302</v>
      </c>
      <c r="H163" t="s">
        <v>75</v>
      </c>
      <c r="I163" t="s">
        <v>76</v>
      </c>
      <c r="J163" t="s">
        <v>77</v>
      </c>
      <c r="K163" t="s">
        <v>78</v>
      </c>
      <c r="L163" t="s">
        <v>122</v>
      </c>
      <c r="M163" t="s">
        <v>123</v>
      </c>
      <c r="N163" t="s">
        <v>441</v>
      </c>
      <c r="O163" t="s">
        <v>93</v>
      </c>
      <c r="P163" t="str">
        <f t="shared" si="8"/>
        <v xml:space="preserve">STORES                        </v>
      </c>
      <c r="Q163">
        <v>0</v>
      </c>
      <c r="R163">
        <v>0</v>
      </c>
      <c r="S163">
        <v>0</v>
      </c>
      <c r="T163">
        <v>0</v>
      </c>
      <c r="U163">
        <v>0</v>
      </c>
      <c r="V163">
        <v>0</v>
      </c>
      <c r="W163">
        <v>0</v>
      </c>
      <c r="X163">
        <v>0</v>
      </c>
      <c r="Y163">
        <v>0</v>
      </c>
      <c r="Z163">
        <v>0</v>
      </c>
      <c r="AA163">
        <v>0</v>
      </c>
      <c r="AB163">
        <v>0</v>
      </c>
      <c r="AC163">
        <v>0</v>
      </c>
      <c r="AD163">
        <v>0</v>
      </c>
      <c r="AE163">
        <v>0</v>
      </c>
      <c r="AF163">
        <v>0</v>
      </c>
      <c r="AG163">
        <v>0</v>
      </c>
      <c r="AH163">
        <v>0</v>
      </c>
      <c r="AI163">
        <v>0</v>
      </c>
      <c r="AJ163">
        <v>0</v>
      </c>
      <c r="AK163">
        <v>751.4</v>
      </c>
      <c r="AL163">
        <v>0</v>
      </c>
      <c r="AM163">
        <v>0</v>
      </c>
      <c r="AN163">
        <v>0</v>
      </c>
      <c r="AO163">
        <v>0</v>
      </c>
      <c r="AP163">
        <v>0</v>
      </c>
      <c r="AQ163">
        <v>0</v>
      </c>
      <c r="AR163">
        <v>0</v>
      </c>
      <c r="AS163">
        <v>0</v>
      </c>
      <c r="AT163">
        <v>0</v>
      </c>
      <c r="AU163">
        <v>0</v>
      </c>
      <c r="AV163">
        <v>0</v>
      </c>
      <c r="AW163">
        <v>0</v>
      </c>
      <c r="AX163">
        <v>0</v>
      </c>
      <c r="AY163">
        <v>0</v>
      </c>
      <c r="AZ163">
        <v>0</v>
      </c>
      <c r="BA163">
        <v>0</v>
      </c>
      <c r="BB163">
        <v>0</v>
      </c>
      <c r="BC163">
        <v>0</v>
      </c>
      <c r="BD163">
        <v>0</v>
      </c>
      <c r="BE163">
        <v>0</v>
      </c>
      <c r="BF163">
        <v>0</v>
      </c>
      <c r="BG163">
        <v>0</v>
      </c>
      <c r="BH163">
        <v>1</v>
      </c>
      <c r="BI163">
        <v>229</v>
      </c>
      <c r="BJ163">
        <v>124.8</v>
      </c>
      <c r="BK163">
        <v>229</v>
      </c>
      <c r="BL163">
        <v>2174.38</v>
      </c>
      <c r="BM163">
        <v>326.16000000000003</v>
      </c>
      <c r="BN163">
        <v>2500.54</v>
      </c>
      <c r="BO163">
        <v>2500.54</v>
      </c>
      <c r="BQ163" t="s">
        <v>442</v>
      </c>
      <c r="BR163" t="s">
        <v>94</v>
      </c>
      <c r="BS163" s="3">
        <v>44694</v>
      </c>
      <c r="BT163" s="4">
        <v>0.70277777777777783</v>
      </c>
      <c r="BU163" t="s">
        <v>443</v>
      </c>
      <c r="BV163" t="s">
        <v>96</v>
      </c>
      <c r="BY163">
        <v>624000</v>
      </c>
      <c r="BZ163" t="s">
        <v>97</v>
      </c>
      <c r="CA163" t="s">
        <v>444</v>
      </c>
      <c r="CC163" t="s">
        <v>123</v>
      </c>
      <c r="CD163">
        <v>8600</v>
      </c>
      <c r="CE163" t="s">
        <v>89</v>
      </c>
      <c r="CF163" s="3">
        <v>44697</v>
      </c>
      <c r="CI163">
        <v>2</v>
      </c>
      <c r="CJ163">
        <v>1</v>
      </c>
      <c r="CK163">
        <v>43</v>
      </c>
      <c r="CL163" t="s">
        <v>85</v>
      </c>
    </row>
    <row r="164" spans="1:90" x14ac:dyDescent="0.25">
      <c r="A164" t="s">
        <v>72</v>
      </c>
      <c r="B164" t="s">
        <v>73</v>
      </c>
      <c r="C164" t="s">
        <v>74</v>
      </c>
      <c r="E164" t="str">
        <f>"009941915394"</f>
        <v>009941915394</v>
      </c>
      <c r="F164" s="3">
        <v>44693</v>
      </c>
      <c r="G164">
        <v>202302</v>
      </c>
      <c r="H164" t="s">
        <v>75</v>
      </c>
      <c r="I164" t="s">
        <v>76</v>
      </c>
      <c r="J164" t="s">
        <v>77</v>
      </c>
      <c r="K164" t="s">
        <v>78</v>
      </c>
      <c r="L164" t="s">
        <v>147</v>
      </c>
      <c r="M164" t="s">
        <v>148</v>
      </c>
      <c r="N164" t="s">
        <v>77</v>
      </c>
      <c r="O164" t="s">
        <v>93</v>
      </c>
      <c r="P164" t="str">
        <f t="shared" si="8"/>
        <v xml:space="preserve">STORES                        </v>
      </c>
      <c r="Q164">
        <v>0</v>
      </c>
      <c r="R164">
        <v>0</v>
      </c>
      <c r="S164">
        <v>0</v>
      </c>
      <c r="T164">
        <v>0</v>
      </c>
      <c r="U164">
        <v>0</v>
      </c>
      <c r="V164">
        <v>0</v>
      </c>
      <c r="W164">
        <v>0</v>
      </c>
      <c r="X164">
        <v>0</v>
      </c>
      <c r="Y164">
        <v>0</v>
      </c>
      <c r="Z164">
        <v>0</v>
      </c>
      <c r="AA164">
        <v>0</v>
      </c>
      <c r="AB164">
        <v>0</v>
      </c>
      <c r="AC164">
        <v>0</v>
      </c>
      <c r="AD164">
        <v>0</v>
      </c>
      <c r="AE164">
        <v>0</v>
      </c>
      <c r="AF164">
        <v>0</v>
      </c>
      <c r="AG164">
        <v>0</v>
      </c>
      <c r="AH164">
        <v>0</v>
      </c>
      <c r="AI164">
        <v>0</v>
      </c>
      <c r="AJ164">
        <v>0</v>
      </c>
      <c r="AK164">
        <v>62.94</v>
      </c>
      <c r="AL164">
        <v>0</v>
      </c>
      <c r="AM164">
        <v>0</v>
      </c>
      <c r="AN164">
        <v>0</v>
      </c>
      <c r="AO164">
        <v>0</v>
      </c>
      <c r="AP164">
        <v>0</v>
      </c>
      <c r="AQ164">
        <v>0</v>
      </c>
      <c r="AR164">
        <v>0</v>
      </c>
      <c r="AS164">
        <v>0</v>
      </c>
      <c r="AT164">
        <v>0</v>
      </c>
      <c r="AU164">
        <v>0</v>
      </c>
      <c r="AV164">
        <v>0</v>
      </c>
      <c r="AW164">
        <v>0</v>
      </c>
      <c r="AX164">
        <v>0</v>
      </c>
      <c r="AY164">
        <v>0</v>
      </c>
      <c r="AZ164">
        <v>0</v>
      </c>
      <c r="BA164">
        <v>0</v>
      </c>
      <c r="BB164">
        <v>0</v>
      </c>
      <c r="BC164">
        <v>0</v>
      </c>
      <c r="BD164">
        <v>0</v>
      </c>
      <c r="BE164">
        <v>0</v>
      </c>
      <c r="BF164">
        <v>0</v>
      </c>
      <c r="BG164">
        <v>0</v>
      </c>
      <c r="BH164">
        <v>1</v>
      </c>
      <c r="BI164">
        <v>4.4000000000000004</v>
      </c>
      <c r="BJ164">
        <v>5.5</v>
      </c>
      <c r="BK164">
        <v>6</v>
      </c>
      <c r="BL164">
        <v>186.94</v>
      </c>
      <c r="BM164">
        <v>28.04</v>
      </c>
      <c r="BN164">
        <v>214.98</v>
      </c>
      <c r="BO164">
        <v>214.98</v>
      </c>
      <c r="BQ164" t="s">
        <v>94</v>
      </c>
      <c r="BR164" t="s">
        <v>94</v>
      </c>
      <c r="BS164" s="3">
        <v>44694</v>
      </c>
      <c r="BT164" s="4">
        <v>0.48402777777777778</v>
      </c>
      <c r="BU164" t="s">
        <v>149</v>
      </c>
      <c r="BV164" t="s">
        <v>96</v>
      </c>
      <c r="BY164">
        <v>27375.49</v>
      </c>
      <c r="BZ164" t="s">
        <v>97</v>
      </c>
      <c r="CA164" t="s">
        <v>150</v>
      </c>
      <c r="CC164" t="s">
        <v>148</v>
      </c>
      <c r="CD164">
        <v>300</v>
      </c>
      <c r="CE164" t="s">
        <v>89</v>
      </c>
      <c r="CF164" s="3">
        <v>44694</v>
      </c>
      <c r="CI164">
        <v>1</v>
      </c>
      <c r="CJ164">
        <v>1</v>
      </c>
      <c r="CK164">
        <v>43</v>
      </c>
      <c r="CL164" t="s">
        <v>85</v>
      </c>
    </row>
    <row r="165" spans="1:90" x14ac:dyDescent="0.25">
      <c r="A165" t="s">
        <v>72</v>
      </c>
      <c r="B165" t="s">
        <v>73</v>
      </c>
      <c r="C165" t="s">
        <v>74</v>
      </c>
      <c r="E165" t="str">
        <f>"009941735772"</f>
        <v>009941735772</v>
      </c>
      <c r="F165" s="3">
        <v>44693</v>
      </c>
      <c r="G165">
        <v>202302</v>
      </c>
      <c r="H165" t="s">
        <v>75</v>
      </c>
      <c r="I165" t="s">
        <v>76</v>
      </c>
      <c r="J165" t="s">
        <v>77</v>
      </c>
      <c r="K165" t="s">
        <v>78</v>
      </c>
      <c r="L165" t="s">
        <v>185</v>
      </c>
      <c r="M165" t="s">
        <v>186</v>
      </c>
      <c r="N165" t="s">
        <v>77</v>
      </c>
      <c r="O165" t="s">
        <v>93</v>
      </c>
      <c r="P165" t="str">
        <f t="shared" si="8"/>
        <v xml:space="preserve">STORES                        </v>
      </c>
      <c r="Q165">
        <v>0</v>
      </c>
      <c r="R165">
        <v>0</v>
      </c>
      <c r="S165">
        <v>0</v>
      </c>
      <c r="T165">
        <v>0</v>
      </c>
      <c r="U165">
        <v>0</v>
      </c>
      <c r="V165">
        <v>0</v>
      </c>
      <c r="W165">
        <v>0</v>
      </c>
      <c r="X165">
        <v>0</v>
      </c>
      <c r="Y165">
        <v>0</v>
      </c>
      <c r="Z165">
        <v>0</v>
      </c>
      <c r="AA165">
        <v>0</v>
      </c>
      <c r="AB165">
        <v>0</v>
      </c>
      <c r="AC165">
        <v>0</v>
      </c>
      <c r="AD165">
        <v>0</v>
      </c>
      <c r="AE165">
        <v>0</v>
      </c>
      <c r="AF165">
        <v>0</v>
      </c>
      <c r="AG165">
        <v>0</v>
      </c>
      <c r="AH165">
        <v>0</v>
      </c>
      <c r="AI165">
        <v>0</v>
      </c>
      <c r="AJ165">
        <v>0</v>
      </c>
      <c r="AK165">
        <v>62.94</v>
      </c>
      <c r="AL165">
        <v>0</v>
      </c>
      <c r="AM165">
        <v>0</v>
      </c>
      <c r="AN165">
        <v>0</v>
      </c>
      <c r="AO165">
        <v>0</v>
      </c>
      <c r="AP165">
        <v>0</v>
      </c>
      <c r="AQ165">
        <v>0</v>
      </c>
      <c r="AR165">
        <v>0</v>
      </c>
      <c r="AS165">
        <v>0</v>
      </c>
      <c r="AT165">
        <v>0</v>
      </c>
      <c r="AU165">
        <v>0</v>
      </c>
      <c r="AV165">
        <v>0</v>
      </c>
      <c r="AW165">
        <v>0</v>
      </c>
      <c r="AX165">
        <v>0</v>
      </c>
      <c r="AY165">
        <v>0</v>
      </c>
      <c r="AZ165">
        <v>0</v>
      </c>
      <c r="BA165">
        <v>0</v>
      </c>
      <c r="BB165">
        <v>0</v>
      </c>
      <c r="BC165">
        <v>0</v>
      </c>
      <c r="BD165">
        <v>0</v>
      </c>
      <c r="BE165">
        <v>0</v>
      </c>
      <c r="BF165">
        <v>0</v>
      </c>
      <c r="BG165">
        <v>0</v>
      </c>
      <c r="BH165">
        <v>1</v>
      </c>
      <c r="BI165">
        <v>10.8</v>
      </c>
      <c r="BJ165">
        <v>12.5</v>
      </c>
      <c r="BK165">
        <v>13</v>
      </c>
      <c r="BL165">
        <v>186.94</v>
      </c>
      <c r="BM165">
        <v>28.04</v>
      </c>
      <c r="BN165">
        <v>214.98</v>
      </c>
      <c r="BO165">
        <v>214.98</v>
      </c>
      <c r="BQ165" t="s">
        <v>94</v>
      </c>
      <c r="BR165" t="s">
        <v>83</v>
      </c>
      <c r="BS165" s="3">
        <v>44698</v>
      </c>
      <c r="BT165" s="4">
        <v>0.32916666666666666</v>
      </c>
      <c r="BU165" t="s">
        <v>431</v>
      </c>
      <c r="BV165" t="s">
        <v>85</v>
      </c>
      <c r="BW165" t="s">
        <v>86</v>
      </c>
      <c r="BX165" t="s">
        <v>394</v>
      </c>
      <c r="BY165">
        <v>62270.21</v>
      </c>
      <c r="BZ165" t="s">
        <v>97</v>
      </c>
      <c r="CC165" t="s">
        <v>186</v>
      </c>
      <c r="CD165">
        <v>3900</v>
      </c>
      <c r="CE165" t="s">
        <v>89</v>
      </c>
      <c r="CF165" s="3">
        <v>44698</v>
      </c>
      <c r="CI165">
        <v>2</v>
      </c>
      <c r="CJ165">
        <v>3</v>
      </c>
      <c r="CK165">
        <v>43</v>
      </c>
      <c r="CL165" t="s">
        <v>85</v>
      </c>
    </row>
    <row r="166" spans="1:90" x14ac:dyDescent="0.25">
      <c r="A166" t="s">
        <v>72</v>
      </c>
      <c r="B166" t="s">
        <v>73</v>
      </c>
      <c r="C166" t="s">
        <v>74</v>
      </c>
      <c r="E166" t="str">
        <f>"009941915396"</f>
        <v>009941915396</v>
      </c>
      <c r="F166" s="3">
        <v>44693</v>
      </c>
      <c r="G166">
        <v>202302</v>
      </c>
      <c r="H166" t="s">
        <v>75</v>
      </c>
      <c r="I166" t="s">
        <v>76</v>
      </c>
      <c r="J166" t="s">
        <v>77</v>
      </c>
      <c r="K166" t="s">
        <v>78</v>
      </c>
      <c r="L166" t="s">
        <v>147</v>
      </c>
      <c r="M166" t="s">
        <v>148</v>
      </c>
      <c r="N166" t="s">
        <v>77</v>
      </c>
      <c r="O166" t="s">
        <v>93</v>
      </c>
      <c r="P166" t="str">
        <f t="shared" si="8"/>
        <v xml:space="preserve">STORES                        </v>
      </c>
      <c r="Q166">
        <v>0</v>
      </c>
      <c r="R166">
        <v>0</v>
      </c>
      <c r="S166">
        <v>0</v>
      </c>
      <c r="T166">
        <v>0</v>
      </c>
      <c r="U166">
        <v>0</v>
      </c>
      <c r="V166">
        <v>0</v>
      </c>
      <c r="W166">
        <v>0</v>
      </c>
      <c r="X166">
        <v>0</v>
      </c>
      <c r="Y166">
        <v>0</v>
      </c>
      <c r="Z166">
        <v>0</v>
      </c>
      <c r="AA166">
        <v>0</v>
      </c>
      <c r="AB166">
        <v>0</v>
      </c>
      <c r="AC166">
        <v>0</v>
      </c>
      <c r="AD166">
        <v>0</v>
      </c>
      <c r="AE166">
        <v>0</v>
      </c>
      <c r="AF166">
        <v>0</v>
      </c>
      <c r="AG166">
        <v>0</v>
      </c>
      <c r="AH166">
        <v>0</v>
      </c>
      <c r="AI166">
        <v>0</v>
      </c>
      <c r="AJ166">
        <v>0</v>
      </c>
      <c r="AK166">
        <v>127.28</v>
      </c>
      <c r="AL166">
        <v>0</v>
      </c>
      <c r="AM166">
        <v>0</v>
      </c>
      <c r="AN166">
        <v>0</v>
      </c>
      <c r="AO166">
        <v>0</v>
      </c>
      <c r="AP166">
        <v>0</v>
      </c>
      <c r="AQ166">
        <v>0</v>
      </c>
      <c r="AR166">
        <v>0</v>
      </c>
      <c r="AS166">
        <v>0</v>
      </c>
      <c r="AT166">
        <v>0</v>
      </c>
      <c r="AU166">
        <v>0</v>
      </c>
      <c r="AV166">
        <v>0</v>
      </c>
      <c r="AW166">
        <v>0</v>
      </c>
      <c r="AX166">
        <v>0</v>
      </c>
      <c r="AY166">
        <v>0</v>
      </c>
      <c r="AZ166">
        <v>0</v>
      </c>
      <c r="BA166">
        <v>0</v>
      </c>
      <c r="BB166">
        <v>0</v>
      </c>
      <c r="BC166">
        <v>0</v>
      </c>
      <c r="BD166">
        <v>0</v>
      </c>
      <c r="BE166">
        <v>0</v>
      </c>
      <c r="BF166">
        <v>0</v>
      </c>
      <c r="BG166">
        <v>0</v>
      </c>
      <c r="BH166">
        <v>4</v>
      </c>
      <c r="BI166">
        <v>22.3</v>
      </c>
      <c r="BJ166">
        <v>34.799999999999997</v>
      </c>
      <c r="BK166">
        <v>35</v>
      </c>
      <c r="BL166">
        <v>372.68</v>
      </c>
      <c r="BM166">
        <v>55.9</v>
      </c>
      <c r="BN166">
        <v>428.58</v>
      </c>
      <c r="BO166">
        <v>428.58</v>
      </c>
      <c r="BQ166" t="s">
        <v>94</v>
      </c>
      <c r="BR166" t="s">
        <v>83</v>
      </c>
      <c r="BS166" s="3">
        <v>44694</v>
      </c>
      <c r="BT166" s="4">
        <v>0.48402777777777778</v>
      </c>
      <c r="BU166" t="s">
        <v>149</v>
      </c>
      <c r="BV166" t="s">
        <v>96</v>
      </c>
      <c r="BY166">
        <v>173833.75</v>
      </c>
      <c r="BZ166" t="s">
        <v>97</v>
      </c>
      <c r="CA166" t="s">
        <v>150</v>
      </c>
      <c r="CC166" t="s">
        <v>148</v>
      </c>
      <c r="CD166">
        <v>300</v>
      </c>
      <c r="CE166" t="s">
        <v>89</v>
      </c>
      <c r="CF166" s="3">
        <v>44694</v>
      </c>
      <c r="CI166">
        <v>1</v>
      </c>
      <c r="CJ166">
        <v>1</v>
      </c>
      <c r="CK166">
        <v>43</v>
      </c>
      <c r="CL166" t="s">
        <v>85</v>
      </c>
    </row>
    <row r="167" spans="1:90" x14ac:dyDescent="0.25">
      <c r="A167" t="s">
        <v>72</v>
      </c>
      <c r="B167" t="s">
        <v>73</v>
      </c>
      <c r="C167" t="s">
        <v>74</v>
      </c>
      <c r="E167" t="str">
        <f>"009941332060"</f>
        <v>009941332060</v>
      </c>
      <c r="F167" s="3">
        <v>44693</v>
      </c>
      <c r="G167">
        <v>202302</v>
      </c>
      <c r="H167" t="s">
        <v>75</v>
      </c>
      <c r="I167" t="s">
        <v>76</v>
      </c>
      <c r="J167" t="s">
        <v>77</v>
      </c>
      <c r="K167" t="s">
        <v>78</v>
      </c>
      <c r="L167" t="s">
        <v>118</v>
      </c>
      <c r="M167" t="s">
        <v>119</v>
      </c>
      <c r="N167" t="s">
        <v>77</v>
      </c>
      <c r="O167" t="s">
        <v>93</v>
      </c>
      <c r="P167" t="str">
        <f t="shared" si="8"/>
        <v xml:space="preserve">STORES                        </v>
      </c>
      <c r="Q167">
        <v>0</v>
      </c>
      <c r="R167">
        <v>0</v>
      </c>
      <c r="S167">
        <v>0</v>
      </c>
      <c r="T167">
        <v>0</v>
      </c>
      <c r="U167">
        <v>0</v>
      </c>
      <c r="V167">
        <v>0</v>
      </c>
      <c r="W167">
        <v>0</v>
      </c>
      <c r="X167">
        <v>0</v>
      </c>
      <c r="Y167">
        <v>0</v>
      </c>
      <c r="Z167">
        <v>0</v>
      </c>
      <c r="AA167">
        <v>0</v>
      </c>
      <c r="AB167">
        <v>0</v>
      </c>
      <c r="AC167">
        <v>0</v>
      </c>
      <c r="AD167">
        <v>0</v>
      </c>
      <c r="AE167">
        <v>0</v>
      </c>
      <c r="AF167">
        <v>0</v>
      </c>
      <c r="AG167">
        <v>0</v>
      </c>
      <c r="AH167">
        <v>0</v>
      </c>
      <c r="AI167">
        <v>0</v>
      </c>
      <c r="AJ167">
        <v>0</v>
      </c>
      <c r="AK167">
        <v>44.63</v>
      </c>
      <c r="AL167">
        <v>0</v>
      </c>
      <c r="AM167">
        <v>0</v>
      </c>
      <c r="AN167">
        <v>0</v>
      </c>
      <c r="AO167">
        <v>0</v>
      </c>
      <c r="AP167">
        <v>0</v>
      </c>
      <c r="AQ167">
        <v>0</v>
      </c>
      <c r="AR167">
        <v>0</v>
      </c>
      <c r="AS167">
        <v>0</v>
      </c>
      <c r="AT167">
        <v>0</v>
      </c>
      <c r="AU167">
        <v>0</v>
      </c>
      <c r="AV167">
        <v>0</v>
      </c>
      <c r="AW167">
        <v>0</v>
      </c>
      <c r="AX167">
        <v>0</v>
      </c>
      <c r="AY167">
        <v>0</v>
      </c>
      <c r="AZ167">
        <v>0</v>
      </c>
      <c r="BA167">
        <v>0</v>
      </c>
      <c r="BB167">
        <v>0</v>
      </c>
      <c r="BC167">
        <v>0</v>
      </c>
      <c r="BD167">
        <v>0</v>
      </c>
      <c r="BE167">
        <v>0</v>
      </c>
      <c r="BF167">
        <v>0</v>
      </c>
      <c r="BG167">
        <v>0</v>
      </c>
      <c r="BH167">
        <v>1</v>
      </c>
      <c r="BI167">
        <v>8</v>
      </c>
      <c r="BJ167">
        <v>7.4</v>
      </c>
      <c r="BK167">
        <v>8</v>
      </c>
      <c r="BL167">
        <v>134.08000000000001</v>
      </c>
      <c r="BM167">
        <v>20.11</v>
      </c>
      <c r="BN167">
        <v>154.19</v>
      </c>
      <c r="BO167">
        <v>154.19</v>
      </c>
      <c r="BQ167" t="s">
        <v>94</v>
      </c>
      <c r="BR167" t="s">
        <v>83</v>
      </c>
      <c r="BS167" s="3">
        <v>44694</v>
      </c>
      <c r="BT167" s="4">
        <v>0.52777777777777779</v>
      </c>
      <c r="BU167" t="s">
        <v>445</v>
      </c>
      <c r="BV167" t="s">
        <v>96</v>
      </c>
      <c r="BY167">
        <v>36784.129999999997</v>
      </c>
      <c r="BZ167" t="s">
        <v>97</v>
      </c>
      <c r="CA167" t="s">
        <v>121</v>
      </c>
      <c r="CC167" t="s">
        <v>119</v>
      </c>
      <c r="CD167">
        <v>699</v>
      </c>
      <c r="CE167" t="s">
        <v>89</v>
      </c>
      <c r="CF167" s="3">
        <v>44694</v>
      </c>
      <c r="CI167">
        <v>1</v>
      </c>
      <c r="CJ167">
        <v>1</v>
      </c>
      <c r="CK167">
        <v>41</v>
      </c>
      <c r="CL167" t="s">
        <v>85</v>
      </c>
    </row>
    <row r="168" spans="1:90" x14ac:dyDescent="0.25">
      <c r="A168" t="s">
        <v>72</v>
      </c>
      <c r="B168" t="s">
        <v>73</v>
      </c>
      <c r="C168" t="s">
        <v>74</v>
      </c>
      <c r="E168" t="str">
        <f>"009940540527"</f>
        <v>009940540527</v>
      </c>
      <c r="F168" s="3">
        <v>44693</v>
      </c>
      <c r="G168">
        <v>202302</v>
      </c>
      <c r="H168" t="s">
        <v>75</v>
      </c>
      <c r="I168" t="s">
        <v>76</v>
      </c>
      <c r="J168" t="s">
        <v>77</v>
      </c>
      <c r="K168" t="s">
        <v>78</v>
      </c>
      <c r="L168" t="s">
        <v>90</v>
      </c>
      <c r="M168" t="s">
        <v>91</v>
      </c>
      <c r="N168" t="s">
        <v>77</v>
      </c>
      <c r="O168" t="s">
        <v>81</v>
      </c>
      <c r="P168" t="str">
        <f t="shared" si="8"/>
        <v xml:space="preserve">STORES                        </v>
      </c>
      <c r="Q168">
        <v>0</v>
      </c>
      <c r="R168">
        <v>0</v>
      </c>
      <c r="S168">
        <v>0</v>
      </c>
      <c r="T168">
        <v>0</v>
      </c>
      <c r="U168">
        <v>0</v>
      </c>
      <c r="V168">
        <v>0</v>
      </c>
      <c r="W168">
        <v>0</v>
      </c>
      <c r="X168">
        <v>0</v>
      </c>
      <c r="Y168">
        <v>0</v>
      </c>
      <c r="Z168">
        <v>0</v>
      </c>
      <c r="AA168">
        <v>0</v>
      </c>
      <c r="AB168">
        <v>0</v>
      </c>
      <c r="AC168">
        <v>0</v>
      </c>
      <c r="AD168">
        <v>0</v>
      </c>
      <c r="AE168">
        <v>0</v>
      </c>
      <c r="AF168">
        <v>0</v>
      </c>
      <c r="AG168">
        <v>0</v>
      </c>
      <c r="AH168">
        <v>0</v>
      </c>
      <c r="AI168">
        <v>0</v>
      </c>
      <c r="AJ168">
        <v>0</v>
      </c>
      <c r="AK168">
        <v>44.71</v>
      </c>
      <c r="AL168">
        <v>0</v>
      </c>
      <c r="AM168">
        <v>0</v>
      </c>
      <c r="AN168">
        <v>0</v>
      </c>
      <c r="AO168">
        <v>0</v>
      </c>
      <c r="AP168">
        <v>0</v>
      </c>
      <c r="AQ168">
        <v>0</v>
      </c>
      <c r="AR168">
        <v>0</v>
      </c>
      <c r="AS168">
        <v>0</v>
      </c>
      <c r="AT168">
        <v>0</v>
      </c>
      <c r="AU168">
        <v>0</v>
      </c>
      <c r="AV168">
        <v>0</v>
      </c>
      <c r="AW168">
        <v>0</v>
      </c>
      <c r="AX168">
        <v>0</v>
      </c>
      <c r="AY168">
        <v>0</v>
      </c>
      <c r="AZ168">
        <v>0</v>
      </c>
      <c r="BA168">
        <v>0</v>
      </c>
      <c r="BB168">
        <v>0</v>
      </c>
      <c r="BC168">
        <v>0</v>
      </c>
      <c r="BD168">
        <v>0</v>
      </c>
      <c r="BE168">
        <v>0</v>
      </c>
      <c r="BF168">
        <v>0</v>
      </c>
      <c r="BG168">
        <v>0</v>
      </c>
      <c r="BH168">
        <v>1</v>
      </c>
      <c r="BI168">
        <v>1</v>
      </c>
      <c r="BJ168">
        <v>0.2</v>
      </c>
      <c r="BK168">
        <v>1</v>
      </c>
      <c r="BL168">
        <v>129.07</v>
      </c>
      <c r="BM168">
        <v>19.36</v>
      </c>
      <c r="BN168">
        <v>148.43</v>
      </c>
      <c r="BO168">
        <v>148.43</v>
      </c>
      <c r="BQ168" t="s">
        <v>94</v>
      </c>
      <c r="BR168" t="s">
        <v>83</v>
      </c>
      <c r="BS168" s="3">
        <v>44694</v>
      </c>
      <c r="BT168" s="4">
        <v>0.38194444444444442</v>
      </c>
      <c r="BU168" t="s">
        <v>263</v>
      </c>
      <c r="BV168" t="s">
        <v>96</v>
      </c>
      <c r="BY168">
        <v>1200</v>
      </c>
      <c r="BZ168" t="s">
        <v>88</v>
      </c>
      <c r="CA168" t="s">
        <v>98</v>
      </c>
      <c r="CC168" t="s">
        <v>91</v>
      </c>
      <c r="CD168">
        <v>1034</v>
      </c>
      <c r="CE168" t="s">
        <v>89</v>
      </c>
      <c r="CF168" s="3">
        <v>44694</v>
      </c>
      <c r="CI168">
        <v>1</v>
      </c>
      <c r="CJ168">
        <v>1</v>
      </c>
      <c r="CK168">
        <v>23</v>
      </c>
      <c r="CL168" t="s">
        <v>85</v>
      </c>
    </row>
    <row r="169" spans="1:90" x14ac:dyDescent="0.25">
      <c r="A169" t="s">
        <v>72</v>
      </c>
      <c r="B169" t="s">
        <v>73</v>
      </c>
      <c r="C169" t="s">
        <v>74</v>
      </c>
      <c r="E169" t="str">
        <f>"009940734094"</f>
        <v>009940734094</v>
      </c>
      <c r="F169" s="3">
        <v>44693</v>
      </c>
      <c r="G169">
        <v>202302</v>
      </c>
      <c r="H169" t="s">
        <v>126</v>
      </c>
      <c r="I169" t="s">
        <v>127</v>
      </c>
      <c r="J169" t="s">
        <v>77</v>
      </c>
      <c r="K169" t="s">
        <v>78</v>
      </c>
      <c r="L169" t="s">
        <v>75</v>
      </c>
      <c r="M169" t="s">
        <v>76</v>
      </c>
      <c r="N169" t="s">
        <v>77</v>
      </c>
      <c r="O169" t="s">
        <v>81</v>
      </c>
      <c r="P169" t="str">
        <f>"                              "</f>
        <v xml:space="preserve">                              </v>
      </c>
      <c r="Q169">
        <v>0</v>
      </c>
      <c r="R169">
        <v>0</v>
      </c>
      <c r="S169">
        <v>0</v>
      </c>
      <c r="T169">
        <v>0</v>
      </c>
      <c r="U169">
        <v>0</v>
      </c>
      <c r="V169">
        <v>0</v>
      </c>
      <c r="W169">
        <v>0</v>
      </c>
      <c r="X169">
        <v>0</v>
      </c>
      <c r="Y169">
        <v>15</v>
      </c>
      <c r="Z169">
        <v>0</v>
      </c>
      <c r="AA169">
        <v>0</v>
      </c>
      <c r="AB169">
        <v>0</v>
      </c>
      <c r="AC169">
        <v>0</v>
      </c>
      <c r="AD169">
        <v>0</v>
      </c>
      <c r="AE169">
        <v>0</v>
      </c>
      <c r="AF169">
        <v>0</v>
      </c>
      <c r="AG169">
        <v>0</v>
      </c>
      <c r="AH169">
        <v>0</v>
      </c>
      <c r="AI169">
        <v>0</v>
      </c>
      <c r="AJ169">
        <v>0</v>
      </c>
      <c r="AK169">
        <v>589.91999999999996</v>
      </c>
      <c r="AL169">
        <v>0</v>
      </c>
      <c r="AM169">
        <v>0</v>
      </c>
      <c r="AN169">
        <v>0</v>
      </c>
      <c r="AO169">
        <v>0</v>
      </c>
      <c r="AP169">
        <v>0</v>
      </c>
      <c r="AQ169">
        <v>0</v>
      </c>
      <c r="AR169">
        <v>0</v>
      </c>
      <c r="AS169">
        <v>0</v>
      </c>
      <c r="AT169">
        <v>0</v>
      </c>
      <c r="AU169">
        <v>0</v>
      </c>
      <c r="AV169">
        <v>0</v>
      </c>
      <c r="AW169">
        <v>0</v>
      </c>
      <c r="AX169">
        <v>0</v>
      </c>
      <c r="AY169">
        <v>0</v>
      </c>
      <c r="AZ169">
        <v>0</v>
      </c>
      <c r="BA169">
        <v>0</v>
      </c>
      <c r="BB169">
        <v>0</v>
      </c>
      <c r="BC169">
        <v>0</v>
      </c>
      <c r="BD169">
        <v>0</v>
      </c>
      <c r="BE169">
        <v>0</v>
      </c>
      <c r="BF169">
        <v>0</v>
      </c>
      <c r="BG169">
        <v>0</v>
      </c>
      <c r="BH169">
        <v>2</v>
      </c>
      <c r="BI169">
        <v>14</v>
      </c>
      <c r="BJ169">
        <v>28.7</v>
      </c>
      <c r="BK169">
        <v>29</v>
      </c>
      <c r="BL169">
        <v>1717.98</v>
      </c>
      <c r="BM169">
        <v>257.7</v>
      </c>
      <c r="BN169">
        <v>1975.68</v>
      </c>
      <c r="BO169">
        <v>1975.68</v>
      </c>
      <c r="BQ169" t="s">
        <v>154</v>
      </c>
      <c r="BR169" t="s">
        <v>446</v>
      </c>
      <c r="BS169" s="3">
        <v>44694</v>
      </c>
      <c r="BT169" s="4">
        <v>0.43541666666666662</v>
      </c>
      <c r="BU169" t="s">
        <v>447</v>
      </c>
      <c r="BV169" t="s">
        <v>96</v>
      </c>
      <c r="BY169">
        <v>143266</v>
      </c>
      <c r="BZ169" t="s">
        <v>448</v>
      </c>
      <c r="CA169" t="s">
        <v>157</v>
      </c>
      <c r="CC169" t="s">
        <v>76</v>
      </c>
      <c r="CD169">
        <v>2146</v>
      </c>
      <c r="CE169" t="s">
        <v>449</v>
      </c>
      <c r="CF169" s="3">
        <v>44695</v>
      </c>
      <c r="CI169">
        <v>1</v>
      </c>
      <c r="CJ169">
        <v>1</v>
      </c>
      <c r="CK169">
        <v>23</v>
      </c>
      <c r="CL169" t="s">
        <v>85</v>
      </c>
    </row>
    <row r="170" spans="1:90" x14ac:dyDescent="0.25">
      <c r="A170" t="s">
        <v>72</v>
      </c>
      <c r="B170" t="s">
        <v>73</v>
      </c>
      <c r="C170" t="s">
        <v>74</v>
      </c>
      <c r="E170" t="str">
        <f>"080010475838"</f>
        <v>080010475838</v>
      </c>
      <c r="F170" s="3">
        <v>44693</v>
      </c>
      <c r="G170">
        <v>202302</v>
      </c>
      <c r="H170" t="s">
        <v>99</v>
      </c>
      <c r="I170" t="s">
        <v>100</v>
      </c>
      <c r="J170" t="s">
        <v>101</v>
      </c>
      <c r="K170" t="s">
        <v>78</v>
      </c>
      <c r="L170" t="s">
        <v>172</v>
      </c>
      <c r="M170" t="s">
        <v>173</v>
      </c>
      <c r="N170" t="s">
        <v>450</v>
      </c>
      <c r="O170" t="s">
        <v>81</v>
      </c>
      <c r="P170" t="str">
        <f>"-                             "</f>
        <v xml:space="preserve">-                             </v>
      </c>
      <c r="Q170">
        <v>0</v>
      </c>
      <c r="R170">
        <v>0</v>
      </c>
      <c r="S170">
        <v>0</v>
      </c>
      <c r="T170">
        <v>0</v>
      </c>
      <c r="U170">
        <v>0</v>
      </c>
      <c r="V170">
        <v>0</v>
      </c>
      <c r="W170">
        <v>0</v>
      </c>
      <c r="X170">
        <v>0</v>
      </c>
      <c r="Y170">
        <v>0</v>
      </c>
      <c r="Z170">
        <v>0</v>
      </c>
      <c r="AA170">
        <v>0</v>
      </c>
      <c r="AB170">
        <v>0</v>
      </c>
      <c r="AC170">
        <v>0</v>
      </c>
      <c r="AD170">
        <v>0</v>
      </c>
      <c r="AE170">
        <v>0</v>
      </c>
      <c r="AF170">
        <v>0</v>
      </c>
      <c r="AG170">
        <v>0</v>
      </c>
      <c r="AH170">
        <v>0</v>
      </c>
      <c r="AI170">
        <v>0</v>
      </c>
      <c r="AJ170">
        <v>0</v>
      </c>
      <c r="AK170">
        <v>23.08</v>
      </c>
      <c r="AL170">
        <v>0</v>
      </c>
      <c r="AM170">
        <v>0</v>
      </c>
      <c r="AN170">
        <v>0</v>
      </c>
      <c r="AO170">
        <v>0</v>
      </c>
      <c r="AP170">
        <v>0</v>
      </c>
      <c r="AQ170">
        <v>0</v>
      </c>
      <c r="AR170">
        <v>0</v>
      </c>
      <c r="AS170">
        <v>0</v>
      </c>
      <c r="AT170">
        <v>0</v>
      </c>
      <c r="AU170">
        <v>0</v>
      </c>
      <c r="AV170">
        <v>0</v>
      </c>
      <c r="AW170">
        <v>0</v>
      </c>
      <c r="AX170">
        <v>0</v>
      </c>
      <c r="AY170">
        <v>0</v>
      </c>
      <c r="AZ170">
        <v>0</v>
      </c>
      <c r="BA170">
        <v>0</v>
      </c>
      <c r="BB170">
        <v>0</v>
      </c>
      <c r="BC170">
        <v>0</v>
      </c>
      <c r="BD170">
        <v>0</v>
      </c>
      <c r="BE170">
        <v>0</v>
      </c>
      <c r="BF170">
        <v>0</v>
      </c>
      <c r="BG170">
        <v>0</v>
      </c>
      <c r="BH170">
        <v>1</v>
      </c>
      <c r="BI170">
        <v>1</v>
      </c>
      <c r="BJ170">
        <v>0.2</v>
      </c>
      <c r="BK170">
        <v>1</v>
      </c>
      <c r="BL170">
        <v>66.62</v>
      </c>
      <c r="BM170">
        <v>9.99</v>
      </c>
      <c r="BN170">
        <v>76.61</v>
      </c>
      <c r="BO170">
        <v>76.61</v>
      </c>
      <c r="BP170" t="s">
        <v>105</v>
      </c>
      <c r="BQ170" t="s">
        <v>451</v>
      </c>
      <c r="BR170" t="s">
        <v>107</v>
      </c>
      <c r="BS170" s="3">
        <v>44694</v>
      </c>
      <c r="BT170" s="4">
        <v>0.42708333333333331</v>
      </c>
      <c r="BU170" t="s">
        <v>452</v>
      </c>
      <c r="BV170" t="s">
        <v>96</v>
      </c>
      <c r="BY170">
        <v>1200</v>
      </c>
      <c r="CA170" t="s">
        <v>177</v>
      </c>
      <c r="CC170" t="s">
        <v>173</v>
      </c>
      <c r="CD170">
        <v>3201</v>
      </c>
      <c r="CE170" t="s">
        <v>111</v>
      </c>
      <c r="CF170" s="3">
        <v>44697</v>
      </c>
      <c r="CI170">
        <v>1</v>
      </c>
      <c r="CJ170">
        <v>1</v>
      </c>
      <c r="CK170">
        <v>21</v>
      </c>
      <c r="CL170" t="s">
        <v>85</v>
      </c>
    </row>
    <row r="171" spans="1:90" x14ac:dyDescent="0.25">
      <c r="A171" t="s">
        <v>72</v>
      </c>
      <c r="B171" t="s">
        <v>73</v>
      </c>
      <c r="C171" t="s">
        <v>74</v>
      </c>
      <c r="E171" t="str">
        <f>"080010475825"</f>
        <v>080010475825</v>
      </c>
      <c r="F171" s="3">
        <v>44693</v>
      </c>
      <c r="G171">
        <v>202302</v>
      </c>
      <c r="H171" t="s">
        <v>99</v>
      </c>
      <c r="I171" t="s">
        <v>100</v>
      </c>
      <c r="J171" t="s">
        <v>101</v>
      </c>
      <c r="K171" t="s">
        <v>78</v>
      </c>
      <c r="L171" t="s">
        <v>215</v>
      </c>
      <c r="M171" t="s">
        <v>216</v>
      </c>
      <c r="N171" t="s">
        <v>453</v>
      </c>
      <c r="O171" t="s">
        <v>81</v>
      </c>
      <c r="P171" t="str">
        <f>"-                             "</f>
        <v xml:space="preserve">-                             </v>
      </c>
      <c r="Q171">
        <v>0</v>
      </c>
      <c r="R171">
        <v>0</v>
      </c>
      <c r="S171">
        <v>0</v>
      </c>
      <c r="T171">
        <v>0</v>
      </c>
      <c r="U171">
        <v>0</v>
      </c>
      <c r="V171">
        <v>0</v>
      </c>
      <c r="W171">
        <v>0</v>
      </c>
      <c r="X171">
        <v>0</v>
      </c>
      <c r="Y171">
        <v>0</v>
      </c>
      <c r="Z171">
        <v>0</v>
      </c>
      <c r="AA171">
        <v>0</v>
      </c>
      <c r="AB171">
        <v>0</v>
      </c>
      <c r="AC171">
        <v>0</v>
      </c>
      <c r="AD171">
        <v>0</v>
      </c>
      <c r="AE171">
        <v>0</v>
      </c>
      <c r="AF171">
        <v>0</v>
      </c>
      <c r="AG171">
        <v>0</v>
      </c>
      <c r="AH171">
        <v>0</v>
      </c>
      <c r="AI171">
        <v>0</v>
      </c>
      <c r="AJ171">
        <v>0</v>
      </c>
      <c r="AK171">
        <v>44.71</v>
      </c>
      <c r="AL171">
        <v>0</v>
      </c>
      <c r="AM171">
        <v>0</v>
      </c>
      <c r="AN171">
        <v>0</v>
      </c>
      <c r="AO171">
        <v>0</v>
      </c>
      <c r="AP171">
        <v>0</v>
      </c>
      <c r="AQ171">
        <v>0</v>
      </c>
      <c r="AR171">
        <v>0</v>
      </c>
      <c r="AS171">
        <v>0</v>
      </c>
      <c r="AT171">
        <v>0</v>
      </c>
      <c r="AU171">
        <v>0</v>
      </c>
      <c r="AV171">
        <v>0</v>
      </c>
      <c r="AW171">
        <v>0</v>
      </c>
      <c r="AX171">
        <v>0</v>
      </c>
      <c r="AY171">
        <v>0</v>
      </c>
      <c r="AZ171">
        <v>0</v>
      </c>
      <c r="BA171">
        <v>0</v>
      </c>
      <c r="BB171">
        <v>0</v>
      </c>
      <c r="BC171">
        <v>0</v>
      </c>
      <c r="BD171">
        <v>0</v>
      </c>
      <c r="BE171">
        <v>0</v>
      </c>
      <c r="BF171">
        <v>0</v>
      </c>
      <c r="BG171">
        <v>0</v>
      </c>
      <c r="BH171">
        <v>1</v>
      </c>
      <c r="BI171">
        <v>1</v>
      </c>
      <c r="BJ171">
        <v>0.2</v>
      </c>
      <c r="BK171">
        <v>1</v>
      </c>
      <c r="BL171">
        <v>129.07</v>
      </c>
      <c r="BM171">
        <v>19.36</v>
      </c>
      <c r="BN171">
        <v>148.43</v>
      </c>
      <c r="BO171">
        <v>148.43</v>
      </c>
      <c r="BP171" t="s">
        <v>105</v>
      </c>
      <c r="BQ171" t="s">
        <v>454</v>
      </c>
      <c r="BR171" t="s">
        <v>107</v>
      </c>
      <c r="BS171" s="3">
        <v>44694</v>
      </c>
      <c r="BT171" s="4">
        <v>0.60555555555555551</v>
      </c>
      <c r="BU171" t="s">
        <v>455</v>
      </c>
      <c r="BV171" t="s">
        <v>85</v>
      </c>
      <c r="BY171">
        <v>1200</v>
      </c>
      <c r="CA171" t="s">
        <v>404</v>
      </c>
      <c r="CC171" t="s">
        <v>216</v>
      </c>
      <c r="CD171">
        <v>850</v>
      </c>
      <c r="CE171" t="s">
        <v>111</v>
      </c>
      <c r="CF171" s="3">
        <v>44695</v>
      </c>
      <c r="CI171">
        <v>1</v>
      </c>
      <c r="CJ171">
        <v>1</v>
      </c>
      <c r="CK171">
        <v>23</v>
      </c>
      <c r="CL171" t="s">
        <v>85</v>
      </c>
    </row>
    <row r="172" spans="1:90" x14ac:dyDescent="0.25">
      <c r="A172" t="s">
        <v>72</v>
      </c>
      <c r="B172" t="s">
        <v>73</v>
      </c>
      <c r="C172" t="s">
        <v>74</v>
      </c>
      <c r="E172" t="str">
        <f>"080010475807"</f>
        <v>080010475807</v>
      </c>
      <c r="F172" s="3">
        <v>44693</v>
      </c>
      <c r="G172">
        <v>202302</v>
      </c>
      <c r="H172" t="s">
        <v>99</v>
      </c>
      <c r="I172" t="s">
        <v>100</v>
      </c>
      <c r="J172" t="s">
        <v>101</v>
      </c>
      <c r="K172" t="s">
        <v>78</v>
      </c>
      <c r="L172" t="s">
        <v>132</v>
      </c>
      <c r="M172" t="s">
        <v>133</v>
      </c>
      <c r="N172" t="s">
        <v>197</v>
      </c>
      <c r="O172" t="s">
        <v>81</v>
      </c>
      <c r="P172" t="str">
        <f>"-                             "</f>
        <v xml:space="preserve">-                             </v>
      </c>
      <c r="Q172">
        <v>0</v>
      </c>
      <c r="R172">
        <v>0</v>
      </c>
      <c r="S172">
        <v>0</v>
      </c>
      <c r="T172">
        <v>0</v>
      </c>
      <c r="U172">
        <v>0</v>
      </c>
      <c r="V172">
        <v>0</v>
      </c>
      <c r="W172">
        <v>0</v>
      </c>
      <c r="X172">
        <v>0</v>
      </c>
      <c r="Y172">
        <v>0</v>
      </c>
      <c r="Z172">
        <v>0</v>
      </c>
      <c r="AA172">
        <v>0</v>
      </c>
      <c r="AB172">
        <v>0</v>
      </c>
      <c r="AC172">
        <v>0</v>
      </c>
      <c r="AD172">
        <v>0</v>
      </c>
      <c r="AE172">
        <v>0</v>
      </c>
      <c r="AF172">
        <v>0</v>
      </c>
      <c r="AG172">
        <v>0</v>
      </c>
      <c r="AH172">
        <v>0</v>
      </c>
      <c r="AI172">
        <v>0</v>
      </c>
      <c r="AJ172">
        <v>0</v>
      </c>
      <c r="AK172">
        <v>23.08</v>
      </c>
      <c r="AL172">
        <v>0</v>
      </c>
      <c r="AM172">
        <v>0</v>
      </c>
      <c r="AN172">
        <v>0</v>
      </c>
      <c r="AO172">
        <v>0</v>
      </c>
      <c r="AP172">
        <v>0</v>
      </c>
      <c r="AQ172">
        <v>0</v>
      </c>
      <c r="AR172">
        <v>0</v>
      </c>
      <c r="AS172">
        <v>0</v>
      </c>
      <c r="AT172">
        <v>0</v>
      </c>
      <c r="AU172">
        <v>0</v>
      </c>
      <c r="AV172">
        <v>0</v>
      </c>
      <c r="AW172">
        <v>0</v>
      </c>
      <c r="AX172">
        <v>0</v>
      </c>
      <c r="AY172">
        <v>0</v>
      </c>
      <c r="AZ172">
        <v>0</v>
      </c>
      <c r="BA172">
        <v>0</v>
      </c>
      <c r="BB172">
        <v>0</v>
      </c>
      <c r="BC172">
        <v>0</v>
      </c>
      <c r="BD172">
        <v>0</v>
      </c>
      <c r="BE172">
        <v>0</v>
      </c>
      <c r="BF172">
        <v>0</v>
      </c>
      <c r="BG172">
        <v>0</v>
      </c>
      <c r="BH172">
        <v>1</v>
      </c>
      <c r="BI172">
        <v>1</v>
      </c>
      <c r="BJ172">
        <v>0.2</v>
      </c>
      <c r="BK172">
        <v>1</v>
      </c>
      <c r="BL172">
        <v>66.62</v>
      </c>
      <c r="BM172">
        <v>9.99</v>
      </c>
      <c r="BN172">
        <v>76.61</v>
      </c>
      <c r="BO172">
        <v>76.61</v>
      </c>
      <c r="BP172" t="s">
        <v>105</v>
      </c>
      <c r="BQ172" t="s">
        <v>324</v>
      </c>
      <c r="BR172" t="s">
        <v>107</v>
      </c>
      <c r="BS172" s="3">
        <v>44694</v>
      </c>
      <c r="BT172" s="4">
        <v>0.375</v>
      </c>
      <c r="BU172" t="s">
        <v>456</v>
      </c>
      <c r="BV172" t="s">
        <v>96</v>
      </c>
      <c r="BY172">
        <v>1200</v>
      </c>
      <c r="CA172" t="s">
        <v>136</v>
      </c>
      <c r="CC172" t="s">
        <v>133</v>
      </c>
      <c r="CD172">
        <v>4091</v>
      </c>
      <c r="CE172" t="s">
        <v>111</v>
      </c>
      <c r="CF172" s="3">
        <v>44697</v>
      </c>
      <c r="CI172">
        <v>1</v>
      </c>
      <c r="CJ172">
        <v>1</v>
      </c>
      <c r="CK172">
        <v>21</v>
      </c>
      <c r="CL172" t="s">
        <v>85</v>
      </c>
    </row>
    <row r="173" spans="1:90" x14ac:dyDescent="0.25">
      <c r="A173" t="s">
        <v>72</v>
      </c>
      <c r="B173" t="s">
        <v>73</v>
      </c>
      <c r="C173" t="s">
        <v>74</v>
      </c>
      <c r="E173" t="str">
        <f>"009936115867"</f>
        <v>009936115867</v>
      </c>
      <c r="F173" s="3">
        <v>44705</v>
      </c>
      <c r="G173">
        <v>202302</v>
      </c>
      <c r="H173" t="s">
        <v>75</v>
      </c>
      <c r="I173" t="s">
        <v>76</v>
      </c>
      <c r="J173" t="s">
        <v>77</v>
      </c>
      <c r="K173" t="s">
        <v>78</v>
      </c>
      <c r="L173" t="s">
        <v>178</v>
      </c>
      <c r="M173" t="s">
        <v>179</v>
      </c>
      <c r="N173" t="s">
        <v>158</v>
      </c>
      <c r="O173" t="s">
        <v>93</v>
      </c>
      <c r="P173" t="str">
        <f>"STORES                        "</f>
        <v xml:space="preserve">STORES                        </v>
      </c>
      <c r="Q173">
        <v>0</v>
      </c>
      <c r="R173">
        <v>0</v>
      </c>
      <c r="S173">
        <v>0</v>
      </c>
      <c r="T173">
        <v>0</v>
      </c>
      <c r="U173">
        <v>0</v>
      </c>
      <c r="V173">
        <v>0</v>
      </c>
      <c r="W173">
        <v>0</v>
      </c>
      <c r="X173">
        <v>0</v>
      </c>
      <c r="Y173">
        <v>0</v>
      </c>
      <c r="Z173">
        <v>0</v>
      </c>
      <c r="AA173">
        <v>0</v>
      </c>
      <c r="AB173">
        <v>0</v>
      </c>
      <c r="AC173">
        <v>0</v>
      </c>
      <c r="AD173">
        <v>0</v>
      </c>
      <c r="AE173">
        <v>0</v>
      </c>
      <c r="AF173">
        <v>0</v>
      </c>
      <c r="AG173">
        <v>0</v>
      </c>
      <c r="AH173">
        <v>0</v>
      </c>
      <c r="AI173">
        <v>0</v>
      </c>
      <c r="AJ173">
        <v>0</v>
      </c>
      <c r="AK173">
        <v>59.34</v>
      </c>
      <c r="AL173">
        <v>0</v>
      </c>
      <c r="AM173">
        <v>0</v>
      </c>
      <c r="AN173">
        <v>0</v>
      </c>
      <c r="AO173">
        <v>0</v>
      </c>
      <c r="AP173">
        <v>0</v>
      </c>
      <c r="AQ173">
        <v>0</v>
      </c>
      <c r="AR173">
        <v>0</v>
      </c>
      <c r="AS173">
        <v>0</v>
      </c>
      <c r="AT173">
        <v>0</v>
      </c>
      <c r="AU173">
        <v>0</v>
      </c>
      <c r="AV173">
        <v>0</v>
      </c>
      <c r="AW173">
        <v>0</v>
      </c>
      <c r="AX173">
        <v>0</v>
      </c>
      <c r="AY173">
        <v>0</v>
      </c>
      <c r="AZ173">
        <v>0</v>
      </c>
      <c r="BA173">
        <v>0</v>
      </c>
      <c r="BB173">
        <v>0</v>
      </c>
      <c r="BC173">
        <v>0</v>
      </c>
      <c r="BD173">
        <v>0</v>
      </c>
      <c r="BE173">
        <v>0</v>
      </c>
      <c r="BF173">
        <v>0</v>
      </c>
      <c r="BG173">
        <v>0</v>
      </c>
      <c r="BH173">
        <v>1</v>
      </c>
      <c r="BI173">
        <v>0.2</v>
      </c>
      <c r="BJ173">
        <v>22.1</v>
      </c>
      <c r="BK173">
        <v>23</v>
      </c>
      <c r="BL173">
        <v>176.55</v>
      </c>
      <c r="BM173">
        <v>26.48</v>
      </c>
      <c r="BN173">
        <v>203.03</v>
      </c>
      <c r="BO173">
        <v>203.03</v>
      </c>
      <c r="BQ173" t="s">
        <v>94</v>
      </c>
      <c r="BR173" t="s">
        <v>83</v>
      </c>
      <c r="BS173" s="3">
        <v>44707</v>
      </c>
      <c r="BT173" s="4">
        <v>0.4055555555555555</v>
      </c>
      <c r="BU173" t="s">
        <v>181</v>
      </c>
      <c r="BV173" t="s">
        <v>96</v>
      </c>
      <c r="BY173">
        <v>110742.96</v>
      </c>
      <c r="BZ173" t="s">
        <v>97</v>
      </c>
      <c r="CA173" t="s">
        <v>184</v>
      </c>
      <c r="CC173" t="s">
        <v>179</v>
      </c>
      <c r="CD173">
        <v>6045</v>
      </c>
      <c r="CE173" t="s">
        <v>89</v>
      </c>
      <c r="CF173" s="3">
        <v>44707</v>
      </c>
      <c r="CI173">
        <v>2</v>
      </c>
      <c r="CJ173">
        <v>2</v>
      </c>
      <c r="CK173">
        <v>41</v>
      </c>
      <c r="CL173" t="s">
        <v>85</v>
      </c>
    </row>
    <row r="174" spans="1:90" x14ac:dyDescent="0.25">
      <c r="A174" t="s">
        <v>72</v>
      </c>
      <c r="B174" t="s">
        <v>73</v>
      </c>
      <c r="C174" t="s">
        <v>74</v>
      </c>
      <c r="E174" t="str">
        <f>"009941735756"</f>
        <v>009941735756</v>
      </c>
      <c r="F174" s="3">
        <v>44705</v>
      </c>
      <c r="G174">
        <v>202302</v>
      </c>
      <c r="H174" t="s">
        <v>75</v>
      </c>
      <c r="I174" t="s">
        <v>76</v>
      </c>
      <c r="J174" t="s">
        <v>77</v>
      </c>
      <c r="K174" t="s">
        <v>78</v>
      </c>
      <c r="L174" t="s">
        <v>118</v>
      </c>
      <c r="M174" t="s">
        <v>119</v>
      </c>
      <c r="N174" t="s">
        <v>158</v>
      </c>
      <c r="O174" t="s">
        <v>93</v>
      </c>
      <c r="P174" t="str">
        <f>"STORES                        "</f>
        <v xml:space="preserve">STORES                        </v>
      </c>
      <c r="Q174">
        <v>0</v>
      </c>
      <c r="R174">
        <v>0</v>
      </c>
      <c r="S174">
        <v>0</v>
      </c>
      <c r="T174">
        <v>0</v>
      </c>
      <c r="U174">
        <v>0</v>
      </c>
      <c r="V174">
        <v>0</v>
      </c>
      <c r="W174">
        <v>0</v>
      </c>
      <c r="X174">
        <v>0</v>
      </c>
      <c r="Y174">
        <v>0</v>
      </c>
      <c r="Z174">
        <v>0</v>
      </c>
      <c r="AA174">
        <v>0</v>
      </c>
      <c r="AB174">
        <v>0</v>
      </c>
      <c r="AC174">
        <v>0</v>
      </c>
      <c r="AD174">
        <v>0</v>
      </c>
      <c r="AE174">
        <v>0</v>
      </c>
      <c r="AF174">
        <v>0</v>
      </c>
      <c r="AG174">
        <v>0</v>
      </c>
      <c r="AH174">
        <v>0</v>
      </c>
      <c r="AI174">
        <v>0</v>
      </c>
      <c r="AJ174">
        <v>0</v>
      </c>
      <c r="AK174">
        <v>123.71</v>
      </c>
      <c r="AL174">
        <v>0</v>
      </c>
      <c r="AM174">
        <v>0</v>
      </c>
      <c r="AN174">
        <v>0</v>
      </c>
      <c r="AO174">
        <v>0</v>
      </c>
      <c r="AP174">
        <v>0</v>
      </c>
      <c r="AQ174">
        <v>0</v>
      </c>
      <c r="AR174">
        <v>0</v>
      </c>
      <c r="AS174">
        <v>0</v>
      </c>
      <c r="AT174">
        <v>0</v>
      </c>
      <c r="AU174">
        <v>0</v>
      </c>
      <c r="AV174">
        <v>0</v>
      </c>
      <c r="AW174">
        <v>0</v>
      </c>
      <c r="AX174">
        <v>0</v>
      </c>
      <c r="AY174">
        <v>0</v>
      </c>
      <c r="AZ174">
        <v>0</v>
      </c>
      <c r="BA174">
        <v>0</v>
      </c>
      <c r="BB174">
        <v>0</v>
      </c>
      <c r="BC174">
        <v>0</v>
      </c>
      <c r="BD174">
        <v>0</v>
      </c>
      <c r="BE174">
        <v>0</v>
      </c>
      <c r="BF174">
        <v>0</v>
      </c>
      <c r="BG174">
        <v>0</v>
      </c>
      <c r="BH174">
        <v>3</v>
      </c>
      <c r="BI174">
        <v>33.799999999999997</v>
      </c>
      <c r="BJ174">
        <v>57.9</v>
      </c>
      <c r="BK174">
        <v>58</v>
      </c>
      <c r="BL174">
        <v>362.37</v>
      </c>
      <c r="BM174">
        <v>54.36</v>
      </c>
      <c r="BN174">
        <v>416.73</v>
      </c>
      <c r="BO174">
        <v>416.73</v>
      </c>
      <c r="BQ174" t="s">
        <v>94</v>
      </c>
      <c r="BR174" t="s">
        <v>83</v>
      </c>
      <c r="BS174" s="3">
        <v>44706</v>
      </c>
      <c r="BT174" s="4">
        <v>0.52430555555555558</v>
      </c>
      <c r="BU174" t="s">
        <v>457</v>
      </c>
      <c r="BV174" t="s">
        <v>96</v>
      </c>
      <c r="BY174">
        <v>289267.53000000003</v>
      </c>
      <c r="BZ174" t="s">
        <v>97</v>
      </c>
      <c r="CA174" t="s">
        <v>161</v>
      </c>
      <c r="CC174" t="s">
        <v>119</v>
      </c>
      <c r="CD174">
        <v>699</v>
      </c>
      <c r="CE174" t="s">
        <v>89</v>
      </c>
      <c r="CF174" s="3">
        <v>44706</v>
      </c>
      <c r="CI174">
        <v>1</v>
      </c>
      <c r="CJ174">
        <v>1</v>
      </c>
      <c r="CK174">
        <v>41</v>
      </c>
      <c r="CL174" t="s">
        <v>85</v>
      </c>
    </row>
    <row r="175" spans="1:90" x14ac:dyDescent="0.25">
      <c r="A175" t="s">
        <v>72</v>
      </c>
      <c r="B175" t="s">
        <v>73</v>
      </c>
      <c r="C175" t="s">
        <v>74</v>
      </c>
      <c r="E175" t="str">
        <f>"009939540193"</f>
        <v>009939540193</v>
      </c>
      <c r="F175" s="3">
        <v>44705</v>
      </c>
      <c r="G175">
        <v>202302</v>
      </c>
      <c r="H175" t="s">
        <v>132</v>
      </c>
      <c r="I175" t="s">
        <v>133</v>
      </c>
      <c r="J175" t="s">
        <v>197</v>
      </c>
      <c r="K175" t="s">
        <v>78</v>
      </c>
      <c r="L175" t="s">
        <v>75</v>
      </c>
      <c r="M175" t="s">
        <v>76</v>
      </c>
      <c r="N175" t="s">
        <v>295</v>
      </c>
      <c r="O175" t="s">
        <v>93</v>
      </c>
      <c r="P175" t="str">
        <f>"                              "</f>
        <v xml:space="preserve">                              </v>
      </c>
      <c r="Q175">
        <v>0</v>
      </c>
      <c r="R175">
        <v>0</v>
      </c>
      <c r="S175">
        <v>0</v>
      </c>
      <c r="T175">
        <v>0</v>
      </c>
      <c r="U175">
        <v>0</v>
      </c>
      <c r="V175">
        <v>0</v>
      </c>
      <c r="W175">
        <v>0</v>
      </c>
      <c r="X175">
        <v>0</v>
      </c>
      <c r="Y175">
        <v>0</v>
      </c>
      <c r="Z175">
        <v>0</v>
      </c>
      <c r="AA175">
        <v>0</v>
      </c>
      <c r="AB175">
        <v>0</v>
      </c>
      <c r="AC175">
        <v>0</v>
      </c>
      <c r="AD175">
        <v>0</v>
      </c>
      <c r="AE175">
        <v>0</v>
      </c>
      <c r="AF175">
        <v>0</v>
      </c>
      <c r="AG175">
        <v>0</v>
      </c>
      <c r="AH175">
        <v>0</v>
      </c>
      <c r="AI175">
        <v>0</v>
      </c>
      <c r="AJ175">
        <v>0</v>
      </c>
      <c r="AK175">
        <v>44.63</v>
      </c>
      <c r="AL175">
        <v>0</v>
      </c>
      <c r="AM175">
        <v>0</v>
      </c>
      <c r="AN175">
        <v>0</v>
      </c>
      <c r="AO175">
        <v>0</v>
      </c>
      <c r="AP175">
        <v>0</v>
      </c>
      <c r="AQ175">
        <v>0</v>
      </c>
      <c r="AR175">
        <v>0</v>
      </c>
      <c r="AS175">
        <v>0</v>
      </c>
      <c r="AT175">
        <v>0</v>
      </c>
      <c r="AU175">
        <v>0</v>
      </c>
      <c r="AV175">
        <v>0</v>
      </c>
      <c r="AW175">
        <v>0</v>
      </c>
      <c r="AX175">
        <v>0</v>
      </c>
      <c r="AY175">
        <v>0</v>
      </c>
      <c r="AZ175">
        <v>0</v>
      </c>
      <c r="BA175">
        <v>0</v>
      </c>
      <c r="BB175">
        <v>0</v>
      </c>
      <c r="BC175">
        <v>0</v>
      </c>
      <c r="BD175">
        <v>0</v>
      </c>
      <c r="BE175">
        <v>0</v>
      </c>
      <c r="BF175">
        <v>0</v>
      </c>
      <c r="BG175">
        <v>0</v>
      </c>
      <c r="BH175">
        <v>1</v>
      </c>
      <c r="BI175">
        <v>1</v>
      </c>
      <c r="BJ175">
        <v>2.4</v>
      </c>
      <c r="BK175">
        <v>3</v>
      </c>
      <c r="BL175">
        <v>134.08000000000001</v>
      </c>
      <c r="BM175">
        <v>20.11</v>
      </c>
      <c r="BN175">
        <v>154.19</v>
      </c>
      <c r="BO175">
        <v>154.19</v>
      </c>
      <c r="BQ175" t="s">
        <v>458</v>
      </c>
      <c r="BR175" t="s">
        <v>459</v>
      </c>
      <c r="BS175" s="3">
        <v>44706</v>
      </c>
      <c r="BT175" s="4">
        <v>0.42291666666666666</v>
      </c>
      <c r="BU175" t="s">
        <v>168</v>
      </c>
      <c r="BV175" t="s">
        <v>96</v>
      </c>
      <c r="BY175">
        <v>12000</v>
      </c>
      <c r="BZ175" t="s">
        <v>97</v>
      </c>
      <c r="CC175" t="s">
        <v>76</v>
      </c>
      <c r="CD175">
        <v>2146</v>
      </c>
      <c r="CE175" t="s">
        <v>89</v>
      </c>
      <c r="CF175" s="3">
        <v>44706</v>
      </c>
      <c r="CI175">
        <v>1</v>
      </c>
      <c r="CJ175">
        <v>1</v>
      </c>
      <c r="CK175">
        <v>41</v>
      </c>
      <c r="CL175" t="s">
        <v>85</v>
      </c>
    </row>
    <row r="176" spans="1:90" x14ac:dyDescent="0.25">
      <c r="A176" t="s">
        <v>72</v>
      </c>
      <c r="B176" t="s">
        <v>73</v>
      </c>
      <c r="C176" t="s">
        <v>74</v>
      </c>
      <c r="E176" t="str">
        <f>"009941618938"</f>
        <v>009941618938</v>
      </c>
      <c r="F176" s="3">
        <v>44705</v>
      </c>
      <c r="G176">
        <v>202302</v>
      </c>
      <c r="H176" t="s">
        <v>75</v>
      </c>
      <c r="I176" t="s">
        <v>76</v>
      </c>
      <c r="J176" t="s">
        <v>77</v>
      </c>
      <c r="K176" t="s">
        <v>78</v>
      </c>
      <c r="L176" t="s">
        <v>132</v>
      </c>
      <c r="M176" t="s">
        <v>133</v>
      </c>
      <c r="N176" t="s">
        <v>158</v>
      </c>
      <c r="O176" t="s">
        <v>93</v>
      </c>
      <c r="P176" t="str">
        <f>"STORES                        "</f>
        <v xml:space="preserve">STORES                        </v>
      </c>
      <c r="Q176">
        <v>0</v>
      </c>
      <c r="R176">
        <v>0</v>
      </c>
      <c r="S176">
        <v>0</v>
      </c>
      <c r="T176">
        <v>0</v>
      </c>
      <c r="U176">
        <v>0</v>
      </c>
      <c r="V176">
        <v>0</v>
      </c>
      <c r="W176">
        <v>0</v>
      </c>
      <c r="X176">
        <v>0</v>
      </c>
      <c r="Y176">
        <v>0</v>
      </c>
      <c r="Z176">
        <v>0</v>
      </c>
      <c r="AA176">
        <v>0</v>
      </c>
      <c r="AB176">
        <v>0</v>
      </c>
      <c r="AC176">
        <v>0</v>
      </c>
      <c r="AD176">
        <v>0</v>
      </c>
      <c r="AE176">
        <v>0</v>
      </c>
      <c r="AF176">
        <v>0</v>
      </c>
      <c r="AG176">
        <v>0</v>
      </c>
      <c r="AH176">
        <v>0</v>
      </c>
      <c r="AI176">
        <v>0</v>
      </c>
      <c r="AJ176">
        <v>0</v>
      </c>
      <c r="AK176">
        <v>105.32</v>
      </c>
      <c r="AL176">
        <v>0</v>
      </c>
      <c r="AM176">
        <v>0</v>
      </c>
      <c r="AN176">
        <v>0</v>
      </c>
      <c r="AO176">
        <v>0</v>
      </c>
      <c r="AP176">
        <v>0</v>
      </c>
      <c r="AQ176">
        <v>0</v>
      </c>
      <c r="AR176">
        <v>0</v>
      </c>
      <c r="AS176">
        <v>0</v>
      </c>
      <c r="AT176">
        <v>0</v>
      </c>
      <c r="AU176">
        <v>0</v>
      </c>
      <c r="AV176">
        <v>0</v>
      </c>
      <c r="AW176">
        <v>0</v>
      </c>
      <c r="AX176">
        <v>0</v>
      </c>
      <c r="AY176">
        <v>0</v>
      </c>
      <c r="AZ176">
        <v>0</v>
      </c>
      <c r="BA176">
        <v>0</v>
      </c>
      <c r="BB176">
        <v>0</v>
      </c>
      <c r="BC176">
        <v>0</v>
      </c>
      <c r="BD176">
        <v>0</v>
      </c>
      <c r="BE176">
        <v>0</v>
      </c>
      <c r="BF176">
        <v>0</v>
      </c>
      <c r="BG176">
        <v>0</v>
      </c>
      <c r="BH176">
        <v>2</v>
      </c>
      <c r="BI176">
        <v>19.100000000000001</v>
      </c>
      <c r="BJ176">
        <v>47.8</v>
      </c>
      <c r="BK176">
        <v>48</v>
      </c>
      <c r="BL176">
        <v>309.27999999999997</v>
      </c>
      <c r="BM176">
        <v>46.39</v>
      </c>
      <c r="BN176">
        <v>355.67</v>
      </c>
      <c r="BO176">
        <v>355.67</v>
      </c>
      <c r="BQ176" t="s">
        <v>94</v>
      </c>
      <c r="BR176" t="s">
        <v>83</v>
      </c>
      <c r="BS176" s="3">
        <v>44706</v>
      </c>
      <c r="BT176" s="4">
        <v>0.45347222222222222</v>
      </c>
      <c r="BU176" t="s">
        <v>401</v>
      </c>
      <c r="BV176" t="s">
        <v>96</v>
      </c>
      <c r="BY176">
        <v>239245.59</v>
      </c>
      <c r="BZ176" t="s">
        <v>97</v>
      </c>
      <c r="CA176" t="s">
        <v>267</v>
      </c>
      <c r="CC176" t="s">
        <v>133</v>
      </c>
      <c r="CD176">
        <v>4091</v>
      </c>
      <c r="CE176" t="s">
        <v>89</v>
      </c>
      <c r="CF176" s="3">
        <v>44707</v>
      </c>
      <c r="CI176">
        <v>1</v>
      </c>
      <c r="CJ176">
        <v>1</v>
      </c>
      <c r="CK176">
        <v>41</v>
      </c>
      <c r="CL176" t="s">
        <v>85</v>
      </c>
    </row>
    <row r="177" spans="1:90" x14ac:dyDescent="0.25">
      <c r="A177" t="s">
        <v>72</v>
      </c>
      <c r="B177" t="s">
        <v>73</v>
      </c>
      <c r="C177" t="s">
        <v>74</v>
      </c>
      <c r="E177" t="str">
        <f>"009939616625"</f>
        <v>009939616625</v>
      </c>
      <c r="F177" s="3">
        <v>44705</v>
      </c>
      <c r="G177">
        <v>202302</v>
      </c>
      <c r="H177" t="s">
        <v>75</v>
      </c>
      <c r="I177" t="s">
        <v>76</v>
      </c>
      <c r="J177" t="s">
        <v>77</v>
      </c>
      <c r="K177" t="s">
        <v>78</v>
      </c>
      <c r="L177" t="s">
        <v>336</v>
      </c>
      <c r="M177" t="s">
        <v>337</v>
      </c>
      <c r="N177" t="s">
        <v>158</v>
      </c>
      <c r="O177" t="s">
        <v>81</v>
      </c>
      <c r="P177" t="str">
        <f>"STORES                        "</f>
        <v xml:space="preserve">STORES                        </v>
      </c>
      <c r="Q177">
        <v>0</v>
      </c>
      <c r="R177">
        <v>0</v>
      </c>
      <c r="S177">
        <v>0</v>
      </c>
      <c r="T177">
        <v>0</v>
      </c>
      <c r="U177">
        <v>0</v>
      </c>
      <c r="V177">
        <v>0</v>
      </c>
      <c r="W177">
        <v>0</v>
      </c>
      <c r="X177">
        <v>0</v>
      </c>
      <c r="Y177">
        <v>0</v>
      </c>
      <c r="Z177">
        <v>0</v>
      </c>
      <c r="AA177">
        <v>0</v>
      </c>
      <c r="AB177">
        <v>0</v>
      </c>
      <c r="AC177">
        <v>0</v>
      </c>
      <c r="AD177">
        <v>0</v>
      </c>
      <c r="AE177">
        <v>0</v>
      </c>
      <c r="AF177">
        <v>0</v>
      </c>
      <c r="AG177">
        <v>0</v>
      </c>
      <c r="AH177">
        <v>0</v>
      </c>
      <c r="AI177">
        <v>0</v>
      </c>
      <c r="AJ177">
        <v>0</v>
      </c>
      <c r="AK177">
        <v>44.71</v>
      </c>
      <c r="AL177">
        <v>0</v>
      </c>
      <c r="AM177">
        <v>0</v>
      </c>
      <c r="AN177">
        <v>0</v>
      </c>
      <c r="AO177">
        <v>0</v>
      </c>
      <c r="AP177">
        <v>0</v>
      </c>
      <c r="AQ177">
        <v>0</v>
      </c>
      <c r="AR177">
        <v>0</v>
      </c>
      <c r="AS177">
        <v>0</v>
      </c>
      <c r="AT177">
        <v>0</v>
      </c>
      <c r="AU177">
        <v>0</v>
      </c>
      <c r="AV177">
        <v>0</v>
      </c>
      <c r="AW177">
        <v>0</v>
      </c>
      <c r="AX177">
        <v>0</v>
      </c>
      <c r="AY177">
        <v>0</v>
      </c>
      <c r="AZ177">
        <v>0</v>
      </c>
      <c r="BA177">
        <v>0</v>
      </c>
      <c r="BB177">
        <v>0</v>
      </c>
      <c r="BC177">
        <v>0</v>
      </c>
      <c r="BD177">
        <v>0</v>
      </c>
      <c r="BE177">
        <v>0</v>
      </c>
      <c r="BF177">
        <v>0</v>
      </c>
      <c r="BG177">
        <v>0</v>
      </c>
      <c r="BH177">
        <v>1</v>
      </c>
      <c r="BI177">
        <v>1</v>
      </c>
      <c r="BJ177">
        <v>0.2</v>
      </c>
      <c r="BK177">
        <v>1</v>
      </c>
      <c r="BL177">
        <v>129.07</v>
      </c>
      <c r="BM177">
        <v>19.36</v>
      </c>
      <c r="BN177">
        <v>148.43</v>
      </c>
      <c r="BO177">
        <v>148.43</v>
      </c>
      <c r="BQ177" t="s">
        <v>94</v>
      </c>
      <c r="BR177" t="s">
        <v>134</v>
      </c>
      <c r="BS177" s="3">
        <v>44706</v>
      </c>
      <c r="BT177" s="4">
        <v>0.57430555555555551</v>
      </c>
      <c r="BU177" t="s">
        <v>460</v>
      </c>
      <c r="BV177" t="s">
        <v>96</v>
      </c>
      <c r="BY177">
        <v>1200</v>
      </c>
      <c r="BZ177" t="s">
        <v>88</v>
      </c>
      <c r="CA177" t="s">
        <v>339</v>
      </c>
      <c r="CC177" t="s">
        <v>337</v>
      </c>
      <c r="CD177">
        <v>920</v>
      </c>
      <c r="CE177" t="s">
        <v>89</v>
      </c>
      <c r="CF177" s="3">
        <v>44707</v>
      </c>
      <c r="CI177">
        <v>1</v>
      </c>
      <c r="CJ177">
        <v>1</v>
      </c>
      <c r="CK177">
        <v>23</v>
      </c>
      <c r="CL177" t="s">
        <v>85</v>
      </c>
    </row>
    <row r="178" spans="1:90" x14ac:dyDescent="0.25">
      <c r="A178" t="s">
        <v>72</v>
      </c>
      <c r="B178" t="s">
        <v>73</v>
      </c>
      <c r="C178" t="s">
        <v>74</v>
      </c>
      <c r="E178" t="str">
        <f>"009941916097"</f>
        <v>009941916097</v>
      </c>
      <c r="F178" s="3">
        <v>44705</v>
      </c>
      <c r="G178">
        <v>202302</v>
      </c>
      <c r="H178" t="s">
        <v>75</v>
      </c>
      <c r="I178" t="s">
        <v>76</v>
      </c>
      <c r="J178" t="s">
        <v>77</v>
      </c>
      <c r="K178" t="s">
        <v>78</v>
      </c>
      <c r="L178" t="s">
        <v>126</v>
      </c>
      <c r="M178" t="s">
        <v>127</v>
      </c>
      <c r="N178" t="s">
        <v>158</v>
      </c>
      <c r="O178" t="s">
        <v>81</v>
      </c>
      <c r="P178" t="str">
        <f>"STORES                        "</f>
        <v xml:space="preserve">STORES                        </v>
      </c>
      <c r="Q178">
        <v>0</v>
      </c>
      <c r="R178">
        <v>0</v>
      </c>
      <c r="S178">
        <v>0</v>
      </c>
      <c r="T178">
        <v>0</v>
      </c>
      <c r="U178">
        <v>0</v>
      </c>
      <c r="V178">
        <v>0</v>
      </c>
      <c r="W178">
        <v>0</v>
      </c>
      <c r="X178">
        <v>0</v>
      </c>
      <c r="Y178">
        <v>0</v>
      </c>
      <c r="Z178">
        <v>0</v>
      </c>
      <c r="AA178">
        <v>0</v>
      </c>
      <c r="AB178">
        <v>0</v>
      </c>
      <c r="AC178">
        <v>0</v>
      </c>
      <c r="AD178">
        <v>0</v>
      </c>
      <c r="AE178">
        <v>0</v>
      </c>
      <c r="AF178">
        <v>0</v>
      </c>
      <c r="AG178">
        <v>0</v>
      </c>
      <c r="AH178">
        <v>0</v>
      </c>
      <c r="AI178">
        <v>0</v>
      </c>
      <c r="AJ178">
        <v>0</v>
      </c>
      <c r="AK178">
        <v>44.71</v>
      </c>
      <c r="AL178">
        <v>0</v>
      </c>
      <c r="AM178">
        <v>0</v>
      </c>
      <c r="AN178">
        <v>0</v>
      </c>
      <c r="AO178">
        <v>0</v>
      </c>
      <c r="AP178">
        <v>0</v>
      </c>
      <c r="AQ178">
        <v>15</v>
      </c>
      <c r="AR178">
        <v>0</v>
      </c>
      <c r="AS178">
        <v>0</v>
      </c>
      <c r="AT178">
        <v>0</v>
      </c>
      <c r="AU178">
        <v>0</v>
      </c>
      <c r="AV178">
        <v>0</v>
      </c>
      <c r="AW178">
        <v>0</v>
      </c>
      <c r="AX178">
        <v>0</v>
      </c>
      <c r="AY178">
        <v>0</v>
      </c>
      <c r="AZ178">
        <v>0</v>
      </c>
      <c r="BA178">
        <v>0</v>
      </c>
      <c r="BB178">
        <v>0</v>
      </c>
      <c r="BC178">
        <v>0</v>
      </c>
      <c r="BD178">
        <v>0</v>
      </c>
      <c r="BE178">
        <v>0</v>
      </c>
      <c r="BF178">
        <v>0</v>
      </c>
      <c r="BG178">
        <v>0</v>
      </c>
      <c r="BH178">
        <v>1</v>
      </c>
      <c r="BI178">
        <v>1</v>
      </c>
      <c r="BJ178">
        <v>0.2</v>
      </c>
      <c r="BK178">
        <v>1</v>
      </c>
      <c r="BL178">
        <v>144.07</v>
      </c>
      <c r="BM178">
        <v>21.61</v>
      </c>
      <c r="BN178">
        <v>165.68</v>
      </c>
      <c r="BO178">
        <v>165.68</v>
      </c>
      <c r="BQ178" t="s">
        <v>128</v>
      </c>
      <c r="BR178" t="s">
        <v>221</v>
      </c>
      <c r="BS178" s="3">
        <v>44706</v>
      </c>
      <c r="BT178" s="4">
        <v>0.48125000000000001</v>
      </c>
      <c r="BU178" t="s">
        <v>129</v>
      </c>
      <c r="BV178" t="s">
        <v>85</v>
      </c>
      <c r="BY178">
        <v>1200</v>
      </c>
      <c r="BZ178" t="s">
        <v>164</v>
      </c>
      <c r="CC178" t="s">
        <v>127</v>
      </c>
      <c r="CD178">
        <v>2745</v>
      </c>
      <c r="CE178" t="s">
        <v>89</v>
      </c>
      <c r="CF178" s="3">
        <v>44707</v>
      </c>
      <c r="CI178">
        <v>1</v>
      </c>
      <c r="CJ178">
        <v>1</v>
      </c>
      <c r="CK178">
        <v>23</v>
      </c>
      <c r="CL178" t="s">
        <v>85</v>
      </c>
    </row>
    <row r="179" spans="1:90" x14ac:dyDescent="0.25">
      <c r="A179" t="s">
        <v>72</v>
      </c>
      <c r="B179" t="s">
        <v>73</v>
      </c>
      <c r="C179" t="s">
        <v>74</v>
      </c>
      <c r="E179" t="str">
        <f>"009942167073"</f>
        <v>009942167073</v>
      </c>
      <c r="F179" s="3">
        <v>44705</v>
      </c>
      <c r="G179">
        <v>202302</v>
      </c>
      <c r="H179" t="s">
        <v>143</v>
      </c>
      <c r="I179" t="s">
        <v>144</v>
      </c>
      <c r="J179" t="s">
        <v>77</v>
      </c>
      <c r="K179" t="s">
        <v>78</v>
      </c>
      <c r="L179" t="s">
        <v>99</v>
      </c>
      <c r="M179" t="s">
        <v>100</v>
      </c>
      <c r="N179" t="s">
        <v>101</v>
      </c>
      <c r="O179" t="s">
        <v>81</v>
      </c>
      <c r="P179" t="str">
        <f>"                              "</f>
        <v xml:space="preserve">                              </v>
      </c>
      <c r="Q179">
        <v>0</v>
      </c>
      <c r="R179">
        <v>0</v>
      </c>
      <c r="S179">
        <v>0</v>
      </c>
      <c r="T179">
        <v>0</v>
      </c>
      <c r="U179">
        <v>0</v>
      </c>
      <c r="V179">
        <v>0</v>
      </c>
      <c r="W179">
        <v>0</v>
      </c>
      <c r="X179">
        <v>0</v>
      </c>
      <c r="Y179">
        <v>0</v>
      </c>
      <c r="Z179">
        <v>0</v>
      </c>
      <c r="AA179">
        <v>0</v>
      </c>
      <c r="AB179">
        <v>0</v>
      </c>
      <c r="AC179">
        <v>0</v>
      </c>
      <c r="AD179">
        <v>0</v>
      </c>
      <c r="AE179">
        <v>0</v>
      </c>
      <c r="AF179">
        <v>0</v>
      </c>
      <c r="AG179">
        <v>0</v>
      </c>
      <c r="AH179">
        <v>0</v>
      </c>
      <c r="AI179">
        <v>0</v>
      </c>
      <c r="AJ179">
        <v>0</v>
      </c>
      <c r="AK179">
        <v>28.84</v>
      </c>
      <c r="AL179">
        <v>0</v>
      </c>
      <c r="AM179">
        <v>0</v>
      </c>
      <c r="AN179">
        <v>0</v>
      </c>
      <c r="AO179">
        <v>0</v>
      </c>
      <c r="AP179">
        <v>0</v>
      </c>
      <c r="AQ179">
        <v>0</v>
      </c>
      <c r="AR179">
        <v>0</v>
      </c>
      <c r="AS179">
        <v>0</v>
      </c>
      <c r="AT179">
        <v>0</v>
      </c>
      <c r="AU179">
        <v>0</v>
      </c>
      <c r="AV179">
        <v>0</v>
      </c>
      <c r="AW179">
        <v>0</v>
      </c>
      <c r="AX179">
        <v>0</v>
      </c>
      <c r="AY179">
        <v>0</v>
      </c>
      <c r="AZ179">
        <v>0</v>
      </c>
      <c r="BA179">
        <v>0</v>
      </c>
      <c r="BB179">
        <v>0</v>
      </c>
      <c r="BC179">
        <v>0</v>
      </c>
      <c r="BD179">
        <v>0</v>
      </c>
      <c r="BE179">
        <v>0</v>
      </c>
      <c r="BF179">
        <v>0</v>
      </c>
      <c r="BG179">
        <v>0</v>
      </c>
      <c r="BH179">
        <v>1</v>
      </c>
      <c r="BI179">
        <v>0.1</v>
      </c>
      <c r="BJ179">
        <v>2.5</v>
      </c>
      <c r="BK179">
        <v>2.5</v>
      </c>
      <c r="BL179">
        <v>83.26</v>
      </c>
      <c r="BM179">
        <v>12.49</v>
      </c>
      <c r="BN179">
        <v>95.75</v>
      </c>
      <c r="BO179">
        <v>95.75</v>
      </c>
      <c r="BQ179" t="s">
        <v>412</v>
      </c>
      <c r="BR179" t="s">
        <v>354</v>
      </c>
      <c r="BS179" s="3">
        <v>44706</v>
      </c>
      <c r="BT179" s="4">
        <v>0.3923611111111111</v>
      </c>
      <c r="BU179" t="s">
        <v>201</v>
      </c>
      <c r="BV179" t="s">
        <v>96</v>
      </c>
      <c r="BY179">
        <v>12326.25</v>
      </c>
      <c r="BZ179" t="s">
        <v>88</v>
      </c>
      <c r="CA179" t="s">
        <v>308</v>
      </c>
      <c r="CC179" t="s">
        <v>100</v>
      </c>
      <c r="CD179">
        <v>2194</v>
      </c>
      <c r="CE179" t="s">
        <v>89</v>
      </c>
      <c r="CF179" s="3">
        <v>44707</v>
      </c>
      <c r="CI179">
        <v>1</v>
      </c>
      <c r="CJ179">
        <v>1</v>
      </c>
      <c r="CK179">
        <v>21</v>
      </c>
      <c r="CL179" t="s">
        <v>85</v>
      </c>
    </row>
    <row r="180" spans="1:90" x14ac:dyDescent="0.25">
      <c r="A180" t="s">
        <v>72</v>
      </c>
      <c r="B180" t="s">
        <v>73</v>
      </c>
      <c r="C180" t="s">
        <v>74</v>
      </c>
      <c r="E180" t="str">
        <f>"009941203010"</f>
        <v>009941203010</v>
      </c>
      <c r="F180" s="3">
        <v>44691</v>
      </c>
      <c r="G180">
        <v>202302</v>
      </c>
      <c r="H180" t="s">
        <v>209</v>
      </c>
      <c r="I180" t="s">
        <v>210</v>
      </c>
      <c r="J180" t="s">
        <v>77</v>
      </c>
      <c r="K180" t="s">
        <v>78</v>
      </c>
      <c r="L180" t="s">
        <v>151</v>
      </c>
      <c r="M180" t="s">
        <v>152</v>
      </c>
      <c r="N180" t="s">
        <v>77</v>
      </c>
      <c r="O180" t="s">
        <v>93</v>
      </c>
      <c r="P180" t="str">
        <f>"                              "</f>
        <v xml:space="preserve">                              </v>
      </c>
      <c r="Q180">
        <v>0</v>
      </c>
      <c r="R180">
        <v>0</v>
      </c>
      <c r="S180">
        <v>0</v>
      </c>
      <c r="T180">
        <v>0</v>
      </c>
      <c r="U180">
        <v>0</v>
      </c>
      <c r="V180">
        <v>0</v>
      </c>
      <c r="W180">
        <v>0</v>
      </c>
      <c r="X180">
        <v>0</v>
      </c>
      <c r="Y180">
        <v>0</v>
      </c>
      <c r="Z180">
        <v>0</v>
      </c>
      <c r="AA180">
        <v>0</v>
      </c>
      <c r="AB180">
        <v>0</v>
      </c>
      <c r="AC180">
        <v>0</v>
      </c>
      <c r="AD180">
        <v>0</v>
      </c>
      <c r="AE180">
        <v>0</v>
      </c>
      <c r="AF180">
        <v>0</v>
      </c>
      <c r="AG180">
        <v>0</v>
      </c>
      <c r="AH180">
        <v>0</v>
      </c>
      <c r="AI180">
        <v>0</v>
      </c>
      <c r="AJ180">
        <v>0</v>
      </c>
      <c r="AK180">
        <v>129.22</v>
      </c>
      <c r="AL180">
        <v>0</v>
      </c>
      <c r="AM180">
        <v>0</v>
      </c>
      <c r="AN180">
        <v>0</v>
      </c>
      <c r="AO180">
        <v>0</v>
      </c>
      <c r="AP180">
        <v>0</v>
      </c>
      <c r="AQ180">
        <v>15</v>
      </c>
      <c r="AR180">
        <v>0</v>
      </c>
      <c r="AS180">
        <v>0</v>
      </c>
      <c r="AT180">
        <v>0</v>
      </c>
      <c r="AU180">
        <v>0</v>
      </c>
      <c r="AV180">
        <v>0</v>
      </c>
      <c r="AW180">
        <v>0</v>
      </c>
      <c r="AX180">
        <v>0</v>
      </c>
      <c r="AY180">
        <v>0</v>
      </c>
      <c r="AZ180">
        <v>0</v>
      </c>
      <c r="BA180">
        <v>0</v>
      </c>
      <c r="BB180">
        <v>0</v>
      </c>
      <c r="BC180">
        <v>0</v>
      </c>
      <c r="BD180">
        <v>0</v>
      </c>
      <c r="BE180">
        <v>0</v>
      </c>
      <c r="BF180">
        <v>0</v>
      </c>
      <c r="BG180">
        <v>0</v>
      </c>
      <c r="BH180">
        <v>2</v>
      </c>
      <c r="BI180">
        <v>49</v>
      </c>
      <c r="BJ180">
        <v>60.5</v>
      </c>
      <c r="BK180">
        <v>61</v>
      </c>
      <c r="BL180">
        <v>393.29</v>
      </c>
      <c r="BM180">
        <v>58.99</v>
      </c>
      <c r="BN180">
        <v>452.28</v>
      </c>
      <c r="BO180">
        <v>452.28</v>
      </c>
      <c r="BQ180" t="s">
        <v>461</v>
      </c>
      <c r="BR180" t="s">
        <v>212</v>
      </c>
      <c r="BS180" s="3">
        <v>44692</v>
      </c>
      <c r="BT180" s="4">
        <v>0.40347222222222223</v>
      </c>
      <c r="BU180" t="s">
        <v>250</v>
      </c>
      <c r="BV180" t="s">
        <v>96</v>
      </c>
      <c r="BY180">
        <v>302400</v>
      </c>
      <c r="BZ180" t="s">
        <v>130</v>
      </c>
      <c r="CA180" t="s">
        <v>157</v>
      </c>
      <c r="CC180" t="s">
        <v>152</v>
      </c>
      <c r="CD180">
        <v>2000</v>
      </c>
      <c r="CE180" t="s">
        <v>89</v>
      </c>
      <c r="CF180" s="3">
        <v>44692</v>
      </c>
      <c r="CI180">
        <v>1</v>
      </c>
      <c r="CJ180">
        <v>1</v>
      </c>
      <c r="CK180">
        <v>41</v>
      </c>
      <c r="CL180" t="s">
        <v>85</v>
      </c>
    </row>
    <row r="181" spans="1:90" x14ac:dyDescent="0.25">
      <c r="A181" t="s">
        <v>72</v>
      </c>
      <c r="B181" t="s">
        <v>73</v>
      </c>
      <c r="C181" t="s">
        <v>74</v>
      </c>
      <c r="E181" t="str">
        <f>"009942274009"</f>
        <v>009942274009</v>
      </c>
      <c r="F181" s="3">
        <v>44694</v>
      </c>
      <c r="G181">
        <v>202302</v>
      </c>
      <c r="H181" t="s">
        <v>185</v>
      </c>
      <c r="I181" t="s">
        <v>186</v>
      </c>
      <c r="J181" t="s">
        <v>462</v>
      </c>
      <c r="K181" t="s">
        <v>78</v>
      </c>
      <c r="L181" t="s">
        <v>151</v>
      </c>
      <c r="M181" t="s">
        <v>152</v>
      </c>
      <c r="N181" t="s">
        <v>295</v>
      </c>
      <c r="O181" t="s">
        <v>93</v>
      </c>
      <c r="P181" t="str">
        <f>"                              "</f>
        <v xml:space="preserve">                              </v>
      </c>
      <c r="Q181">
        <v>0</v>
      </c>
      <c r="R181">
        <v>0</v>
      </c>
      <c r="S181">
        <v>0</v>
      </c>
      <c r="T181">
        <v>0</v>
      </c>
      <c r="U181">
        <v>0</v>
      </c>
      <c r="V181">
        <v>0</v>
      </c>
      <c r="W181">
        <v>0</v>
      </c>
      <c r="X181">
        <v>0</v>
      </c>
      <c r="Y181">
        <v>0</v>
      </c>
      <c r="Z181">
        <v>0</v>
      </c>
      <c r="AA181">
        <v>0</v>
      </c>
      <c r="AB181">
        <v>0</v>
      </c>
      <c r="AC181">
        <v>0</v>
      </c>
      <c r="AD181">
        <v>0</v>
      </c>
      <c r="AE181">
        <v>0</v>
      </c>
      <c r="AF181">
        <v>0</v>
      </c>
      <c r="AG181">
        <v>0</v>
      </c>
      <c r="AH181">
        <v>0</v>
      </c>
      <c r="AI181">
        <v>0</v>
      </c>
      <c r="AJ181">
        <v>0</v>
      </c>
      <c r="AK181">
        <v>133.71</v>
      </c>
      <c r="AL181">
        <v>0</v>
      </c>
      <c r="AM181">
        <v>0</v>
      </c>
      <c r="AN181">
        <v>0</v>
      </c>
      <c r="AO181">
        <v>0</v>
      </c>
      <c r="AP181">
        <v>0</v>
      </c>
      <c r="AQ181">
        <v>0</v>
      </c>
      <c r="AR181">
        <v>0</v>
      </c>
      <c r="AS181">
        <v>0</v>
      </c>
      <c r="AT181">
        <v>0</v>
      </c>
      <c r="AU181">
        <v>0</v>
      </c>
      <c r="AV181">
        <v>0</v>
      </c>
      <c r="AW181">
        <v>0</v>
      </c>
      <c r="AX181">
        <v>0</v>
      </c>
      <c r="AY181">
        <v>0</v>
      </c>
      <c r="AZ181">
        <v>0</v>
      </c>
      <c r="BA181">
        <v>0</v>
      </c>
      <c r="BB181">
        <v>0</v>
      </c>
      <c r="BC181">
        <v>0</v>
      </c>
      <c r="BD181">
        <v>0</v>
      </c>
      <c r="BE181">
        <v>0</v>
      </c>
      <c r="BF181">
        <v>0</v>
      </c>
      <c r="BG181">
        <v>0</v>
      </c>
      <c r="BH181">
        <v>1</v>
      </c>
      <c r="BI181">
        <v>24.9</v>
      </c>
      <c r="BJ181">
        <v>36.700000000000003</v>
      </c>
      <c r="BK181">
        <v>37</v>
      </c>
      <c r="BL181">
        <v>391.25</v>
      </c>
      <c r="BM181">
        <v>58.69</v>
      </c>
      <c r="BN181">
        <v>449.94</v>
      </c>
      <c r="BO181">
        <v>449.94</v>
      </c>
      <c r="BR181" t="s">
        <v>393</v>
      </c>
      <c r="BS181" s="3">
        <v>44697</v>
      </c>
      <c r="BT181" s="4">
        <v>0.36388888888888887</v>
      </c>
      <c r="BU181" t="s">
        <v>447</v>
      </c>
      <c r="BV181" t="s">
        <v>96</v>
      </c>
      <c r="BY181">
        <v>183600</v>
      </c>
      <c r="BZ181" t="s">
        <v>97</v>
      </c>
      <c r="CA181" t="s">
        <v>157</v>
      </c>
      <c r="CC181" t="s">
        <v>152</v>
      </c>
      <c r="CD181">
        <v>2196</v>
      </c>
      <c r="CE181" t="s">
        <v>89</v>
      </c>
      <c r="CF181" s="3">
        <v>44698</v>
      </c>
      <c r="CI181">
        <v>2</v>
      </c>
      <c r="CJ181">
        <v>1</v>
      </c>
      <c r="CK181">
        <v>43</v>
      </c>
      <c r="CL181" t="s">
        <v>85</v>
      </c>
    </row>
    <row r="182" spans="1:90" x14ac:dyDescent="0.25">
      <c r="A182" t="s">
        <v>72</v>
      </c>
      <c r="B182" t="s">
        <v>73</v>
      </c>
      <c r="C182" t="s">
        <v>74</v>
      </c>
      <c r="E182" t="str">
        <f>"009941659565"</f>
        <v>009941659565</v>
      </c>
      <c r="F182" s="3">
        <v>44694</v>
      </c>
      <c r="G182">
        <v>202302</v>
      </c>
      <c r="H182" t="s">
        <v>426</v>
      </c>
      <c r="I182" t="s">
        <v>427</v>
      </c>
      <c r="J182" t="s">
        <v>463</v>
      </c>
      <c r="K182" t="s">
        <v>78</v>
      </c>
      <c r="L182" t="s">
        <v>151</v>
      </c>
      <c r="M182" t="s">
        <v>152</v>
      </c>
      <c r="N182" t="s">
        <v>464</v>
      </c>
      <c r="O182" t="s">
        <v>93</v>
      </c>
      <c r="P182" t="str">
        <f>"                              "</f>
        <v xml:space="preserve">                              </v>
      </c>
      <c r="Q182">
        <v>0</v>
      </c>
      <c r="R182">
        <v>0</v>
      </c>
      <c r="S182">
        <v>0</v>
      </c>
      <c r="T182">
        <v>0</v>
      </c>
      <c r="U182">
        <v>0</v>
      </c>
      <c r="V182">
        <v>0</v>
      </c>
      <c r="W182">
        <v>0</v>
      </c>
      <c r="X182">
        <v>0</v>
      </c>
      <c r="Y182">
        <v>0</v>
      </c>
      <c r="Z182">
        <v>0</v>
      </c>
      <c r="AA182">
        <v>0</v>
      </c>
      <c r="AB182">
        <v>0</v>
      </c>
      <c r="AC182">
        <v>0</v>
      </c>
      <c r="AD182">
        <v>0</v>
      </c>
      <c r="AE182">
        <v>0</v>
      </c>
      <c r="AF182">
        <v>0</v>
      </c>
      <c r="AG182">
        <v>0</v>
      </c>
      <c r="AH182">
        <v>0</v>
      </c>
      <c r="AI182">
        <v>0</v>
      </c>
      <c r="AJ182">
        <v>0</v>
      </c>
      <c r="AK182">
        <v>62.94</v>
      </c>
      <c r="AL182">
        <v>0</v>
      </c>
      <c r="AM182">
        <v>0</v>
      </c>
      <c r="AN182">
        <v>0</v>
      </c>
      <c r="AO182">
        <v>0</v>
      </c>
      <c r="AP182">
        <v>0</v>
      </c>
      <c r="AQ182">
        <v>15</v>
      </c>
      <c r="AR182">
        <v>0</v>
      </c>
      <c r="AS182">
        <v>0</v>
      </c>
      <c r="AT182">
        <v>0</v>
      </c>
      <c r="AU182">
        <v>0</v>
      </c>
      <c r="AV182">
        <v>0</v>
      </c>
      <c r="AW182">
        <v>0</v>
      </c>
      <c r="AX182">
        <v>0</v>
      </c>
      <c r="AY182">
        <v>0</v>
      </c>
      <c r="AZ182">
        <v>0</v>
      </c>
      <c r="BA182">
        <v>0</v>
      </c>
      <c r="BB182">
        <v>0</v>
      </c>
      <c r="BC182">
        <v>0</v>
      </c>
      <c r="BD182">
        <v>0</v>
      </c>
      <c r="BE182">
        <v>0</v>
      </c>
      <c r="BF182">
        <v>0</v>
      </c>
      <c r="BG182">
        <v>0</v>
      </c>
      <c r="BH182">
        <v>1</v>
      </c>
      <c r="BI182">
        <v>5</v>
      </c>
      <c r="BJ182">
        <v>2.9</v>
      </c>
      <c r="BK182">
        <v>5</v>
      </c>
      <c r="BL182">
        <v>201.94</v>
      </c>
      <c r="BM182">
        <v>30.29</v>
      </c>
      <c r="BN182">
        <v>232.23</v>
      </c>
      <c r="BO182">
        <v>232.23</v>
      </c>
      <c r="BQ182" t="s">
        <v>207</v>
      </c>
      <c r="BR182" t="s">
        <v>465</v>
      </c>
      <c r="BS182" s="3">
        <v>44701</v>
      </c>
      <c r="BT182" s="4">
        <v>0.52708333333333335</v>
      </c>
      <c r="BU182" t="s">
        <v>466</v>
      </c>
      <c r="BV182" t="s">
        <v>85</v>
      </c>
      <c r="BW182" t="s">
        <v>285</v>
      </c>
      <c r="BX182" t="s">
        <v>467</v>
      </c>
      <c r="BY182">
        <v>14280</v>
      </c>
      <c r="BZ182" t="s">
        <v>130</v>
      </c>
      <c r="CA182" t="s">
        <v>157</v>
      </c>
      <c r="CC182" t="s">
        <v>152</v>
      </c>
      <c r="CD182">
        <v>2000</v>
      </c>
      <c r="CE182" t="s">
        <v>468</v>
      </c>
      <c r="CF182" s="3">
        <v>44701</v>
      </c>
      <c r="CI182">
        <v>2</v>
      </c>
      <c r="CJ182">
        <v>5</v>
      </c>
      <c r="CK182">
        <v>43</v>
      </c>
      <c r="CL182" t="s">
        <v>85</v>
      </c>
    </row>
    <row r="183" spans="1:90" x14ac:dyDescent="0.25">
      <c r="A183" t="s">
        <v>72</v>
      </c>
      <c r="B183" t="s">
        <v>73</v>
      </c>
      <c r="C183" t="s">
        <v>74</v>
      </c>
      <c r="E183" t="str">
        <f>"009941916103"</f>
        <v>009941916103</v>
      </c>
      <c r="F183" s="3">
        <v>44694</v>
      </c>
      <c r="G183">
        <v>202302</v>
      </c>
      <c r="H183" t="s">
        <v>75</v>
      </c>
      <c r="I183" t="s">
        <v>76</v>
      </c>
      <c r="J183" t="s">
        <v>77</v>
      </c>
      <c r="K183" t="s">
        <v>78</v>
      </c>
      <c r="L183" t="s">
        <v>272</v>
      </c>
      <c r="M183" t="s">
        <v>273</v>
      </c>
      <c r="N183" t="s">
        <v>77</v>
      </c>
      <c r="O183" t="s">
        <v>81</v>
      </c>
      <c r="P183" t="str">
        <f>"STORES                        "</f>
        <v xml:space="preserve">STORES                        </v>
      </c>
      <c r="Q183">
        <v>0</v>
      </c>
      <c r="R183">
        <v>0</v>
      </c>
      <c r="S183">
        <v>0</v>
      </c>
      <c r="T183">
        <v>0</v>
      </c>
      <c r="U183">
        <v>0</v>
      </c>
      <c r="V183">
        <v>0</v>
      </c>
      <c r="W183">
        <v>0</v>
      </c>
      <c r="X183">
        <v>0</v>
      </c>
      <c r="Y183">
        <v>0</v>
      </c>
      <c r="Z183">
        <v>0</v>
      </c>
      <c r="AA183">
        <v>0</v>
      </c>
      <c r="AB183">
        <v>0</v>
      </c>
      <c r="AC183">
        <v>0</v>
      </c>
      <c r="AD183">
        <v>0</v>
      </c>
      <c r="AE183">
        <v>0</v>
      </c>
      <c r="AF183">
        <v>0</v>
      </c>
      <c r="AG183">
        <v>0</v>
      </c>
      <c r="AH183">
        <v>0</v>
      </c>
      <c r="AI183">
        <v>0</v>
      </c>
      <c r="AJ183">
        <v>0</v>
      </c>
      <c r="AK183">
        <v>85.1</v>
      </c>
      <c r="AL183">
        <v>0</v>
      </c>
      <c r="AM183">
        <v>0</v>
      </c>
      <c r="AN183">
        <v>0</v>
      </c>
      <c r="AO183">
        <v>0</v>
      </c>
      <c r="AP183">
        <v>0</v>
      </c>
      <c r="AQ183">
        <v>0</v>
      </c>
      <c r="AR183">
        <v>0</v>
      </c>
      <c r="AS183">
        <v>0</v>
      </c>
      <c r="AT183">
        <v>0</v>
      </c>
      <c r="AU183">
        <v>0</v>
      </c>
      <c r="AV183">
        <v>0</v>
      </c>
      <c r="AW183">
        <v>0</v>
      </c>
      <c r="AX183">
        <v>0</v>
      </c>
      <c r="AY183">
        <v>0</v>
      </c>
      <c r="AZ183">
        <v>0</v>
      </c>
      <c r="BA183">
        <v>0</v>
      </c>
      <c r="BB183">
        <v>0</v>
      </c>
      <c r="BC183">
        <v>0</v>
      </c>
      <c r="BD183">
        <v>0</v>
      </c>
      <c r="BE183">
        <v>0</v>
      </c>
      <c r="BF183">
        <v>0</v>
      </c>
      <c r="BG183">
        <v>0</v>
      </c>
      <c r="BH183">
        <v>1</v>
      </c>
      <c r="BI183">
        <v>3.9</v>
      </c>
      <c r="BJ183">
        <v>2.6</v>
      </c>
      <c r="BK183">
        <v>4</v>
      </c>
      <c r="BL183">
        <v>245.66</v>
      </c>
      <c r="BM183">
        <v>36.85</v>
      </c>
      <c r="BN183">
        <v>282.51</v>
      </c>
      <c r="BO183">
        <v>282.51</v>
      </c>
      <c r="BQ183" t="s">
        <v>94</v>
      </c>
      <c r="BR183" t="s">
        <v>83</v>
      </c>
      <c r="BS183" s="3">
        <v>44702</v>
      </c>
      <c r="BT183" s="4">
        <v>0.375</v>
      </c>
      <c r="BU183" t="s">
        <v>469</v>
      </c>
      <c r="BV183" t="s">
        <v>85</v>
      </c>
      <c r="BY183">
        <v>12758.08</v>
      </c>
      <c r="BZ183" t="s">
        <v>88</v>
      </c>
      <c r="CC183" t="s">
        <v>273</v>
      </c>
      <c r="CD183">
        <v>4240</v>
      </c>
      <c r="CE183" t="s">
        <v>89</v>
      </c>
      <c r="CF183" s="3">
        <v>44705</v>
      </c>
      <c r="CI183">
        <v>1</v>
      </c>
      <c r="CJ183">
        <v>5</v>
      </c>
      <c r="CK183">
        <v>23</v>
      </c>
      <c r="CL183" t="s">
        <v>85</v>
      </c>
    </row>
    <row r="184" spans="1:90" x14ac:dyDescent="0.25">
      <c r="A184" t="s">
        <v>72</v>
      </c>
      <c r="B184" t="s">
        <v>73</v>
      </c>
      <c r="C184" t="s">
        <v>74</v>
      </c>
      <c r="E184" t="str">
        <f>"009941745943"</f>
        <v>009941745943</v>
      </c>
      <c r="F184" s="3">
        <v>44694</v>
      </c>
      <c r="G184">
        <v>202302</v>
      </c>
      <c r="H184" t="s">
        <v>118</v>
      </c>
      <c r="I184" t="s">
        <v>119</v>
      </c>
      <c r="J184" t="s">
        <v>77</v>
      </c>
      <c r="K184" t="s">
        <v>78</v>
      </c>
      <c r="L184" t="s">
        <v>151</v>
      </c>
      <c r="M184" t="s">
        <v>152</v>
      </c>
      <c r="N184" t="s">
        <v>77</v>
      </c>
      <c r="O184" t="s">
        <v>93</v>
      </c>
      <c r="P184" t="str">
        <f>"                              "</f>
        <v xml:space="preserve">                              </v>
      </c>
      <c r="Q184">
        <v>0</v>
      </c>
      <c r="R184">
        <v>0</v>
      </c>
      <c r="S184">
        <v>0</v>
      </c>
      <c r="T184">
        <v>0</v>
      </c>
      <c r="U184">
        <v>0</v>
      </c>
      <c r="V184">
        <v>0</v>
      </c>
      <c r="W184">
        <v>0</v>
      </c>
      <c r="X184">
        <v>0</v>
      </c>
      <c r="Y184">
        <v>0</v>
      </c>
      <c r="Z184">
        <v>0</v>
      </c>
      <c r="AA184">
        <v>0</v>
      </c>
      <c r="AB184">
        <v>0</v>
      </c>
      <c r="AC184">
        <v>0</v>
      </c>
      <c r="AD184">
        <v>0</v>
      </c>
      <c r="AE184">
        <v>0</v>
      </c>
      <c r="AF184">
        <v>0</v>
      </c>
      <c r="AG184">
        <v>0</v>
      </c>
      <c r="AH184">
        <v>0</v>
      </c>
      <c r="AI184">
        <v>0</v>
      </c>
      <c r="AJ184">
        <v>0</v>
      </c>
      <c r="AK184">
        <v>44.63</v>
      </c>
      <c r="AL184">
        <v>0</v>
      </c>
      <c r="AM184">
        <v>0</v>
      </c>
      <c r="AN184">
        <v>0</v>
      </c>
      <c r="AO184">
        <v>0</v>
      </c>
      <c r="AP184">
        <v>0</v>
      </c>
      <c r="AQ184">
        <v>15</v>
      </c>
      <c r="AR184">
        <v>0</v>
      </c>
      <c r="AS184">
        <v>0</v>
      </c>
      <c r="AT184">
        <v>0</v>
      </c>
      <c r="AU184">
        <v>0</v>
      </c>
      <c r="AV184">
        <v>0</v>
      </c>
      <c r="AW184">
        <v>0</v>
      </c>
      <c r="AX184">
        <v>0</v>
      </c>
      <c r="AY184">
        <v>0</v>
      </c>
      <c r="AZ184">
        <v>0</v>
      </c>
      <c r="BA184">
        <v>0</v>
      </c>
      <c r="BB184">
        <v>0</v>
      </c>
      <c r="BC184">
        <v>0</v>
      </c>
      <c r="BD184">
        <v>0</v>
      </c>
      <c r="BE184">
        <v>0</v>
      </c>
      <c r="BF184">
        <v>0</v>
      </c>
      <c r="BG184">
        <v>0</v>
      </c>
      <c r="BH184">
        <v>1</v>
      </c>
      <c r="BI184">
        <v>1</v>
      </c>
      <c r="BJ184">
        <v>0.2</v>
      </c>
      <c r="BK184">
        <v>1</v>
      </c>
      <c r="BL184">
        <v>149.08000000000001</v>
      </c>
      <c r="BM184">
        <v>22.36</v>
      </c>
      <c r="BN184">
        <v>171.44</v>
      </c>
      <c r="BO184">
        <v>171.44</v>
      </c>
      <c r="BQ184" t="s">
        <v>470</v>
      </c>
      <c r="BR184" t="s">
        <v>471</v>
      </c>
      <c r="BS184" s="3">
        <v>44697</v>
      </c>
      <c r="BT184" s="4">
        <v>0.3979166666666667</v>
      </c>
      <c r="BU184" t="s">
        <v>314</v>
      </c>
      <c r="BV184" t="s">
        <v>96</v>
      </c>
      <c r="BY184">
        <v>1200</v>
      </c>
      <c r="BZ184" t="s">
        <v>130</v>
      </c>
      <c r="CA184" t="s">
        <v>299</v>
      </c>
      <c r="CC184" t="s">
        <v>152</v>
      </c>
      <c r="CD184">
        <v>2000</v>
      </c>
      <c r="CE184" t="s">
        <v>89</v>
      </c>
      <c r="CF184" s="3">
        <v>44698</v>
      </c>
      <c r="CI184">
        <v>1</v>
      </c>
      <c r="CJ184">
        <v>1</v>
      </c>
      <c r="CK184">
        <v>41</v>
      </c>
      <c r="CL184" t="s">
        <v>85</v>
      </c>
    </row>
    <row r="185" spans="1:90" x14ac:dyDescent="0.25">
      <c r="A185" t="s">
        <v>72</v>
      </c>
      <c r="B185" t="s">
        <v>73</v>
      </c>
      <c r="C185" t="s">
        <v>74</v>
      </c>
      <c r="E185" t="str">
        <f>"009942086289"</f>
        <v>009942086289</v>
      </c>
      <c r="F185" s="3">
        <v>44694</v>
      </c>
      <c r="G185">
        <v>202302</v>
      </c>
      <c r="H185" t="s">
        <v>178</v>
      </c>
      <c r="I185" t="s">
        <v>179</v>
      </c>
      <c r="J185" t="s">
        <v>228</v>
      </c>
      <c r="K185" t="s">
        <v>78</v>
      </c>
      <c r="L185" t="s">
        <v>426</v>
      </c>
      <c r="M185" t="s">
        <v>427</v>
      </c>
      <c r="N185" t="s">
        <v>77</v>
      </c>
      <c r="O185" t="s">
        <v>93</v>
      </c>
      <c r="P185" t="str">
        <f>"PLZ 0215530030                "</f>
        <v xml:space="preserve">PLZ 0215530030                </v>
      </c>
      <c r="Q185">
        <v>0</v>
      </c>
      <c r="R185">
        <v>0</v>
      </c>
      <c r="S185">
        <v>0</v>
      </c>
      <c r="T185">
        <v>0</v>
      </c>
      <c r="U185">
        <v>0</v>
      </c>
      <c r="V185">
        <v>0</v>
      </c>
      <c r="W185">
        <v>0</v>
      </c>
      <c r="X185">
        <v>0</v>
      </c>
      <c r="Y185">
        <v>0</v>
      </c>
      <c r="Z185">
        <v>0</v>
      </c>
      <c r="AA185">
        <v>0</v>
      </c>
      <c r="AB185">
        <v>0</v>
      </c>
      <c r="AC185">
        <v>0</v>
      </c>
      <c r="AD185">
        <v>0</v>
      </c>
      <c r="AE185">
        <v>0</v>
      </c>
      <c r="AF185">
        <v>0</v>
      </c>
      <c r="AG185">
        <v>0</v>
      </c>
      <c r="AH185">
        <v>0</v>
      </c>
      <c r="AI185">
        <v>0</v>
      </c>
      <c r="AJ185">
        <v>0</v>
      </c>
      <c r="AK185">
        <v>62.94</v>
      </c>
      <c r="AL185">
        <v>0</v>
      </c>
      <c r="AM185">
        <v>0</v>
      </c>
      <c r="AN185">
        <v>0</v>
      </c>
      <c r="AO185">
        <v>0</v>
      </c>
      <c r="AP185">
        <v>0</v>
      </c>
      <c r="AQ185">
        <v>0</v>
      </c>
      <c r="AR185">
        <v>0</v>
      </c>
      <c r="AS185">
        <v>0</v>
      </c>
      <c r="AT185">
        <v>0</v>
      </c>
      <c r="AU185">
        <v>0</v>
      </c>
      <c r="AV185">
        <v>0</v>
      </c>
      <c r="AW185">
        <v>0</v>
      </c>
      <c r="AX185">
        <v>0</v>
      </c>
      <c r="AY185">
        <v>0</v>
      </c>
      <c r="AZ185">
        <v>0</v>
      </c>
      <c r="BA185">
        <v>0</v>
      </c>
      <c r="BB185">
        <v>0</v>
      </c>
      <c r="BC185">
        <v>0</v>
      </c>
      <c r="BD185">
        <v>0</v>
      </c>
      <c r="BE185">
        <v>0</v>
      </c>
      <c r="BF185">
        <v>0</v>
      </c>
      <c r="BG185">
        <v>0</v>
      </c>
      <c r="BH185">
        <v>1</v>
      </c>
      <c r="BI185">
        <v>1</v>
      </c>
      <c r="BJ185">
        <v>0.2</v>
      </c>
      <c r="BK185">
        <v>1</v>
      </c>
      <c r="BL185">
        <v>186.94</v>
      </c>
      <c r="BM185">
        <v>28.04</v>
      </c>
      <c r="BN185">
        <v>214.98</v>
      </c>
      <c r="BO185">
        <v>214.98</v>
      </c>
      <c r="BQ185" t="s">
        <v>472</v>
      </c>
      <c r="BR185" t="s">
        <v>231</v>
      </c>
      <c r="BS185" s="3">
        <v>44699</v>
      </c>
      <c r="BT185" s="4">
        <v>0.64583333333333337</v>
      </c>
      <c r="BU185" t="s">
        <v>473</v>
      </c>
      <c r="BV185" t="s">
        <v>85</v>
      </c>
      <c r="BW185" t="s">
        <v>214</v>
      </c>
      <c r="BX185" t="s">
        <v>141</v>
      </c>
      <c r="BY185">
        <v>1200</v>
      </c>
      <c r="BZ185" t="s">
        <v>97</v>
      </c>
      <c r="CC185" t="s">
        <v>427</v>
      </c>
      <c r="CD185">
        <v>5099</v>
      </c>
      <c r="CE185" t="s">
        <v>89</v>
      </c>
      <c r="CF185" s="3">
        <v>44699</v>
      </c>
      <c r="CI185">
        <v>2</v>
      </c>
      <c r="CJ185">
        <v>3</v>
      </c>
      <c r="CK185">
        <v>43</v>
      </c>
      <c r="CL185" t="s">
        <v>85</v>
      </c>
    </row>
    <row r="186" spans="1:90" x14ac:dyDescent="0.25">
      <c r="A186" t="s">
        <v>72</v>
      </c>
      <c r="B186" t="s">
        <v>73</v>
      </c>
      <c r="C186" t="s">
        <v>74</v>
      </c>
      <c r="E186" t="str">
        <f>"009941735768"</f>
        <v>009941735768</v>
      </c>
      <c r="F186" s="3">
        <v>44694</v>
      </c>
      <c r="G186">
        <v>202302</v>
      </c>
      <c r="H186" t="s">
        <v>75</v>
      </c>
      <c r="I186" t="s">
        <v>76</v>
      </c>
      <c r="J186" t="s">
        <v>77</v>
      </c>
      <c r="K186" t="s">
        <v>78</v>
      </c>
      <c r="L186" t="s">
        <v>102</v>
      </c>
      <c r="M186" t="s">
        <v>103</v>
      </c>
      <c r="N186" t="s">
        <v>77</v>
      </c>
      <c r="O186" t="s">
        <v>93</v>
      </c>
      <c r="P186" t="str">
        <f>"STORES                        "</f>
        <v xml:space="preserve">STORES                        </v>
      </c>
      <c r="Q186">
        <v>0</v>
      </c>
      <c r="R186">
        <v>0</v>
      </c>
      <c r="S186">
        <v>0</v>
      </c>
      <c r="T186">
        <v>0</v>
      </c>
      <c r="U186">
        <v>0</v>
      </c>
      <c r="V186">
        <v>0</v>
      </c>
      <c r="W186">
        <v>0</v>
      </c>
      <c r="X186">
        <v>0</v>
      </c>
      <c r="Y186">
        <v>0</v>
      </c>
      <c r="Z186">
        <v>0</v>
      </c>
      <c r="AA186">
        <v>0</v>
      </c>
      <c r="AB186">
        <v>0</v>
      </c>
      <c r="AC186">
        <v>0</v>
      </c>
      <c r="AD186">
        <v>0</v>
      </c>
      <c r="AE186">
        <v>0</v>
      </c>
      <c r="AF186">
        <v>0</v>
      </c>
      <c r="AG186">
        <v>0</v>
      </c>
      <c r="AH186">
        <v>0</v>
      </c>
      <c r="AI186">
        <v>0</v>
      </c>
      <c r="AJ186">
        <v>0</v>
      </c>
      <c r="AK186">
        <v>793.22</v>
      </c>
      <c r="AL186">
        <v>0</v>
      </c>
      <c r="AM186">
        <v>0</v>
      </c>
      <c r="AN186">
        <v>0</v>
      </c>
      <c r="AO186">
        <v>0</v>
      </c>
      <c r="AP186">
        <v>0</v>
      </c>
      <c r="AQ186">
        <v>0</v>
      </c>
      <c r="AR186">
        <v>0</v>
      </c>
      <c r="AS186">
        <v>0</v>
      </c>
      <c r="AT186">
        <v>0</v>
      </c>
      <c r="AU186">
        <v>0</v>
      </c>
      <c r="AV186">
        <v>0</v>
      </c>
      <c r="AW186">
        <v>0</v>
      </c>
      <c r="AX186">
        <v>0</v>
      </c>
      <c r="AY186">
        <v>0</v>
      </c>
      <c r="AZ186">
        <v>0</v>
      </c>
      <c r="BA186">
        <v>0</v>
      </c>
      <c r="BB186">
        <v>0</v>
      </c>
      <c r="BC186">
        <v>0</v>
      </c>
      <c r="BD186">
        <v>0</v>
      </c>
      <c r="BE186">
        <v>0</v>
      </c>
      <c r="BF186">
        <v>0</v>
      </c>
      <c r="BG186">
        <v>0</v>
      </c>
      <c r="BH186">
        <v>1</v>
      </c>
      <c r="BI186">
        <v>242</v>
      </c>
      <c r="BJ186">
        <v>132</v>
      </c>
      <c r="BK186">
        <v>242</v>
      </c>
      <c r="BL186">
        <v>2295.11</v>
      </c>
      <c r="BM186">
        <v>344.27</v>
      </c>
      <c r="BN186">
        <v>2639.38</v>
      </c>
      <c r="BO186">
        <v>2639.38</v>
      </c>
      <c r="BQ186" t="s">
        <v>240</v>
      </c>
      <c r="BR186" t="s">
        <v>83</v>
      </c>
      <c r="BS186" s="3">
        <v>44704</v>
      </c>
      <c r="BT186" s="4">
        <v>0.47083333333333338</v>
      </c>
      <c r="BU186" t="s">
        <v>474</v>
      </c>
      <c r="BV186" t="s">
        <v>85</v>
      </c>
      <c r="BW186" t="s">
        <v>285</v>
      </c>
      <c r="BX186" t="s">
        <v>109</v>
      </c>
      <c r="BY186">
        <v>660000</v>
      </c>
      <c r="BZ186" t="s">
        <v>97</v>
      </c>
      <c r="CA186" t="s">
        <v>475</v>
      </c>
      <c r="CC186" t="s">
        <v>103</v>
      </c>
      <c r="CD186">
        <v>2570</v>
      </c>
      <c r="CE186" t="s">
        <v>89</v>
      </c>
      <c r="CF186" s="3">
        <v>44705</v>
      </c>
      <c r="CI186">
        <v>1</v>
      </c>
      <c r="CJ186">
        <v>6</v>
      </c>
      <c r="CK186">
        <v>43</v>
      </c>
      <c r="CL186" t="s">
        <v>85</v>
      </c>
    </row>
    <row r="187" spans="1:90" x14ac:dyDescent="0.25">
      <c r="A187" t="s">
        <v>72</v>
      </c>
      <c r="B187" t="s">
        <v>73</v>
      </c>
      <c r="C187" t="s">
        <v>74</v>
      </c>
      <c r="E187" t="str">
        <f>"009941915393"</f>
        <v>009941915393</v>
      </c>
      <c r="F187" s="3">
        <v>44694</v>
      </c>
      <c r="G187">
        <v>202302</v>
      </c>
      <c r="H187" t="s">
        <v>75</v>
      </c>
      <c r="I187" t="s">
        <v>76</v>
      </c>
      <c r="J187" t="s">
        <v>77</v>
      </c>
      <c r="K187" t="s">
        <v>78</v>
      </c>
      <c r="L187" t="s">
        <v>147</v>
      </c>
      <c r="M187" t="s">
        <v>148</v>
      </c>
      <c r="N187" t="s">
        <v>77</v>
      </c>
      <c r="O187" t="s">
        <v>93</v>
      </c>
      <c r="P187" t="str">
        <f>"STORES                        "</f>
        <v xml:space="preserve">STORES                        </v>
      </c>
      <c r="Q187">
        <v>0</v>
      </c>
      <c r="R187">
        <v>0</v>
      </c>
      <c r="S187">
        <v>0</v>
      </c>
      <c r="T187">
        <v>0</v>
      </c>
      <c r="U187">
        <v>0</v>
      </c>
      <c r="V187">
        <v>0</v>
      </c>
      <c r="W187">
        <v>0</v>
      </c>
      <c r="X187">
        <v>0</v>
      </c>
      <c r="Y187">
        <v>0</v>
      </c>
      <c r="Z187">
        <v>0</v>
      </c>
      <c r="AA187">
        <v>0</v>
      </c>
      <c r="AB187">
        <v>0</v>
      </c>
      <c r="AC187">
        <v>0</v>
      </c>
      <c r="AD187">
        <v>0</v>
      </c>
      <c r="AE187">
        <v>0</v>
      </c>
      <c r="AF187">
        <v>0</v>
      </c>
      <c r="AG187">
        <v>0</v>
      </c>
      <c r="AH187">
        <v>0</v>
      </c>
      <c r="AI187">
        <v>0</v>
      </c>
      <c r="AJ187">
        <v>0</v>
      </c>
      <c r="AK187">
        <v>165.88</v>
      </c>
      <c r="AL187">
        <v>0</v>
      </c>
      <c r="AM187">
        <v>0</v>
      </c>
      <c r="AN187">
        <v>0</v>
      </c>
      <c r="AO187">
        <v>0</v>
      </c>
      <c r="AP187">
        <v>0</v>
      </c>
      <c r="AQ187">
        <v>0</v>
      </c>
      <c r="AR187">
        <v>0</v>
      </c>
      <c r="AS187">
        <v>0</v>
      </c>
      <c r="AT187">
        <v>0</v>
      </c>
      <c r="AU187">
        <v>0</v>
      </c>
      <c r="AV187">
        <v>0</v>
      </c>
      <c r="AW187">
        <v>0</v>
      </c>
      <c r="AX187">
        <v>0</v>
      </c>
      <c r="AY187">
        <v>0</v>
      </c>
      <c r="AZ187">
        <v>0</v>
      </c>
      <c r="BA187">
        <v>0</v>
      </c>
      <c r="BB187">
        <v>0</v>
      </c>
      <c r="BC187">
        <v>0</v>
      </c>
      <c r="BD187">
        <v>0</v>
      </c>
      <c r="BE187">
        <v>0</v>
      </c>
      <c r="BF187">
        <v>0</v>
      </c>
      <c r="BG187">
        <v>0</v>
      </c>
      <c r="BH187">
        <v>2</v>
      </c>
      <c r="BI187">
        <v>17.5</v>
      </c>
      <c r="BJ187">
        <v>46.9</v>
      </c>
      <c r="BK187">
        <v>47</v>
      </c>
      <c r="BL187">
        <v>484.12</v>
      </c>
      <c r="BM187">
        <v>72.62</v>
      </c>
      <c r="BN187">
        <v>556.74</v>
      </c>
      <c r="BO187">
        <v>556.74</v>
      </c>
      <c r="BQ187" t="s">
        <v>94</v>
      </c>
      <c r="BR187" t="s">
        <v>94</v>
      </c>
      <c r="BS187" s="3">
        <v>44697</v>
      </c>
      <c r="BT187" s="4">
        <v>0.39027777777777778</v>
      </c>
      <c r="BU187" t="s">
        <v>149</v>
      </c>
      <c r="BV187" t="s">
        <v>96</v>
      </c>
      <c r="BY187">
        <v>234529.23</v>
      </c>
      <c r="BZ187" t="s">
        <v>97</v>
      </c>
      <c r="CA187" t="s">
        <v>150</v>
      </c>
      <c r="CC187" t="s">
        <v>148</v>
      </c>
      <c r="CD187">
        <v>300</v>
      </c>
      <c r="CE187" t="s">
        <v>89</v>
      </c>
      <c r="CF187" s="3">
        <v>44697</v>
      </c>
      <c r="CI187">
        <v>1</v>
      </c>
      <c r="CJ187">
        <v>1</v>
      </c>
      <c r="CK187">
        <v>43</v>
      </c>
      <c r="CL187" t="s">
        <v>85</v>
      </c>
    </row>
    <row r="188" spans="1:90" x14ac:dyDescent="0.25">
      <c r="A188" t="s">
        <v>72</v>
      </c>
      <c r="B188" t="s">
        <v>73</v>
      </c>
      <c r="C188" t="s">
        <v>74</v>
      </c>
      <c r="E188" t="str">
        <f>"009941735769"</f>
        <v>009941735769</v>
      </c>
      <c r="F188" s="3">
        <v>44694</v>
      </c>
      <c r="G188">
        <v>202302</v>
      </c>
      <c r="H188" t="s">
        <v>75</v>
      </c>
      <c r="I188" t="s">
        <v>76</v>
      </c>
      <c r="J188" t="s">
        <v>77</v>
      </c>
      <c r="K188" t="s">
        <v>78</v>
      </c>
      <c r="L188" t="s">
        <v>126</v>
      </c>
      <c r="M188" t="s">
        <v>127</v>
      </c>
      <c r="N188" t="s">
        <v>77</v>
      </c>
      <c r="O188" t="s">
        <v>93</v>
      </c>
      <c r="P188" t="str">
        <f>"STORES                        "</f>
        <v xml:space="preserve">STORES                        </v>
      </c>
      <c r="Q188">
        <v>0</v>
      </c>
      <c r="R188">
        <v>0</v>
      </c>
      <c r="S188">
        <v>0</v>
      </c>
      <c r="T188">
        <v>0</v>
      </c>
      <c r="U188">
        <v>0</v>
      </c>
      <c r="V188">
        <v>0</v>
      </c>
      <c r="W188">
        <v>0</v>
      </c>
      <c r="X188">
        <v>0</v>
      </c>
      <c r="Y188">
        <v>0</v>
      </c>
      <c r="Z188">
        <v>0</v>
      </c>
      <c r="AA188">
        <v>0</v>
      </c>
      <c r="AB188">
        <v>0</v>
      </c>
      <c r="AC188">
        <v>0</v>
      </c>
      <c r="AD188">
        <v>0</v>
      </c>
      <c r="AE188">
        <v>0</v>
      </c>
      <c r="AF188">
        <v>0</v>
      </c>
      <c r="AG188">
        <v>0</v>
      </c>
      <c r="AH188">
        <v>0</v>
      </c>
      <c r="AI188">
        <v>0</v>
      </c>
      <c r="AJ188">
        <v>0</v>
      </c>
      <c r="AK188">
        <v>458.64</v>
      </c>
      <c r="AL188">
        <v>0</v>
      </c>
      <c r="AM188">
        <v>0</v>
      </c>
      <c r="AN188">
        <v>0</v>
      </c>
      <c r="AO188">
        <v>0</v>
      </c>
      <c r="AP188">
        <v>0</v>
      </c>
      <c r="AQ188">
        <v>15</v>
      </c>
      <c r="AR188">
        <v>0</v>
      </c>
      <c r="AS188">
        <v>0</v>
      </c>
      <c r="AT188">
        <v>0</v>
      </c>
      <c r="AU188">
        <v>0</v>
      </c>
      <c r="AV188">
        <v>0</v>
      </c>
      <c r="AW188">
        <v>0</v>
      </c>
      <c r="AX188">
        <v>0</v>
      </c>
      <c r="AY188">
        <v>0</v>
      </c>
      <c r="AZ188">
        <v>0</v>
      </c>
      <c r="BA188">
        <v>0</v>
      </c>
      <c r="BB188">
        <v>0</v>
      </c>
      <c r="BC188">
        <v>0</v>
      </c>
      <c r="BD188">
        <v>0</v>
      </c>
      <c r="BE188">
        <v>0</v>
      </c>
      <c r="BF188">
        <v>0</v>
      </c>
      <c r="BG188">
        <v>0</v>
      </c>
      <c r="BH188">
        <v>1</v>
      </c>
      <c r="BI188">
        <v>138</v>
      </c>
      <c r="BJ188">
        <v>72</v>
      </c>
      <c r="BK188">
        <v>138</v>
      </c>
      <c r="BL188">
        <v>1344.25</v>
      </c>
      <c r="BM188">
        <v>201.64</v>
      </c>
      <c r="BN188">
        <v>1545.89</v>
      </c>
      <c r="BO188">
        <v>1545.89</v>
      </c>
      <c r="BQ188" t="s">
        <v>94</v>
      </c>
      <c r="BR188" t="s">
        <v>83</v>
      </c>
      <c r="BS188" s="3">
        <v>44700</v>
      </c>
      <c r="BT188" s="4">
        <v>0.57638888888888895</v>
      </c>
      <c r="BU188" t="s">
        <v>476</v>
      </c>
      <c r="BV188" t="s">
        <v>85</v>
      </c>
      <c r="BY188">
        <v>360000</v>
      </c>
      <c r="BZ188" t="s">
        <v>130</v>
      </c>
      <c r="CC188" t="s">
        <v>127</v>
      </c>
      <c r="CD188">
        <v>2745</v>
      </c>
      <c r="CE188" t="s">
        <v>89</v>
      </c>
      <c r="CF188" s="3">
        <v>44701</v>
      </c>
      <c r="CI188">
        <v>1</v>
      </c>
      <c r="CJ188">
        <v>4</v>
      </c>
      <c r="CK188">
        <v>43</v>
      </c>
      <c r="CL188" t="s">
        <v>85</v>
      </c>
    </row>
    <row r="189" spans="1:90" x14ac:dyDescent="0.25">
      <c r="A189" t="s">
        <v>72</v>
      </c>
      <c r="B189" t="s">
        <v>73</v>
      </c>
      <c r="C189" t="s">
        <v>74</v>
      </c>
      <c r="E189" t="str">
        <f>"009942164190"</f>
        <v>009942164190</v>
      </c>
      <c r="F189" s="3">
        <v>44694</v>
      </c>
      <c r="G189">
        <v>202302</v>
      </c>
      <c r="H189" t="s">
        <v>169</v>
      </c>
      <c r="I189" t="s">
        <v>170</v>
      </c>
      <c r="J189" t="s">
        <v>77</v>
      </c>
      <c r="K189" t="s">
        <v>78</v>
      </c>
      <c r="L189" t="s">
        <v>132</v>
      </c>
      <c r="M189" t="s">
        <v>133</v>
      </c>
      <c r="N189" t="s">
        <v>77</v>
      </c>
      <c r="O189" t="s">
        <v>93</v>
      </c>
      <c r="P189" t="str">
        <f>"                              "</f>
        <v xml:space="preserve">                              </v>
      </c>
      <c r="Q189">
        <v>0</v>
      </c>
      <c r="R189">
        <v>0</v>
      </c>
      <c r="S189">
        <v>0</v>
      </c>
      <c r="T189">
        <v>0</v>
      </c>
      <c r="U189">
        <v>0</v>
      </c>
      <c r="V189">
        <v>0</v>
      </c>
      <c r="W189">
        <v>0</v>
      </c>
      <c r="X189">
        <v>0</v>
      </c>
      <c r="Y189">
        <v>0</v>
      </c>
      <c r="Z189">
        <v>0</v>
      </c>
      <c r="AA189">
        <v>0</v>
      </c>
      <c r="AB189">
        <v>0</v>
      </c>
      <c r="AC189">
        <v>0</v>
      </c>
      <c r="AD189">
        <v>0</v>
      </c>
      <c r="AE189">
        <v>0</v>
      </c>
      <c r="AF189">
        <v>0</v>
      </c>
      <c r="AG189">
        <v>0</v>
      </c>
      <c r="AH189">
        <v>0</v>
      </c>
      <c r="AI189">
        <v>0</v>
      </c>
      <c r="AJ189">
        <v>0</v>
      </c>
      <c r="AK189">
        <v>181.97</v>
      </c>
      <c r="AL189">
        <v>0</v>
      </c>
      <c r="AM189">
        <v>0</v>
      </c>
      <c r="AN189">
        <v>0</v>
      </c>
      <c r="AO189">
        <v>0</v>
      </c>
      <c r="AP189">
        <v>0</v>
      </c>
      <c r="AQ189">
        <v>0</v>
      </c>
      <c r="AR189">
        <v>0</v>
      </c>
      <c r="AS189">
        <v>0</v>
      </c>
      <c r="AT189">
        <v>0</v>
      </c>
      <c r="AU189">
        <v>0</v>
      </c>
      <c r="AV189">
        <v>0</v>
      </c>
      <c r="AW189">
        <v>0</v>
      </c>
      <c r="AX189">
        <v>0</v>
      </c>
      <c r="AY189">
        <v>0</v>
      </c>
      <c r="AZ189">
        <v>0</v>
      </c>
      <c r="BA189">
        <v>0</v>
      </c>
      <c r="BB189">
        <v>0</v>
      </c>
      <c r="BC189">
        <v>0</v>
      </c>
      <c r="BD189">
        <v>0</v>
      </c>
      <c r="BE189">
        <v>0</v>
      </c>
      <c r="BF189">
        <v>0</v>
      </c>
      <c r="BG189">
        <v>0</v>
      </c>
      <c r="BH189">
        <v>1</v>
      </c>
      <c r="BI189">
        <v>15</v>
      </c>
      <c r="BJ189">
        <v>52</v>
      </c>
      <c r="BK189">
        <v>52</v>
      </c>
      <c r="BL189">
        <v>530.55999999999995</v>
      </c>
      <c r="BM189">
        <v>79.58</v>
      </c>
      <c r="BN189">
        <v>610.14</v>
      </c>
      <c r="BO189">
        <v>610.14</v>
      </c>
      <c r="BR189" t="s">
        <v>477</v>
      </c>
      <c r="BS189" s="3">
        <v>44697</v>
      </c>
      <c r="BT189" s="4">
        <v>0.61388888888888882</v>
      </c>
      <c r="BU189" t="s">
        <v>401</v>
      </c>
      <c r="BV189" t="s">
        <v>96</v>
      </c>
      <c r="BY189">
        <v>260147</v>
      </c>
      <c r="BZ189" t="s">
        <v>97</v>
      </c>
      <c r="CA189" t="s">
        <v>267</v>
      </c>
      <c r="CC189" t="s">
        <v>133</v>
      </c>
      <c r="CD189">
        <v>4000</v>
      </c>
      <c r="CE189" t="s">
        <v>89</v>
      </c>
      <c r="CF189" s="3">
        <v>44698</v>
      </c>
      <c r="CI189">
        <v>2</v>
      </c>
      <c r="CJ189">
        <v>1</v>
      </c>
      <c r="CK189">
        <v>43</v>
      </c>
      <c r="CL189" t="s">
        <v>85</v>
      </c>
    </row>
    <row r="190" spans="1:90" x14ac:dyDescent="0.25">
      <c r="A190" t="s">
        <v>72</v>
      </c>
      <c r="B190" t="s">
        <v>73</v>
      </c>
      <c r="C190" t="s">
        <v>74</v>
      </c>
      <c r="E190" t="str">
        <f>"029907975268"</f>
        <v>029907975268</v>
      </c>
      <c r="F190" s="3">
        <v>44705</v>
      </c>
      <c r="G190">
        <v>202302</v>
      </c>
      <c r="H190" t="s">
        <v>132</v>
      </c>
      <c r="I190" t="s">
        <v>133</v>
      </c>
      <c r="J190" t="s">
        <v>197</v>
      </c>
      <c r="K190" t="s">
        <v>78</v>
      </c>
      <c r="L190" t="s">
        <v>99</v>
      </c>
      <c r="M190" t="s">
        <v>100</v>
      </c>
      <c r="N190" t="s">
        <v>478</v>
      </c>
      <c r="O190" t="s">
        <v>81</v>
      </c>
      <c r="P190" t="str">
        <f>"                              "</f>
        <v xml:space="preserve">                              </v>
      </c>
      <c r="Q190">
        <v>0</v>
      </c>
      <c r="R190">
        <v>0</v>
      </c>
      <c r="S190">
        <v>0</v>
      </c>
      <c r="T190">
        <v>0</v>
      </c>
      <c r="U190">
        <v>0</v>
      </c>
      <c r="V190">
        <v>0</v>
      </c>
      <c r="W190">
        <v>0</v>
      </c>
      <c r="X190">
        <v>0</v>
      </c>
      <c r="Y190">
        <v>0</v>
      </c>
      <c r="Z190">
        <v>0</v>
      </c>
      <c r="AA190">
        <v>0</v>
      </c>
      <c r="AB190">
        <v>0</v>
      </c>
      <c r="AC190">
        <v>0</v>
      </c>
      <c r="AD190">
        <v>0</v>
      </c>
      <c r="AE190">
        <v>0</v>
      </c>
      <c r="AF190">
        <v>0</v>
      </c>
      <c r="AG190">
        <v>0</v>
      </c>
      <c r="AH190">
        <v>0</v>
      </c>
      <c r="AI190">
        <v>0</v>
      </c>
      <c r="AJ190">
        <v>0</v>
      </c>
      <c r="AK190">
        <v>86.51</v>
      </c>
      <c r="AL190">
        <v>0</v>
      </c>
      <c r="AM190">
        <v>0</v>
      </c>
      <c r="AN190">
        <v>0</v>
      </c>
      <c r="AO190">
        <v>0</v>
      </c>
      <c r="AP190">
        <v>0</v>
      </c>
      <c r="AQ190">
        <v>0</v>
      </c>
      <c r="AR190">
        <v>0</v>
      </c>
      <c r="AS190">
        <v>0</v>
      </c>
      <c r="AT190">
        <v>0</v>
      </c>
      <c r="AU190">
        <v>0</v>
      </c>
      <c r="AV190">
        <v>0</v>
      </c>
      <c r="AW190">
        <v>0</v>
      </c>
      <c r="AX190">
        <v>0</v>
      </c>
      <c r="AY190">
        <v>0</v>
      </c>
      <c r="AZ190">
        <v>0</v>
      </c>
      <c r="BA190">
        <v>0</v>
      </c>
      <c r="BB190">
        <v>0</v>
      </c>
      <c r="BC190">
        <v>0</v>
      </c>
      <c r="BD190">
        <v>0</v>
      </c>
      <c r="BE190">
        <v>0</v>
      </c>
      <c r="BF190">
        <v>0</v>
      </c>
      <c r="BG190">
        <v>0</v>
      </c>
      <c r="BH190">
        <v>1</v>
      </c>
      <c r="BI190">
        <v>0.5</v>
      </c>
      <c r="BJ190">
        <v>7.3</v>
      </c>
      <c r="BK190">
        <v>7.5</v>
      </c>
      <c r="BL190">
        <v>249.73</v>
      </c>
      <c r="BM190">
        <v>37.46</v>
      </c>
      <c r="BN190">
        <v>287.19</v>
      </c>
      <c r="BO190">
        <v>287.19</v>
      </c>
      <c r="BQ190" t="s">
        <v>201</v>
      </c>
      <c r="BR190" t="s">
        <v>479</v>
      </c>
      <c r="BS190" s="3">
        <v>44706</v>
      </c>
      <c r="BT190" s="4">
        <v>0.39305555555555555</v>
      </c>
      <c r="BU190" t="s">
        <v>480</v>
      </c>
      <c r="BV190" t="s">
        <v>96</v>
      </c>
      <c r="BY190">
        <v>36579.99</v>
      </c>
      <c r="BZ190" t="s">
        <v>88</v>
      </c>
      <c r="CA190" t="s">
        <v>308</v>
      </c>
      <c r="CC190" t="s">
        <v>100</v>
      </c>
      <c r="CD190">
        <v>2125</v>
      </c>
      <c r="CE190" t="s">
        <v>89</v>
      </c>
      <c r="CF190" s="3">
        <v>44707</v>
      </c>
      <c r="CI190">
        <v>1</v>
      </c>
      <c r="CJ190">
        <v>1</v>
      </c>
      <c r="CK190">
        <v>21</v>
      </c>
      <c r="CL190" t="s">
        <v>85</v>
      </c>
    </row>
    <row r="191" spans="1:90" x14ac:dyDescent="0.25">
      <c r="A191" t="s">
        <v>72</v>
      </c>
      <c r="B191" t="s">
        <v>73</v>
      </c>
      <c r="C191" t="s">
        <v>74</v>
      </c>
      <c r="E191" t="str">
        <f>"009941737488"</f>
        <v>009941737488</v>
      </c>
      <c r="F191" s="3">
        <v>44706</v>
      </c>
      <c r="G191">
        <v>202302</v>
      </c>
      <c r="H191" t="s">
        <v>75</v>
      </c>
      <c r="I191" t="s">
        <v>76</v>
      </c>
      <c r="J191" t="s">
        <v>77</v>
      </c>
      <c r="K191" t="s">
        <v>78</v>
      </c>
      <c r="L191" t="s">
        <v>90</v>
      </c>
      <c r="M191" t="s">
        <v>91</v>
      </c>
      <c r="N191" t="s">
        <v>153</v>
      </c>
      <c r="O191" t="s">
        <v>81</v>
      </c>
      <c r="P191" t="str">
        <f>"STORES                        "</f>
        <v xml:space="preserve">STORES                        </v>
      </c>
      <c r="Q191">
        <v>0</v>
      </c>
      <c r="R191">
        <v>0</v>
      </c>
      <c r="S191">
        <v>0</v>
      </c>
      <c r="T191">
        <v>0</v>
      </c>
      <c r="U191">
        <v>0</v>
      </c>
      <c r="V191">
        <v>0</v>
      </c>
      <c r="W191">
        <v>0</v>
      </c>
      <c r="X191">
        <v>0</v>
      </c>
      <c r="Y191">
        <v>0</v>
      </c>
      <c r="Z191">
        <v>0</v>
      </c>
      <c r="AA191">
        <v>0</v>
      </c>
      <c r="AB191">
        <v>0</v>
      </c>
      <c r="AC191">
        <v>0</v>
      </c>
      <c r="AD191">
        <v>0</v>
      </c>
      <c r="AE191">
        <v>0</v>
      </c>
      <c r="AF191">
        <v>0</v>
      </c>
      <c r="AG191">
        <v>0</v>
      </c>
      <c r="AH191">
        <v>0</v>
      </c>
      <c r="AI191">
        <v>0</v>
      </c>
      <c r="AJ191">
        <v>0</v>
      </c>
      <c r="AK191">
        <v>186.06</v>
      </c>
      <c r="AL191">
        <v>0</v>
      </c>
      <c r="AM191">
        <v>0</v>
      </c>
      <c r="AN191">
        <v>0</v>
      </c>
      <c r="AO191">
        <v>0</v>
      </c>
      <c r="AP191">
        <v>0</v>
      </c>
      <c r="AQ191">
        <v>0</v>
      </c>
      <c r="AR191">
        <v>0</v>
      </c>
      <c r="AS191">
        <v>0</v>
      </c>
      <c r="AT191">
        <v>0</v>
      </c>
      <c r="AU191">
        <v>0</v>
      </c>
      <c r="AV191">
        <v>0</v>
      </c>
      <c r="AW191">
        <v>0</v>
      </c>
      <c r="AX191">
        <v>0</v>
      </c>
      <c r="AY191">
        <v>0</v>
      </c>
      <c r="AZ191">
        <v>0</v>
      </c>
      <c r="BA191">
        <v>0</v>
      </c>
      <c r="BB191">
        <v>0</v>
      </c>
      <c r="BC191">
        <v>0</v>
      </c>
      <c r="BD191">
        <v>0</v>
      </c>
      <c r="BE191">
        <v>0</v>
      </c>
      <c r="BF191">
        <v>0</v>
      </c>
      <c r="BG191">
        <v>0</v>
      </c>
      <c r="BH191">
        <v>1</v>
      </c>
      <c r="BI191">
        <v>0.2</v>
      </c>
      <c r="BJ191">
        <v>8.8000000000000007</v>
      </c>
      <c r="BK191">
        <v>9</v>
      </c>
      <c r="BL191">
        <v>537.12</v>
      </c>
      <c r="BM191">
        <v>80.569999999999993</v>
      </c>
      <c r="BN191">
        <v>617.69000000000005</v>
      </c>
      <c r="BO191">
        <v>617.69000000000005</v>
      </c>
      <c r="BQ191" t="s">
        <v>94</v>
      </c>
      <c r="BR191" t="s">
        <v>83</v>
      </c>
      <c r="BS191" s="3">
        <v>44707</v>
      </c>
      <c r="BT191" s="4">
        <v>0.36249999999999999</v>
      </c>
      <c r="BU191" t="s">
        <v>95</v>
      </c>
      <c r="BV191" t="s">
        <v>96</v>
      </c>
      <c r="BY191">
        <v>43887.73</v>
      </c>
      <c r="BZ191" t="s">
        <v>88</v>
      </c>
      <c r="CA191" t="s">
        <v>98</v>
      </c>
      <c r="CC191" t="s">
        <v>91</v>
      </c>
      <c r="CD191">
        <v>1034</v>
      </c>
      <c r="CE191" t="s">
        <v>89</v>
      </c>
      <c r="CF191" s="3">
        <v>44707</v>
      </c>
      <c r="CI191">
        <v>1</v>
      </c>
      <c r="CJ191">
        <v>1</v>
      </c>
      <c r="CK191">
        <v>23</v>
      </c>
      <c r="CL191" t="s">
        <v>85</v>
      </c>
    </row>
    <row r="192" spans="1:90" x14ac:dyDescent="0.25">
      <c r="A192" t="s">
        <v>72</v>
      </c>
      <c r="B192" t="s">
        <v>73</v>
      </c>
      <c r="C192" t="s">
        <v>74</v>
      </c>
      <c r="E192" t="str">
        <f>"009941108116"</f>
        <v>009941108116</v>
      </c>
      <c r="F192" s="3">
        <v>44706</v>
      </c>
      <c r="G192">
        <v>202302</v>
      </c>
      <c r="H192" t="s">
        <v>147</v>
      </c>
      <c r="I192" t="s">
        <v>148</v>
      </c>
      <c r="J192" t="s">
        <v>77</v>
      </c>
      <c r="K192" t="s">
        <v>78</v>
      </c>
      <c r="L192" t="s">
        <v>102</v>
      </c>
      <c r="M192" t="s">
        <v>103</v>
      </c>
      <c r="N192" t="s">
        <v>77</v>
      </c>
      <c r="O192" t="s">
        <v>93</v>
      </c>
      <c r="P192" t="str">
        <f>"                              "</f>
        <v xml:space="preserve">                              </v>
      </c>
      <c r="Q192">
        <v>0</v>
      </c>
      <c r="R192">
        <v>0</v>
      </c>
      <c r="S192">
        <v>0</v>
      </c>
      <c r="T192">
        <v>0</v>
      </c>
      <c r="U192">
        <v>0</v>
      </c>
      <c r="V192">
        <v>0</v>
      </c>
      <c r="W192">
        <v>0</v>
      </c>
      <c r="X192">
        <v>0</v>
      </c>
      <c r="Y192">
        <v>0</v>
      </c>
      <c r="Z192">
        <v>0</v>
      </c>
      <c r="AA192">
        <v>0</v>
      </c>
      <c r="AB192">
        <v>0</v>
      </c>
      <c r="AC192">
        <v>0</v>
      </c>
      <c r="AD192">
        <v>0</v>
      </c>
      <c r="AE192">
        <v>0</v>
      </c>
      <c r="AF192">
        <v>0</v>
      </c>
      <c r="AG192">
        <v>0</v>
      </c>
      <c r="AH192">
        <v>0</v>
      </c>
      <c r="AI192">
        <v>0</v>
      </c>
      <c r="AJ192">
        <v>0</v>
      </c>
      <c r="AK192">
        <v>62.94</v>
      </c>
      <c r="AL192">
        <v>0</v>
      </c>
      <c r="AM192">
        <v>0</v>
      </c>
      <c r="AN192">
        <v>0</v>
      </c>
      <c r="AO192">
        <v>0</v>
      </c>
      <c r="AP192">
        <v>0</v>
      </c>
      <c r="AQ192">
        <v>0</v>
      </c>
      <c r="AR192">
        <v>0</v>
      </c>
      <c r="AS192">
        <v>0</v>
      </c>
      <c r="AT192">
        <v>0</v>
      </c>
      <c r="AU192">
        <v>0</v>
      </c>
      <c r="AV192">
        <v>0</v>
      </c>
      <c r="AW192">
        <v>0</v>
      </c>
      <c r="AX192">
        <v>0</v>
      </c>
      <c r="AY192">
        <v>0</v>
      </c>
      <c r="AZ192">
        <v>0</v>
      </c>
      <c r="BA192">
        <v>0</v>
      </c>
      <c r="BB192">
        <v>0</v>
      </c>
      <c r="BC192">
        <v>0</v>
      </c>
      <c r="BD192">
        <v>0</v>
      </c>
      <c r="BE192">
        <v>0</v>
      </c>
      <c r="BF192">
        <v>0</v>
      </c>
      <c r="BG192">
        <v>0</v>
      </c>
      <c r="BH192">
        <v>1</v>
      </c>
      <c r="BI192">
        <v>10.4</v>
      </c>
      <c r="BJ192">
        <v>2.8</v>
      </c>
      <c r="BK192">
        <v>11</v>
      </c>
      <c r="BL192">
        <v>186.94</v>
      </c>
      <c r="BM192">
        <v>28.04</v>
      </c>
      <c r="BN192">
        <v>214.98</v>
      </c>
      <c r="BO192">
        <v>214.98</v>
      </c>
      <c r="BQ192" t="s">
        <v>240</v>
      </c>
      <c r="BR192" t="s">
        <v>155</v>
      </c>
      <c r="BS192" s="3">
        <v>44707</v>
      </c>
      <c r="BT192" s="4">
        <v>0.43472222222222223</v>
      </c>
      <c r="BU192" t="s">
        <v>108</v>
      </c>
      <c r="BV192" t="s">
        <v>96</v>
      </c>
      <c r="BY192">
        <v>14000</v>
      </c>
      <c r="BZ192" t="s">
        <v>97</v>
      </c>
      <c r="CA192" t="s">
        <v>110</v>
      </c>
      <c r="CC192" t="s">
        <v>103</v>
      </c>
      <c r="CD192">
        <v>2570</v>
      </c>
      <c r="CE192" t="s">
        <v>89</v>
      </c>
      <c r="CF192" s="3">
        <v>44708</v>
      </c>
      <c r="CI192">
        <v>1</v>
      </c>
      <c r="CJ192">
        <v>1</v>
      </c>
      <c r="CK192">
        <v>43</v>
      </c>
      <c r="CL192" t="s">
        <v>85</v>
      </c>
    </row>
    <row r="193" spans="1:90" x14ac:dyDescent="0.25">
      <c r="A193" t="s">
        <v>72</v>
      </c>
      <c r="B193" t="s">
        <v>73</v>
      </c>
      <c r="C193" t="s">
        <v>74</v>
      </c>
      <c r="E193" t="str">
        <f>"009941735753"</f>
        <v>009941735753</v>
      </c>
      <c r="F193" s="3">
        <v>44706</v>
      </c>
      <c r="G193">
        <v>202302</v>
      </c>
      <c r="H193" t="s">
        <v>75</v>
      </c>
      <c r="I193" t="s">
        <v>76</v>
      </c>
      <c r="J193" t="s">
        <v>77</v>
      </c>
      <c r="K193" t="s">
        <v>78</v>
      </c>
      <c r="L193" t="s">
        <v>118</v>
      </c>
      <c r="M193" t="s">
        <v>119</v>
      </c>
      <c r="N193" t="s">
        <v>77</v>
      </c>
      <c r="O193" t="s">
        <v>93</v>
      </c>
      <c r="P193" t="str">
        <f t="shared" ref="P193:P198" si="9">"STORES                        "</f>
        <v xml:space="preserve">STORES                        </v>
      </c>
      <c r="Q193">
        <v>0</v>
      </c>
      <c r="R193">
        <v>0</v>
      </c>
      <c r="S193">
        <v>0</v>
      </c>
      <c r="T193">
        <v>0</v>
      </c>
      <c r="U193">
        <v>0</v>
      </c>
      <c r="V193">
        <v>0</v>
      </c>
      <c r="W193">
        <v>0</v>
      </c>
      <c r="X193">
        <v>0</v>
      </c>
      <c r="Y193">
        <v>0</v>
      </c>
      <c r="Z193">
        <v>0</v>
      </c>
      <c r="AA193">
        <v>0</v>
      </c>
      <c r="AB193">
        <v>0</v>
      </c>
      <c r="AC193">
        <v>0</v>
      </c>
      <c r="AD193">
        <v>0</v>
      </c>
      <c r="AE193">
        <v>0</v>
      </c>
      <c r="AF193">
        <v>0</v>
      </c>
      <c r="AG193">
        <v>0</v>
      </c>
      <c r="AH193">
        <v>0</v>
      </c>
      <c r="AI193">
        <v>0</v>
      </c>
      <c r="AJ193">
        <v>0</v>
      </c>
      <c r="AK193">
        <v>44.63</v>
      </c>
      <c r="AL193">
        <v>0</v>
      </c>
      <c r="AM193">
        <v>0</v>
      </c>
      <c r="AN193">
        <v>0</v>
      </c>
      <c r="AO193">
        <v>0</v>
      </c>
      <c r="AP193">
        <v>0</v>
      </c>
      <c r="AQ193">
        <v>0</v>
      </c>
      <c r="AR193">
        <v>0</v>
      </c>
      <c r="AS193">
        <v>0</v>
      </c>
      <c r="AT193">
        <v>0</v>
      </c>
      <c r="AU193">
        <v>0</v>
      </c>
      <c r="AV193">
        <v>0</v>
      </c>
      <c r="AW193">
        <v>0</v>
      </c>
      <c r="AX193">
        <v>0</v>
      </c>
      <c r="AY193">
        <v>0</v>
      </c>
      <c r="AZ193">
        <v>0</v>
      </c>
      <c r="BA193">
        <v>0</v>
      </c>
      <c r="BB193">
        <v>0</v>
      </c>
      <c r="BC193">
        <v>0</v>
      </c>
      <c r="BD193">
        <v>0</v>
      </c>
      <c r="BE193">
        <v>0</v>
      </c>
      <c r="BF193">
        <v>0</v>
      </c>
      <c r="BG193">
        <v>0</v>
      </c>
      <c r="BH193">
        <v>1</v>
      </c>
      <c r="BI193">
        <v>1.3</v>
      </c>
      <c r="BJ193">
        <v>3.9</v>
      </c>
      <c r="BK193">
        <v>4</v>
      </c>
      <c r="BL193">
        <v>134.08000000000001</v>
      </c>
      <c r="BM193">
        <v>20.11</v>
      </c>
      <c r="BN193">
        <v>154.19</v>
      </c>
      <c r="BO193">
        <v>154.19</v>
      </c>
      <c r="BQ193" t="s">
        <v>217</v>
      </c>
      <c r="BR193" t="s">
        <v>83</v>
      </c>
      <c r="BS193" s="3">
        <v>44707</v>
      </c>
      <c r="BT193" s="4">
        <v>0.4694444444444445</v>
      </c>
      <c r="BU193" t="s">
        <v>160</v>
      </c>
      <c r="BV193" t="s">
        <v>96</v>
      </c>
      <c r="BY193">
        <v>19668</v>
      </c>
      <c r="BZ193" t="s">
        <v>97</v>
      </c>
      <c r="CA193" t="s">
        <v>121</v>
      </c>
      <c r="CC193" t="s">
        <v>119</v>
      </c>
      <c r="CD193">
        <v>699</v>
      </c>
      <c r="CE193" t="s">
        <v>89</v>
      </c>
      <c r="CF193" s="3">
        <v>44707</v>
      </c>
      <c r="CI193">
        <v>1</v>
      </c>
      <c r="CJ193">
        <v>1</v>
      </c>
      <c r="CK193">
        <v>41</v>
      </c>
      <c r="CL193" t="s">
        <v>85</v>
      </c>
    </row>
    <row r="194" spans="1:90" x14ac:dyDescent="0.25">
      <c r="A194" t="s">
        <v>72</v>
      </c>
      <c r="B194" t="s">
        <v>73</v>
      </c>
      <c r="C194" t="s">
        <v>74</v>
      </c>
      <c r="E194" t="str">
        <f>"009939616626"</f>
        <v>009939616626</v>
      </c>
      <c r="F194" s="3">
        <v>44706</v>
      </c>
      <c r="G194">
        <v>202302</v>
      </c>
      <c r="H194" t="s">
        <v>75</v>
      </c>
      <c r="I194" t="s">
        <v>76</v>
      </c>
      <c r="J194" t="s">
        <v>77</v>
      </c>
      <c r="K194" t="s">
        <v>78</v>
      </c>
      <c r="L194" t="s">
        <v>336</v>
      </c>
      <c r="M194" t="s">
        <v>337</v>
      </c>
      <c r="N194" t="s">
        <v>158</v>
      </c>
      <c r="O194" t="s">
        <v>81</v>
      </c>
      <c r="P194" t="str">
        <f t="shared" si="9"/>
        <v xml:space="preserve">STORES                        </v>
      </c>
      <c r="Q194">
        <v>0</v>
      </c>
      <c r="R194">
        <v>0</v>
      </c>
      <c r="S194">
        <v>0</v>
      </c>
      <c r="T194">
        <v>0</v>
      </c>
      <c r="U194">
        <v>0</v>
      </c>
      <c r="V194">
        <v>0</v>
      </c>
      <c r="W194">
        <v>0</v>
      </c>
      <c r="X194">
        <v>0</v>
      </c>
      <c r="Y194">
        <v>0</v>
      </c>
      <c r="Z194">
        <v>0</v>
      </c>
      <c r="AA194">
        <v>0</v>
      </c>
      <c r="AB194">
        <v>0</v>
      </c>
      <c r="AC194">
        <v>0</v>
      </c>
      <c r="AD194">
        <v>0</v>
      </c>
      <c r="AE194">
        <v>0</v>
      </c>
      <c r="AF194">
        <v>0</v>
      </c>
      <c r="AG194">
        <v>0</v>
      </c>
      <c r="AH194">
        <v>0</v>
      </c>
      <c r="AI194">
        <v>0</v>
      </c>
      <c r="AJ194">
        <v>0</v>
      </c>
      <c r="AK194">
        <v>196.16</v>
      </c>
      <c r="AL194">
        <v>0</v>
      </c>
      <c r="AM194">
        <v>0</v>
      </c>
      <c r="AN194">
        <v>0</v>
      </c>
      <c r="AO194">
        <v>0</v>
      </c>
      <c r="AP194">
        <v>0</v>
      </c>
      <c r="AQ194">
        <v>0</v>
      </c>
      <c r="AR194">
        <v>0</v>
      </c>
      <c r="AS194">
        <v>0</v>
      </c>
      <c r="AT194">
        <v>0</v>
      </c>
      <c r="AU194">
        <v>0</v>
      </c>
      <c r="AV194">
        <v>0</v>
      </c>
      <c r="AW194">
        <v>0</v>
      </c>
      <c r="AX194">
        <v>0</v>
      </c>
      <c r="AY194">
        <v>0</v>
      </c>
      <c r="AZ194">
        <v>0</v>
      </c>
      <c r="BA194">
        <v>0</v>
      </c>
      <c r="BB194">
        <v>0</v>
      </c>
      <c r="BC194">
        <v>0</v>
      </c>
      <c r="BD194">
        <v>0</v>
      </c>
      <c r="BE194">
        <v>0</v>
      </c>
      <c r="BF194">
        <v>0</v>
      </c>
      <c r="BG194">
        <v>0</v>
      </c>
      <c r="BH194">
        <v>1</v>
      </c>
      <c r="BI194">
        <v>2.8</v>
      </c>
      <c r="BJ194">
        <v>9.3000000000000007</v>
      </c>
      <c r="BK194">
        <v>9.5</v>
      </c>
      <c r="BL194">
        <v>566.27</v>
      </c>
      <c r="BM194">
        <v>84.94</v>
      </c>
      <c r="BN194">
        <v>651.21</v>
      </c>
      <c r="BO194">
        <v>651.21</v>
      </c>
      <c r="BQ194" t="s">
        <v>94</v>
      </c>
      <c r="BR194" t="s">
        <v>134</v>
      </c>
      <c r="BS194" s="3">
        <v>44707</v>
      </c>
      <c r="BT194" s="4">
        <v>0.68333333333333324</v>
      </c>
      <c r="BU194" t="s">
        <v>481</v>
      </c>
      <c r="BV194" t="s">
        <v>96</v>
      </c>
      <c r="BY194">
        <v>46568.1</v>
      </c>
      <c r="BZ194" t="s">
        <v>88</v>
      </c>
      <c r="CA194" t="s">
        <v>339</v>
      </c>
      <c r="CC194" t="s">
        <v>337</v>
      </c>
      <c r="CD194">
        <v>920</v>
      </c>
      <c r="CE194" t="s">
        <v>89</v>
      </c>
      <c r="CF194" s="3">
        <v>44707</v>
      </c>
      <c r="CI194">
        <v>1</v>
      </c>
      <c r="CJ194">
        <v>1</v>
      </c>
      <c r="CK194">
        <v>23</v>
      </c>
      <c r="CL194" t="s">
        <v>85</v>
      </c>
    </row>
    <row r="195" spans="1:90" x14ac:dyDescent="0.25">
      <c r="A195" t="s">
        <v>72</v>
      </c>
      <c r="B195" t="s">
        <v>73</v>
      </c>
      <c r="C195" t="s">
        <v>74</v>
      </c>
      <c r="E195" t="str">
        <f>"009941735754"</f>
        <v>009941735754</v>
      </c>
      <c r="F195" s="3">
        <v>44706</v>
      </c>
      <c r="G195">
        <v>202302</v>
      </c>
      <c r="H195" t="s">
        <v>75</v>
      </c>
      <c r="I195" t="s">
        <v>76</v>
      </c>
      <c r="J195" t="s">
        <v>77</v>
      </c>
      <c r="K195" t="s">
        <v>78</v>
      </c>
      <c r="L195" t="s">
        <v>245</v>
      </c>
      <c r="M195" t="s">
        <v>246</v>
      </c>
      <c r="N195" t="s">
        <v>158</v>
      </c>
      <c r="O195" t="s">
        <v>93</v>
      </c>
      <c r="P195" t="str">
        <f t="shared" si="9"/>
        <v xml:space="preserve">STORES                        </v>
      </c>
      <c r="Q195">
        <v>0</v>
      </c>
      <c r="R195">
        <v>0</v>
      </c>
      <c r="S195">
        <v>0</v>
      </c>
      <c r="T195">
        <v>0</v>
      </c>
      <c r="U195">
        <v>0</v>
      </c>
      <c r="V195">
        <v>0</v>
      </c>
      <c r="W195">
        <v>0</v>
      </c>
      <c r="X195">
        <v>0</v>
      </c>
      <c r="Y195">
        <v>0</v>
      </c>
      <c r="Z195">
        <v>0</v>
      </c>
      <c r="AA195">
        <v>0</v>
      </c>
      <c r="AB195">
        <v>0</v>
      </c>
      <c r="AC195">
        <v>0</v>
      </c>
      <c r="AD195">
        <v>0</v>
      </c>
      <c r="AE195">
        <v>0</v>
      </c>
      <c r="AF195">
        <v>0</v>
      </c>
      <c r="AG195">
        <v>0</v>
      </c>
      <c r="AH195">
        <v>0</v>
      </c>
      <c r="AI195">
        <v>0</v>
      </c>
      <c r="AJ195">
        <v>0</v>
      </c>
      <c r="AK195">
        <v>201.27</v>
      </c>
      <c r="AL195">
        <v>0</v>
      </c>
      <c r="AM195">
        <v>0</v>
      </c>
      <c r="AN195">
        <v>0</v>
      </c>
      <c r="AO195">
        <v>0</v>
      </c>
      <c r="AP195">
        <v>0</v>
      </c>
      <c r="AQ195">
        <v>0</v>
      </c>
      <c r="AR195">
        <v>0</v>
      </c>
      <c r="AS195">
        <v>0</v>
      </c>
      <c r="AT195">
        <v>0</v>
      </c>
      <c r="AU195">
        <v>0</v>
      </c>
      <c r="AV195">
        <v>0</v>
      </c>
      <c r="AW195">
        <v>0</v>
      </c>
      <c r="AX195">
        <v>0</v>
      </c>
      <c r="AY195">
        <v>0</v>
      </c>
      <c r="AZ195">
        <v>0</v>
      </c>
      <c r="BA195">
        <v>0</v>
      </c>
      <c r="BB195">
        <v>0</v>
      </c>
      <c r="BC195">
        <v>0</v>
      </c>
      <c r="BD195">
        <v>0</v>
      </c>
      <c r="BE195">
        <v>0</v>
      </c>
      <c r="BF195">
        <v>0</v>
      </c>
      <c r="BG195">
        <v>0</v>
      </c>
      <c r="BH195">
        <v>1</v>
      </c>
      <c r="BI195">
        <v>58</v>
      </c>
      <c r="BJ195">
        <v>50.4</v>
      </c>
      <c r="BK195">
        <v>58</v>
      </c>
      <c r="BL195">
        <v>586.28</v>
      </c>
      <c r="BM195">
        <v>87.94</v>
      </c>
      <c r="BN195">
        <v>674.22</v>
      </c>
      <c r="BO195">
        <v>674.22</v>
      </c>
      <c r="BQ195" t="s">
        <v>94</v>
      </c>
      <c r="BR195" t="s">
        <v>83</v>
      </c>
      <c r="BS195" s="3">
        <v>44707</v>
      </c>
      <c r="BT195" s="4">
        <v>0.39444444444444443</v>
      </c>
      <c r="BU195" t="s">
        <v>247</v>
      </c>
      <c r="BV195" t="s">
        <v>96</v>
      </c>
      <c r="BY195">
        <v>252000</v>
      </c>
      <c r="BZ195" t="s">
        <v>97</v>
      </c>
      <c r="CC195" t="s">
        <v>246</v>
      </c>
      <c r="CD195">
        <v>9459</v>
      </c>
      <c r="CE195" t="s">
        <v>89</v>
      </c>
      <c r="CF195" s="3">
        <v>44707</v>
      </c>
      <c r="CI195">
        <v>1</v>
      </c>
      <c r="CJ195">
        <v>1</v>
      </c>
      <c r="CK195">
        <v>43</v>
      </c>
      <c r="CL195" t="s">
        <v>85</v>
      </c>
    </row>
    <row r="196" spans="1:90" x14ac:dyDescent="0.25">
      <c r="A196" t="s">
        <v>72</v>
      </c>
      <c r="B196" t="s">
        <v>73</v>
      </c>
      <c r="C196" t="s">
        <v>74</v>
      </c>
      <c r="E196" t="str">
        <f>"009941737487"</f>
        <v>009941737487</v>
      </c>
      <c r="F196" s="3">
        <v>44706</v>
      </c>
      <c r="G196">
        <v>202302</v>
      </c>
      <c r="H196" t="s">
        <v>75</v>
      </c>
      <c r="I196" t="s">
        <v>76</v>
      </c>
      <c r="J196" t="s">
        <v>77</v>
      </c>
      <c r="K196" t="s">
        <v>78</v>
      </c>
      <c r="L196" t="s">
        <v>90</v>
      </c>
      <c r="M196" t="s">
        <v>91</v>
      </c>
      <c r="N196" t="s">
        <v>158</v>
      </c>
      <c r="O196" t="s">
        <v>93</v>
      </c>
      <c r="P196" t="str">
        <f t="shared" si="9"/>
        <v xml:space="preserve">STORES                        </v>
      </c>
      <c r="Q196">
        <v>0</v>
      </c>
      <c r="R196">
        <v>0</v>
      </c>
      <c r="S196">
        <v>0</v>
      </c>
      <c r="T196">
        <v>0</v>
      </c>
      <c r="U196">
        <v>0</v>
      </c>
      <c r="V196">
        <v>0</v>
      </c>
      <c r="W196">
        <v>0</v>
      </c>
      <c r="X196">
        <v>0</v>
      </c>
      <c r="Y196">
        <v>0</v>
      </c>
      <c r="Z196">
        <v>0</v>
      </c>
      <c r="AA196">
        <v>0</v>
      </c>
      <c r="AB196">
        <v>0</v>
      </c>
      <c r="AC196">
        <v>0</v>
      </c>
      <c r="AD196">
        <v>0</v>
      </c>
      <c r="AE196">
        <v>0</v>
      </c>
      <c r="AF196">
        <v>0</v>
      </c>
      <c r="AG196">
        <v>0</v>
      </c>
      <c r="AH196">
        <v>0</v>
      </c>
      <c r="AI196">
        <v>0</v>
      </c>
      <c r="AJ196">
        <v>0</v>
      </c>
      <c r="AK196">
        <v>62.94</v>
      </c>
      <c r="AL196">
        <v>0</v>
      </c>
      <c r="AM196">
        <v>0</v>
      </c>
      <c r="AN196">
        <v>0</v>
      </c>
      <c r="AO196">
        <v>0</v>
      </c>
      <c r="AP196">
        <v>0</v>
      </c>
      <c r="AQ196">
        <v>0</v>
      </c>
      <c r="AR196">
        <v>0</v>
      </c>
      <c r="AS196">
        <v>0</v>
      </c>
      <c r="AT196">
        <v>0</v>
      </c>
      <c r="AU196">
        <v>0</v>
      </c>
      <c r="AV196">
        <v>0</v>
      </c>
      <c r="AW196">
        <v>0</v>
      </c>
      <c r="AX196">
        <v>0</v>
      </c>
      <c r="AY196">
        <v>0</v>
      </c>
      <c r="AZ196">
        <v>0</v>
      </c>
      <c r="BA196">
        <v>0</v>
      </c>
      <c r="BB196">
        <v>0</v>
      </c>
      <c r="BC196">
        <v>0</v>
      </c>
      <c r="BD196">
        <v>0</v>
      </c>
      <c r="BE196">
        <v>0</v>
      </c>
      <c r="BF196">
        <v>0</v>
      </c>
      <c r="BG196">
        <v>0</v>
      </c>
      <c r="BH196">
        <v>1</v>
      </c>
      <c r="BI196">
        <v>2.2999999999999998</v>
      </c>
      <c r="BJ196">
        <v>2.5</v>
      </c>
      <c r="BK196">
        <v>3</v>
      </c>
      <c r="BL196">
        <v>186.94</v>
      </c>
      <c r="BM196">
        <v>28.04</v>
      </c>
      <c r="BN196">
        <v>214.98</v>
      </c>
      <c r="BO196">
        <v>214.98</v>
      </c>
      <c r="BQ196" t="s">
        <v>94</v>
      </c>
      <c r="BR196" t="s">
        <v>83</v>
      </c>
      <c r="BS196" s="3">
        <v>44707</v>
      </c>
      <c r="BT196" s="4">
        <v>0.36319444444444443</v>
      </c>
      <c r="BU196" t="s">
        <v>95</v>
      </c>
      <c r="BV196" t="s">
        <v>96</v>
      </c>
      <c r="BY196">
        <v>12464.28</v>
      </c>
      <c r="BZ196" t="s">
        <v>97</v>
      </c>
      <c r="CA196" t="s">
        <v>98</v>
      </c>
      <c r="CC196" t="s">
        <v>91</v>
      </c>
      <c r="CD196">
        <v>1034</v>
      </c>
      <c r="CE196" t="s">
        <v>89</v>
      </c>
      <c r="CF196" s="3">
        <v>44707</v>
      </c>
      <c r="CI196">
        <v>1</v>
      </c>
      <c r="CJ196">
        <v>1</v>
      </c>
      <c r="CK196">
        <v>43</v>
      </c>
      <c r="CL196" t="s">
        <v>85</v>
      </c>
    </row>
    <row r="197" spans="1:90" x14ac:dyDescent="0.25">
      <c r="A197" t="s">
        <v>72</v>
      </c>
      <c r="B197" t="s">
        <v>73</v>
      </c>
      <c r="C197" t="s">
        <v>74</v>
      </c>
      <c r="E197" t="str">
        <f>"009941618936"</f>
        <v>009941618936</v>
      </c>
      <c r="F197" s="3">
        <v>44706</v>
      </c>
      <c r="G197">
        <v>202302</v>
      </c>
      <c r="H197" t="s">
        <v>75</v>
      </c>
      <c r="I197" t="s">
        <v>76</v>
      </c>
      <c r="J197" t="s">
        <v>77</v>
      </c>
      <c r="K197" t="s">
        <v>78</v>
      </c>
      <c r="L197" t="s">
        <v>132</v>
      </c>
      <c r="M197" t="s">
        <v>133</v>
      </c>
      <c r="N197" t="s">
        <v>158</v>
      </c>
      <c r="O197" t="s">
        <v>93</v>
      </c>
      <c r="P197" t="str">
        <f t="shared" si="9"/>
        <v xml:space="preserve">STORES                        </v>
      </c>
      <c r="Q197">
        <v>0</v>
      </c>
      <c r="R197">
        <v>0</v>
      </c>
      <c r="S197">
        <v>0</v>
      </c>
      <c r="T197">
        <v>0</v>
      </c>
      <c r="U197">
        <v>0</v>
      </c>
      <c r="V197">
        <v>0</v>
      </c>
      <c r="W197">
        <v>0</v>
      </c>
      <c r="X197">
        <v>0</v>
      </c>
      <c r="Y197">
        <v>0</v>
      </c>
      <c r="Z197">
        <v>0</v>
      </c>
      <c r="AA197">
        <v>0</v>
      </c>
      <c r="AB197">
        <v>0</v>
      </c>
      <c r="AC197">
        <v>0</v>
      </c>
      <c r="AD197">
        <v>0</v>
      </c>
      <c r="AE197">
        <v>0</v>
      </c>
      <c r="AF197">
        <v>0</v>
      </c>
      <c r="AG197">
        <v>0</v>
      </c>
      <c r="AH197">
        <v>0</v>
      </c>
      <c r="AI197">
        <v>0</v>
      </c>
      <c r="AJ197">
        <v>0</v>
      </c>
      <c r="AK197">
        <v>46.47</v>
      </c>
      <c r="AL197">
        <v>0</v>
      </c>
      <c r="AM197">
        <v>0</v>
      </c>
      <c r="AN197">
        <v>0</v>
      </c>
      <c r="AO197">
        <v>0</v>
      </c>
      <c r="AP197">
        <v>0</v>
      </c>
      <c r="AQ197">
        <v>0</v>
      </c>
      <c r="AR197">
        <v>0</v>
      </c>
      <c r="AS197">
        <v>0</v>
      </c>
      <c r="AT197">
        <v>0</v>
      </c>
      <c r="AU197">
        <v>0</v>
      </c>
      <c r="AV197">
        <v>0</v>
      </c>
      <c r="AW197">
        <v>0</v>
      </c>
      <c r="AX197">
        <v>0</v>
      </c>
      <c r="AY197">
        <v>0</v>
      </c>
      <c r="AZ197">
        <v>0</v>
      </c>
      <c r="BA197">
        <v>0</v>
      </c>
      <c r="BB197">
        <v>0</v>
      </c>
      <c r="BC197">
        <v>0</v>
      </c>
      <c r="BD197">
        <v>0</v>
      </c>
      <c r="BE197">
        <v>0</v>
      </c>
      <c r="BF197">
        <v>0</v>
      </c>
      <c r="BG197">
        <v>0</v>
      </c>
      <c r="BH197">
        <v>1</v>
      </c>
      <c r="BI197">
        <v>7.6</v>
      </c>
      <c r="BJ197">
        <v>15.9</v>
      </c>
      <c r="BK197">
        <v>16</v>
      </c>
      <c r="BL197">
        <v>139.38999999999999</v>
      </c>
      <c r="BM197">
        <v>20.91</v>
      </c>
      <c r="BN197">
        <v>160.30000000000001</v>
      </c>
      <c r="BO197">
        <v>160.30000000000001</v>
      </c>
      <c r="BQ197" t="s">
        <v>94</v>
      </c>
      <c r="BR197" t="s">
        <v>83</v>
      </c>
      <c r="BS197" s="3">
        <v>44707</v>
      </c>
      <c r="BT197" s="4">
        <v>0.4861111111111111</v>
      </c>
      <c r="BU197" t="s">
        <v>401</v>
      </c>
      <c r="BV197" t="s">
        <v>96</v>
      </c>
      <c r="BY197">
        <v>79306.28</v>
      </c>
      <c r="BZ197" t="s">
        <v>97</v>
      </c>
      <c r="CA197" t="s">
        <v>267</v>
      </c>
      <c r="CC197" t="s">
        <v>133</v>
      </c>
      <c r="CD197">
        <v>4091</v>
      </c>
      <c r="CE197" t="s">
        <v>89</v>
      </c>
      <c r="CF197" s="3">
        <v>44708</v>
      </c>
      <c r="CI197">
        <v>1</v>
      </c>
      <c r="CJ197">
        <v>1</v>
      </c>
      <c r="CK197">
        <v>41</v>
      </c>
      <c r="CL197" t="s">
        <v>85</v>
      </c>
    </row>
    <row r="198" spans="1:90" x14ac:dyDescent="0.25">
      <c r="A198" t="s">
        <v>72</v>
      </c>
      <c r="B198" t="s">
        <v>73</v>
      </c>
      <c r="C198" t="s">
        <v>74</v>
      </c>
      <c r="E198" t="str">
        <f>"009941209256"</f>
        <v>009941209256</v>
      </c>
      <c r="F198" s="3">
        <v>44706</v>
      </c>
      <c r="G198">
        <v>202302</v>
      </c>
      <c r="H198" t="s">
        <v>75</v>
      </c>
      <c r="I198" t="s">
        <v>76</v>
      </c>
      <c r="J198" t="s">
        <v>77</v>
      </c>
      <c r="K198" t="s">
        <v>78</v>
      </c>
      <c r="L198" t="s">
        <v>209</v>
      </c>
      <c r="M198" t="s">
        <v>210</v>
      </c>
      <c r="N198" t="s">
        <v>77</v>
      </c>
      <c r="O198" t="s">
        <v>93</v>
      </c>
      <c r="P198" t="str">
        <f t="shared" si="9"/>
        <v xml:space="preserve">STORES                        </v>
      </c>
      <c r="Q198">
        <v>0</v>
      </c>
      <c r="R198">
        <v>0</v>
      </c>
      <c r="S198">
        <v>0</v>
      </c>
      <c r="T198">
        <v>0</v>
      </c>
      <c r="U198">
        <v>0</v>
      </c>
      <c r="V198">
        <v>0</v>
      </c>
      <c r="W198">
        <v>0</v>
      </c>
      <c r="X198">
        <v>0</v>
      </c>
      <c r="Y198">
        <v>0</v>
      </c>
      <c r="Z198">
        <v>0</v>
      </c>
      <c r="AA198">
        <v>0</v>
      </c>
      <c r="AB198">
        <v>0</v>
      </c>
      <c r="AC198">
        <v>0</v>
      </c>
      <c r="AD198">
        <v>0</v>
      </c>
      <c r="AE198">
        <v>0</v>
      </c>
      <c r="AF198">
        <v>0</v>
      </c>
      <c r="AG198">
        <v>0</v>
      </c>
      <c r="AH198">
        <v>0</v>
      </c>
      <c r="AI198">
        <v>0</v>
      </c>
      <c r="AJ198">
        <v>0</v>
      </c>
      <c r="AK198">
        <v>77.73</v>
      </c>
      <c r="AL198">
        <v>0</v>
      </c>
      <c r="AM198">
        <v>0</v>
      </c>
      <c r="AN198">
        <v>0</v>
      </c>
      <c r="AO198">
        <v>0</v>
      </c>
      <c r="AP198">
        <v>0</v>
      </c>
      <c r="AQ198">
        <v>0</v>
      </c>
      <c r="AR198">
        <v>0</v>
      </c>
      <c r="AS198">
        <v>0</v>
      </c>
      <c r="AT198">
        <v>0</v>
      </c>
      <c r="AU198">
        <v>0</v>
      </c>
      <c r="AV198">
        <v>0</v>
      </c>
      <c r="AW198">
        <v>0</v>
      </c>
      <c r="AX198">
        <v>0</v>
      </c>
      <c r="AY198">
        <v>0</v>
      </c>
      <c r="AZ198">
        <v>0</v>
      </c>
      <c r="BA198">
        <v>0</v>
      </c>
      <c r="BB198">
        <v>0</v>
      </c>
      <c r="BC198">
        <v>0</v>
      </c>
      <c r="BD198">
        <v>0</v>
      </c>
      <c r="BE198">
        <v>0</v>
      </c>
      <c r="BF198">
        <v>0</v>
      </c>
      <c r="BG198">
        <v>0</v>
      </c>
      <c r="BH198">
        <v>2</v>
      </c>
      <c r="BI198">
        <v>11.4</v>
      </c>
      <c r="BJ198">
        <v>32.6</v>
      </c>
      <c r="BK198">
        <v>33</v>
      </c>
      <c r="BL198">
        <v>229.64</v>
      </c>
      <c r="BM198">
        <v>34.450000000000003</v>
      </c>
      <c r="BN198">
        <v>264.08999999999997</v>
      </c>
      <c r="BO198">
        <v>264.08999999999997</v>
      </c>
      <c r="BQ198" t="s">
        <v>352</v>
      </c>
      <c r="BR198" t="s">
        <v>482</v>
      </c>
      <c r="BS198" s="3">
        <v>44707</v>
      </c>
      <c r="BT198" s="4">
        <v>0.4861111111111111</v>
      </c>
      <c r="BU198" t="s">
        <v>334</v>
      </c>
      <c r="BV198" t="s">
        <v>96</v>
      </c>
      <c r="BY198">
        <v>163019.56</v>
      </c>
      <c r="BZ198" t="s">
        <v>97</v>
      </c>
      <c r="CA198" t="s">
        <v>483</v>
      </c>
      <c r="CC198" t="s">
        <v>210</v>
      </c>
      <c r="CD198">
        <v>9300</v>
      </c>
      <c r="CE198" t="s">
        <v>89</v>
      </c>
      <c r="CF198" s="3">
        <v>44708</v>
      </c>
      <c r="CI198">
        <v>1</v>
      </c>
      <c r="CJ198">
        <v>1</v>
      </c>
      <c r="CK198">
        <v>41</v>
      </c>
      <c r="CL198" t="s">
        <v>85</v>
      </c>
    </row>
    <row r="199" spans="1:90" x14ac:dyDescent="0.25">
      <c r="A199" t="s">
        <v>72</v>
      </c>
      <c r="B199" t="s">
        <v>73</v>
      </c>
      <c r="C199" t="s">
        <v>74</v>
      </c>
      <c r="E199" t="str">
        <f>"080010488611"</f>
        <v>080010488611</v>
      </c>
      <c r="F199" s="3">
        <v>44706</v>
      </c>
      <c r="G199">
        <v>202302</v>
      </c>
      <c r="H199" t="s">
        <v>99</v>
      </c>
      <c r="I199" t="s">
        <v>100</v>
      </c>
      <c r="J199" t="s">
        <v>101</v>
      </c>
      <c r="K199" t="s">
        <v>78</v>
      </c>
      <c r="L199" t="s">
        <v>132</v>
      </c>
      <c r="M199" t="s">
        <v>133</v>
      </c>
      <c r="N199" t="s">
        <v>197</v>
      </c>
      <c r="O199" t="s">
        <v>81</v>
      </c>
      <c r="P199" t="str">
        <f>"ATM                           "</f>
        <v xml:space="preserve">ATM                           </v>
      </c>
      <c r="Q199">
        <v>0</v>
      </c>
      <c r="R199">
        <v>0</v>
      </c>
      <c r="S199">
        <v>0</v>
      </c>
      <c r="T199">
        <v>0</v>
      </c>
      <c r="U199">
        <v>0</v>
      </c>
      <c r="V199">
        <v>0</v>
      </c>
      <c r="W199">
        <v>0</v>
      </c>
      <c r="X199">
        <v>0</v>
      </c>
      <c r="Y199">
        <v>0</v>
      </c>
      <c r="Z199">
        <v>0</v>
      </c>
      <c r="AA199">
        <v>0</v>
      </c>
      <c r="AB199">
        <v>0</v>
      </c>
      <c r="AC199">
        <v>0</v>
      </c>
      <c r="AD199">
        <v>0</v>
      </c>
      <c r="AE199">
        <v>0</v>
      </c>
      <c r="AF199">
        <v>0</v>
      </c>
      <c r="AG199">
        <v>0</v>
      </c>
      <c r="AH199">
        <v>0</v>
      </c>
      <c r="AI199">
        <v>0</v>
      </c>
      <c r="AJ199">
        <v>0</v>
      </c>
      <c r="AK199">
        <v>23.08</v>
      </c>
      <c r="AL199">
        <v>0</v>
      </c>
      <c r="AM199">
        <v>0</v>
      </c>
      <c r="AN199">
        <v>0</v>
      </c>
      <c r="AO199">
        <v>0</v>
      </c>
      <c r="AP199">
        <v>0</v>
      </c>
      <c r="AQ199">
        <v>0</v>
      </c>
      <c r="AR199">
        <v>0</v>
      </c>
      <c r="AS199">
        <v>0</v>
      </c>
      <c r="AT199">
        <v>0</v>
      </c>
      <c r="AU199">
        <v>0</v>
      </c>
      <c r="AV199">
        <v>0</v>
      </c>
      <c r="AW199">
        <v>0</v>
      </c>
      <c r="AX199">
        <v>0</v>
      </c>
      <c r="AY199">
        <v>0</v>
      </c>
      <c r="AZ199">
        <v>0</v>
      </c>
      <c r="BA199">
        <v>0</v>
      </c>
      <c r="BB199">
        <v>0</v>
      </c>
      <c r="BC199">
        <v>0</v>
      </c>
      <c r="BD199">
        <v>0</v>
      </c>
      <c r="BE199">
        <v>0</v>
      </c>
      <c r="BF199">
        <v>0</v>
      </c>
      <c r="BG199">
        <v>0</v>
      </c>
      <c r="BH199">
        <v>1</v>
      </c>
      <c r="BI199">
        <v>1</v>
      </c>
      <c r="BJ199">
        <v>0.2</v>
      </c>
      <c r="BK199">
        <v>1</v>
      </c>
      <c r="BL199">
        <v>66.62</v>
      </c>
      <c r="BM199">
        <v>9.99</v>
      </c>
      <c r="BN199">
        <v>76.61</v>
      </c>
      <c r="BO199">
        <v>76.61</v>
      </c>
      <c r="BP199" t="s">
        <v>105</v>
      </c>
      <c r="BQ199" t="s">
        <v>324</v>
      </c>
      <c r="BR199" t="s">
        <v>107</v>
      </c>
      <c r="BS199" s="3">
        <v>44707</v>
      </c>
      <c r="BT199" s="4">
        <v>0.40902777777777777</v>
      </c>
      <c r="BU199" t="s">
        <v>310</v>
      </c>
      <c r="BV199" t="s">
        <v>96</v>
      </c>
      <c r="BY199">
        <v>1200</v>
      </c>
      <c r="CA199" t="s">
        <v>136</v>
      </c>
      <c r="CC199" t="s">
        <v>133</v>
      </c>
      <c r="CD199">
        <v>4091</v>
      </c>
      <c r="CE199" t="s">
        <v>484</v>
      </c>
      <c r="CF199" s="3">
        <v>44708</v>
      </c>
      <c r="CI199">
        <v>1</v>
      </c>
      <c r="CJ199">
        <v>1</v>
      </c>
      <c r="CK199">
        <v>21</v>
      </c>
      <c r="CL199" t="s">
        <v>85</v>
      </c>
    </row>
    <row r="200" spans="1:90" x14ac:dyDescent="0.25">
      <c r="A200" t="s">
        <v>72</v>
      </c>
      <c r="B200" t="s">
        <v>73</v>
      </c>
      <c r="C200" t="s">
        <v>74</v>
      </c>
      <c r="E200" t="str">
        <f>"080010488597"</f>
        <v>080010488597</v>
      </c>
      <c r="F200" s="3">
        <v>44706</v>
      </c>
      <c r="G200">
        <v>202302</v>
      </c>
      <c r="H200" t="s">
        <v>99</v>
      </c>
      <c r="I200" t="s">
        <v>100</v>
      </c>
      <c r="J200" t="s">
        <v>101</v>
      </c>
      <c r="K200" t="s">
        <v>78</v>
      </c>
      <c r="L200" t="s">
        <v>143</v>
      </c>
      <c r="M200" t="s">
        <v>144</v>
      </c>
      <c r="N200" t="s">
        <v>485</v>
      </c>
      <c r="O200" t="s">
        <v>81</v>
      </c>
      <c r="P200" t="str">
        <f>"FCS Cape Town Keys            "</f>
        <v xml:space="preserve">FCS Cape Town Keys            </v>
      </c>
      <c r="Q200">
        <v>0</v>
      </c>
      <c r="R200">
        <v>0</v>
      </c>
      <c r="S200">
        <v>0</v>
      </c>
      <c r="T200">
        <v>0</v>
      </c>
      <c r="U200">
        <v>0</v>
      </c>
      <c r="V200">
        <v>0</v>
      </c>
      <c r="W200">
        <v>0</v>
      </c>
      <c r="X200">
        <v>0</v>
      </c>
      <c r="Y200">
        <v>0</v>
      </c>
      <c r="Z200">
        <v>0</v>
      </c>
      <c r="AA200">
        <v>0</v>
      </c>
      <c r="AB200">
        <v>0</v>
      </c>
      <c r="AC200">
        <v>0</v>
      </c>
      <c r="AD200">
        <v>0</v>
      </c>
      <c r="AE200">
        <v>0</v>
      </c>
      <c r="AF200">
        <v>0</v>
      </c>
      <c r="AG200">
        <v>0</v>
      </c>
      <c r="AH200">
        <v>0</v>
      </c>
      <c r="AI200">
        <v>0</v>
      </c>
      <c r="AJ200">
        <v>0</v>
      </c>
      <c r="AK200">
        <v>23.08</v>
      </c>
      <c r="AL200">
        <v>0</v>
      </c>
      <c r="AM200">
        <v>0</v>
      </c>
      <c r="AN200">
        <v>0</v>
      </c>
      <c r="AO200">
        <v>0</v>
      </c>
      <c r="AP200">
        <v>0</v>
      </c>
      <c r="AQ200">
        <v>0</v>
      </c>
      <c r="AR200">
        <v>0</v>
      </c>
      <c r="AS200">
        <v>0</v>
      </c>
      <c r="AT200">
        <v>0</v>
      </c>
      <c r="AU200">
        <v>0</v>
      </c>
      <c r="AV200">
        <v>0</v>
      </c>
      <c r="AW200">
        <v>0</v>
      </c>
      <c r="AX200">
        <v>0</v>
      </c>
      <c r="AY200">
        <v>0</v>
      </c>
      <c r="AZ200">
        <v>0</v>
      </c>
      <c r="BA200">
        <v>0</v>
      </c>
      <c r="BB200">
        <v>0</v>
      </c>
      <c r="BC200">
        <v>0</v>
      </c>
      <c r="BD200">
        <v>0</v>
      </c>
      <c r="BE200">
        <v>0</v>
      </c>
      <c r="BF200">
        <v>0</v>
      </c>
      <c r="BG200">
        <v>0</v>
      </c>
      <c r="BH200">
        <v>1</v>
      </c>
      <c r="BI200">
        <v>1</v>
      </c>
      <c r="BJ200">
        <v>0.2</v>
      </c>
      <c r="BK200">
        <v>1</v>
      </c>
      <c r="BL200">
        <v>66.62</v>
      </c>
      <c r="BM200">
        <v>9.99</v>
      </c>
      <c r="BN200">
        <v>76.61</v>
      </c>
      <c r="BO200">
        <v>76.61</v>
      </c>
      <c r="BP200" t="s">
        <v>105</v>
      </c>
      <c r="BQ200" t="s">
        <v>486</v>
      </c>
      <c r="BR200" t="s">
        <v>107</v>
      </c>
      <c r="BS200" s="3">
        <v>44707</v>
      </c>
      <c r="BT200" s="4">
        <v>0.34722222222222227</v>
      </c>
      <c r="BU200" t="s">
        <v>392</v>
      </c>
      <c r="BV200" t="s">
        <v>96</v>
      </c>
      <c r="BY200">
        <v>1200</v>
      </c>
      <c r="CA200" t="s">
        <v>146</v>
      </c>
      <c r="CC200" t="s">
        <v>144</v>
      </c>
      <c r="CD200">
        <v>7700</v>
      </c>
      <c r="CE200" t="s">
        <v>487</v>
      </c>
      <c r="CF200" s="3">
        <v>44708</v>
      </c>
      <c r="CI200">
        <v>1</v>
      </c>
      <c r="CJ200">
        <v>1</v>
      </c>
      <c r="CK200">
        <v>21</v>
      </c>
      <c r="CL200" t="s">
        <v>85</v>
      </c>
    </row>
    <row r="201" spans="1:90" x14ac:dyDescent="0.25">
      <c r="A201" t="s">
        <v>72</v>
      </c>
      <c r="B201" t="s">
        <v>73</v>
      </c>
      <c r="C201" t="s">
        <v>74</v>
      </c>
      <c r="E201" t="str">
        <f>"009940900534"</f>
        <v>009940900534</v>
      </c>
      <c r="F201" s="3">
        <v>44706</v>
      </c>
      <c r="G201">
        <v>202302</v>
      </c>
      <c r="H201" t="s">
        <v>118</v>
      </c>
      <c r="I201" t="s">
        <v>119</v>
      </c>
      <c r="J201" t="s">
        <v>77</v>
      </c>
      <c r="K201" t="s">
        <v>78</v>
      </c>
      <c r="L201" t="s">
        <v>407</v>
      </c>
      <c r="M201" t="s">
        <v>408</v>
      </c>
      <c r="N201" t="s">
        <v>488</v>
      </c>
      <c r="O201" t="s">
        <v>93</v>
      </c>
      <c r="P201" t="str">
        <f>"                              "</f>
        <v xml:space="preserve">                              </v>
      </c>
      <c r="Q201">
        <v>0</v>
      </c>
      <c r="R201">
        <v>0</v>
      </c>
      <c r="S201">
        <v>0</v>
      </c>
      <c r="T201">
        <v>0</v>
      </c>
      <c r="U201">
        <v>0</v>
      </c>
      <c r="V201">
        <v>0</v>
      </c>
      <c r="W201">
        <v>0</v>
      </c>
      <c r="X201">
        <v>0</v>
      </c>
      <c r="Y201">
        <v>0</v>
      </c>
      <c r="Z201">
        <v>0</v>
      </c>
      <c r="AA201">
        <v>0</v>
      </c>
      <c r="AB201">
        <v>0</v>
      </c>
      <c r="AC201">
        <v>0</v>
      </c>
      <c r="AD201">
        <v>0</v>
      </c>
      <c r="AE201">
        <v>0</v>
      </c>
      <c r="AF201">
        <v>0</v>
      </c>
      <c r="AG201">
        <v>0</v>
      </c>
      <c r="AH201">
        <v>0</v>
      </c>
      <c r="AI201">
        <v>0</v>
      </c>
      <c r="AJ201">
        <v>0</v>
      </c>
      <c r="AK201">
        <v>58.26</v>
      </c>
      <c r="AL201">
        <v>0</v>
      </c>
      <c r="AM201">
        <v>0</v>
      </c>
      <c r="AN201">
        <v>0</v>
      </c>
      <c r="AO201">
        <v>0</v>
      </c>
      <c r="AP201">
        <v>0</v>
      </c>
      <c r="AQ201">
        <v>0</v>
      </c>
      <c r="AR201">
        <v>0</v>
      </c>
      <c r="AS201">
        <v>0</v>
      </c>
      <c r="AT201">
        <v>0</v>
      </c>
      <c r="AU201">
        <v>0</v>
      </c>
      <c r="AV201">
        <v>0</v>
      </c>
      <c r="AW201">
        <v>0</v>
      </c>
      <c r="AX201">
        <v>0</v>
      </c>
      <c r="AY201">
        <v>0</v>
      </c>
      <c r="AZ201">
        <v>0</v>
      </c>
      <c r="BA201">
        <v>0</v>
      </c>
      <c r="BB201">
        <v>0</v>
      </c>
      <c r="BC201">
        <v>0</v>
      </c>
      <c r="BD201">
        <v>0</v>
      </c>
      <c r="BE201">
        <v>0</v>
      </c>
      <c r="BF201">
        <v>0</v>
      </c>
      <c r="BG201">
        <v>0</v>
      </c>
      <c r="BH201">
        <v>1</v>
      </c>
      <c r="BI201">
        <v>12</v>
      </c>
      <c r="BJ201">
        <v>21.5</v>
      </c>
      <c r="BK201">
        <v>22</v>
      </c>
      <c r="BL201">
        <v>173.44</v>
      </c>
      <c r="BM201">
        <v>26.02</v>
      </c>
      <c r="BN201">
        <v>199.46</v>
      </c>
      <c r="BO201">
        <v>199.46</v>
      </c>
      <c r="BQ201" t="s">
        <v>489</v>
      </c>
      <c r="BS201" s="3">
        <v>44707</v>
      </c>
      <c r="BT201" s="4">
        <v>0.68263888888888891</v>
      </c>
      <c r="BU201" t="s">
        <v>490</v>
      </c>
      <c r="BV201" t="s">
        <v>96</v>
      </c>
      <c r="BY201">
        <v>107712</v>
      </c>
      <c r="BZ201" t="s">
        <v>97</v>
      </c>
      <c r="CA201" t="s">
        <v>410</v>
      </c>
      <c r="CC201" t="s">
        <v>408</v>
      </c>
      <c r="CD201">
        <v>1150</v>
      </c>
      <c r="CE201" t="s">
        <v>89</v>
      </c>
      <c r="CF201" s="3">
        <v>44708</v>
      </c>
      <c r="CI201">
        <v>5</v>
      </c>
      <c r="CJ201">
        <v>1</v>
      </c>
      <c r="CK201">
        <v>44</v>
      </c>
      <c r="CL201" t="s">
        <v>85</v>
      </c>
    </row>
    <row r="202" spans="1:90" x14ac:dyDescent="0.25">
      <c r="A202" t="s">
        <v>72</v>
      </c>
      <c r="B202" t="s">
        <v>73</v>
      </c>
      <c r="C202" t="s">
        <v>74</v>
      </c>
      <c r="E202" t="str">
        <f>"009940900533"</f>
        <v>009940900533</v>
      </c>
      <c r="F202" s="3">
        <v>44706</v>
      </c>
      <c r="G202">
        <v>202302</v>
      </c>
      <c r="H202" t="s">
        <v>118</v>
      </c>
      <c r="I202" t="s">
        <v>119</v>
      </c>
      <c r="J202" t="s">
        <v>77</v>
      </c>
      <c r="K202" t="s">
        <v>78</v>
      </c>
      <c r="L202" t="s">
        <v>215</v>
      </c>
      <c r="M202" t="s">
        <v>216</v>
      </c>
      <c r="N202" t="s">
        <v>491</v>
      </c>
      <c r="O202" t="s">
        <v>93</v>
      </c>
      <c r="P202" t="str">
        <f>"                              "</f>
        <v xml:space="preserve">                              </v>
      </c>
      <c r="Q202">
        <v>0</v>
      </c>
      <c r="R202">
        <v>0</v>
      </c>
      <c r="S202">
        <v>0</v>
      </c>
      <c r="T202">
        <v>0</v>
      </c>
      <c r="U202">
        <v>0</v>
      </c>
      <c r="V202">
        <v>0</v>
      </c>
      <c r="W202">
        <v>0</v>
      </c>
      <c r="X202">
        <v>0</v>
      </c>
      <c r="Y202">
        <v>0</v>
      </c>
      <c r="Z202">
        <v>0</v>
      </c>
      <c r="AA202">
        <v>0</v>
      </c>
      <c r="AB202">
        <v>0</v>
      </c>
      <c r="AC202">
        <v>0</v>
      </c>
      <c r="AD202">
        <v>0</v>
      </c>
      <c r="AE202">
        <v>0</v>
      </c>
      <c r="AF202">
        <v>0</v>
      </c>
      <c r="AG202">
        <v>0</v>
      </c>
      <c r="AH202">
        <v>0</v>
      </c>
      <c r="AI202">
        <v>0</v>
      </c>
      <c r="AJ202">
        <v>0</v>
      </c>
      <c r="AK202">
        <v>51.85</v>
      </c>
      <c r="AL202">
        <v>0</v>
      </c>
      <c r="AM202">
        <v>0</v>
      </c>
      <c r="AN202">
        <v>0</v>
      </c>
      <c r="AO202">
        <v>0</v>
      </c>
      <c r="AP202">
        <v>0</v>
      </c>
      <c r="AQ202">
        <v>0</v>
      </c>
      <c r="AR202">
        <v>0</v>
      </c>
      <c r="AS202">
        <v>0</v>
      </c>
      <c r="AT202">
        <v>0</v>
      </c>
      <c r="AU202">
        <v>0</v>
      </c>
      <c r="AV202">
        <v>0</v>
      </c>
      <c r="AW202">
        <v>0</v>
      </c>
      <c r="AX202">
        <v>0</v>
      </c>
      <c r="AY202">
        <v>0</v>
      </c>
      <c r="AZ202">
        <v>0</v>
      </c>
      <c r="BA202">
        <v>0</v>
      </c>
      <c r="BB202">
        <v>0</v>
      </c>
      <c r="BC202">
        <v>0</v>
      </c>
      <c r="BD202">
        <v>0</v>
      </c>
      <c r="BE202">
        <v>0</v>
      </c>
      <c r="BF202">
        <v>0</v>
      </c>
      <c r="BG202">
        <v>0</v>
      </c>
      <c r="BH202">
        <v>1</v>
      </c>
      <c r="BI202">
        <v>12.1</v>
      </c>
      <c r="BJ202">
        <v>16.899999999999999</v>
      </c>
      <c r="BK202">
        <v>17</v>
      </c>
      <c r="BL202">
        <v>154.93</v>
      </c>
      <c r="BM202">
        <v>23.24</v>
      </c>
      <c r="BN202">
        <v>178.17</v>
      </c>
      <c r="BO202">
        <v>178.17</v>
      </c>
      <c r="BQ202" t="s">
        <v>492</v>
      </c>
      <c r="BS202" s="3">
        <v>44707</v>
      </c>
      <c r="BT202" s="4">
        <v>0.57430555555555551</v>
      </c>
      <c r="BU202" t="s">
        <v>403</v>
      </c>
      <c r="BV202" t="s">
        <v>96</v>
      </c>
      <c r="BY202">
        <v>84448</v>
      </c>
      <c r="BZ202" t="s">
        <v>97</v>
      </c>
      <c r="CA202" t="s">
        <v>404</v>
      </c>
      <c r="CC202" t="s">
        <v>216</v>
      </c>
      <c r="CD202">
        <v>850</v>
      </c>
      <c r="CE202" t="s">
        <v>89</v>
      </c>
      <c r="CF202" s="3">
        <v>44707</v>
      </c>
      <c r="CI202">
        <v>1</v>
      </c>
      <c r="CJ202">
        <v>1</v>
      </c>
      <c r="CK202">
        <v>44</v>
      </c>
      <c r="CL202" t="s">
        <v>85</v>
      </c>
    </row>
    <row r="203" spans="1:90" x14ac:dyDescent="0.25">
      <c r="A203" t="s">
        <v>72</v>
      </c>
      <c r="B203" t="s">
        <v>73</v>
      </c>
      <c r="C203" t="s">
        <v>74</v>
      </c>
      <c r="E203" t="str">
        <f>"009939616913"</f>
        <v>009939616913</v>
      </c>
      <c r="F203" s="3">
        <v>44707</v>
      </c>
      <c r="G203">
        <v>202302</v>
      </c>
      <c r="H203" t="s">
        <v>75</v>
      </c>
      <c r="I203" t="s">
        <v>76</v>
      </c>
      <c r="J203" t="s">
        <v>77</v>
      </c>
      <c r="K203" t="s">
        <v>78</v>
      </c>
      <c r="L203" t="s">
        <v>122</v>
      </c>
      <c r="M203" t="s">
        <v>123</v>
      </c>
      <c r="N203" t="s">
        <v>158</v>
      </c>
      <c r="O203" t="s">
        <v>81</v>
      </c>
      <c r="P203" t="str">
        <f>"STORES                        "</f>
        <v xml:space="preserve">STORES                        </v>
      </c>
      <c r="Q203">
        <v>0</v>
      </c>
      <c r="R203">
        <v>0</v>
      </c>
      <c r="S203">
        <v>0</v>
      </c>
      <c r="T203">
        <v>0</v>
      </c>
      <c r="U203">
        <v>0</v>
      </c>
      <c r="V203">
        <v>0</v>
      </c>
      <c r="W203">
        <v>0</v>
      </c>
      <c r="X203">
        <v>0</v>
      </c>
      <c r="Y203">
        <v>0</v>
      </c>
      <c r="Z203">
        <v>0</v>
      </c>
      <c r="AA203">
        <v>0</v>
      </c>
      <c r="AB203">
        <v>0</v>
      </c>
      <c r="AC203">
        <v>0</v>
      </c>
      <c r="AD203">
        <v>0</v>
      </c>
      <c r="AE203">
        <v>0</v>
      </c>
      <c r="AF203">
        <v>0</v>
      </c>
      <c r="AG203">
        <v>0</v>
      </c>
      <c r="AH203">
        <v>0</v>
      </c>
      <c r="AI203">
        <v>0</v>
      </c>
      <c r="AJ203">
        <v>0</v>
      </c>
      <c r="AK203">
        <v>236.54</v>
      </c>
      <c r="AL203">
        <v>0</v>
      </c>
      <c r="AM203">
        <v>0</v>
      </c>
      <c r="AN203">
        <v>0</v>
      </c>
      <c r="AO203">
        <v>0</v>
      </c>
      <c r="AP203">
        <v>0</v>
      </c>
      <c r="AQ203">
        <v>0</v>
      </c>
      <c r="AR203">
        <v>0</v>
      </c>
      <c r="AS203">
        <v>0</v>
      </c>
      <c r="AT203">
        <v>0</v>
      </c>
      <c r="AU203">
        <v>0</v>
      </c>
      <c r="AV203">
        <v>0</v>
      </c>
      <c r="AW203">
        <v>0</v>
      </c>
      <c r="AX203">
        <v>0</v>
      </c>
      <c r="AY203">
        <v>0</v>
      </c>
      <c r="AZ203">
        <v>0</v>
      </c>
      <c r="BA203">
        <v>0</v>
      </c>
      <c r="BB203">
        <v>0</v>
      </c>
      <c r="BC203">
        <v>0</v>
      </c>
      <c r="BD203">
        <v>0</v>
      </c>
      <c r="BE203">
        <v>0</v>
      </c>
      <c r="BF203">
        <v>0</v>
      </c>
      <c r="BG203">
        <v>0</v>
      </c>
      <c r="BH203">
        <v>1</v>
      </c>
      <c r="BI203">
        <v>1.4</v>
      </c>
      <c r="BJ203">
        <v>11.2</v>
      </c>
      <c r="BK203">
        <v>11.5</v>
      </c>
      <c r="BL203">
        <v>682.85</v>
      </c>
      <c r="BM203">
        <v>102.43</v>
      </c>
      <c r="BN203">
        <v>785.28</v>
      </c>
      <c r="BO203">
        <v>785.28</v>
      </c>
      <c r="BQ203" t="s">
        <v>94</v>
      </c>
      <c r="BR203" t="s">
        <v>83</v>
      </c>
      <c r="BS203" s="3">
        <v>44708</v>
      </c>
      <c r="BT203" s="4">
        <v>0.4375</v>
      </c>
      <c r="BU203" t="s">
        <v>350</v>
      </c>
      <c r="BV203" t="s">
        <v>96</v>
      </c>
      <c r="BY203">
        <v>56246.400000000001</v>
      </c>
      <c r="BZ203" t="s">
        <v>88</v>
      </c>
      <c r="CA203" t="s">
        <v>358</v>
      </c>
      <c r="CC203" t="s">
        <v>123</v>
      </c>
      <c r="CD203">
        <v>8600</v>
      </c>
      <c r="CE203" t="s">
        <v>89</v>
      </c>
      <c r="CF203" s="3">
        <v>44708</v>
      </c>
      <c r="CI203">
        <v>2</v>
      </c>
      <c r="CJ203">
        <v>1</v>
      </c>
      <c r="CK203">
        <v>23</v>
      </c>
      <c r="CL203" t="s">
        <v>85</v>
      </c>
    </row>
    <row r="204" spans="1:90" x14ac:dyDescent="0.25">
      <c r="A204" t="s">
        <v>72</v>
      </c>
      <c r="B204" t="s">
        <v>73</v>
      </c>
      <c r="C204" t="s">
        <v>74</v>
      </c>
      <c r="E204" t="str">
        <f>"009936115868"</f>
        <v>009936115868</v>
      </c>
      <c r="F204" s="3">
        <v>44707</v>
      </c>
      <c r="G204">
        <v>202302</v>
      </c>
      <c r="H204" t="s">
        <v>75</v>
      </c>
      <c r="I204" t="s">
        <v>76</v>
      </c>
      <c r="J204" t="s">
        <v>77</v>
      </c>
      <c r="K204" t="s">
        <v>78</v>
      </c>
      <c r="L204" t="s">
        <v>178</v>
      </c>
      <c r="M204" t="s">
        <v>179</v>
      </c>
      <c r="N204" t="s">
        <v>158</v>
      </c>
      <c r="O204" t="s">
        <v>81</v>
      </c>
      <c r="P204" t="str">
        <f>"STORES                        "</f>
        <v xml:space="preserve">STORES                        </v>
      </c>
      <c r="Q204">
        <v>0</v>
      </c>
      <c r="R204">
        <v>0</v>
      </c>
      <c r="S204">
        <v>0</v>
      </c>
      <c r="T204">
        <v>0</v>
      </c>
      <c r="U204">
        <v>0</v>
      </c>
      <c r="V204">
        <v>0</v>
      </c>
      <c r="W204">
        <v>0</v>
      </c>
      <c r="X204">
        <v>0</v>
      </c>
      <c r="Y204">
        <v>0</v>
      </c>
      <c r="Z204">
        <v>0</v>
      </c>
      <c r="AA204">
        <v>0</v>
      </c>
      <c r="AB204">
        <v>0</v>
      </c>
      <c r="AC204">
        <v>0</v>
      </c>
      <c r="AD204">
        <v>0</v>
      </c>
      <c r="AE204">
        <v>0</v>
      </c>
      <c r="AF204">
        <v>0</v>
      </c>
      <c r="AG204">
        <v>0</v>
      </c>
      <c r="AH204">
        <v>0</v>
      </c>
      <c r="AI204">
        <v>0</v>
      </c>
      <c r="AJ204">
        <v>0</v>
      </c>
      <c r="AK204">
        <v>23.08</v>
      </c>
      <c r="AL204">
        <v>0</v>
      </c>
      <c r="AM204">
        <v>0</v>
      </c>
      <c r="AN204">
        <v>0</v>
      </c>
      <c r="AO204">
        <v>0</v>
      </c>
      <c r="AP204">
        <v>0</v>
      </c>
      <c r="AQ204">
        <v>0</v>
      </c>
      <c r="AR204">
        <v>0</v>
      </c>
      <c r="AS204">
        <v>0</v>
      </c>
      <c r="AT204">
        <v>0</v>
      </c>
      <c r="AU204">
        <v>0</v>
      </c>
      <c r="AV204">
        <v>0</v>
      </c>
      <c r="AW204">
        <v>0</v>
      </c>
      <c r="AX204">
        <v>0</v>
      </c>
      <c r="AY204">
        <v>0</v>
      </c>
      <c r="AZ204">
        <v>0</v>
      </c>
      <c r="BA204">
        <v>0</v>
      </c>
      <c r="BB204">
        <v>0</v>
      </c>
      <c r="BC204">
        <v>0</v>
      </c>
      <c r="BD204">
        <v>0</v>
      </c>
      <c r="BE204">
        <v>0</v>
      </c>
      <c r="BF204">
        <v>0</v>
      </c>
      <c r="BG204">
        <v>0</v>
      </c>
      <c r="BH204">
        <v>1</v>
      </c>
      <c r="BI204">
        <v>1</v>
      </c>
      <c r="BJ204">
        <v>0.2</v>
      </c>
      <c r="BK204">
        <v>1</v>
      </c>
      <c r="BL204">
        <v>66.62</v>
      </c>
      <c r="BM204">
        <v>9.99</v>
      </c>
      <c r="BN204">
        <v>76.61</v>
      </c>
      <c r="BO204">
        <v>76.61</v>
      </c>
      <c r="BQ204" t="s">
        <v>94</v>
      </c>
      <c r="BR204" t="s">
        <v>83</v>
      </c>
      <c r="BS204" s="3">
        <v>44708</v>
      </c>
      <c r="BT204" s="4">
        <v>0.38055555555555554</v>
      </c>
      <c r="BU204" t="s">
        <v>181</v>
      </c>
      <c r="BV204" t="s">
        <v>96</v>
      </c>
      <c r="BY204">
        <v>1200</v>
      </c>
      <c r="BZ204" t="s">
        <v>88</v>
      </c>
      <c r="CA204" t="s">
        <v>184</v>
      </c>
      <c r="CC204" t="s">
        <v>179</v>
      </c>
      <c r="CD204">
        <v>6045</v>
      </c>
      <c r="CE204" t="s">
        <v>89</v>
      </c>
      <c r="CF204" s="3">
        <v>44708</v>
      </c>
      <c r="CI204">
        <v>1</v>
      </c>
      <c r="CJ204">
        <v>1</v>
      </c>
      <c r="CK204">
        <v>21</v>
      </c>
      <c r="CL204" t="s">
        <v>85</v>
      </c>
    </row>
    <row r="205" spans="1:90" x14ac:dyDescent="0.25">
      <c r="A205" t="s">
        <v>72</v>
      </c>
      <c r="B205" t="s">
        <v>73</v>
      </c>
      <c r="C205" t="s">
        <v>74</v>
      </c>
      <c r="E205" t="str">
        <f>"009941735751"</f>
        <v>009941735751</v>
      </c>
      <c r="F205" s="3">
        <v>44707</v>
      </c>
      <c r="G205">
        <v>202302</v>
      </c>
      <c r="H205" t="s">
        <v>75</v>
      </c>
      <c r="I205" t="s">
        <v>76</v>
      </c>
      <c r="J205" t="s">
        <v>77</v>
      </c>
      <c r="K205" t="s">
        <v>78</v>
      </c>
      <c r="L205" t="s">
        <v>118</v>
      </c>
      <c r="M205" t="s">
        <v>119</v>
      </c>
      <c r="N205" t="s">
        <v>158</v>
      </c>
      <c r="O205" t="s">
        <v>81</v>
      </c>
      <c r="P205" t="str">
        <f>"STORES                        "</f>
        <v xml:space="preserve">STORES                        </v>
      </c>
      <c r="Q205">
        <v>0</v>
      </c>
      <c r="R205">
        <v>0</v>
      </c>
      <c r="S205">
        <v>0</v>
      </c>
      <c r="T205">
        <v>0</v>
      </c>
      <c r="U205">
        <v>0</v>
      </c>
      <c r="V205">
        <v>0</v>
      </c>
      <c r="W205">
        <v>0</v>
      </c>
      <c r="X205">
        <v>0</v>
      </c>
      <c r="Y205">
        <v>0</v>
      </c>
      <c r="Z205">
        <v>0</v>
      </c>
      <c r="AA205">
        <v>0</v>
      </c>
      <c r="AB205">
        <v>0</v>
      </c>
      <c r="AC205">
        <v>0</v>
      </c>
      <c r="AD205">
        <v>0</v>
      </c>
      <c r="AE205">
        <v>0</v>
      </c>
      <c r="AF205">
        <v>0</v>
      </c>
      <c r="AG205">
        <v>0</v>
      </c>
      <c r="AH205">
        <v>0</v>
      </c>
      <c r="AI205">
        <v>0</v>
      </c>
      <c r="AJ205">
        <v>0</v>
      </c>
      <c r="AK205">
        <v>23.08</v>
      </c>
      <c r="AL205">
        <v>0</v>
      </c>
      <c r="AM205">
        <v>0</v>
      </c>
      <c r="AN205">
        <v>0</v>
      </c>
      <c r="AO205">
        <v>0</v>
      </c>
      <c r="AP205">
        <v>0</v>
      </c>
      <c r="AQ205">
        <v>0</v>
      </c>
      <c r="AR205">
        <v>0</v>
      </c>
      <c r="AS205">
        <v>0</v>
      </c>
      <c r="AT205">
        <v>0</v>
      </c>
      <c r="AU205">
        <v>0</v>
      </c>
      <c r="AV205">
        <v>0</v>
      </c>
      <c r="AW205">
        <v>0</v>
      </c>
      <c r="AX205">
        <v>0</v>
      </c>
      <c r="AY205">
        <v>0</v>
      </c>
      <c r="AZ205">
        <v>0</v>
      </c>
      <c r="BA205">
        <v>0</v>
      </c>
      <c r="BB205">
        <v>0</v>
      </c>
      <c r="BC205">
        <v>0</v>
      </c>
      <c r="BD205">
        <v>0</v>
      </c>
      <c r="BE205">
        <v>0</v>
      </c>
      <c r="BF205">
        <v>0</v>
      </c>
      <c r="BG205">
        <v>0</v>
      </c>
      <c r="BH205">
        <v>1</v>
      </c>
      <c r="BI205">
        <v>1</v>
      </c>
      <c r="BJ205">
        <v>0.2</v>
      </c>
      <c r="BK205">
        <v>1</v>
      </c>
      <c r="BL205">
        <v>66.62</v>
      </c>
      <c r="BM205">
        <v>9.99</v>
      </c>
      <c r="BN205">
        <v>76.61</v>
      </c>
      <c r="BO205">
        <v>76.61</v>
      </c>
      <c r="BQ205" t="s">
        <v>94</v>
      </c>
      <c r="BR205" t="s">
        <v>83</v>
      </c>
      <c r="BS205" s="3">
        <v>44708</v>
      </c>
      <c r="BT205" s="4">
        <v>0.45555555555555555</v>
      </c>
      <c r="BU205" t="s">
        <v>445</v>
      </c>
      <c r="BV205" t="s">
        <v>85</v>
      </c>
      <c r="BY205">
        <v>1200</v>
      </c>
      <c r="BZ205" t="s">
        <v>88</v>
      </c>
      <c r="CA205" t="s">
        <v>121</v>
      </c>
      <c r="CC205" t="s">
        <v>119</v>
      </c>
      <c r="CD205">
        <v>699</v>
      </c>
      <c r="CE205" t="s">
        <v>89</v>
      </c>
      <c r="CF205" s="3">
        <v>44708</v>
      </c>
      <c r="CI205">
        <v>1</v>
      </c>
      <c r="CJ205">
        <v>1</v>
      </c>
      <c r="CK205">
        <v>21</v>
      </c>
      <c r="CL205" t="s">
        <v>85</v>
      </c>
    </row>
    <row r="206" spans="1:90" x14ac:dyDescent="0.25">
      <c r="A206" t="s">
        <v>72</v>
      </c>
      <c r="B206" t="s">
        <v>73</v>
      </c>
      <c r="C206" t="s">
        <v>74</v>
      </c>
      <c r="E206" t="str">
        <f>"009941916111"</f>
        <v>009941916111</v>
      </c>
      <c r="F206" s="3">
        <v>44707</v>
      </c>
      <c r="G206">
        <v>202302</v>
      </c>
      <c r="H206" t="s">
        <v>75</v>
      </c>
      <c r="I206" t="s">
        <v>76</v>
      </c>
      <c r="J206" t="s">
        <v>77</v>
      </c>
      <c r="K206" t="s">
        <v>78</v>
      </c>
      <c r="L206" t="s">
        <v>172</v>
      </c>
      <c r="M206" t="s">
        <v>173</v>
      </c>
      <c r="N206" t="s">
        <v>158</v>
      </c>
      <c r="O206" t="s">
        <v>81</v>
      </c>
      <c r="P206" t="str">
        <f>"STORES                        "</f>
        <v xml:space="preserve">STORES                        </v>
      </c>
      <c r="Q206">
        <v>0</v>
      </c>
      <c r="R206">
        <v>0</v>
      </c>
      <c r="S206">
        <v>0</v>
      </c>
      <c r="T206">
        <v>0</v>
      </c>
      <c r="U206">
        <v>0</v>
      </c>
      <c r="V206">
        <v>0</v>
      </c>
      <c r="W206">
        <v>0</v>
      </c>
      <c r="X206">
        <v>0</v>
      </c>
      <c r="Y206">
        <v>0</v>
      </c>
      <c r="Z206">
        <v>0</v>
      </c>
      <c r="AA206">
        <v>0</v>
      </c>
      <c r="AB206">
        <v>0</v>
      </c>
      <c r="AC206">
        <v>0</v>
      </c>
      <c r="AD206">
        <v>0</v>
      </c>
      <c r="AE206">
        <v>0</v>
      </c>
      <c r="AF206">
        <v>0</v>
      </c>
      <c r="AG206">
        <v>0</v>
      </c>
      <c r="AH206">
        <v>0</v>
      </c>
      <c r="AI206">
        <v>0</v>
      </c>
      <c r="AJ206">
        <v>0</v>
      </c>
      <c r="AK206">
        <v>23.08</v>
      </c>
      <c r="AL206">
        <v>0</v>
      </c>
      <c r="AM206">
        <v>0</v>
      </c>
      <c r="AN206">
        <v>0</v>
      </c>
      <c r="AO206">
        <v>0</v>
      </c>
      <c r="AP206">
        <v>0</v>
      </c>
      <c r="AQ206">
        <v>0</v>
      </c>
      <c r="AR206">
        <v>0</v>
      </c>
      <c r="AS206">
        <v>0</v>
      </c>
      <c r="AT206">
        <v>0</v>
      </c>
      <c r="AU206">
        <v>0</v>
      </c>
      <c r="AV206">
        <v>0</v>
      </c>
      <c r="AW206">
        <v>0</v>
      </c>
      <c r="AX206">
        <v>0</v>
      </c>
      <c r="AY206">
        <v>0</v>
      </c>
      <c r="AZ206">
        <v>0</v>
      </c>
      <c r="BA206">
        <v>0</v>
      </c>
      <c r="BB206">
        <v>0</v>
      </c>
      <c r="BC206">
        <v>0</v>
      </c>
      <c r="BD206">
        <v>0</v>
      </c>
      <c r="BE206">
        <v>0</v>
      </c>
      <c r="BF206">
        <v>0</v>
      </c>
      <c r="BG206">
        <v>0</v>
      </c>
      <c r="BH206">
        <v>1</v>
      </c>
      <c r="BI206">
        <v>1</v>
      </c>
      <c r="BJ206">
        <v>0.2</v>
      </c>
      <c r="BK206">
        <v>1</v>
      </c>
      <c r="BL206">
        <v>66.62</v>
      </c>
      <c r="BM206">
        <v>9.99</v>
      </c>
      <c r="BN206">
        <v>76.61</v>
      </c>
      <c r="BO206">
        <v>76.61</v>
      </c>
      <c r="BQ206" t="s">
        <v>94</v>
      </c>
      <c r="BR206" t="s">
        <v>134</v>
      </c>
      <c r="BS206" s="3">
        <v>44708</v>
      </c>
      <c r="BT206" s="4">
        <v>0.42708333333333331</v>
      </c>
      <c r="BU206" t="s">
        <v>493</v>
      </c>
      <c r="BV206" t="s">
        <v>96</v>
      </c>
      <c r="BY206">
        <v>1200</v>
      </c>
      <c r="BZ206" t="s">
        <v>88</v>
      </c>
      <c r="CA206" t="s">
        <v>177</v>
      </c>
      <c r="CC206" t="s">
        <v>173</v>
      </c>
      <c r="CD206">
        <v>3200</v>
      </c>
      <c r="CE206" t="s">
        <v>89</v>
      </c>
      <c r="CF206" s="3">
        <v>44711</v>
      </c>
      <c r="CI206">
        <v>1</v>
      </c>
      <c r="CJ206">
        <v>1</v>
      </c>
      <c r="CK206">
        <v>21</v>
      </c>
      <c r="CL206" t="s">
        <v>85</v>
      </c>
    </row>
    <row r="207" spans="1:90" x14ac:dyDescent="0.25">
      <c r="A207" t="s">
        <v>72</v>
      </c>
      <c r="B207" t="s">
        <v>73</v>
      </c>
      <c r="C207" t="s">
        <v>74</v>
      </c>
      <c r="E207" t="str">
        <f>"009940746436"</f>
        <v>009940746436</v>
      </c>
      <c r="F207" s="3">
        <v>44707</v>
      </c>
      <c r="G207">
        <v>202302</v>
      </c>
      <c r="H207" t="s">
        <v>143</v>
      </c>
      <c r="I207" t="s">
        <v>144</v>
      </c>
      <c r="J207" t="s">
        <v>77</v>
      </c>
      <c r="K207" t="s">
        <v>78</v>
      </c>
      <c r="L207" t="s">
        <v>75</v>
      </c>
      <c r="M207" t="s">
        <v>76</v>
      </c>
      <c r="N207" t="s">
        <v>77</v>
      </c>
      <c r="O207" t="s">
        <v>93</v>
      </c>
      <c r="P207" t="str">
        <f>"                              "</f>
        <v xml:space="preserve">                              </v>
      </c>
      <c r="Q207">
        <v>0</v>
      </c>
      <c r="R207">
        <v>0</v>
      </c>
      <c r="S207">
        <v>0</v>
      </c>
      <c r="T207">
        <v>0</v>
      </c>
      <c r="U207">
        <v>0</v>
      </c>
      <c r="V207">
        <v>0</v>
      </c>
      <c r="W207">
        <v>0</v>
      </c>
      <c r="X207">
        <v>0</v>
      </c>
      <c r="Y207">
        <v>0</v>
      </c>
      <c r="Z207">
        <v>0</v>
      </c>
      <c r="AA207">
        <v>0</v>
      </c>
      <c r="AB207">
        <v>0</v>
      </c>
      <c r="AC207">
        <v>0</v>
      </c>
      <c r="AD207">
        <v>0</v>
      </c>
      <c r="AE207">
        <v>0</v>
      </c>
      <c r="AF207">
        <v>0</v>
      </c>
      <c r="AG207">
        <v>0</v>
      </c>
      <c r="AH207">
        <v>0</v>
      </c>
      <c r="AI207">
        <v>0</v>
      </c>
      <c r="AJ207">
        <v>0</v>
      </c>
      <c r="AK207">
        <v>131.06</v>
      </c>
      <c r="AL207">
        <v>0</v>
      </c>
      <c r="AM207">
        <v>0</v>
      </c>
      <c r="AN207">
        <v>0</v>
      </c>
      <c r="AO207">
        <v>0</v>
      </c>
      <c r="AP207">
        <v>0</v>
      </c>
      <c r="AQ207">
        <v>0</v>
      </c>
      <c r="AR207">
        <v>0</v>
      </c>
      <c r="AS207">
        <v>0</v>
      </c>
      <c r="AT207">
        <v>0</v>
      </c>
      <c r="AU207">
        <v>0</v>
      </c>
      <c r="AV207">
        <v>0</v>
      </c>
      <c r="AW207">
        <v>0</v>
      </c>
      <c r="AX207">
        <v>0</v>
      </c>
      <c r="AY207">
        <v>0</v>
      </c>
      <c r="AZ207">
        <v>0</v>
      </c>
      <c r="BA207">
        <v>0</v>
      </c>
      <c r="BB207">
        <v>0</v>
      </c>
      <c r="BC207">
        <v>0</v>
      </c>
      <c r="BD207">
        <v>0</v>
      </c>
      <c r="BE207">
        <v>0</v>
      </c>
      <c r="BF207">
        <v>0</v>
      </c>
      <c r="BG207">
        <v>0</v>
      </c>
      <c r="BH207">
        <v>2</v>
      </c>
      <c r="BI207">
        <v>53.1</v>
      </c>
      <c r="BJ207">
        <v>61.8</v>
      </c>
      <c r="BK207">
        <v>62</v>
      </c>
      <c r="BL207">
        <v>383.6</v>
      </c>
      <c r="BM207">
        <v>57.54</v>
      </c>
      <c r="BN207">
        <v>441.14</v>
      </c>
      <c r="BO207">
        <v>441.14</v>
      </c>
      <c r="BQ207" t="s">
        <v>230</v>
      </c>
      <c r="BR207" t="s">
        <v>354</v>
      </c>
      <c r="BS207" s="3">
        <v>44711</v>
      </c>
      <c r="BT207" s="4">
        <v>0.39444444444444443</v>
      </c>
      <c r="BU207" t="s">
        <v>432</v>
      </c>
      <c r="BV207" t="s">
        <v>96</v>
      </c>
      <c r="BY207">
        <v>309200.36</v>
      </c>
      <c r="BZ207" t="s">
        <v>97</v>
      </c>
      <c r="CC207" t="s">
        <v>76</v>
      </c>
      <c r="CD207">
        <v>2146</v>
      </c>
      <c r="CE207" t="s">
        <v>89</v>
      </c>
      <c r="CF207" s="3">
        <v>44712</v>
      </c>
      <c r="CI207">
        <v>2</v>
      </c>
      <c r="CJ207">
        <v>2</v>
      </c>
      <c r="CK207">
        <v>41</v>
      </c>
      <c r="CL207" t="s">
        <v>85</v>
      </c>
    </row>
    <row r="208" spans="1:90" x14ac:dyDescent="0.25">
      <c r="A208" t="s">
        <v>72</v>
      </c>
      <c r="B208" t="s">
        <v>73</v>
      </c>
      <c r="C208" t="s">
        <v>74</v>
      </c>
      <c r="E208" t="str">
        <f>"009935987923"</f>
        <v>009935987923</v>
      </c>
      <c r="F208" s="3">
        <v>44707</v>
      </c>
      <c r="G208">
        <v>202302</v>
      </c>
      <c r="H208" t="s">
        <v>75</v>
      </c>
      <c r="I208" t="s">
        <v>76</v>
      </c>
      <c r="J208" t="s">
        <v>77</v>
      </c>
      <c r="K208" t="s">
        <v>78</v>
      </c>
      <c r="L208" t="s">
        <v>137</v>
      </c>
      <c r="M208" t="s">
        <v>138</v>
      </c>
      <c r="N208" t="s">
        <v>158</v>
      </c>
      <c r="O208" t="s">
        <v>93</v>
      </c>
      <c r="P208" t="str">
        <f t="shared" ref="P208:P217" si="10">"STORES                        "</f>
        <v xml:space="preserve">STORES                        </v>
      </c>
      <c r="Q208">
        <v>0</v>
      </c>
      <c r="R208">
        <v>0</v>
      </c>
      <c r="S208">
        <v>0</v>
      </c>
      <c r="T208">
        <v>0</v>
      </c>
      <c r="U208">
        <v>0</v>
      </c>
      <c r="V208">
        <v>0</v>
      </c>
      <c r="W208">
        <v>0</v>
      </c>
      <c r="X208">
        <v>0</v>
      </c>
      <c r="Y208">
        <v>0</v>
      </c>
      <c r="Z208">
        <v>0</v>
      </c>
      <c r="AA208">
        <v>0</v>
      </c>
      <c r="AB208">
        <v>0</v>
      </c>
      <c r="AC208">
        <v>0</v>
      </c>
      <c r="AD208">
        <v>0</v>
      </c>
      <c r="AE208">
        <v>0</v>
      </c>
      <c r="AF208">
        <v>0</v>
      </c>
      <c r="AG208">
        <v>0</v>
      </c>
      <c r="AH208">
        <v>0</v>
      </c>
      <c r="AI208">
        <v>0</v>
      </c>
      <c r="AJ208">
        <v>0</v>
      </c>
      <c r="AK208">
        <v>72.209999999999994</v>
      </c>
      <c r="AL208">
        <v>0</v>
      </c>
      <c r="AM208">
        <v>0</v>
      </c>
      <c r="AN208">
        <v>0</v>
      </c>
      <c r="AO208">
        <v>0</v>
      </c>
      <c r="AP208">
        <v>0</v>
      </c>
      <c r="AQ208">
        <v>0</v>
      </c>
      <c r="AR208">
        <v>0</v>
      </c>
      <c r="AS208">
        <v>0</v>
      </c>
      <c r="AT208">
        <v>0</v>
      </c>
      <c r="AU208">
        <v>0</v>
      </c>
      <c r="AV208">
        <v>0</v>
      </c>
      <c r="AW208">
        <v>0</v>
      </c>
      <c r="AX208">
        <v>0</v>
      </c>
      <c r="AY208">
        <v>0</v>
      </c>
      <c r="AZ208">
        <v>0</v>
      </c>
      <c r="BA208">
        <v>0</v>
      </c>
      <c r="BB208">
        <v>0</v>
      </c>
      <c r="BC208">
        <v>0</v>
      </c>
      <c r="BD208">
        <v>0</v>
      </c>
      <c r="BE208">
        <v>0</v>
      </c>
      <c r="BF208">
        <v>0</v>
      </c>
      <c r="BG208">
        <v>0</v>
      </c>
      <c r="BH208">
        <v>1</v>
      </c>
      <c r="BI208">
        <v>16.600000000000001</v>
      </c>
      <c r="BJ208">
        <v>29.7</v>
      </c>
      <c r="BK208">
        <v>30</v>
      </c>
      <c r="BL208">
        <v>213.71</v>
      </c>
      <c r="BM208">
        <v>32.06</v>
      </c>
      <c r="BN208">
        <v>245.77</v>
      </c>
      <c r="BO208">
        <v>245.77</v>
      </c>
      <c r="BQ208" t="s">
        <v>94</v>
      </c>
      <c r="BR208" t="s">
        <v>219</v>
      </c>
      <c r="BS208" s="3">
        <v>44711</v>
      </c>
      <c r="BT208" s="4">
        <v>0.40625</v>
      </c>
      <c r="BU208" t="s">
        <v>414</v>
      </c>
      <c r="BV208" t="s">
        <v>96</v>
      </c>
      <c r="BY208">
        <v>148276.89000000001</v>
      </c>
      <c r="BZ208" t="s">
        <v>97</v>
      </c>
      <c r="CA208" t="s">
        <v>494</v>
      </c>
      <c r="CC208" t="s">
        <v>138</v>
      </c>
      <c r="CD208">
        <v>5206</v>
      </c>
      <c r="CE208" t="s">
        <v>89</v>
      </c>
      <c r="CI208">
        <v>3</v>
      </c>
      <c r="CJ208">
        <v>2</v>
      </c>
      <c r="CK208">
        <v>41</v>
      </c>
      <c r="CL208" t="s">
        <v>85</v>
      </c>
    </row>
    <row r="209" spans="1:90" x14ac:dyDescent="0.25">
      <c r="A209" t="s">
        <v>72</v>
      </c>
      <c r="B209" t="s">
        <v>73</v>
      </c>
      <c r="C209" t="s">
        <v>74</v>
      </c>
      <c r="E209" t="str">
        <f>"009941735750"</f>
        <v>009941735750</v>
      </c>
      <c r="F209" s="3">
        <v>44707</v>
      </c>
      <c r="G209">
        <v>202302</v>
      </c>
      <c r="H209" t="s">
        <v>75</v>
      </c>
      <c r="I209" t="s">
        <v>76</v>
      </c>
      <c r="J209" t="s">
        <v>77</v>
      </c>
      <c r="K209" t="s">
        <v>78</v>
      </c>
      <c r="L209" t="s">
        <v>126</v>
      </c>
      <c r="M209" t="s">
        <v>127</v>
      </c>
      <c r="N209" t="s">
        <v>174</v>
      </c>
      <c r="O209" t="s">
        <v>93</v>
      </c>
      <c r="P209" t="str">
        <f t="shared" si="10"/>
        <v xml:space="preserve">STORES                        </v>
      </c>
      <c r="Q209">
        <v>0</v>
      </c>
      <c r="R209">
        <v>0</v>
      </c>
      <c r="S209">
        <v>0</v>
      </c>
      <c r="T209">
        <v>0</v>
      </c>
      <c r="U209">
        <v>0</v>
      </c>
      <c r="V209">
        <v>0</v>
      </c>
      <c r="W209">
        <v>0</v>
      </c>
      <c r="X209">
        <v>0</v>
      </c>
      <c r="Y209">
        <v>0</v>
      </c>
      <c r="Z209">
        <v>0</v>
      </c>
      <c r="AA209">
        <v>0</v>
      </c>
      <c r="AB209">
        <v>0</v>
      </c>
      <c r="AC209">
        <v>0</v>
      </c>
      <c r="AD209">
        <v>0</v>
      </c>
      <c r="AE209">
        <v>0</v>
      </c>
      <c r="AF209">
        <v>0</v>
      </c>
      <c r="AG209">
        <v>0</v>
      </c>
      <c r="AH209">
        <v>0</v>
      </c>
      <c r="AI209">
        <v>0</v>
      </c>
      <c r="AJ209">
        <v>0</v>
      </c>
      <c r="AK209">
        <v>62.94</v>
      </c>
      <c r="AL209">
        <v>0</v>
      </c>
      <c r="AM209">
        <v>0</v>
      </c>
      <c r="AN209">
        <v>0</v>
      </c>
      <c r="AO209">
        <v>0</v>
      </c>
      <c r="AP209">
        <v>0</v>
      </c>
      <c r="AQ209">
        <v>15</v>
      </c>
      <c r="AR209">
        <v>0</v>
      </c>
      <c r="AS209">
        <v>0</v>
      </c>
      <c r="AT209">
        <v>0</v>
      </c>
      <c r="AU209">
        <v>0</v>
      </c>
      <c r="AV209">
        <v>0</v>
      </c>
      <c r="AW209">
        <v>0</v>
      </c>
      <c r="AX209">
        <v>0</v>
      </c>
      <c r="AY209">
        <v>0</v>
      </c>
      <c r="AZ209">
        <v>0</v>
      </c>
      <c r="BA209">
        <v>0</v>
      </c>
      <c r="BB209">
        <v>0</v>
      </c>
      <c r="BC209">
        <v>0</v>
      </c>
      <c r="BD209">
        <v>0</v>
      </c>
      <c r="BE209">
        <v>0</v>
      </c>
      <c r="BF209">
        <v>0</v>
      </c>
      <c r="BG209">
        <v>0</v>
      </c>
      <c r="BH209">
        <v>1</v>
      </c>
      <c r="BI209">
        <v>7.1</v>
      </c>
      <c r="BJ209">
        <v>11.7</v>
      </c>
      <c r="BK209">
        <v>12</v>
      </c>
      <c r="BL209">
        <v>201.94</v>
      </c>
      <c r="BM209">
        <v>30.29</v>
      </c>
      <c r="BN209">
        <v>232.23</v>
      </c>
      <c r="BO209">
        <v>232.23</v>
      </c>
      <c r="BQ209" t="s">
        <v>94</v>
      </c>
      <c r="BR209" t="s">
        <v>83</v>
      </c>
      <c r="BS209" s="3">
        <v>44708</v>
      </c>
      <c r="BT209" s="4">
        <v>0.36319444444444443</v>
      </c>
      <c r="BU209" t="s">
        <v>129</v>
      </c>
      <c r="BV209" t="s">
        <v>96</v>
      </c>
      <c r="BY209">
        <v>58547.67</v>
      </c>
      <c r="BZ209" t="s">
        <v>130</v>
      </c>
      <c r="CC209" t="s">
        <v>127</v>
      </c>
      <c r="CD209">
        <v>2745</v>
      </c>
      <c r="CE209" t="s">
        <v>89</v>
      </c>
      <c r="CF209" s="3">
        <v>44708</v>
      </c>
      <c r="CI209">
        <v>1</v>
      </c>
      <c r="CJ209">
        <v>1</v>
      </c>
      <c r="CK209">
        <v>43</v>
      </c>
      <c r="CL209" t="s">
        <v>85</v>
      </c>
    </row>
    <row r="210" spans="1:90" x14ac:dyDescent="0.25">
      <c r="A210" t="s">
        <v>72</v>
      </c>
      <c r="B210" t="s">
        <v>73</v>
      </c>
      <c r="C210" t="s">
        <v>74</v>
      </c>
      <c r="E210" t="str">
        <f>"009941915387"</f>
        <v>009941915387</v>
      </c>
      <c r="F210" s="3">
        <v>44707</v>
      </c>
      <c r="G210">
        <v>202302</v>
      </c>
      <c r="H210" t="s">
        <v>75</v>
      </c>
      <c r="I210" t="s">
        <v>76</v>
      </c>
      <c r="J210" t="s">
        <v>77</v>
      </c>
      <c r="K210" t="s">
        <v>78</v>
      </c>
      <c r="L210" t="s">
        <v>147</v>
      </c>
      <c r="M210" t="s">
        <v>148</v>
      </c>
      <c r="N210" t="s">
        <v>158</v>
      </c>
      <c r="O210" t="s">
        <v>93</v>
      </c>
      <c r="P210" t="str">
        <f t="shared" si="10"/>
        <v xml:space="preserve">STORES                        </v>
      </c>
      <c r="Q210">
        <v>0</v>
      </c>
      <c r="R210">
        <v>0</v>
      </c>
      <c r="S210">
        <v>0</v>
      </c>
      <c r="T210">
        <v>0</v>
      </c>
      <c r="U210">
        <v>0</v>
      </c>
      <c r="V210">
        <v>0</v>
      </c>
      <c r="W210">
        <v>0</v>
      </c>
      <c r="X210">
        <v>0</v>
      </c>
      <c r="Y210">
        <v>0</v>
      </c>
      <c r="Z210">
        <v>0</v>
      </c>
      <c r="AA210">
        <v>0</v>
      </c>
      <c r="AB210">
        <v>0</v>
      </c>
      <c r="AC210">
        <v>0</v>
      </c>
      <c r="AD210">
        <v>0</v>
      </c>
      <c r="AE210">
        <v>0</v>
      </c>
      <c r="AF210">
        <v>0</v>
      </c>
      <c r="AG210">
        <v>0</v>
      </c>
      <c r="AH210">
        <v>0</v>
      </c>
      <c r="AI210">
        <v>0</v>
      </c>
      <c r="AJ210">
        <v>0</v>
      </c>
      <c r="AK210">
        <v>278.48</v>
      </c>
      <c r="AL210">
        <v>0</v>
      </c>
      <c r="AM210">
        <v>0</v>
      </c>
      <c r="AN210">
        <v>0</v>
      </c>
      <c r="AO210">
        <v>0</v>
      </c>
      <c r="AP210">
        <v>0</v>
      </c>
      <c r="AQ210">
        <v>0</v>
      </c>
      <c r="AR210">
        <v>0</v>
      </c>
      <c r="AS210">
        <v>0</v>
      </c>
      <c r="AT210">
        <v>0</v>
      </c>
      <c r="AU210">
        <v>0</v>
      </c>
      <c r="AV210">
        <v>0</v>
      </c>
      <c r="AW210">
        <v>0</v>
      </c>
      <c r="AX210">
        <v>0</v>
      </c>
      <c r="AY210">
        <v>0</v>
      </c>
      <c r="AZ210">
        <v>0</v>
      </c>
      <c r="BA210">
        <v>0</v>
      </c>
      <c r="BB210">
        <v>0</v>
      </c>
      <c r="BC210">
        <v>0</v>
      </c>
      <c r="BD210">
        <v>0</v>
      </c>
      <c r="BE210">
        <v>0</v>
      </c>
      <c r="BF210">
        <v>0</v>
      </c>
      <c r="BG210">
        <v>0</v>
      </c>
      <c r="BH210">
        <v>3</v>
      </c>
      <c r="BI210">
        <v>48.8</v>
      </c>
      <c r="BJ210">
        <v>81.2</v>
      </c>
      <c r="BK210">
        <v>82</v>
      </c>
      <c r="BL210">
        <v>809.17</v>
      </c>
      <c r="BM210">
        <v>121.38</v>
      </c>
      <c r="BN210">
        <v>930.55</v>
      </c>
      <c r="BO210">
        <v>930.55</v>
      </c>
      <c r="BQ210" t="s">
        <v>94</v>
      </c>
      <c r="BR210" t="s">
        <v>83</v>
      </c>
      <c r="BS210" s="3">
        <v>44708</v>
      </c>
      <c r="BT210" s="4">
        <v>0.45347222222222222</v>
      </c>
      <c r="BU210" t="s">
        <v>149</v>
      </c>
      <c r="BV210" t="s">
        <v>96</v>
      </c>
      <c r="BY210">
        <v>405833.36</v>
      </c>
      <c r="BZ210" t="s">
        <v>97</v>
      </c>
      <c r="CA210" t="s">
        <v>150</v>
      </c>
      <c r="CC210" t="s">
        <v>148</v>
      </c>
      <c r="CD210">
        <v>300</v>
      </c>
      <c r="CE210" t="s">
        <v>89</v>
      </c>
      <c r="CF210" s="3">
        <v>44708</v>
      </c>
      <c r="CI210">
        <v>1</v>
      </c>
      <c r="CJ210">
        <v>1</v>
      </c>
      <c r="CK210">
        <v>43</v>
      </c>
      <c r="CL210" t="s">
        <v>85</v>
      </c>
    </row>
    <row r="211" spans="1:90" x14ac:dyDescent="0.25">
      <c r="A211" t="s">
        <v>72</v>
      </c>
      <c r="B211" t="s">
        <v>73</v>
      </c>
      <c r="C211" t="s">
        <v>74</v>
      </c>
      <c r="E211" t="str">
        <f>"009941330962"</f>
        <v>009941330962</v>
      </c>
      <c r="F211" s="3">
        <v>44707</v>
      </c>
      <c r="G211">
        <v>202302</v>
      </c>
      <c r="H211" t="s">
        <v>75</v>
      </c>
      <c r="I211" t="s">
        <v>76</v>
      </c>
      <c r="J211" t="s">
        <v>77</v>
      </c>
      <c r="K211" t="s">
        <v>78</v>
      </c>
      <c r="L211" t="s">
        <v>215</v>
      </c>
      <c r="M211" t="s">
        <v>216</v>
      </c>
      <c r="N211" t="s">
        <v>158</v>
      </c>
      <c r="O211" t="s">
        <v>93</v>
      </c>
      <c r="P211" t="str">
        <f t="shared" si="10"/>
        <v xml:space="preserve">STORES                        </v>
      </c>
      <c r="Q211">
        <v>0</v>
      </c>
      <c r="R211">
        <v>0</v>
      </c>
      <c r="S211">
        <v>0</v>
      </c>
      <c r="T211">
        <v>0</v>
      </c>
      <c r="U211">
        <v>0</v>
      </c>
      <c r="V211">
        <v>0</v>
      </c>
      <c r="W211">
        <v>0</v>
      </c>
      <c r="X211">
        <v>0</v>
      </c>
      <c r="Y211">
        <v>0</v>
      </c>
      <c r="Z211">
        <v>0</v>
      </c>
      <c r="AA211">
        <v>0</v>
      </c>
      <c r="AB211">
        <v>0</v>
      </c>
      <c r="AC211">
        <v>0</v>
      </c>
      <c r="AD211">
        <v>0</v>
      </c>
      <c r="AE211">
        <v>0</v>
      </c>
      <c r="AF211">
        <v>0</v>
      </c>
      <c r="AG211">
        <v>0</v>
      </c>
      <c r="AH211">
        <v>0</v>
      </c>
      <c r="AI211">
        <v>0</v>
      </c>
      <c r="AJ211">
        <v>0</v>
      </c>
      <c r="AK211">
        <v>62.94</v>
      </c>
      <c r="AL211">
        <v>0</v>
      </c>
      <c r="AM211">
        <v>0</v>
      </c>
      <c r="AN211">
        <v>0</v>
      </c>
      <c r="AO211">
        <v>0</v>
      </c>
      <c r="AP211">
        <v>0</v>
      </c>
      <c r="AQ211">
        <v>0</v>
      </c>
      <c r="AR211">
        <v>0</v>
      </c>
      <c r="AS211">
        <v>0</v>
      </c>
      <c r="AT211">
        <v>0</v>
      </c>
      <c r="AU211">
        <v>0</v>
      </c>
      <c r="AV211">
        <v>0</v>
      </c>
      <c r="AW211">
        <v>0</v>
      </c>
      <c r="AX211">
        <v>0</v>
      </c>
      <c r="AY211">
        <v>0</v>
      </c>
      <c r="AZ211">
        <v>0</v>
      </c>
      <c r="BA211">
        <v>0</v>
      </c>
      <c r="BB211">
        <v>0</v>
      </c>
      <c r="BC211">
        <v>0</v>
      </c>
      <c r="BD211">
        <v>0</v>
      </c>
      <c r="BE211">
        <v>0</v>
      </c>
      <c r="BF211">
        <v>0</v>
      </c>
      <c r="BG211">
        <v>0</v>
      </c>
      <c r="BH211">
        <v>1</v>
      </c>
      <c r="BI211">
        <v>1.5</v>
      </c>
      <c r="BJ211">
        <v>13.2</v>
      </c>
      <c r="BK211">
        <v>14</v>
      </c>
      <c r="BL211">
        <v>186.94</v>
      </c>
      <c r="BM211">
        <v>28.04</v>
      </c>
      <c r="BN211">
        <v>214.98</v>
      </c>
      <c r="BO211">
        <v>214.98</v>
      </c>
      <c r="BQ211" t="s">
        <v>94</v>
      </c>
      <c r="BR211" t="s">
        <v>83</v>
      </c>
      <c r="BS211" s="3">
        <v>44708</v>
      </c>
      <c r="BT211" s="4">
        <v>0.66041666666666665</v>
      </c>
      <c r="BU211" t="s">
        <v>403</v>
      </c>
      <c r="BV211" t="s">
        <v>96</v>
      </c>
      <c r="BY211">
        <v>65857.05</v>
      </c>
      <c r="BZ211" t="s">
        <v>97</v>
      </c>
      <c r="CA211" t="s">
        <v>404</v>
      </c>
      <c r="CC211" t="s">
        <v>216</v>
      </c>
      <c r="CD211">
        <v>850</v>
      </c>
      <c r="CE211" t="s">
        <v>89</v>
      </c>
      <c r="CF211" s="3">
        <v>44709</v>
      </c>
      <c r="CI211">
        <v>1</v>
      </c>
      <c r="CJ211">
        <v>1</v>
      </c>
      <c r="CK211">
        <v>43</v>
      </c>
      <c r="CL211" t="s">
        <v>85</v>
      </c>
    </row>
    <row r="212" spans="1:90" x14ac:dyDescent="0.25">
      <c r="A212" t="s">
        <v>72</v>
      </c>
      <c r="B212" t="s">
        <v>73</v>
      </c>
      <c r="C212" t="s">
        <v>74</v>
      </c>
      <c r="E212" t="str">
        <f>"009941916113"</f>
        <v>009941916113</v>
      </c>
      <c r="F212" s="3">
        <v>44707</v>
      </c>
      <c r="G212">
        <v>202302</v>
      </c>
      <c r="H212" t="s">
        <v>75</v>
      </c>
      <c r="I212" t="s">
        <v>76</v>
      </c>
      <c r="J212" t="s">
        <v>77</v>
      </c>
      <c r="K212" t="s">
        <v>78</v>
      </c>
      <c r="L212" t="s">
        <v>126</v>
      </c>
      <c r="M212" t="s">
        <v>127</v>
      </c>
      <c r="N212" t="s">
        <v>158</v>
      </c>
      <c r="O212" t="s">
        <v>81</v>
      </c>
      <c r="P212" t="str">
        <f t="shared" si="10"/>
        <v xml:space="preserve">STORES                        </v>
      </c>
      <c r="Q212">
        <v>0</v>
      </c>
      <c r="R212">
        <v>0</v>
      </c>
      <c r="S212">
        <v>0</v>
      </c>
      <c r="T212">
        <v>0</v>
      </c>
      <c r="U212">
        <v>0</v>
      </c>
      <c r="V212">
        <v>0</v>
      </c>
      <c r="W212">
        <v>0</v>
      </c>
      <c r="X212">
        <v>0</v>
      </c>
      <c r="Y212">
        <v>0</v>
      </c>
      <c r="Z212">
        <v>0</v>
      </c>
      <c r="AA212">
        <v>0</v>
      </c>
      <c r="AB212">
        <v>0</v>
      </c>
      <c r="AC212">
        <v>0</v>
      </c>
      <c r="AD212">
        <v>0</v>
      </c>
      <c r="AE212">
        <v>0</v>
      </c>
      <c r="AF212">
        <v>0</v>
      </c>
      <c r="AG212">
        <v>0</v>
      </c>
      <c r="AH212">
        <v>0</v>
      </c>
      <c r="AI212">
        <v>0</v>
      </c>
      <c r="AJ212">
        <v>0</v>
      </c>
      <c r="AK212">
        <v>206.25</v>
      </c>
      <c r="AL212">
        <v>0</v>
      </c>
      <c r="AM212">
        <v>0</v>
      </c>
      <c r="AN212">
        <v>0</v>
      </c>
      <c r="AO212">
        <v>0</v>
      </c>
      <c r="AP212">
        <v>0</v>
      </c>
      <c r="AQ212">
        <v>15</v>
      </c>
      <c r="AR212">
        <v>0</v>
      </c>
      <c r="AS212">
        <v>0</v>
      </c>
      <c r="AT212">
        <v>0</v>
      </c>
      <c r="AU212">
        <v>0</v>
      </c>
      <c r="AV212">
        <v>0</v>
      </c>
      <c r="AW212">
        <v>0</v>
      </c>
      <c r="AX212">
        <v>0</v>
      </c>
      <c r="AY212">
        <v>0</v>
      </c>
      <c r="AZ212">
        <v>0</v>
      </c>
      <c r="BA212">
        <v>0</v>
      </c>
      <c r="BB212">
        <v>0</v>
      </c>
      <c r="BC212">
        <v>0</v>
      </c>
      <c r="BD212">
        <v>0</v>
      </c>
      <c r="BE212">
        <v>0</v>
      </c>
      <c r="BF212">
        <v>0</v>
      </c>
      <c r="BG212">
        <v>0</v>
      </c>
      <c r="BH212">
        <v>1</v>
      </c>
      <c r="BI212">
        <v>1</v>
      </c>
      <c r="BJ212">
        <v>9.6999999999999993</v>
      </c>
      <c r="BK212">
        <v>10</v>
      </c>
      <c r="BL212">
        <v>610.41</v>
      </c>
      <c r="BM212">
        <v>91.56</v>
      </c>
      <c r="BN212">
        <v>701.97</v>
      </c>
      <c r="BO212">
        <v>701.97</v>
      </c>
      <c r="BQ212" t="s">
        <v>94</v>
      </c>
      <c r="BR212" t="s">
        <v>134</v>
      </c>
      <c r="BS212" t="s">
        <v>105</v>
      </c>
      <c r="BY212">
        <v>48570.559999999998</v>
      </c>
      <c r="BZ212" t="s">
        <v>164</v>
      </c>
      <c r="CC212" t="s">
        <v>127</v>
      </c>
      <c r="CD212">
        <v>2745</v>
      </c>
      <c r="CE212" t="s">
        <v>89</v>
      </c>
      <c r="CI212">
        <v>1</v>
      </c>
      <c r="CJ212" t="s">
        <v>105</v>
      </c>
      <c r="CK212">
        <v>23</v>
      </c>
      <c r="CL212" t="s">
        <v>85</v>
      </c>
    </row>
    <row r="213" spans="1:90" x14ac:dyDescent="0.25">
      <c r="A213" t="s">
        <v>72</v>
      </c>
      <c r="B213" t="s">
        <v>73</v>
      </c>
      <c r="C213" t="s">
        <v>74</v>
      </c>
      <c r="E213" t="str">
        <f>"009941735752"</f>
        <v>009941735752</v>
      </c>
      <c r="F213" s="3">
        <v>44707</v>
      </c>
      <c r="G213">
        <v>202302</v>
      </c>
      <c r="H213" t="s">
        <v>75</v>
      </c>
      <c r="I213" t="s">
        <v>76</v>
      </c>
      <c r="J213" t="s">
        <v>77</v>
      </c>
      <c r="K213" t="s">
        <v>78</v>
      </c>
      <c r="L213" t="s">
        <v>122</v>
      </c>
      <c r="M213" t="s">
        <v>123</v>
      </c>
      <c r="N213" t="s">
        <v>262</v>
      </c>
      <c r="O213" t="s">
        <v>93</v>
      </c>
      <c r="P213" t="str">
        <f t="shared" si="10"/>
        <v xml:space="preserve">STORES                        </v>
      </c>
      <c r="Q213">
        <v>0</v>
      </c>
      <c r="R213">
        <v>0</v>
      </c>
      <c r="S213">
        <v>0</v>
      </c>
      <c r="T213">
        <v>0</v>
      </c>
      <c r="U213">
        <v>0</v>
      </c>
      <c r="V213">
        <v>0</v>
      </c>
      <c r="W213">
        <v>0</v>
      </c>
      <c r="X213">
        <v>0</v>
      </c>
      <c r="Y213">
        <v>0</v>
      </c>
      <c r="Z213">
        <v>0</v>
      </c>
      <c r="AA213">
        <v>0</v>
      </c>
      <c r="AB213">
        <v>0</v>
      </c>
      <c r="AC213">
        <v>0</v>
      </c>
      <c r="AD213">
        <v>0</v>
      </c>
      <c r="AE213">
        <v>0</v>
      </c>
      <c r="AF213">
        <v>0</v>
      </c>
      <c r="AG213">
        <v>0</v>
      </c>
      <c r="AH213">
        <v>0</v>
      </c>
      <c r="AI213">
        <v>0</v>
      </c>
      <c r="AJ213">
        <v>0</v>
      </c>
      <c r="AK213">
        <v>85.46</v>
      </c>
      <c r="AL213">
        <v>0</v>
      </c>
      <c r="AM213">
        <v>0</v>
      </c>
      <c r="AN213">
        <v>0</v>
      </c>
      <c r="AO213">
        <v>0</v>
      </c>
      <c r="AP213">
        <v>0</v>
      </c>
      <c r="AQ213">
        <v>0</v>
      </c>
      <c r="AR213">
        <v>0</v>
      </c>
      <c r="AS213">
        <v>0</v>
      </c>
      <c r="AT213">
        <v>0</v>
      </c>
      <c r="AU213">
        <v>0</v>
      </c>
      <c r="AV213">
        <v>0</v>
      </c>
      <c r="AW213">
        <v>0</v>
      </c>
      <c r="AX213">
        <v>0</v>
      </c>
      <c r="AY213">
        <v>0</v>
      </c>
      <c r="AZ213">
        <v>0</v>
      </c>
      <c r="BA213">
        <v>0</v>
      </c>
      <c r="BB213">
        <v>0</v>
      </c>
      <c r="BC213">
        <v>0</v>
      </c>
      <c r="BD213">
        <v>0</v>
      </c>
      <c r="BE213">
        <v>0</v>
      </c>
      <c r="BF213">
        <v>0</v>
      </c>
      <c r="BG213">
        <v>0</v>
      </c>
      <c r="BH213">
        <v>1</v>
      </c>
      <c r="BI213">
        <v>3.7</v>
      </c>
      <c r="BJ213">
        <v>21.4</v>
      </c>
      <c r="BK213">
        <v>22</v>
      </c>
      <c r="BL213">
        <v>251.95</v>
      </c>
      <c r="BM213">
        <v>37.79</v>
      </c>
      <c r="BN213">
        <v>289.74</v>
      </c>
      <c r="BO213">
        <v>289.74</v>
      </c>
      <c r="BQ213" t="s">
        <v>94</v>
      </c>
      <c r="BR213" t="s">
        <v>83</v>
      </c>
      <c r="BS213" s="3">
        <v>44708</v>
      </c>
      <c r="BT213" s="4">
        <v>0.70833333333333337</v>
      </c>
      <c r="BU213" t="s">
        <v>350</v>
      </c>
      <c r="BV213" t="s">
        <v>96</v>
      </c>
      <c r="BY213">
        <v>107191.95</v>
      </c>
      <c r="BZ213" t="s">
        <v>97</v>
      </c>
      <c r="CA213" t="s">
        <v>358</v>
      </c>
      <c r="CC213" t="s">
        <v>123</v>
      </c>
      <c r="CD213">
        <v>8600</v>
      </c>
      <c r="CE213" t="s">
        <v>89</v>
      </c>
      <c r="CF213" s="3">
        <v>44708</v>
      </c>
      <c r="CI213">
        <v>2</v>
      </c>
      <c r="CJ213">
        <v>1</v>
      </c>
      <c r="CK213">
        <v>43</v>
      </c>
      <c r="CL213" t="s">
        <v>85</v>
      </c>
    </row>
    <row r="214" spans="1:90" x14ac:dyDescent="0.25">
      <c r="A214" t="s">
        <v>72</v>
      </c>
      <c r="B214" t="s">
        <v>73</v>
      </c>
      <c r="C214" t="s">
        <v>74</v>
      </c>
      <c r="E214" t="str">
        <f>"009941915149"</f>
        <v>009941915149</v>
      </c>
      <c r="F214" s="3">
        <v>44707</v>
      </c>
      <c r="G214">
        <v>202302</v>
      </c>
      <c r="H214" t="s">
        <v>75</v>
      </c>
      <c r="I214" t="s">
        <v>76</v>
      </c>
      <c r="J214" t="s">
        <v>77</v>
      </c>
      <c r="K214" t="s">
        <v>78</v>
      </c>
      <c r="L214" t="s">
        <v>143</v>
      </c>
      <c r="M214" t="s">
        <v>144</v>
      </c>
      <c r="N214" t="s">
        <v>158</v>
      </c>
      <c r="O214" t="s">
        <v>93</v>
      </c>
      <c r="P214" t="str">
        <f t="shared" si="10"/>
        <v xml:space="preserve">STORES                        </v>
      </c>
      <c r="Q214">
        <v>0</v>
      </c>
      <c r="R214">
        <v>0</v>
      </c>
      <c r="S214">
        <v>0</v>
      </c>
      <c r="T214">
        <v>0</v>
      </c>
      <c r="U214">
        <v>0</v>
      </c>
      <c r="V214">
        <v>0</v>
      </c>
      <c r="W214">
        <v>0</v>
      </c>
      <c r="X214">
        <v>0</v>
      </c>
      <c r="Y214">
        <v>0</v>
      </c>
      <c r="Z214">
        <v>0</v>
      </c>
      <c r="AA214">
        <v>0</v>
      </c>
      <c r="AB214">
        <v>0</v>
      </c>
      <c r="AC214">
        <v>0</v>
      </c>
      <c r="AD214">
        <v>0</v>
      </c>
      <c r="AE214">
        <v>0</v>
      </c>
      <c r="AF214">
        <v>0</v>
      </c>
      <c r="AG214">
        <v>0</v>
      </c>
      <c r="AH214">
        <v>0</v>
      </c>
      <c r="AI214">
        <v>0</v>
      </c>
      <c r="AJ214">
        <v>0</v>
      </c>
      <c r="AK214">
        <v>107.16</v>
      </c>
      <c r="AL214">
        <v>0</v>
      </c>
      <c r="AM214">
        <v>0</v>
      </c>
      <c r="AN214">
        <v>0</v>
      </c>
      <c r="AO214">
        <v>0</v>
      </c>
      <c r="AP214">
        <v>0</v>
      </c>
      <c r="AQ214">
        <v>0</v>
      </c>
      <c r="AR214">
        <v>0</v>
      </c>
      <c r="AS214">
        <v>0</v>
      </c>
      <c r="AT214">
        <v>0</v>
      </c>
      <c r="AU214">
        <v>0</v>
      </c>
      <c r="AV214">
        <v>0</v>
      </c>
      <c r="AW214">
        <v>0</v>
      </c>
      <c r="AX214">
        <v>0</v>
      </c>
      <c r="AY214">
        <v>0</v>
      </c>
      <c r="AZ214">
        <v>0</v>
      </c>
      <c r="BA214">
        <v>0</v>
      </c>
      <c r="BB214">
        <v>0</v>
      </c>
      <c r="BC214">
        <v>0</v>
      </c>
      <c r="BD214">
        <v>0</v>
      </c>
      <c r="BE214">
        <v>0</v>
      </c>
      <c r="BF214">
        <v>0</v>
      </c>
      <c r="BG214">
        <v>0</v>
      </c>
      <c r="BH214">
        <v>2</v>
      </c>
      <c r="BI214">
        <v>37.5</v>
      </c>
      <c r="BJ214">
        <v>48.4</v>
      </c>
      <c r="BK214">
        <v>49</v>
      </c>
      <c r="BL214">
        <v>314.58999999999997</v>
      </c>
      <c r="BM214">
        <v>47.19</v>
      </c>
      <c r="BN214">
        <v>361.78</v>
      </c>
      <c r="BO214">
        <v>361.78</v>
      </c>
      <c r="BQ214" t="s">
        <v>354</v>
      </c>
      <c r="BR214" t="s">
        <v>94</v>
      </c>
      <c r="BS214" s="3">
        <v>44711</v>
      </c>
      <c r="BT214" s="4">
        <v>0.40625</v>
      </c>
      <c r="BU214" t="s">
        <v>354</v>
      </c>
      <c r="BV214" t="s">
        <v>96</v>
      </c>
      <c r="BY214">
        <v>242100.46</v>
      </c>
      <c r="BZ214" t="s">
        <v>97</v>
      </c>
      <c r="CA214" t="s">
        <v>252</v>
      </c>
      <c r="CC214" t="s">
        <v>144</v>
      </c>
      <c r="CD214">
        <v>8000</v>
      </c>
      <c r="CE214" t="s">
        <v>89</v>
      </c>
      <c r="CF214" s="3">
        <v>44712</v>
      </c>
      <c r="CI214">
        <v>2</v>
      </c>
      <c r="CJ214">
        <v>2</v>
      </c>
      <c r="CK214">
        <v>41</v>
      </c>
      <c r="CL214" t="s">
        <v>85</v>
      </c>
    </row>
    <row r="215" spans="1:90" x14ac:dyDescent="0.25">
      <c r="A215" t="s">
        <v>72</v>
      </c>
      <c r="B215" t="s">
        <v>73</v>
      </c>
      <c r="C215" t="s">
        <v>74</v>
      </c>
      <c r="E215" t="str">
        <f>"009941856255"</f>
        <v>009941856255</v>
      </c>
      <c r="F215" s="3">
        <v>44707</v>
      </c>
      <c r="G215">
        <v>202302</v>
      </c>
      <c r="H215" t="s">
        <v>75</v>
      </c>
      <c r="I215" t="s">
        <v>76</v>
      </c>
      <c r="J215" t="s">
        <v>77</v>
      </c>
      <c r="K215" t="s">
        <v>78</v>
      </c>
      <c r="L215" t="s">
        <v>132</v>
      </c>
      <c r="M215" t="s">
        <v>133</v>
      </c>
      <c r="N215" t="s">
        <v>158</v>
      </c>
      <c r="O215" t="s">
        <v>93</v>
      </c>
      <c r="P215" t="str">
        <f t="shared" si="10"/>
        <v xml:space="preserve">STORES                        </v>
      </c>
      <c r="Q215">
        <v>0</v>
      </c>
      <c r="R215">
        <v>0</v>
      </c>
      <c r="S215">
        <v>0</v>
      </c>
      <c r="T215">
        <v>0</v>
      </c>
      <c r="U215">
        <v>0</v>
      </c>
      <c r="V215">
        <v>0</v>
      </c>
      <c r="W215">
        <v>0</v>
      </c>
      <c r="X215">
        <v>0</v>
      </c>
      <c r="Y215">
        <v>0</v>
      </c>
      <c r="Z215">
        <v>0</v>
      </c>
      <c r="AA215">
        <v>0</v>
      </c>
      <c r="AB215">
        <v>0</v>
      </c>
      <c r="AC215">
        <v>0</v>
      </c>
      <c r="AD215">
        <v>0</v>
      </c>
      <c r="AE215">
        <v>0</v>
      </c>
      <c r="AF215">
        <v>0</v>
      </c>
      <c r="AG215">
        <v>0</v>
      </c>
      <c r="AH215">
        <v>0</v>
      </c>
      <c r="AI215">
        <v>0</v>
      </c>
      <c r="AJ215">
        <v>0</v>
      </c>
      <c r="AK215">
        <v>44.63</v>
      </c>
      <c r="AL215">
        <v>0</v>
      </c>
      <c r="AM215">
        <v>0</v>
      </c>
      <c r="AN215">
        <v>0</v>
      </c>
      <c r="AO215">
        <v>0</v>
      </c>
      <c r="AP215">
        <v>0</v>
      </c>
      <c r="AQ215">
        <v>0</v>
      </c>
      <c r="AR215">
        <v>0</v>
      </c>
      <c r="AS215">
        <v>0</v>
      </c>
      <c r="AT215">
        <v>0</v>
      </c>
      <c r="AU215">
        <v>0</v>
      </c>
      <c r="AV215">
        <v>0</v>
      </c>
      <c r="AW215">
        <v>0</v>
      </c>
      <c r="AX215">
        <v>0</v>
      </c>
      <c r="AY215">
        <v>0</v>
      </c>
      <c r="AZ215">
        <v>0</v>
      </c>
      <c r="BA215">
        <v>0</v>
      </c>
      <c r="BB215">
        <v>0</v>
      </c>
      <c r="BC215">
        <v>0</v>
      </c>
      <c r="BD215">
        <v>0</v>
      </c>
      <c r="BE215">
        <v>0</v>
      </c>
      <c r="BF215">
        <v>0</v>
      </c>
      <c r="BG215">
        <v>0</v>
      </c>
      <c r="BH215">
        <v>1</v>
      </c>
      <c r="BI215">
        <v>1.3</v>
      </c>
      <c r="BJ215">
        <v>2.9</v>
      </c>
      <c r="BK215">
        <v>3</v>
      </c>
      <c r="BL215">
        <v>134.08000000000001</v>
      </c>
      <c r="BM215">
        <v>20.11</v>
      </c>
      <c r="BN215">
        <v>154.19</v>
      </c>
      <c r="BO215">
        <v>154.19</v>
      </c>
      <c r="BQ215" t="s">
        <v>94</v>
      </c>
      <c r="BR215" t="s">
        <v>83</v>
      </c>
      <c r="BS215" s="3">
        <v>44708</v>
      </c>
      <c r="BT215" s="4">
        <v>0.48819444444444443</v>
      </c>
      <c r="BU215" t="s">
        <v>310</v>
      </c>
      <c r="BV215" t="s">
        <v>96</v>
      </c>
      <c r="BY215">
        <v>14385.39</v>
      </c>
      <c r="BZ215" t="s">
        <v>97</v>
      </c>
      <c r="CA215" t="s">
        <v>136</v>
      </c>
      <c r="CC215" t="s">
        <v>133</v>
      </c>
      <c r="CD215">
        <v>4091</v>
      </c>
      <c r="CE215" t="s">
        <v>89</v>
      </c>
      <c r="CF215" s="3">
        <v>44711</v>
      </c>
      <c r="CI215">
        <v>1</v>
      </c>
      <c r="CJ215">
        <v>1</v>
      </c>
      <c r="CK215">
        <v>41</v>
      </c>
      <c r="CL215" t="s">
        <v>85</v>
      </c>
    </row>
    <row r="216" spans="1:90" x14ac:dyDescent="0.25">
      <c r="A216" t="s">
        <v>72</v>
      </c>
      <c r="B216" t="s">
        <v>73</v>
      </c>
      <c r="C216" t="s">
        <v>74</v>
      </c>
      <c r="E216" t="str">
        <f>"009941916112"</f>
        <v>009941916112</v>
      </c>
      <c r="F216" s="3">
        <v>44707</v>
      </c>
      <c r="G216">
        <v>202302</v>
      </c>
      <c r="H216" t="s">
        <v>75</v>
      </c>
      <c r="I216" t="s">
        <v>76</v>
      </c>
      <c r="J216" t="s">
        <v>77</v>
      </c>
      <c r="K216" t="s">
        <v>78</v>
      </c>
      <c r="L216" t="s">
        <v>185</v>
      </c>
      <c r="M216" t="s">
        <v>186</v>
      </c>
      <c r="N216" t="s">
        <v>495</v>
      </c>
      <c r="O216" t="s">
        <v>81</v>
      </c>
      <c r="P216" t="str">
        <f t="shared" si="10"/>
        <v xml:space="preserve">STORES                        </v>
      </c>
      <c r="Q216">
        <v>0</v>
      </c>
      <c r="R216">
        <v>0</v>
      </c>
      <c r="S216">
        <v>0</v>
      </c>
      <c r="T216">
        <v>0</v>
      </c>
      <c r="U216">
        <v>0</v>
      </c>
      <c r="V216">
        <v>0</v>
      </c>
      <c r="W216">
        <v>0</v>
      </c>
      <c r="X216">
        <v>0</v>
      </c>
      <c r="Y216">
        <v>0</v>
      </c>
      <c r="Z216">
        <v>0</v>
      </c>
      <c r="AA216">
        <v>0</v>
      </c>
      <c r="AB216">
        <v>0</v>
      </c>
      <c r="AC216">
        <v>0</v>
      </c>
      <c r="AD216">
        <v>0</v>
      </c>
      <c r="AE216">
        <v>0</v>
      </c>
      <c r="AF216">
        <v>0</v>
      </c>
      <c r="AG216">
        <v>0</v>
      </c>
      <c r="AH216">
        <v>0</v>
      </c>
      <c r="AI216">
        <v>0</v>
      </c>
      <c r="AJ216">
        <v>0</v>
      </c>
      <c r="AK216">
        <v>44.71</v>
      </c>
      <c r="AL216">
        <v>0</v>
      </c>
      <c r="AM216">
        <v>0</v>
      </c>
      <c r="AN216">
        <v>0</v>
      </c>
      <c r="AO216">
        <v>0</v>
      </c>
      <c r="AP216">
        <v>0</v>
      </c>
      <c r="AQ216">
        <v>0</v>
      </c>
      <c r="AR216">
        <v>0</v>
      </c>
      <c r="AS216">
        <v>0</v>
      </c>
      <c r="AT216">
        <v>0</v>
      </c>
      <c r="AU216">
        <v>0</v>
      </c>
      <c r="AV216">
        <v>0</v>
      </c>
      <c r="AW216">
        <v>0</v>
      </c>
      <c r="AX216">
        <v>0</v>
      </c>
      <c r="AY216">
        <v>0</v>
      </c>
      <c r="AZ216">
        <v>0</v>
      </c>
      <c r="BA216">
        <v>0</v>
      </c>
      <c r="BB216">
        <v>0</v>
      </c>
      <c r="BC216">
        <v>0</v>
      </c>
      <c r="BD216">
        <v>0</v>
      </c>
      <c r="BE216">
        <v>0</v>
      </c>
      <c r="BF216">
        <v>0</v>
      </c>
      <c r="BG216">
        <v>0</v>
      </c>
      <c r="BH216">
        <v>1</v>
      </c>
      <c r="BI216">
        <v>1</v>
      </c>
      <c r="BJ216">
        <v>0.2</v>
      </c>
      <c r="BK216">
        <v>1</v>
      </c>
      <c r="BL216">
        <v>129.07</v>
      </c>
      <c r="BM216">
        <v>19.36</v>
      </c>
      <c r="BN216">
        <v>148.43</v>
      </c>
      <c r="BO216">
        <v>148.43</v>
      </c>
      <c r="BQ216" t="s">
        <v>94</v>
      </c>
      <c r="BR216" t="s">
        <v>134</v>
      </c>
      <c r="BS216" t="s">
        <v>105</v>
      </c>
      <c r="BY216">
        <v>1200</v>
      </c>
      <c r="BZ216" t="s">
        <v>88</v>
      </c>
      <c r="CC216" t="s">
        <v>186</v>
      </c>
      <c r="CD216">
        <v>3900</v>
      </c>
      <c r="CE216" t="s">
        <v>89</v>
      </c>
      <c r="CI216">
        <v>1</v>
      </c>
      <c r="CJ216" t="s">
        <v>105</v>
      </c>
      <c r="CK216">
        <v>23</v>
      </c>
      <c r="CL216" t="s">
        <v>85</v>
      </c>
    </row>
    <row r="217" spans="1:90" x14ac:dyDescent="0.25">
      <c r="A217" t="s">
        <v>72</v>
      </c>
      <c r="B217" t="s">
        <v>73</v>
      </c>
      <c r="C217" t="s">
        <v>74</v>
      </c>
      <c r="E217" t="str">
        <f>"009942295956"</f>
        <v>009942295956</v>
      </c>
      <c r="F217" s="3">
        <v>44707</v>
      </c>
      <c r="G217">
        <v>202302</v>
      </c>
      <c r="H217" t="s">
        <v>75</v>
      </c>
      <c r="I217" t="s">
        <v>76</v>
      </c>
      <c r="J217" t="s">
        <v>77</v>
      </c>
      <c r="K217" t="s">
        <v>78</v>
      </c>
      <c r="L217" t="s">
        <v>172</v>
      </c>
      <c r="M217" t="s">
        <v>173</v>
      </c>
      <c r="N217" t="s">
        <v>158</v>
      </c>
      <c r="O217" t="s">
        <v>93</v>
      </c>
      <c r="P217" t="str">
        <f t="shared" si="10"/>
        <v xml:space="preserve">STORES                        </v>
      </c>
      <c r="Q217">
        <v>0</v>
      </c>
      <c r="R217">
        <v>0</v>
      </c>
      <c r="S217">
        <v>0</v>
      </c>
      <c r="T217">
        <v>0</v>
      </c>
      <c r="U217">
        <v>0</v>
      </c>
      <c r="V217">
        <v>0</v>
      </c>
      <c r="W217">
        <v>0</v>
      </c>
      <c r="X217">
        <v>0</v>
      </c>
      <c r="Y217">
        <v>0</v>
      </c>
      <c r="Z217">
        <v>0</v>
      </c>
      <c r="AA217">
        <v>0</v>
      </c>
      <c r="AB217">
        <v>0</v>
      </c>
      <c r="AC217">
        <v>0</v>
      </c>
      <c r="AD217">
        <v>0</v>
      </c>
      <c r="AE217">
        <v>0</v>
      </c>
      <c r="AF217">
        <v>0</v>
      </c>
      <c r="AG217">
        <v>0</v>
      </c>
      <c r="AH217">
        <v>0</v>
      </c>
      <c r="AI217">
        <v>0</v>
      </c>
      <c r="AJ217">
        <v>0</v>
      </c>
      <c r="AK217">
        <v>44.63</v>
      </c>
      <c r="AL217">
        <v>0</v>
      </c>
      <c r="AM217">
        <v>0</v>
      </c>
      <c r="AN217">
        <v>0</v>
      </c>
      <c r="AO217">
        <v>0</v>
      </c>
      <c r="AP217">
        <v>0</v>
      </c>
      <c r="AQ217">
        <v>0</v>
      </c>
      <c r="AR217">
        <v>0</v>
      </c>
      <c r="AS217">
        <v>0</v>
      </c>
      <c r="AT217">
        <v>0</v>
      </c>
      <c r="AU217">
        <v>0</v>
      </c>
      <c r="AV217">
        <v>0</v>
      </c>
      <c r="AW217">
        <v>0</v>
      </c>
      <c r="AX217">
        <v>0</v>
      </c>
      <c r="AY217">
        <v>0</v>
      </c>
      <c r="AZ217">
        <v>0</v>
      </c>
      <c r="BA217">
        <v>0</v>
      </c>
      <c r="BB217">
        <v>0</v>
      </c>
      <c r="BC217">
        <v>0</v>
      </c>
      <c r="BD217">
        <v>0</v>
      </c>
      <c r="BE217">
        <v>0</v>
      </c>
      <c r="BF217">
        <v>0</v>
      </c>
      <c r="BG217">
        <v>0</v>
      </c>
      <c r="BH217">
        <v>1</v>
      </c>
      <c r="BI217">
        <v>0.7</v>
      </c>
      <c r="BJ217">
        <v>10.5</v>
      </c>
      <c r="BK217">
        <v>11</v>
      </c>
      <c r="BL217">
        <v>134.08000000000001</v>
      </c>
      <c r="BM217">
        <v>20.11</v>
      </c>
      <c r="BN217">
        <v>154.19</v>
      </c>
      <c r="BO217">
        <v>154.19</v>
      </c>
      <c r="BQ217" t="s">
        <v>94</v>
      </c>
      <c r="BR217" t="s">
        <v>83</v>
      </c>
      <c r="BS217" s="3">
        <v>44708</v>
      </c>
      <c r="BT217" s="4">
        <v>0.60416666666666663</v>
      </c>
      <c r="BU217" t="s">
        <v>496</v>
      </c>
      <c r="BV217" t="s">
        <v>96</v>
      </c>
      <c r="BY217">
        <v>52687.15</v>
      </c>
      <c r="BZ217" t="s">
        <v>97</v>
      </c>
      <c r="CA217" t="s">
        <v>497</v>
      </c>
      <c r="CC217" t="s">
        <v>173</v>
      </c>
      <c r="CD217">
        <v>3201</v>
      </c>
      <c r="CE217" t="s">
        <v>89</v>
      </c>
      <c r="CF217" s="3">
        <v>44711</v>
      </c>
      <c r="CI217">
        <v>1</v>
      </c>
      <c r="CJ217">
        <v>1</v>
      </c>
      <c r="CK217">
        <v>41</v>
      </c>
      <c r="CL217" t="s">
        <v>85</v>
      </c>
    </row>
    <row r="218" spans="1:90" x14ac:dyDescent="0.25">
      <c r="A218" t="s">
        <v>72</v>
      </c>
      <c r="B218" t="s">
        <v>73</v>
      </c>
      <c r="C218" t="s">
        <v>74</v>
      </c>
      <c r="E218" t="str">
        <f>"009942274048"</f>
        <v>009942274048</v>
      </c>
      <c r="F218" s="3">
        <v>44707</v>
      </c>
      <c r="G218">
        <v>202302</v>
      </c>
      <c r="H218" t="s">
        <v>185</v>
      </c>
      <c r="I218" t="s">
        <v>186</v>
      </c>
      <c r="J218" t="s">
        <v>498</v>
      </c>
      <c r="K218" t="s">
        <v>78</v>
      </c>
      <c r="L218" t="s">
        <v>75</v>
      </c>
      <c r="M218" t="s">
        <v>76</v>
      </c>
      <c r="N218" t="s">
        <v>499</v>
      </c>
      <c r="O218" t="s">
        <v>93</v>
      </c>
      <c r="P218" t="str">
        <f>"                              "</f>
        <v xml:space="preserve">                              </v>
      </c>
      <c r="Q218">
        <v>0</v>
      </c>
      <c r="R218">
        <v>0</v>
      </c>
      <c r="S218">
        <v>0</v>
      </c>
      <c r="T218">
        <v>0</v>
      </c>
      <c r="U218">
        <v>0</v>
      </c>
      <c r="V218">
        <v>0</v>
      </c>
      <c r="W218">
        <v>0</v>
      </c>
      <c r="X218">
        <v>0</v>
      </c>
      <c r="Y218">
        <v>0</v>
      </c>
      <c r="Z218">
        <v>0</v>
      </c>
      <c r="AA218">
        <v>0</v>
      </c>
      <c r="AB218">
        <v>0</v>
      </c>
      <c r="AC218">
        <v>0</v>
      </c>
      <c r="AD218">
        <v>0</v>
      </c>
      <c r="AE218">
        <v>0</v>
      </c>
      <c r="AF218">
        <v>0</v>
      </c>
      <c r="AG218">
        <v>0</v>
      </c>
      <c r="AH218">
        <v>0</v>
      </c>
      <c r="AI218">
        <v>0</v>
      </c>
      <c r="AJ218">
        <v>0</v>
      </c>
      <c r="AK218">
        <v>136.93</v>
      </c>
      <c r="AL218">
        <v>0</v>
      </c>
      <c r="AM218">
        <v>0</v>
      </c>
      <c r="AN218">
        <v>0</v>
      </c>
      <c r="AO218">
        <v>0</v>
      </c>
      <c r="AP218">
        <v>0</v>
      </c>
      <c r="AQ218">
        <v>0</v>
      </c>
      <c r="AR218">
        <v>0</v>
      </c>
      <c r="AS218">
        <v>0</v>
      </c>
      <c r="AT218">
        <v>0</v>
      </c>
      <c r="AU218">
        <v>0</v>
      </c>
      <c r="AV218">
        <v>0</v>
      </c>
      <c r="AW218">
        <v>0</v>
      </c>
      <c r="AX218">
        <v>0</v>
      </c>
      <c r="AY218">
        <v>0</v>
      </c>
      <c r="AZ218">
        <v>0</v>
      </c>
      <c r="BA218">
        <v>0</v>
      </c>
      <c r="BB218">
        <v>0</v>
      </c>
      <c r="BC218">
        <v>0</v>
      </c>
      <c r="BD218">
        <v>0</v>
      </c>
      <c r="BE218">
        <v>0</v>
      </c>
      <c r="BF218">
        <v>0</v>
      </c>
      <c r="BG218">
        <v>0</v>
      </c>
      <c r="BH218">
        <v>1</v>
      </c>
      <c r="BI218">
        <v>20.5</v>
      </c>
      <c r="BJ218">
        <v>37.4</v>
      </c>
      <c r="BK218">
        <v>38</v>
      </c>
      <c r="BL218">
        <v>400.54</v>
      </c>
      <c r="BM218">
        <v>60.08</v>
      </c>
      <c r="BN218">
        <v>460.62</v>
      </c>
      <c r="BO218">
        <v>460.62</v>
      </c>
      <c r="BR218" t="s">
        <v>393</v>
      </c>
      <c r="BS218" s="3">
        <v>44708</v>
      </c>
      <c r="BT218" s="4">
        <v>0.37152777777777773</v>
      </c>
      <c r="BU218" t="s">
        <v>156</v>
      </c>
      <c r="BV218" t="s">
        <v>96</v>
      </c>
      <c r="BY218">
        <v>187200</v>
      </c>
      <c r="BZ218" t="s">
        <v>97</v>
      </c>
      <c r="CA218" t="s">
        <v>157</v>
      </c>
      <c r="CC218" t="s">
        <v>76</v>
      </c>
      <c r="CD218">
        <v>2146</v>
      </c>
      <c r="CE218" t="s">
        <v>89</v>
      </c>
      <c r="CF218" s="3">
        <v>44709</v>
      </c>
      <c r="CI218">
        <v>2</v>
      </c>
      <c r="CJ218">
        <v>1</v>
      </c>
      <c r="CK218">
        <v>43</v>
      </c>
      <c r="CL218" t="s">
        <v>85</v>
      </c>
    </row>
    <row r="219" spans="1:90" x14ac:dyDescent="0.25">
      <c r="A219" t="s">
        <v>72</v>
      </c>
      <c r="B219" t="s">
        <v>73</v>
      </c>
      <c r="C219" t="s">
        <v>74</v>
      </c>
      <c r="E219" t="str">
        <f>"009942167074"</f>
        <v>009942167074</v>
      </c>
      <c r="F219" s="3">
        <v>44707</v>
      </c>
      <c r="G219">
        <v>202302</v>
      </c>
      <c r="H219" t="s">
        <v>143</v>
      </c>
      <c r="I219" t="s">
        <v>144</v>
      </c>
      <c r="J219" t="s">
        <v>77</v>
      </c>
      <c r="K219" t="s">
        <v>78</v>
      </c>
      <c r="L219" t="s">
        <v>99</v>
      </c>
      <c r="M219" t="s">
        <v>100</v>
      </c>
      <c r="N219" t="s">
        <v>101</v>
      </c>
      <c r="O219" t="s">
        <v>81</v>
      </c>
      <c r="P219" t="str">
        <f>"                              "</f>
        <v xml:space="preserve">                              </v>
      </c>
      <c r="Q219">
        <v>0</v>
      </c>
      <c r="R219">
        <v>0</v>
      </c>
      <c r="S219">
        <v>0</v>
      </c>
      <c r="T219">
        <v>0</v>
      </c>
      <c r="U219">
        <v>0</v>
      </c>
      <c r="V219">
        <v>0</v>
      </c>
      <c r="W219">
        <v>0</v>
      </c>
      <c r="X219">
        <v>0</v>
      </c>
      <c r="Y219">
        <v>0</v>
      </c>
      <c r="Z219">
        <v>0</v>
      </c>
      <c r="AA219">
        <v>0</v>
      </c>
      <c r="AB219">
        <v>0</v>
      </c>
      <c r="AC219">
        <v>0</v>
      </c>
      <c r="AD219">
        <v>0</v>
      </c>
      <c r="AE219">
        <v>0</v>
      </c>
      <c r="AF219">
        <v>0</v>
      </c>
      <c r="AG219">
        <v>0</v>
      </c>
      <c r="AH219">
        <v>0</v>
      </c>
      <c r="AI219">
        <v>0</v>
      </c>
      <c r="AJ219">
        <v>0</v>
      </c>
      <c r="AK219">
        <v>23.08</v>
      </c>
      <c r="AL219">
        <v>0</v>
      </c>
      <c r="AM219">
        <v>0</v>
      </c>
      <c r="AN219">
        <v>0</v>
      </c>
      <c r="AO219">
        <v>0</v>
      </c>
      <c r="AP219">
        <v>0</v>
      </c>
      <c r="AQ219">
        <v>0</v>
      </c>
      <c r="AR219">
        <v>0</v>
      </c>
      <c r="AS219">
        <v>0</v>
      </c>
      <c r="AT219">
        <v>0</v>
      </c>
      <c r="AU219">
        <v>0</v>
      </c>
      <c r="AV219">
        <v>0</v>
      </c>
      <c r="AW219">
        <v>0</v>
      </c>
      <c r="AX219">
        <v>0</v>
      </c>
      <c r="AY219">
        <v>0</v>
      </c>
      <c r="AZ219">
        <v>0</v>
      </c>
      <c r="BA219">
        <v>0</v>
      </c>
      <c r="BB219">
        <v>0</v>
      </c>
      <c r="BC219">
        <v>0</v>
      </c>
      <c r="BD219">
        <v>0</v>
      </c>
      <c r="BE219">
        <v>0</v>
      </c>
      <c r="BF219">
        <v>0</v>
      </c>
      <c r="BG219">
        <v>0</v>
      </c>
      <c r="BH219">
        <v>1</v>
      </c>
      <c r="BI219">
        <v>0.1</v>
      </c>
      <c r="BJ219">
        <v>1.6</v>
      </c>
      <c r="BK219">
        <v>2</v>
      </c>
      <c r="BL219">
        <v>66.62</v>
      </c>
      <c r="BM219">
        <v>9.99</v>
      </c>
      <c r="BN219">
        <v>76.61</v>
      </c>
      <c r="BO219">
        <v>76.61</v>
      </c>
      <c r="BQ219" t="s">
        <v>412</v>
      </c>
      <c r="BR219" t="s">
        <v>354</v>
      </c>
      <c r="BS219" s="3">
        <v>44708</v>
      </c>
      <c r="BT219" s="4">
        <v>0.3354166666666667</v>
      </c>
      <c r="BU219" t="s">
        <v>500</v>
      </c>
      <c r="BV219" t="s">
        <v>96</v>
      </c>
      <c r="BY219">
        <v>8236.5400000000009</v>
      </c>
      <c r="BZ219" t="s">
        <v>88</v>
      </c>
      <c r="CA219" t="s">
        <v>501</v>
      </c>
      <c r="CC219" t="s">
        <v>100</v>
      </c>
      <c r="CD219">
        <v>2194</v>
      </c>
      <c r="CE219" t="s">
        <v>89</v>
      </c>
      <c r="CF219" s="3">
        <v>44708</v>
      </c>
      <c r="CI219">
        <v>1</v>
      </c>
      <c r="CJ219">
        <v>1</v>
      </c>
      <c r="CK219">
        <v>21</v>
      </c>
      <c r="CL219" t="s">
        <v>85</v>
      </c>
    </row>
    <row r="220" spans="1:90" x14ac:dyDescent="0.25">
      <c r="A220" t="s">
        <v>72</v>
      </c>
      <c r="B220" t="s">
        <v>73</v>
      </c>
      <c r="C220" t="s">
        <v>74</v>
      </c>
      <c r="E220" t="str">
        <f>"009941662002"</f>
        <v>009941662002</v>
      </c>
      <c r="F220" s="3">
        <v>44707</v>
      </c>
      <c r="G220">
        <v>202302</v>
      </c>
      <c r="H220" t="s">
        <v>102</v>
      </c>
      <c r="I220" t="s">
        <v>103</v>
      </c>
      <c r="J220" t="s">
        <v>77</v>
      </c>
      <c r="K220" t="s">
        <v>78</v>
      </c>
      <c r="L220" t="s">
        <v>147</v>
      </c>
      <c r="M220" t="s">
        <v>148</v>
      </c>
      <c r="N220" t="s">
        <v>77</v>
      </c>
      <c r="O220" t="s">
        <v>93</v>
      </c>
      <c r="P220" t="str">
        <f>"NA                            "</f>
        <v xml:space="preserve">NA                            </v>
      </c>
      <c r="Q220">
        <v>0</v>
      </c>
      <c r="R220">
        <v>0</v>
      </c>
      <c r="S220">
        <v>0</v>
      </c>
      <c r="T220">
        <v>0</v>
      </c>
      <c r="U220">
        <v>0</v>
      </c>
      <c r="V220">
        <v>0</v>
      </c>
      <c r="W220">
        <v>0</v>
      </c>
      <c r="X220">
        <v>0</v>
      </c>
      <c r="Y220">
        <v>0</v>
      </c>
      <c r="Z220">
        <v>0</v>
      </c>
      <c r="AA220">
        <v>0</v>
      </c>
      <c r="AB220">
        <v>0</v>
      </c>
      <c r="AC220">
        <v>0</v>
      </c>
      <c r="AD220">
        <v>0</v>
      </c>
      <c r="AE220">
        <v>0</v>
      </c>
      <c r="AF220">
        <v>0</v>
      </c>
      <c r="AG220">
        <v>0</v>
      </c>
      <c r="AH220">
        <v>0</v>
      </c>
      <c r="AI220">
        <v>0</v>
      </c>
      <c r="AJ220">
        <v>0</v>
      </c>
      <c r="AK220">
        <v>62.94</v>
      </c>
      <c r="AL220">
        <v>0</v>
      </c>
      <c r="AM220">
        <v>0</v>
      </c>
      <c r="AN220">
        <v>0</v>
      </c>
      <c r="AO220">
        <v>0</v>
      </c>
      <c r="AP220">
        <v>0</v>
      </c>
      <c r="AQ220">
        <v>0</v>
      </c>
      <c r="AR220">
        <v>0</v>
      </c>
      <c r="AS220">
        <v>0</v>
      </c>
      <c r="AT220">
        <v>0</v>
      </c>
      <c r="AU220">
        <v>0</v>
      </c>
      <c r="AV220">
        <v>0</v>
      </c>
      <c r="AW220">
        <v>0</v>
      </c>
      <c r="AX220">
        <v>0</v>
      </c>
      <c r="AY220">
        <v>0</v>
      </c>
      <c r="AZ220">
        <v>0</v>
      </c>
      <c r="BA220">
        <v>0</v>
      </c>
      <c r="BB220">
        <v>0</v>
      </c>
      <c r="BC220">
        <v>0</v>
      </c>
      <c r="BD220">
        <v>0</v>
      </c>
      <c r="BE220">
        <v>0</v>
      </c>
      <c r="BF220">
        <v>0</v>
      </c>
      <c r="BG220">
        <v>0</v>
      </c>
      <c r="BH220">
        <v>1</v>
      </c>
      <c r="BI220">
        <v>2</v>
      </c>
      <c r="BJ220">
        <v>12</v>
      </c>
      <c r="BK220">
        <v>12</v>
      </c>
      <c r="BL220">
        <v>186.94</v>
      </c>
      <c r="BM220">
        <v>28.04</v>
      </c>
      <c r="BN220">
        <v>214.98</v>
      </c>
      <c r="BO220">
        <v>214.98</v>
      </c>
      <c r="BQ220" t="s">
        <v>155</v>
      </c>
      <c r="BR220" t="s">
        <v>240</v>
      </c>
      <c r="BS220" s="3">
        <v>44708</v>
      </c>
      <c r="BT220" s="4">
        <v>0.45347222222222222</v>
      </c>
      <c r="BU220" t="s">
        <v>149</v>
      </c>
      <c r="BV220" t="s">
        <v>96</v>
      </c>
      <c r="BY220">
        <v>60000</v>
      </c>
      <c r="BZ220" t="s">
        <v>97</v>
      </c>
      <c r="CA220" t="s">
        <v>150</v>
      </c>
      <c r="CC220" t="s">
        <v>148</v>
      </c>
      <c r="CD220">
        <v>299</v>
      </c>
      <c r="CE220" t="s">
        <v>89</v>
      </c>
      <c r="CF220" s="3">
        <v>44708</v>
      </c>
      <c r="CI220">
        <v>1</v>
      </c>
      <c r="CJ220">
        <v>1</v>
      </c>
      <c r="CK220">
        <v>43</v>
      </c>
      <c r="CL220" t="s">
        <v>85</v>
      </c>
    </row>
    <row r="221" spans="1:90" x14ac:dyDescent="0.25">
      <c r="A221" t="s">
        <v>72</v>
      </c>
      <c r="B221" t="s">
        <v>73</v>
      </c>
      <c r="C221" t="s">
        <v>74</v>
      </c>
      <c r="E221" t="str">
        <f>"009941567812"</f>
        <v>009941567812</v>
      </c>
      <c r="F221" s="3">
        <v>44684</v>
      </c>
      <c r="G221">
        <v>202302</v>
      </c>
      <c r="H221" t="s">
        <v>75</v>
      </c>
      <c r="I221" t="s">
        <v>76</v>
      </c>
      <c r="J221" t="s">
        <v>153</v>
      </c>
      <c r="K221" t="s">
        <v>78</v>
      </c>
      <c r="L221" t="s">
        <v>277</v>
      </c>
      <c r="M221" t="s">
        <v>278</v>
      </c>
      <c r="N221" t="s">
        <v>77</v>
      </c>
      <c r="O221" t="s">
        <v>81</v>
      </c>
      <c r="P221" t="str">
        <f>"LOCKS                         "</f>
        <v xml:space="preserve">LOCKS                         </v>
      </c>
      <c r="Q221">
        <v>0</v>
      </c>
      <c r="R221">
        <v>0</v>
      </c>
      <c r="S221">
        <v>0</v>
      </c>
      <c r="T221">
        <v>0</v>
      </c>
      <c r="U221">
        <v>0</v>
      </c>
      <c r="V221">
        <v>0</v>
      </c>
      <c r="W221">
        <v>0</v>
      </c>
      <c r="X221">
        <v>0</v>
      </c>
      <c r="Y221">
        <v>0</v>
      </c>
      <c r="Z221">
        <v>0</v>
      </c>
      <c r="AA221">
        <v>0</v>
      </c>
      <c r="AB221">
        <v>0</v>
      </c>
      <c r="AC221">
        <v>0</v>
      </c>
      <c r="AD221">
        <v>0</v>
      </c>
      <c r="AE221">
        <v>0</v>
      </c>
      <c r="AF221">
        <v>0</v>
      </c>
      <c r="AG221">
        <v>0</v>
      </c>
      <c r="AH221">
        <v>0</v>
      </c>
      <c r="AI221">
        <v>0</v>
      </c>
      <c r="AJ221">
        <v>0</v>
      </c>
      <c r="AK221">
        <v>101.32</v>
      </c>
      <c r="AL221">
        <v>0</v>
      </c>
      <c r="AM221">
        <v>0</v>
      </c>
      <c r="AN221">
        <v>0</v>
      </c>
      <c r="AO221">
        <v>0</v>
      </c>
      <c r="AP221">
        <v>0</v>
      </c>
      <c r="AQ221">
        <v>15</v>
      </c>
      <c r="AR221">
        <v>0</v>
      </c>
      <c r="AS221">
        <v>0</v>
      </c>
      <c r="AT221">
        <v>0</v>
      </c>
      <c r="AU221">
        <v>0</v>
      </c>
      <c r="AV221">
        <v>0</v>
      </c>
      <c r="AW221">
        <v>0</v>
      </c>
      <c r="AX221">
        <v>0</v>
      </c>
      <c r="AY221">
        <v>0</v>
      </c>
      <c r="AZ221">
        <v>0</v>
      </c>
      <c r="BA221">
        <v>0</v>
      </c>
      <c r="BB221">
        <v>0</v>
      </c>
      <c r="BC221">
        <v>0</v>
      </c>
      <c r="BD221">
        <v>0</v>
      </c>
      <c r="BE221">
        <v>0</v>
      </c>
      <c r="BF221">
        <v>0</v>
      </c>
      <c r="BG221">
        <v>0</v>
      </c>
      <c r="BH221">
        <v>1</v>
      </c>
      <c r="BI221">
        <v>0.6</v>
      </c>
      <c r="BJ221">
        <v>4.9000000000000004</v>
      </c>
      <c r="BK221">
        <v>5</v>
      </c>
      <c r="BL221">
        <v>314.98</v>
      </c>
      <c r="BM221">
        <v>47.25</v>
      </c>
      <c r="BN221">
        <v>362.23</v>
      </c>
      <c r="BO221">
        <v>362.23</v>
      </c>
      <c r="BQ221" t="s">
        <v>502</v>
      </c>
      <c r="BR221" t="s">
        <v>503</v>
      </c>
      <c r="BS221" s="3">
        <v>44685</v>
      </c>
      <c r="BT221" s="4">
        <v>0.46666666666666662</v>
      </c>
      <c r="BU221" t="s">
        <v>504</v>
      </c>
      <c r="BV221" t="s">
        <v>96</v>
      </c>
      <c r="BY221">
        <v>24412.19</v>
      </c>
      <c r="BZ221" t="s">
        <v>164</v>
      </c>
      <c r="CA221" t="s">
        <v>280</v>
      </c>
      <c r="CC221" t="s">
        <v>278</v>
      </c>
      <c r="CD221">
        <v>450</v>
      </c>
      <c r="CE221" t="s">
        <v>89</v>
      </c>
      <c r="CF221" s="3">
        <v>44685</v>
      </c>
      <c r="CI221">
        <v>1</v>
      </c>
      <c r="CJ221">
        <v>1</v>
      </c>
      <c r="CK221">
        <v>23</v>
      </c>
      <c r="CL221" t="s">
        <v>85</v>
      </c>
    </row>
    <row r="222" spans="1:90" x14ac:dyDescent="0.25">
      <c r="A222" t="s">
        <v>72</v>
      </c>
      <c r="B222" t="s">
        <v>73</v>
      </c>
      <c r="C222" t="s">
        <v>74</v>
      </c>
      <c r="E222" t="str">
        <f>"009941745944"</f>
        <v>009941745944</v>
      </c>
      <c r="F222" s="3">
        <v>44685</v>
      </c>
      <c r="G222">
        <v>202302</v>
      </c>
      <c r="H222" t="s">
        <v>118</v>
      </c>
      <c r="I222" t="s">
        <v>119</v>
      </c>
      <c r="J222" t="s">
        <v>77</v>
      </c>
      <c r="K222" t="s">
        <v>78</v>
      </c>
      <c r="L222" t="s">
        <v>118</v>
      </c>
      <c r="M222" t="s">
        <v>119</v>
      </c>
      <c r="N222" t="s">
        <v>77</v>
      </c>
      <c r="O222" t="s">
        <v>93</v>
      </c>
      <c r="P222" t="str">
        <f>"                              "</f>
        <v xml:space="preserve">                              </v>
      </c>
      <c r="Q222">
        <v>0</v>
      </c>
      <c r="R222">
        <v>0</v>
      </c>
      <c r="S222">
        <v>0</v>
      </c>
      <c r="T222">
        <v>0</v>
      </c>
      <c r="U222">
        <v>0</v>
      </c>
      <c r="V222">
        <v>0</v>
      </c>
      <c r="W222">
        <v>0</v>
      </c>
      <c r="X222">
        <v>0</v>
      </c>
      <c r="Y222">
        <v>0</v>
      </c>
      <c r="Z222">
        <v>0</v>
      </c>
      <c r="AA222">
        <v>0</v>
      </c>
      <c r="AB222">
        <v>0</v>
      </c>
      <c r="AC222">
        <v>0</v>
      </c>
      <c r="AD222">
        <v>0</v>
      </c>
      <c r="AE222">
        <v>0</v>
      </c>
      <c r="AF222">
        <v>0</v>
      </c>
      <c r="AG222">
        <v>0</v>
      </c>
      <c r="AH222">
        <v>0</v>
      </c>
      <c r="AI222">
        <v>0</v>
      </c>
      <c r="AJ222">
        <v>0</v>
      </c>
      <c r="AK222">
        <v>59.61</v>
      </c>
      <c r="AL222">
        <v>0</v>
      </c>
      <c r="AM222">
        <v>0</v>
      </c>
      <c r="AN222">
        <v>0</v>
      </c>
      <c r="AO222">
        <v>0</v>
      </c>
      <c r="AP222">
        <v>0</v>
      </c>
      <c r="AQ222">
        <v>0</v>
      </c>
      <c r="AR222">
        <v>0</v>
      </c>
      <c r="AS222">
        <v>0</v>
      </c>
      <c r="AT222">
        <v>0</v>
      </c>
      <c r="AU222">
        <v>0</v>
      </c>
      <c r="AV222">
        <v>0</v>
      </c>
      <c r="AW222">
        <v>0</v>
      </c>
      <c r="AX222">
        <v>0</v>
      </c>
      <c r="AY222">
        <v>0</v>
      </c>
      <c r="AZ222">
        <v>0</v>
      </c>
      <c r="BA222">
        <v>0</v>
      </c>
      <c r="BB222">
        <v>0</v>
      </c>
      <c r="BC222">
        <v>0</v>
      </c>
      <c r="BD222">
        <v>0</v>
      </c>
      <c r="BE222">
        <v>0</v>
      </c>
      <c r="BF222">
        <v>0</v>
      </c>
      <c r="BG222">
        <v>0</v>
      </c>
      <c r="BH222">
        <v>1</v>
      </c>
      <c r="BI222">
        <v>10</v>
      </c>
      <c r="BJ222">
        <v>39.9</v>
      </c>
      <c r="BK222">
        <v>40</v>
      </c>
      <c r="BL222">
        <v>177.33</v>
      </c>
      <c r="BM222">
        <v>26.6</v>
      </c>
      <c r="BN222">
        <v>203.93</v>
      </c>
      <c r="BO222">
        <v>203.93</v>
      </c>
      <c r="BQ222" t="s">
        <v>217</v>
      </c>
      <c r="BR222" t="s">
        <v>413</v>
      </c>
      <c r="BS222" s="3">
        <v>44685</v>
      </c>
      <c r="BT222" s="4">
        <v>0.59791666666666665</v>
      </c>
      <c r="BU222" t="s">
        <v>505</v>
      </c>
      <c r="BV222" t="s">
        <v>96</v>
      </c>
      <c r="BY222">
        <v>199680</v>
      </c>
      <c r="BZ222" t="s">
        <v>97</v>
      </c>
      <c r="CA222" t="s">
        <v>506</v>
      </c>
      <c r="CC222" t="s">
        <v>119</v>
      </c>
      <c r="CD222">
        <v>700</v>
      </c>
      <c r="CE222" t="s">
        <v>89</v>
      </c>
      <c r="CF222" s="3">
        <v>44686</v>
      </c>
      <c r="CI222">
        <v>1</v>
      </c>
      <c r="CJ222">
        <v>0</v>
      </c>
      <c r="CK222">
        <v>42</v>
      </c>
      <c r="CL222" t="s">
        <v>85</v>
      </c>
    </row>
    <row r="223" spans="1:90" x14ac:dyDescent="0.25">
      <c r="A223" t="s">
        <v>72</v>
      </c>
      <c r="B223" t="s">
        <v>73</v>
      </c>
      <c r="C223" t="s">
        <v>74</v>
      </c>
      <c r="E223" t="str">
        <f>"009940492528"</f>
        <v>009940492528</v>
      </c>
      <c r="F223" s="3">
        <v>44686</v>
      </c>
      <c r="G223">
        <v>202302</v>
      </c>
      <c r="H223" t="s">
        <v>281</v>
      </c>
      <c r="I223" t="s">
        <v>282</v>
      </c>
      <c r="J223" t="s">
        <v>153</v>
      </c>
      <c r="K223" t="s">
        <v>78</v>
      </c>
      <c r="L223" t="s">
        <v>90</v>
      </c>
      <c r="M223" t="s">
        <v>91</v>
      </c>
      <c r="N223" t="s">
        <v>77</v>
      </c>
      <c r="O223" t="s">
        <v>93</v>
      </c>
      <c r="P223" t="str">
        <f>".....                         "</f>
        <v xml:space="preserve">.....                         </v>
      </c>
      <c r="Q223">
        <v>0</v>
      </c>
      <c r="R223">
        <v>0</v>
      </c>
      <c r="S223">
        <v>0</v>
      </c>
      <c r="T223">
        <v>0</v>
      </c>
      <c r="U223">
        <v>0</v>
      </c>
      <c r="V223">
        <v>0</v>
      </c>
      <c r="W223">
        <v>0</v>
      </c>
      <c r="X223">
        <v>0</v>
      </c>
      <c r="Y223">
        <v>0</v>
      </c>
      <c r="Z223">
        <v>0</v>
      </c>
      <c r="AA223">
        <v>0</v>
      </c>
      <c r="AB223">
        <v>0</v>
      </c>
      <c r="AC223">
        <v>0</v>
      </c>
      <c r="AD223">
        <v>0</v>
      </c>
      <c r="AE223">
        <v>0</v>
      </c>
      <c r="AF223">
        <v>0</v>
      </c>
      <c r="AG223">
        <v>0</v>
      </c>
      <c r="AH223">
        <v>0</v>
      </c>
      <c r="AI223">
        <v>0</v>
      </c>
      <c r="AJ223">
        <v>0</v>
      </c>
      <c r="AK223">
        <v>207.71</v>
      </c>
      <c r="AL223">
        <v>0</v>
      </c>
      <c r="AM223">
        <v>0</v>
      </c>
      <c r="AN223">
        <v>0</v>
      </c>
      <c r="AO223">
        <v>0</v>
      </c>
      <c r="AP223">
        <v>0</v>
      </c>
      <c r="AQ223">
        <v>0</v>
      </c>
      <c r="AR223">
        <v>0</v>
      </c>
      <c r="AS223">
        <v>0</v>
      </c>
      <c r="AT223">
        <v>0</v>
      </c>
      <c r="AU223">
        <v>0</v>
      </c>
      <c r="AV223">
        <v>0</v>
      </c>
      <c r="AW223">
        <v>0</v>
      </c>
      <c r="AX223">
        <v>0</v>
      </c>
      <c r="AY223">
        <v>0</v>
      </c>
      <c r="AZ223">
        <v>0</v>
      </c>
      <c r="BA223">
        <v>0</v>
      </c>
      <c r="BB223">
        <v>0</v>
      </c>
      <c r="BC223">
        <v>0</v>
      </c>
      <c r="BD223">
        <v>0</v>
      </c>
      <c r="BE223">
        <v>0</v>
      </c>
      <c r="BF223">
        <v>0</v>
      </c>
      <c r="BG223">
        <v>0</v>
      </c>
      <c r="BH223">
        <v>1</v>
      </c>
      <c r="BI223">
        <v>19</v>
      </c>
      <c r="BJ223">
        <v>59.3</v>
      </c>
      <c r="BK223">
        <v>60</v>
      </c>
      <c r="BL223">
        <v>604.86</v>
      </c>
      <c r="BM223">
        <v>90.73</v>
      </c>
      <c r="BN223">
        <v>695.59</v>
      </c>
      <c r="BO223">
        <v>695.59</v>
      </c>
      <c r="BQ223" t="s">
        <v>507</v>
      </c>
      <c r="BR223" t="s">
        <v>508</v>
      </c>
      <c r="BS223" s="3">
        <v>44687</v>
      </c>
      <c r="BT223" s="4">
        <v>0.33819444444444446</v>
      </c>
      <c r="BU223" t="s">
        <v>509</v>
      </c>
      <c r="BV223" t="s">
        <v>96</v>
      </c>
      <c r="BY223">
        <v>296370</v>
      </c>
      <c r="BZ223" t="s">
        <v>97</v>
      </c>
      <c r="CA223" t="s">
        <v>98</v>
      </c>
      <c r="CC223" t="s">
        <v>91</v>
      </c>
      <c r="CD223">
        <v>1034</v>
      </c>
      <c r="CE223" t="s">
        <v>89</v>
      </c>
      <c r="CF223" s="3">
        <v>44687</v>
      </c>
      <c r="CI223">
        <v>1</v>
      </c>
      <c r="CJ223">
        <v>1</v>
      </c>
      <c r="CK223">
        <v>43</v>
      </c>
      <c r="CL223" t="s">
        <v>85</v>
      </c>
    </row>
    <row r="224" spans="1:90" x14ac:dyDescent="0.25">
      <c r="A224" t="s">
        <v>72</v>
      </c>
      <c r="B224" t="s">
        <v>73</v>
      </c>
      <c r="C224" t="s">
        <v>74</v>
      </c>
      <c r="E224" t="str">
        <f>"009941618567"</f>
        <v>009941618567</v>
      </c>
      <c r="F224" s="3">
        <v>44686</v>
      </c>
      <c r="G224">
        <v>202302</v>
      </c>
      <c r="H224" t="s">
        <v>75</v>
      </c>
      <c r="I224" t="s">
        <v>76</v>
      </c>
      <c r="J224" t="s">
        <v>77</v>
      </c>
      <c r="K224" t="s">
        <v>78</v>
      </c>
      <c r="L224" t="s">
        <v>147</v>
      </c>
      <c r="M224" t="s">
        <v>148</v>
      </c>
      <c r="N224" t="s">
        <v>77</v>
      </c>
      <c r="O224" t="s">
        <v>81</v>
      </c>
      <c r="P224" t="str">
        <f>"STORES                        "</f>
        <v xml:space="preserve">STORES                        </v>
      </c>
      <c r="Q224">
        <v>0</v>
      </c>
      <c r="R224">
        <v>0</v>
      </c>
      <c r="S224">
        <v>0</v>
      </c>
      <c r="T224">
        <v>0</v>
      </c>
      <c r="U224">
        <v>0</v>
      </c>
      <c r="V224">
        <v>0</v>
      </c>
      <c r="W224">
        <v>0</v>
      </c>
      <c r="X224">
        <v>0</v>
      </c>
      <c r="Y224">
        <v>0</v>
      </c>
      <c r="Z224">
        <v>0</v>
      </c>
      <c r="AA224">
        <v>0</v>
      </c>
      <c r="AB224">
        <v>0</v>
      </c>
      <c r="AC224">
        <v>0</v>
      </c>
      <c r="AD224">
        <v>0</v>
      </c>
      <c r="AE224">
        <v>0</v>
      </c>
      <c r="AF224">
        <v>0</v>
      </c>
      <c r="AG224">
        <v>0</v>
      </c>
      <c r="AH224">
        <v>0</v>
      </c>
      <c r="AI224">
        <v>0</v>
      </c>
      <c r="AJ224">
        <v>0</v>
      </c>
      <c r="AK224">
        <v>54.81</v>
      </c>
      <c r="AL224">
        <v>0</v>
      </c>
      <c r="AM224">
        <v>0</v>
      </c>
      <c r="AN224">
        <v>0</v>
      </c>
      <c r="AO224">
        <v>0</v>
      </c>
      <c r="AP224">
        <v>0</v>
      </c>
      <c r="AQ224">
        <v>0</v>
      </c>
      <c r="AR224">
        <v>0</v>
      </c>
      <c r="AS224">
        <v>0</v>
      </c>
      <c r="AT224">
        <v>0</v>
      </c>
      <c r="AU224">
        <v>0</v>
      </c>
      <c r="AV224">
        <v>0</v>
      </c>
      <c r="AW224">
        <v>0</v>
      </c>
      <c r="AX224">
        <v>0</v>
      </c>
      <c r="AY224">
        <v>0</v>
      </c>
      <c r="AZ224">
        <v>0</v>
      </c>
      <c r="BA224">
        <v>0</v>
      </c>
      <c r="BB224">
        <v>0</v>
      </c>
      <c r="BC224">
        <v>0</v>
      </c>
      <c r="BD224">
        <v>0</v>
      </c>
      <c r="BE224">
        <v>0</v>
      </c>
      <c r="BF224">
        <v>0</v>
      </c>
      <c r="BG224">
        <v>0</v>
      </c>
      <c r="BH224">
        <v>1</v>
      </c>
      <c r="BI224">
        <v>2.2000000000000002</v>
      </c>
      <c r="BJ224">
        <v>2.2000000000000002</v>
      </c>
      <c r="BK224">
        <v>2.5</v>
      </c>
      <c r="BL224">
        <v>158.22</v>
      </c>
      <c r="BM224">
        <v>23.73</v>
      </c>
      <c r="BN224">
        <v>181.95</v>
      </c>
      <c r="BO224">
        <v>181.95</v>
      </c>
      <c r="BQ224" t="s">
        <v>94</v>
      </c>
      <c r="BR224" t="s">
        <v>244</v>
      </c>
      <c r="BS224" s="3">
        <v>44687</v>
      </c>
      <c r="BT224" s="4">
        <v>0.38680555555555557</v>
      </c>
      <c r="BU224" t="s">
        <v>149</v>
      </c>
      <c r="BV224" t="s">
        <v>96</v>
      </c>
      <c r="BY224">
        <v>11033.69</v>
      </c>
      <c r="BZ224" t="s">
        <v>88</v>
      </c>
      <c r="CA224" t="s">
        <v>150</v>
      </c>
      <c r="CC224" t="s">
        <v>148</v>
      </c>
      <c r="CD224">
        <v>300</v>
      </c>
      <c r="CE224" t="s">
        <v>89</v>
      </c>
      <c r="CF224" s="3">
        <v>44687</v>
      </c>
      <c r="CI224">
        <v>1</v>
      </c>
      <c r="CJ224">
        <v>1</v>
      </c>
      <c r="CK224">
        <v>23</v>
      </c>
      <c r="CL224" t="s">
        <v>85</v>
      </c>
    </row>
    <row r="225" spans="1:90" x14ac:dyDescent="0.25">
      <c r="A225" t="s">
        <v>72</v>
      </c>
      <c r="B225" t="s">
        <v>73</v>
      </c>
      <c r="C225" t="s">
        <v>74</v>
      </c>
      <c r="E225" t="str">
        <f>"009941915014"</f>
        <v>009941915014</v>
      </c>
      <c r="F225" s="3">
        <v>44684</v>
      </c>
      <c r="G225">
        <v>202302</v>
      </c>
      <c r="H225" t="s">
        <v>75</v>
      </c>
      <c r="I225" t="s">
        <v>76</v>
      </c>
      <c r="J225" t="s">
        <v>77</v>
      </c>
      <c r="K225" t="s">
        <v>78</v>
      </c>
      <c r="L225" t="s">
        <v>253</v>
      </c>
      <c r="M225" t="s">
        <v>254</v>
      </c>
      <c r="N225" t="s">
        <v>510</v>
      </c>
      <c r="O225" t="s">
        <v>93</v>
      </c>
      <c r="P225" t="str">
        <f>"STORES                        "</f>
        <v xml:space="preserve">STORES                        </v>
      </c>
      <c r="Q225">
        <v>0</v>
      </c>
      <c r="R225">
        <v>0</v>
      </c>
      <c r="S225">
        <v>0</v>
      </c>
      <c r="T225">
        <v>0</v>
      </c>
      <c r="U225">
        <v>0</v>
      </c>
      <c r="V225">
        <v>0</v>
      </c>
      <c r="W225">
        <v>0</v>
      </c>
      <c r="X225">
        <v>0</v>
      </c>
      <c r="Y225">
        <v>0</v>
      </c>
      <c r="Z225">
        <v>0</v>
      </c>
      <c r="AA225">
        <v>0</v>
      </c>
      <c r="AB225">
        <v>0</v>
      </c>
      <c r="AC225">
        <v>0</v>
      </c>
      <c r="AD225">
        <v>0</v>
      </c>
      <c r="AE225">
        <v>0</v>
      </c>
      <c r="AF225">
        <v>0</v>
      </c>
      <c r="AG225">
        <v>0</v>
      </c>
      <c r="AH225">
        <v>0</v>
      </c>
      <c r="AI225">
        <v>0</v>
      </c>
      <c r="AJ225">
        <v>0</v>
      </c>
      <c r="AK225">
        <v>103.11</v>
      </c>
      <c r="AL225">
        <v>0</v>
      </c>
      <c r="AM225">
        <v>0</v>
      </c>
      <c r="AN225">
        <v>0</v>
      </c>
      <c r="AO225">
        <v>0</v>
      </c>
      <c r="AP225">
        <v>0</v>
      </c>
      <c r="AQ225">
        <v>0</v>
      </c>
      <c r="AR225">
        <v>0</v>
      </c>
      <c r="AS225">
        <v>0</v>
      </c>
      <c r="AT225">
        <v>0</v>
      </c>
      <c r="AU225">
        <v>0</v>
      </c>
      <c r="AV225">
        <v>0</v>
      </c>
      <c r="AW225">
        <v>0</v>
      </c>
      <c r="AX225">
        <v>0</v>
      </c>
      <c r="AY225">
        <v>0</v>
      </c>
      <c r="AZ225">
        <v>0</v>
      </c>
      <c r="BA225">
        <v>0</v>
      </c>
      <c r="BB225">
        <v>0</v>
      </c>
      <c r="BC225">
        <v>0</v>
      </c>
      <c r="BD225">
        <v>0</v>
      </c>
      <c r="BE225">
        <v>0</v>
      </c>
      <c r="BF225">
        <v>0</v>
      </c>
      <c r="BG225">
        <v>0</v>
      </c>
      <c r="BH225">
        <v>1</v>
      </c>
      <c r="BI225">
        <v>29.5</v>
      </c>
      <c r="BJ225">
        <v>48.7</v>
      </c>
      <c r="BK225">
        <v>49</v>
      </c>
      <c r="BL225">
        <v>310.54000000000002</v>
      </c>
      <c r="BM225">
        <v>46.58</v>
      </c>
      <c r="BN225">
        <v>357.12</v>
      </c>
      <c r="BO225">
        <v>357.12</v>
      </c>
      <c r="BQ225" t="s">
        <v>256</v>
      </c>
      <c r="BR225" t="s">
        <v>94</v>
      </c>
      <c r="BS225" s="3">
        <v>44686</v>
      </c>
      <c r="BT225" s="4">
        <v>0.46666666666666662</v>
      </c>
      <c r="BU225" t="s">
        <v>511</v>
      </c>
      <c r="BV225" t="s">
        <v>96</v>
      </c>
      <c r="BY225">
        <v>243341.18</v>
      </c>
      <c r="BZ225" t="s">
        <v>97</v>
      </c>
      <c r="CA225" t="s">
        <v>512</v>
      </c>
      <c r="CC225" t="s">
        <v>254</v>
      </c>
      <c r="CD225">
        <v>6536</v>
      </c>
      <c r="CE225" t="s">
        <v>89</v>
      </c>
      <c r="CF225" s="3">
        <v>44687</v>
      </c>
      <c r="CI225">
        <v>2</v>
      </c>
      <c r="CJ225">
        <v>2</v>
      </c>
      <c r="CK225">
        <v>41</v>
      </c>
      <c r="CL225" t="s">
        <v>85</v>
      </c>
    </row>
    <row r="226" spans="1:90" x14ac:dyDescent="0.25">
      <c r="A226" t="s">
        <v>72</v>
      </c>
      <c r="B226" t="s">
        <v>73</v>
      </c>
      <c r="C226" t="s">
        <v>74</v>
      </c>
      <c r="E226" t="str">
        <f>"029907975279"</f>
        <v>029907975279</v>
      </c>
      <c r="F226" s="3">
        <v>44686</v>
      </c>
      <c r="G226">
        <v>202302</v>
      </c>
      <c r="H226" t="s">
        <v>132</v>
      </c>
      <c r="I226" t="s">
        <v>133</v>
      </c>
      <c r="J226" t="s">
        <v>197</v>
      </c>
      <c r="K226" t="s">
        <v>78</v>
      </c>
      <c r="L226" t="s">
        <v>99</v>
      </c>
      <c r="M226" t="s">
        <v>100</v>
      </c>
      <c r="N226" t="s">
        <v>513</v>
      </c>
      <c r="O226" t="s">
        <v>93</v>
      </c>
      <c r="P226" t="str">
        <f>"                              "</f>
        <v xml:space="preserve">                              </v>
      </c>
      <c r="Q226">
        <v>0</v>
      </c>
      <c r="R226">
        <v>0</v>
      </c>
      <c r="S226">
        <v>0</v>
      </c>
      <c r="T226">
        <v>0</v>
      </c>
      <c r="U226">
        <v>0</v>
      </c>
      <c r="V226">
        <v>0</v>
      </c>
      <c r="W226">
        <v>0</v>
      </c>
      <c r="X226">
        <v>0</v>
      </c>
      <c r="Y226">
        <v>0</v>
      </c>
      <c r="Z226">
        <v>0</v>
      </c>
      <c r="AA226">
        <v>0</v>
      </c>
      <c r="AB226">
        <v>0</v>
      </c>
      <c r="AC226">
        <v>0</v>
      </c>
      <c r="AD226">
        <v>0</v>
      </c>
      <c r="AE226">
        <v>0</v>
      </c>
      <c r="AF226">
        <v>0</v>
      </c>
      <c r="AG226">
        <v>0</v>
      </c>
      <c r="AH226">
        <v>0</v>
      </c>
      <c r="AI226">
        <v>0</v>
      </c>
      <c r="AJ226">
        <v>0</v>
      </c>
      <c r="AK226">
        <v>44.63</v>
      </c>
      <c r="AL226">
        <v>0</v>
      </c>
      <c r="AM226">
        <v>0</v>
      </c>
      <c r="AN226">
        <v>0</v>
      </c>
      <c r="AO226">
        <v>0</v>
      </c>
      <c r="AP226">
        <v>0</v>
      </c>
      <c r="AQ226">
        <v>0</v>
      </c>
      <c r="AR226">
        <v>0</v>
      </c>
      <c r="AS226">
        <v>0</v>
      </c>
      <c r="AT226">
        <v>0</v>
      </c>
      <c r="AU226">
        <v>0</v>
      </c>
      <c r="AV226">
        <v>0</v>
      </c>
      <c r="AW226">
        <v>0</v>
      </c>
      <c r="AX226">
        <v>0</v>
      </c>
      <c r="AY226">
        <v>0</v>
      </c>
      <c r="AZ226">
        <v>0</v>
      </c>
      <c r="BA226">
        <v>0</v>
      </c>
      <c r="BB226">
        <v>0</v>
      </c>
      <c r="BC226">
        <v>0</v>
      </c>
      <c r="BD226">
        <v>0</v>
      </c>
      <c r="BE226">
        <v>0</v>
      </c>
      <c r="BF226">
        <v>0</v>
      </c>
      <c r="BG226">
        <v>0</v>
      </c>
      <c r="BH226">
        <v>1</v>
      </c>
      <c r="BI226">
        <v>1</v>
      </c>
      <c r="BJ226">
        <v>0.2</v>
      </c>
      <c r="BK226">
        <v>1</v>
      </c>
      <c r="BL226">
        <v>134.08000000000001</v>
      </c>
      <c r="BM226">
        <v>20.11</v>
      </c>
      <c r="BN226">
        <v>154.19</v>
      </c>
      <c r="BO226">
        <v>154.19</v>
      </c>
      <c r="BQ226" t="s">
        <v>201</v>
      </c>
      <c r="BR226" t="s">
        <v>514</v>
      </c>
      <c r="BS226" s="3">
        <v>44687</v>
      </c>
      <c r="BT226" s="4">
        <v>0.33680555555555558</v>
      </c>
      <c r="BU226" t="s">
        <v>201</v>
      </c>
      <c r="BV226" t="s">
        <v>96</v>
      </c>
      <c r="BY226">
        <v>1200</v>
      </c>
      <c r="BZ226" t="s">
        <v>97</v>
      </c>
      <c r="CA226" t="s">
        <v>202</v>
      </c>
      <c r="CC226" t="s">
        <v>100</v>
      </c>
      <c r="CD226">
        <v>2125</v>
      </c>
      <c r="CE226" t="s">
        <v>89</v>
      </c>
      <c r="CF226" s="3">
        <v>44688</v>
      </c>
      <c r="CI226">
        <v>1</v>
      </c>
      <c r="CJ226">
        <v>1</v>
      </c>
      <c r="CK226">
        <v>41</v>
      </c>
      <c r="CL226" t="s">
        <v>85</v>
      </c>
    </row>
    <row r="227" spans="1:90" x14ac:dyDescent="0.25">
      <c r="A227" t="s">
        <v>72</v>
      </c>
      <c r="B227" t="s">
        <v>73</v>
      </c>
      <c r="C227" t="s">
        <v>74</v>
      </c>
      <c r="E227" t="str">
        <f>"009941618950"</f>
        <v>009941618950</v>
      </c>
      <c r="F227" s="3">
        <v>44684</v>
      </c>
      <c r="G227">
        <v>202302</v>
      </c>
      <c r="H227" t="s">
        <v>75</v>
      </c>
      <c r="I227" t="s">
        <v>76</v>
      </c>
      <c r="J227" t="s">
        <v>77</v>
      </c>
      <c r="K227" t="s">
        <v>78</v>
      </c>
      <c r="L227" t="s">
        <v>132</v>
      </c>
      <c r="M227" t="s">
        <v>133</v>
      </c>
      <c r="N227" t="s">
        <v>77</v>
      </c>
      <c r="O227" t="s">
        <v>81</v>
      </c>
      <c r="P227" t="str">
        <f>"STORES                        "</f>
        <v xml:space="preserve">STORES                        </v>
      </c>
      <c r="Q227">
        <v>0</v>
      </c>
      <c r="R227">
        <v>0</v>
      </c>
      <c r="S227">
        <v>0</v>
      </c>
      <c r="T227">
        <v>0</v>
      </c>
      <c r="U227">
        <v>0</v>
      </c>
      <c r="V227">
        <v>0</v>
      </c>
      <c r="W227">
        <v>0</v>
      </c>
      <c r="X227">
        <v>0</v>
      </c>
      <c r="Y227">
        <v>0</v>
      </c>
      <c r="Z227">
        <v>0</v>
      </c>
      <c r="AA227">
        <v>0</v>
      </c>
      <c r="AB227">
        <v>0</v>
      </c>
      <c r="AC227">
        <v>0</v>
      </c>
      <c r="AD227">
        <v>0</v>
      </c>
      <c r="AE227">
        <v>0</v>
      </c>
      <c r="AF227">
        <v>0</v>
      </c>
      <c r="AG227">
        <v>0</v>
      </c>
      <c r="AH227">
        <v>0</v>
      </c>
      <c r="AI227">
        <v>0</v>
      </c>
      <c r="AJ227">
        <v>0</v>
      </c>
      <c r="AK227">
        <v>205.32</v>
      </c>
      <c r="AL227">
        <v>0</v>
      </c>
      <c r="AM227">
        <v>0</v>
      </c>
      <c r="AN227">
        <v>0</v>
      </c>
      <c r="AO227">
        <v>0</v>
      </c>
      <c r="AP227">
        <v>0</v>
      </c>
      <c r="AQ227">
        <v>0</v>
      </c>
      <c r="AR227">
        <v>0</v>
      </c>
      <c r="AS227">
        <v>0</v>
      </c>
      <c r="AT227">
        <v>0</v>
      </c>
      <c r="AU227">
        <v>0</v>
      </c>
      <c r="AV227">
        <v>0</v>
      </c>
      <c r="AW227">
        <v>0</v>
      </c>
      <c r="AX227">
        <v>0</v>
      </c>
      <c r="AY227">
        <v>0</v>
      </c>
      <c r="AZ227">
        <v>0</v>
      </c>
      <c r="BA227">
        <v>0</v>
      </c>
      <c r="BB227">
        <v>0</v>
      </c>
      <c r="BC227">
        <v>0</v>
      </c>
      <c r="BD227">
        <v>0</v>
      </c>
      <c r="BE227">
        <v>0</v>
      </c>
      <c r="BF227">
        <v>0</v>
      </c>
      <c r="BG227">
        <v>0</v>
      </c>
      <c r="BH227">
        <v>1</v>
      </c>
      <c r="BI227">
        <v>5.0999999999999996</v>
      </c>
      <c r="BJ227">
        <v>18.399999999999999</v>
      </c>
      <c r="BK227">
        <v>18.5</v>
      </c>
      <c r="BL227">
        <v>607.9</v>
      </c>
      <c r="BM227">
        <v>91.19</v>
      </c>
      <c r="BN227">
        <v>699.09</v>
      </c>
      <c r="BO227">
        <v>699.09</v>
      </c>
      <c r="BQ227" t="s">
        <v>515</v>
      </c>
      <c r="BR227" t="s">
        <v>94</v>
      </c>
      <c r="BS227" s="3">
        <v>44685</v>
      </c>
      <c r="BT227" s="4">
        <v>0.40347222222222223</v>
      </c>
      <c r="BU227" t="s">
        <v>456</v>
      </c>
      <c r="BV227" t="s">
        <v>96</v>
      </c>
      <c r="BY227">
        <v>92113.63</v>
      </c>
      <c r="BZ227" t="s">
        <v>88</v>
      </c>
      <c r="CA227" t="s">
        <v>136</v>
      </c>
      <c r="CC227" t="s">
        <v>133</v>
      </c>
      <c r="CD227">
        <v>4091</v>
      </c>
      <c r="CE227" t="s">
        <v>89</v>
      </c>
      <c r="CF227" s="3">
        <v>44686</v>
      </c>
      <c r="CI227">
        <v>1</v>
      </c>
      <c r="CJ227">
        <v>1</v>
      </c>
      <c r="CK227">
        <v>21</v>
      </c>
      <c r="CL227" t="s">
        <v>85</v>
      </c>
    </row>
    <row r="228" spans="1:90" x14ac:dyDescent="0.25">
      <c r="A228" t="s">
        <v>72</v>
      </c>
      <c r="B228" t="s">
        <v>73</v>
      </c>
      <c r="C228" t="s">
        <v>74</v>
      </c>
      <c r="E228" t="str">
        <f>"009941332067"</f>
        <v>009941332067</v>
      </c>
      <c r="F228" s="3">
        <v>44686</v>
      </c>
      <c r="G228">
        <v>202302</v>
      </c>
      <c r="H228" t="s">
        <v>75</v>
      </c>
      <c r="I228" t="s">
        <v>76</v>
      </c>
      <c r="J228" t="s">
        <v>77</v>
      </c>
      <c r="K228" t="s">
        <v>78</v>
      </c>
      <c r="L228" t="s">
        <v>118</v>
      </c>
      <c r="M228" t="s">
        <v>119</v>
      </c>
      <c r="N228" t="s">
        <v>77</v>
      </c>
      <c r="O228" t="s">
        <v>93</v>
      </c>
      <c r="P228" t="str">
        <f>"STORES                        "</f>
        <v xml:space="preserve">STORES                        </v>
      </c>
      <c r="Q228">
        <v>0</v>
      </c>
      <c r="R228">
        <v>0</v>
      </c>
      <c r="S228">
        <v>0</v>
      </c>
      <c r="T228">
        <v>0</v>
      </c>
      <c r="U228">
        <v>0</v>
      </c>
      <c r="V228">
        <v>0</v>
      </c>
      <c r="W228">
        <v>0</v>
      </c>
      <c r="X228">
        <v>0</v>
      </c>
      <c r="Y228">
        <v>0</v>
      </c>
      <c r="Z228">
        <v>0</v>
      </c>
      <c r="AA228">
        <v>0</v>
      </c>
      <c r="AB228">
        <v>0</v>
      </c>
      <c r="AC228">
        <v>0</v>
      </c>
      <c r="AD228">
        <v>0</v>
      </c>
      <c r="AE228">
        <v>0</v>
      </c>
      <c r="AF228">
        <v>0</v>
      </c>
      <c r="AG228">
        <v>0</v>
      </c>
      <c r="AH228">
        <v>0</v>
      </c>
      <c r="AI228">
        <v>0</v>
      </c>
      <c r="AJ228">
        <v>0</v>
      </c>
      <c r="AK228">
        <v>44.63</v>
      </c>
      <c r="AL228">
        <v>0</v>
      </c>
      <c r="AM228">
        <v>0</v>
      </c>
      <c r="AN228">
        <v>0</v>
      </c>
      <c r="AO228">
        <v>0</v>
      </c>
      <c r="AP228">
        <v>0</v>
      </c>
      <c r="AQ228">
        <v>0</v>
      </c>
      <c r="AR228">
        <v>0</v>
      </c>
      <c r="AS228">
        <v>0</v>
      </c>
      <c r="AT228">
        <v>0</v>
      </c>
      <c r="AU228">
        <v>0</v>
      </c>
      <c r="AV228">
        <v>0</v>
      </c>
      <c r="AW228">
        <v>0</v>
      </c>
      <c r="AX228">
        <v>0</v>
      </c>
      <c r="AY228">
        <v>0</v>
      </c>
      <c r="AZ228">
        <v>0</v>
      </c>
      <c r="BA228">
        <v>0</v>
      </c>
      <c r="BB228">
        <v>0</v>
      </c>
      <c r="BC228">
        <v>0</v>
      </c>
      <c r="BD228">
        <v>0</v>
      </c>
      <c r="BE228">
        <v>0</v>
      </c>
      <c r="BF228">
        <v>0</v>
      </c>
      <c r="BG228">
        <v>0</v>
      </c>
      <c r="BH228">
        <v>1</v>
      </c>
      <c r="BI228">
        <v>6.9</v>
      </c>
      <c r="BJ228">
        <v>5.4</v>
      </c>
      <c r="BK228">
        <v>7</v>
      </c>
      <c r="BL228">
        <v>134.08000000000001</v>
      </c>
      <c r="BM228">
        <v>20.11</v>
      </c>
      <c r="BN228">
        <v>154.19</v>
      </c>
      <c r="BO228">
        <v>154.19</v>
      </c>
      <c r="BQ228" t="s">
        <v>94</v>
      </c>
      <c r="BR228" t="s">
        <v>83</v>
      </c>
      <c r="BS228" s="3">
        <v>44687</v>
      </c>
      <c r="BT228" s="4">
        <v>0.4909722222222222</v>
      </c>
      <c r="BU228" t="s">
        <v>516</v>
      </c>
      <c r="BV228" t="s">
        <v>96</v>
      </c>
      <c r="BY228">
        <v>27184.83</v>
      </c>
      <c r="BZ228" t="s">
        <v>97</v>
      </c>
      <c r="CA228" t="s">
        <v>121</v>
      </c>
      <c r="CC228" t="s">
        <v>119</v>
      </c>
      <c r="CD228">
        <v>699</v>
      </c>
      <c r="CE228" t="s">
        <v>89</v>
      </c>
      <c r="CF228" s="3">
        <v>44687</v>
      </c>
      <c r="CI228">
        <v>1</v>
      </c>
      <c r="CJ228">
        <v>1</v>
      </c>
      <c r="CK228">
        <v>41</v>
      </c>
      <c r="CL228" t="s">
        <v>85</v>
      </c>
    </row>
    <row r="229" spans="1:90" x14ac:dyDescent="0.25">
      <c r="A229" t="s">
        <v>72</v>
      </c>
      <c r="B229" t="s">
        <v>73</v>
      </c>
      <c r="C229" t="s">
        <v>74</v>
      </c>
      <c r="E229" t="str">
        <f>"009941745945"</f>
        <v>009941745945</v>
      </c>
      <c r="F229" s="3">
        <v>44684</v>
      </c>
      <c r="G229">
        <v>202302</v>
      </c>
      <c r="H229" t="s">
        <v>118</v>
      </c>
      <c r="I229" t="s">
        <v>119</v>
      </c>
      <c r="J229" t="s">
        <v>77</v>
      </c>
      <c r="K229" t="s">
        <v>78</v>
      </c>
      <c r="L229" t="s">
        <v>118</v>
      </c>
      <c r="M229" t="s">
        <v>119</v>
      </c>
      <c r="N229" t="s">
        <v>77</v>
      </c>
      <c r="O229" t="s">
        <v>93</v>
      </c>
      <c r="P229" t="str">
        <f>"                              "</f>
        <v xml:space="preserve">                              </v>
      </c>
      <c r="Q229">
        <v>0</v>
      </c>
      <c r="R229">
        <v>0</v>
      </c>
      <c r="S229">
        <v>0</v>
      </c>
      <c r="T229">
        <v>0</v>
      </c>
      <c r="U229">
        <v>0</v>
      </c>
      <c r="V229">
        <v>0</v>
      </c>
      <c r="W229">
        <v>0</v>
      </c>
      <c r="X229">
        <v>0</v>
      </c>
      <c r="Y229">
        <v>0</v>
      </c>
      <c r="Z229">
        <v>0</v>
      </c>
      <c r="AA229">
        <v>0</v>
      </c>
      <c r="AB229">
        <v>0</v>
      </c>
      <c r="AC229">
        <v>0</v>
      </c>
      <c r="AD229">
        <v>0</v>
      </c>
      <c r="AE229">
        <v>0</v>
      </c>
      <c r="AF229">
        <v>0</v>
      </c>
      <c r="AG229">
        <v>0</v>
      </c>
      <c r="AH229">
        <v>0</v>
      </c>
      <c r="AI229">
        <v>0</v>
      </c>
      <c r="AJ229">
        <v>0</v>
      </c>
      <c r="AK229">
        <v>57.36</v>
      </c>
      <c r="AL229">
        <v>0</v>
      </c>
      <c r="AM229">
        <v>0</v>
      </c>
      <c r="AN229">
        <v>0</v>
      </c>
      <c r="AO229">
        <v>0</v>
      </c>
      <c r="AP229">
        <v>0</v>
      </c>
      <c r="AQ229">
        <v>0</v>
      </c>
      <c r="AR229">
        <v>0</v>
      </c>
      <c r="AS229">
        <v>0</v>
      </c>
      <c r="AT229">
        <v>0</v>
      </c>
      <c r="AU229">
        <v>0</v>
      </c>
      <c r="AV229">
        <v>0</v>
      </c>
      <c r="AW229">
        <v>0</v>
      </c>
      <c r="AX229">
        <v>0</v>
      </c>
      <c r="AY229">
        <v>0</v>
      </c>
      <c r="AZ229">
        <v>0</v>
      </c>
      <c r="BA229">
        <v>0</v>
      </c>
      <c r="BB229">
        <v>0</v>
      </c>
      <c r="BC229">
        <v>0</v>
      </c>
      <c r="BD229">
        <v>0</v>
      </c>
      <c r="BE229">
        <v>0</v>
      </c>
      <c r="BF229">
        <v>0</v>
      </c>
      <c r="BG229">
        <v>0</v>
      </c>
      <c r="BH229">
        <v>1</v>
      </c>
      <c r="BI229">
        <v>20</v>
      </c>
      <c r="BJ229">
        <v>39.6</v>
      </c>
      <c r="BK229">
        <v>40</v>
      </c>
      <c r="BL229">
        <v>175.08</v>
      </c>
      <c r="BM229">
        <v>26.26</v>
      </c>
      <c r="BN229">
        <v>201.34</v>
      </c>
      <c r="BO229">
        <v>201.34</v>
      </c>
      <c r="BS229" s="3">
        <v>44684</v>
      </c>
      <c r="BT229" s="4">
        <v>0.55555555555555558</v>
      </c>
      <c r="BU229" t="s">
        <v>131</v>
      </c>
      <c r="BV229" t="s">
        <v>96</v>
      </c>
      <c r="BY229">
        <v>198000</v>
      </c>
      <c r="BZ229" t="s">
        <v>97</v>
      </c>
      <c r="CA229" t="s">
        <v>377</v>
      </c>
      <c r="CC229" t="s">
        <v>119</v>
      </c>
      <c r="CD229">
        <v>700</v>
      </c>
      <c r="CE229" t="s">
        <v>89</v>
      </c>
      <c r="CI229">
        <v>1</v>
      </c>
      <c r="CJ229">
        <v>0</v>
      </c>
      <c r="CK229">
        <v>42</v>
      </c>
      <c r="CL229" t="s">
        <v>85</v>
      </c>
    </row>
    <row r="230" spans="1:90" x14ac:dyDescent="0.25">
      <c r="A230" t="s">
        <v>72</v>
      </c>
      <c r="B230" t="s">
        <v>73</v>
      </c>
      <c r="C230" t="s">
        <v>74</v>
      </c>
      <c r="E230" t="str">
        <f>"009941915142"</f>
        <v>009941915142</v>
      </c>
      <c r="F230" s="3">
        <v>44686</v>
      </c>
      <c r="G230">
        <v>202302</v>
      </c>
      <c r="H230" t="s">
        <v>75</v>
      </c>
      <c r="I230" t="s">
        <v>76</v>
      </c>
      <c r="J230" t="s">
        <v>77</v>
      </c>
      <c r="K230" t="s">
        <v>78</v>
      </c>
      <c r="L230" t="s">
        <v>143</v>
      </c>
      <c r="M230" t="s">
        <v>144</v>
      </c>
      <c r="N230" t="s">
        <v>77</v>
      </c>
      <c r="O230" t="s">
        <v>81</v>
      </c>
      <c r="P230" t="str">
        <f>"STORES                        "</f>
        <v xml:space="preserve">STORES                        </v>
      </c>
      <c r="Q230">
        <v>0</v>
      </c>
      <c r="R230">
        <v>0</v>
      </c>
      <c r="S230">
        <v>0</v>
      </c>
      <c r="T230">
        <v>0</v>
      </c>
      <c r="U230">
        <v>0</v>
      </c>
      <c r="V230">
        <v>0</v>
      </c>
      <c r="W230">
        <v>0</v>
      </c>
      <c r="X230">
        <v>0</v>
      </c>
      <c r="Y230">
        <v>0</v>
      </c>
      <c r="Z230">
        <v>0</v>
      </c>
      <c r="AA230">
        <v>0</v>
      </c>
      <c r="AB230">
        <v>0</v>
      </c>
      <c r="AC230">
        <v>0</v>
      </c>
      <c r="AD230">
        <v>0</v>
      </c>
      <c r="AE230">
        <v>0</v>
      </c>
      <c r="AF230">
        <v>0</v>
      </c>
      <c r="AG230">
        <v>0</v>
      </c>
      <c r="AH230">
        <v>0</v>
      </c>
      <c r="AI230">
        <v>0</v>
      </c>
      <c r="AJ230">
        <v>0</v>
      </c>
      <c r="AK230">
        <v>46.14</v>
      </c>
      <c r="AL230">
        <v>0</v>
      </c>
      <c r="AM230">
        <v>0</v>
      </c>
      <c r="AN230">
        <v>0</v>
      </c>
      <c r="AO230">
        <v>0</v>
      </c>
      <c r="AP230">
        <v>0</v>
      </c>
      <c r="AQ230">
        <v>0</v>
      </c>
      <c r="AR230">
        <v>0</v>
      </c>
      <c r="AS230">
        <v>0</v>
      </c>
      <c r="AT230">
        <v>0</v>
      </c>
      <c r="AU230">
        <v>0</v>
      </c>
      <c r="AV230">
        <v>0</v>
      </c>
      <c r="AW230">
        <v>0</v>
      </c>
      <c r="AX230">
        <v>0</v>
      </c>
      <c r="AY230">
        <v>0</v>
      </c>
      <c r="AZ230">
        <v>0</v>
      </c>
      <c r="BA230">
        <v>0</v>
      </c>
      <c r="BB230">
        <v>0</v>
      </c>
      <c r="BC230">
        <v>0</v>
      </c>
      <c r="BD230">
        <v>0</v>
      </c>
      <c r="BE230">
        <v>0</v>
      </c>
      <c r="BF230">
        <v>0</v>
      </c>
      <c r="BG230">
        <v>0</v>
      </c>
      <c r="BH230">
        <v>1</v>
      </c>
      <c r="BI230">
        <v>3.7</v>
      </c>
      <c r="BJ230">
        <v>1.8</v>
      </c>
      <c r="BK230">
        <v>4</v>
      </c>
      <c r="BL230">
        <v>133.19999999999999</v>
      </c>
      <c r="BM230">
        <v>19.98</v>
      </c>
      <c r="BN230">
        <v>153.18</v>
      </c>
      <c r="BO230">
        <v>153.18</v>
      </c>
      <c r="BQ230" t="s">
        <v>94</v>
      </c>
      <c r="BR230" t="s">
        <v>83</v>
      </c>
      <c r="BS230" s="3">
        <v>44687</v>
      </c>
      <c r="BT230" s="4">
        <v>0.39513888888888887</v>
      </c>
      <c r="BU230" t="s">
        <v>318</v>
      </c>
      <c r="BV230" t="s">
        <v>96</v>
      </c>
      <c r="BY230">
        <v>8799.1299999999992</v>
      </c>
      <c r="BZ230" t="s">
        <v>88</v>
      </c>
      <c r="CA230" t="s">
        <v>146</v>
      </c>
      <c r="CC230" t="s">
        <v>144</v>
      </c>
      <c r="CD230">
        <v>8000</v>
      </c>
      <c r="CE230" t="s">
        <v>89</v>
      </c>
      <c r="CF230" s="3">
        <v>44690</v>
      </c>
      <c r="CI230">
        <v>1</v>
      </c>
      <c r="CJ230">
        <v>1</v>
      </c>
      <c r="CK230">
        <v>21</v>
      </c>
      <c r="CL230" t="s">
        <v>85</v>
      </c>
    </row>
    <row r="231" spans="1:90" x14ac:dyDescent="0.25">
      <c r="A231" t="s">
        <v>72</v>
      </c>
      <c r="B231" t="s">
        <v>73</v>
      </c>
      <c r="C231" t="s">
        <v>74</v>
      </c>
      <c r="E231" t="str">
        <f>"009941310193"</f>
        <v>009941310193</v>
      </c>
      <c r="F231" s="3">
        <v>44684</v>
      </c>
      <c r="G231">
        <v>202302</v>
      </c>
      <c r="H231" t="s">
        <v>75</v>
      </c>
      <c r="I231" t="s">
        <v>76</v>
      </c>
      <c r="J231" t="s">
        <v>77</v>
      </c>
      <c r="K231" t="s">
        <v>78</v>
      </c>
      <c r="L231" t="s">
        <v>132</v>
      </c>
      <c r="M231" t="s">
        <v>133</v>
      </c>
      <c r="N231" t="s">
        <v>77</v>
      </c>
      <c r="O231" t="s">
        <v>81</v>
      </c>
      <c r="P231" t="str">
        <f>"LOCKS                         "</f>
        <v xml:space="preserve">LOCKS                         </v>
      </c>
      <c r="Q231">
        <v>0</v>
      </c>
      <c r="R231">
        <v>0</v>
      </c>
      <c r="S231">
        <v>0</v>
      </c>
      <c r="T231">
        <v>0</v>
      </c>
      <c r="U231">
        <v>0</v>
      </c>
      <c r="V231">
        <v>0</v>
      </c>
      <c r="W231">
        <v>0</v>
      </c>
      <c r="X231">
        <v>0</v>
      </c>
      <c r="Y231">
        <v>0</v>
      </c>
      <c r="Z231">
        <v>0</v>
      </c>
      <c r="AA231">
        <v>0</v>
      </c>
      <c r="AB231">
        <v>0</v>
      </c>
      <c r="AC231">
        <v>0</v>
      </c>
      <c r="AD231">
        <v>0</v>
      </c>
      <c r="AE231">
        <v>0</v>
      </c>
      <c r="AF231">
        <v>0</v>
      </c>
      <c r="AG231">
        <v>0</v>
      </c>
      <c r="AH231">
        <v>0</v>
      </c>
      <c r="AI231">
        <v>0</v>
      </c>
      <c r="AJ231">
        <v>0</v>
      </c>
      <c r="AK231">
        <v>49.95</v>
      </c>
      <c r="AL231">
        <v>0</v>
      </c>
      <c r="AM231">
        <v>0</v>
      </c>
      <c r="AN231">
        <v>0</v>
      </c>
      <c r="AO231">
        <v>0</v>
      </c>
      <c r="AP231">
        <v>0</v>
      </c>
      <c r="AQ231">
        <v>0</v>
      </c>
      <c r="AR231">
        <v>0</v>
      </c>
      <c r="AS231">
        <v>0</v>
      </c>
      <c r="AT231">
        <v>0</v>
      </c>
      <c r="AU231">
        <v>0</v>
      </c>
      <c r="AV231">
        <v>0</v>
      </c>
      <c r="AW231">
        <v>0</v>
      </c>
      <c r="AX231">
        <v>0</v>
      </c>
      <c r="AY231">
        <v>0</v>
      </c>
      <c r="AZ231">
        <v>0</v>
      </c>
      <c r="BA231">
        <v>0</v>
      </c>
      <c r="BB231">
        <v>0</v>
      </c>
      <c r="BC231">
        <v>0</v>
      </c>
      <c r="BD231">
        <v>0</v>
      </c>
      <c r="BE231">
        <v>0</v>
      </c>
      <c r="BF231">
        <v>0</v>
      </c>
      <c r="BG231">
        <v>0</v>
      </c>
      <c r="BH231">
        <v>1</v>
      </c>
      <c r="BI231">
        <v>2</v>
      </c>
      <c r="BJ231">
        <v>4.2</v>
      </c>
      <c r="BK231">
        <v>4.5</v>
      </c>
      <c r="BL231">
        <v>147.88999999999999</v>
      </c>
      <c r="BM231">
        <v>22.18</v>
      </c>
      <c r="BN231">
        <v>170.07</v>
      </c>
      <c r="BO231">
        <v>170.07</v>
      </c>
      <c r="BQ231" t="s">
        <v>515</v>
      </c>
      <c r="BR231" t="s">
        <v>503</v>
      </c>
      <c r="BS231" s="3">
        <v>44685</v>
      </c>
      <c r="BT231" s="4">
        <v>0.40347222222222223</v>
      </c>
      <c r="BU231" t="s">
        <v>456</v>
      </c>
      <c r="BV231" t="s">
        <v>96</v>
      </c>
      <c r="BY231">
        <v>20814.439999999999</v>
      </c>
      <c r="BZ231" t="s">
        <v>88</v>
      </c>
      <c r="CA231" t="s">
        <v>136</v>
      </c>
      <c r="CC231" t="s">
        <v>133</v>
      </c>
      <c r="CD231">
        <v>4091</v>
      </c>
      <c r="CE231" t="s">
        <v>89</v>
      </c>
      <c r="CF231" s="3">
        <v>44686</v>
      </c>
      <c r="CI231">
        <v>1</v>
      </c>
      <c r="CJ231">
        <v>1</v>
      </c>
      <c r="CK231">
        <v>21</v>
      </c>
      <c r="CL231" t="s">
        <v>85</v>
      </c>
    </row>
    <row r="232" spans="1:90" x14ac:dyDescent="0.25">
      <c r="A232" t="s">
        <v>72</v>
      </c>
      <c r="B232" t="s">
        <v>73</v>
      </c>
      <c r="C232" t="s">
        <v>74</v>
      </c>
      <c r="E232" t="str">
        <f>"009941209252"</f>
        <v>009941209252</v>
      </c>
      <c r="F232" s="3">
        <v>44686</v>
      </c>
      <c r="G232">
        <v>202302</v>
      </c>
      <c r="H232" t="s">
        <v>75</v>
      </c>
      <c r="I232" t="s">
        <v>76</v>
      </c>
      <c r="J232" t="s">
        <v>77</v>
      </c>
      <c r="K232" t="s">
        <v>78</v>
      </c>
      <c r="L232" t="s">
        <v>209</v>
      </c>
      <c r="M232" t="s">
        <v>210</v>
      </c>
      <c r="N232" t="s">
        <v>158</v>
      </c>
      <c r="O232" t="s">
        <v>93</v>
      </c>
      <c r="P232" t="str">
        <f>"STORES                        "</f>
        <v xml:space="preserve">STORES                        </v>
      </c>
      <c r="Q232">
        <v>0</v>
      </c>
      <c r="R232">
        <v>0</v>
      </c>
      <c r="S232">
        <v>0</v>
      </c>
      <c r="T232">
        <v>0</v>
      </c>
      <c r="U232">
        <v>0</v>
      </c>
      <c r="V232">
        <v>0</v>
      </c>
      <c r="W232">
        <v>0</v>
      </c>
      <c r="X232">
        <v>0</v>
      </c>
      <c r="Y232">
        <v>0</v>
      </c>
      <c r="Z232">
        <v>0</v>
      </c>
      <c r="AA232">
        <v>0</v>
      </c>
      <c r="AB232">
        <v>0</v>
      </c>
      <c r="AC232">
        <v>0</v>
      </c>
      <c r="AD232">
        <v>0</v>
      </c>
      <c r="AE232">
        <v>0</v>
      </c>
      <c r="AF232">
        <v>0</v>
      </c>
      <c r="AG232">
        <v>0</v>
      </c>
      <c r="AH232">
        <v>0</v>
      </c>
      <c r="AI232">
        <v>0</v>
      </c>
      <c r="AJ232">
        <v>0</v>
      </c>
      <c r="AK232">
        <v>143.94</v>
      </c>
      <c r="AL232">
        <v>0</v>
      </c>
      <c r="AM232">
        <v>0</v>
      </c>
      <c r="AN232">
        <v>0</v>
      </c>
      <c r="AO232">
        <v>0</v>
      </c>
      <c r="AP232">
        <v>0</v>
      </c>
      <c r="AQ232">
        <v>0</v>
      </c>
      <c r="AR232">
        <v>0</v>
      </c>
      <c r="AS232">
        <v>0</v>
      </c>
      <c r="AT232">
        <v>0</v>
      </c>
      <c r="AU232">
        <v>0</v>
      </c>
      <c r="AV232">
        <v>0</v>
      </c>
      <c r="AW232">
        <v>0</v>
      </c>
      <c r="AX232">
        <v>0</v>
      </c>
      <c r="AY232">
        <v>0</v>
      </c>
      <c r="AZ232">
        <v>0</v>
      </c>
      <c r="BA232">
        <v>0</v>
      </c>
      <c r="BB232">
        <v>0</v>
      </c>
      <c r="BC232">
        <v>0</v>
      </c>
      <c r="BD232">
        <v>0</v>
      </c>
      <c r="BE232">
        <v>0</v>
      </c>
      <c r="BF232">
        <v>0</v>
      </c>
      <c r="BG232">
        <v>0</v>
      </c>
      <c r="BH232">
        <v>2</v>
      </c>
      <c r="BI232">
        <v>47</v>
      </c>
      <c r="BJ232">
        <v>68.400000000000006</v>
      </c>
      <c r="BK232">
        <v>69</v>
      </c>
      <c r="BL232">
        <v>420.77</v>
      </c>
      <c r="BM232">
        <v>63.12</v>
      </c>
      <c r="BN232">
        <v>483.89</v>
      </c>
      <c r="BO232">
        <v>483.89</v>
      </c>
      <c r="BQ232" t="s">
        <v>94</v>
      </c>
      <c r="BR232" t="s">
        <v>83</v>
      </c>
      <c r="BS232" s="3">
        <v>44687</v>
      </c>
      <c r="BT232" s="4">
        <v>0.58333333333333337</v>
      </c>
      <c r="BU232" t="s">
        <v>168</v>
      </c>
      <c r="BV232" t="s">
        <v>96</v>
      </c>
      <c r="BY232">
        <v>341937.13</v>
      </c>
      <c r="BZ232" t="s">
        <v>97</v>
      </c>
      <c r="CA232" t="s">
        <v>353</v>
      </c>
      <c r="CC232" t="s">
        <v>210</v>
      </c>
      <c r="CD232">
        <v>9300</v>
      </c>
      <c r="CE232" t="s">
        <v>89</v>
      </c>
      <c r="CF232" s="3">
        <v>44690</v>
      </c>
      <c r="CI232">
        <v>1</v>
      </c>
      <c r="CJ232">
        <v>1</v>
      </c>
      <c r="CK232">
        <v>41</v>
      </c>
      <c r="CL232" t="s">
        <v>85</v>
      </c>
    </row>
    <row r="233" spans="1:90" x14ac:dyDescent="0.25">
      <c r="A233" t="s">
        <v>72</v>
      </c>
      <c r="B233" t="s">
        <v>73</v>
      </c>
      <c r="C233" t="s">
        <v>74</v>
      </c>
      <c r="E233" t="str">
        <f>"009941737498"</f>
        <v>009941737498</v>
      </c>
      <c r="F233" s="3">
        <v>44684</v>
      </c>
      <c r="G233">
        <v>202302</v>
      </c>
      <c r="H233" t="s">
        <v>75</v>
      </c>
      <c r="I233" t="s">
        <v>76</v>
      </c>
      <c r="J233" t="s">
        <v>77</v>
      </c>
      <c r="K233" t="s">
        <v>78</v>
      </c>
      <c r="L233" t="s">
        <v>90</v>
      </c>
      <c r="M233" t="s">
        <v>91</v>
      </c>
      <c r="N233" t="s">
        <v>77</v>
      </c>
      <c r="O233" t="s">
        <v>93</v>
      </c>
      <c r="P233" t="str">
        <f>"STORES                        "</f>
        <v xml:space="preserve">STORES                        </v>
      </c>
      <c r="Q233">
        <v>0</v>
      </c>
      <c r="R233">
        <v>0</v>
      </c>
      <c r="S233">
        <v>0</v>
      </c>
      <c r="T233">
        <v>0</v>
      </c>
      <c r="U233">
        <v>0</v>
      </c>
      <c r="V233">
        <v>0</v>
      </c>
      <c r="W233">
        <v>0</v>
      </c>
      <c r="X233">
        <v>0</v>
      </c>
      <c r="Y233">
        <v>0</v>
      </c>
      <c r="Z233">
        <v>0</v>
      </c>
      <c r="AA233">
        <v>0</v>
      </c>
      <c r="AB233">
        <v>0</v>
      </c>
      <c r="AC233">
        <v>0</v>
      </c>
      <c r="AD233">
        <v>0</v>
      </c>
      <c r="AE233">
        <v>0</v>
      </c>
      <c r="AF233">
        <v>0</v>
      </c>
      <c r="AG233">
        <v>0</v>
      </c>
      <c r="AH233">
        <v>0</v>
      </c>
      <c r="AI233">
        <v>0</v>
      </c>
      <c r="AJ233">
        <v>0</v>
      </c>
      <c r="AK233">
        <v>181.29</v>
      </c>
      <c r="AL233">
        <v>0</v>
      </c>
      <c r="AM233">
        <v>0</v>
      </c>
      <c r="AN233">
        <v>0</v>
      </c>
      <c r="AO233">
        <v>0</v>
      </c>
      <c r="AP233">
        <v>0</v>
      </c>
      <c r="AQ233">
        <v>0</v>
      </c>
      <c r="AR233">
        <v>0</v>
      </c>
      <c r="AS233">
        <v>0</v>
      </c>
      <c r="AT233">
        <v>0</v>
      </c>
      <c r="AU233">
        <v>0</v>
      </c>
      <c r="AV233">
        <v>0</v>
      </c>
      <c r="AW233">
        <v>0</v>
      </c>
      <c r="AX233">
        <v>0</v>
      </c>
      <c r="AY233">
        <v>0</v>
      </c>
      <c r="AZ233">
        <v>0</v>
      </c>
      <c r="BA233">
        <v>0</v>
      </c>
      <c r="BB233">
        <v>0</v>
      </c>
      <c r="BC233">
        <v>0</v>
      </c>
      <c r="BD233">
        <v>0</v>
      </c>
      <c r="BE233">
        <v>0</v>
      </c>
      <c r="BF233">
        <v>0</v>
      </c>
      <c r="BG233">
        <v>0</v>
      </c>
      <c r="BH233">
        <v>1</v>
      </c>
      <c r="BI233">
        <v>26.3</v>
      </c>
      <c r="BJ233">
        <v>53.1</v>
      </c>
      <c r="BK233">
        <v>54</v>
      </c>
      <c r="BL233">
        <v>542.02</v>
      </c>
      <c r="BM233">
        <v>81.3</v>
      </c>
      <c r="BN233">
        <v>623.32000000000005</v>
      </c>
      <c r="BO233">
        <v>623.32000000000005</v>
      </c>
      <c r="BQ233" t="s">
        <v>517</v>
      </c>
      <c r="BR233" t="s">
        <v>94</v>
      </c>
      <c r="BS233" s="3">
        <v>44685</v>
      </c>
      <c r="BT233" s="4">
        <v>0.33749999999999997</v>
      </c>
      <c r="BU233" t="s">
        <v>509</v>
      </c>
      <c r="BV233" t="s">
        <v>96</v>
      </c>
      <c r="BY233">
        <v>265431.15000000002</v>
      </c>
      <c r="BZ233" t="s">
        <v>97</v>
      </c>
      <c r="CA233" t="s">
        <v>98</v>
      </c>
      <c r="CC233" t="s">
        <v>91</v>
      </c>
      <c r="CD233">
        <v>1034</v>
      </c>
      <c r="CE233" t="s">
        <v>89</v>
      </c>
      <c r="CF233" s="3">
        <v>44685</v>
      </c>
      <c r="CI233">
        <v>1</v>
      </c>
      <c r="CJ233">
        <v>1</v>
      </c>
      <c r="CK233">
        <v>43</v>
      </c>
      <c r="CL233" t="s">
        <v>85</v>
      </c>
    </row>
    <row r="234" spans="1:90" x14ac:dyDescent="0.25">
      <c r="A234" t="s">
        <v>72</v>
      </c>
      <c r="B234" t="s">
        <v>73</v>
      </c>
      <c r="C234" t="s">
        <v>74</v>
      </c>
      <c r="E234" t="str">
        <f>"009941618947"</f>
        <v>009941618947</v>
      </c>
      <c r="F234" s="3">
        <v>44686</v>
      </c>
      <c r="G234">
        <v>202302</v>
      </c>
      <c r="H234" t="s">
        <v>75</v>
      </c>
      <c r="I234" t="s">
        <v>76</v>
      </c>
      <c r="J234" t="s">
        <v>77</v>
      </c>
      <c r="K234" t="s">
        <v>78</v>
      </c>
      <c r="L234" t="s">
        <v>132</v>
      </c>
      <c r="M234" t="s">
        <v>133</v>
      </c>
      <c r="N234" t="s">
        <v>158</v>
      </c>
      <c r="O234" t="s">
        <v>93</v>
      </c>
      <c r="P234" t="str">
        <f>"STORES                        "</f>
        <v xml:space="preserve">STORES                        </v>
      </c>
      <c r="Q234">
        <v>0</v>
      </c>
      <c r="R234">
        <v>0</v>
      </c>
      <c r="S234">
        <v>0</v>
      </c>
      <c r="T234">
        <v>0</v>
      </c>
      <c r="U234">
        <v>0</v>
      </c>
      <c r="V234">
        <v>0</v>
      </c>
      <c r="W234">
        <v>0</v>
      </c>
      <c r="X234">
        <v>0</v>
      </c>
      <c r="Y234">
        <v>0</v>
      </c>
      <c r="Z234">
        <v>0</v>
      </c>
      <c r="AA234">
        <v>0</v>
      </c>
      <c r="AB234">
        <v>0</v>
      </c>
      <c r="AC234">
        <v>0</v>
      </c>
      <c r="AD234">
        <v>0</v>
      </c>
      <c r="AE234">
        <v>0</v>
      </c>
      <c r="AF234">
        <v>0</v>
      </c>
      <c r="AG234">
        <v>0</v>
      </c>
      <c r="AH234">
        <v>0</v>
      </c>
      <c r="AI234">
        <v>0</v>
      </c>
      <c r="AJ234">
        <v>0</v>
      </c>
      <c r="AK234">
        <v>291.07</v>
      </c>
      <c r="AL234">
        <v>0</v>
      </c>
      <c r="AM234">
        <v>0</v>
      </c>
      <c r="AN234">
        <v>0</v>
      </c>
      <c r="AO234">
        <v>0</v>
      </c>
      <c r="AP234">
        <v>0</v>
      </c>
      <c r="AQ234">
        <v>0</v>
      </c>
      <c r="AR234">
        <v>0</v>
      </c>
      <c r="AS234">
        <v>0</v>
      </c>
      <c r="AT234">
        <v>0</v>
      </c>
      <c r="AU234">
        <v>0</v>
      </c>
      <c r="AV234">
        <v>0</v>
      </c>
      <c r="AW234">
        <v>0</v>
      </c>
      <c r="AX234">
        <v>0</v>
      </c>
      <c r="AY234">
        <v>0</v>
      </c>
      <c r="AZ234">
        <v>0</v>
      </c>
      <c r="BA234">
        <v>0</v>
      </c>
      <c r="BB234">
        <v>0</v>
      </c>
      <c r="BC234">
        <v>0</v>
      </c>
      <c r="BD234">
        <v>0</v>
      </c>
      <c r="BE234">
        <v>0</v>
      </c>
      <c r="BF234">
        <v>0</v>
      </c>
      <c r="BG234">
        <v>0</v>
      </c>
      <c r="BH234">
        <v>4</v>
      </c>
      <c r="BI234">
        <v>148.4</v>
      </c>
      <c r="BJ234">
        <v>42.4</v>
      </c>
      <c r="BK234">
        <v>149</v>
      </c>
      <c r="BL234">
        <v>845.5</v>
      </c>
      <c r="BM234">
        <v>126.83</v>
      </c>
      <c r="BN234">
        <v>972.33</v>
      </c>
      <c r="BO234">
        <v>972.33</v>
      </c>
      <c r="BQ234" t="s">
        <v>94</v>
      </c>
      <c r="BR234" t="s">
        <v>83</v>
      </c>
      <c r="BS234" s="3">
        <v>44690</v>
      </c>
      <c r="BT234" s="4">
        <v>0.5805555555555556</v>
      </c>
      <c r="BU234" t="s">
        <v>401</v>
      </c>
      <c r="BV234" t="s">
        <v>85</v>
      </c>
      <c r="BW234" t="s">
        <v>242</v>
      </c>
      <c r="BX234" t="s">
        <v>402</v>
      </c>
      <c r="BY234">
        <v>172902.78</v>
      </c>
      <c r="BZ234" t="s">
        <v>97</v>
      </c>
      <c r="CA234" t="s">
        <v>267</v>
      </c>
      <c r="CC234" t="s">
        <v>133</v>
      </c>
      <c r="CD234">
        <v>4091</v>
      </c>
      <c r="CE234" t="s">
        <v>89</v>
      </c>
      <c r="CF234" s="3">
        <v>44691</v>
      </c>
      <c r="CI234">
        <v>1</v>
      </c>
      <c r="CJ234">
        <v>2</v>
      </c>
      <c r="CK234">
        <v>41</v>
      </c>
      <c r="CL234" t="s">
        <v>85</v>
      </c>
    </row>
    <row r="235" spans="1:90" x14ac:dyDescent="0.25">
      <c r="A235" t="s">
        <v>72</v>
      </c>
      <c r="B235" t="s">
        <v>73</v>
      </c>
      <c r="C235" t="s">
        <v>74</v>
      </c>
      <c r="E235" t="str">
        <f>"009940734096"</f>
        <v>009940734096</v>
      </c>
      <c r="F235" s="3">
        <v>44684</v>
      </c>
      <c r="G235">
        <v>202302</v>
      </c>
      <c r="H235" t="s">
        <v>126</v>
      </c>
      <c r="I235" t="s">
        <v>127</v>
      </c>
      <c r="J235" t="s">
        <v>77</v>
      </c>
      <c r="K235" t="s">
        <v>78</v>
      </c>
      <c r="L235" t="s">
        <v>75</v>
      </c>
      <c r="M235" t="s">
        <v>76</v>
      </c>
      <c r="N235" t="s">
        <v>77</v>
      </c>
      <c r="O235" t="s">
        <v>81</v>
      </c>
      <c r="P235" t="str">
        <f>"                              "</f>
        <v xml:space="preserve">                              </v>
      </c>
      <c r="Q235">
        <v>0</v>
      </c>
      <c r="R235">
        <v>0</v>
      </c>
      <c r="S235">
        <v>0</v>
      </c>
      <c r="T235">
        <v>0</v>
      </c>
      <c r="U235">
        <v>0</v>
      </c>
      <c r="V235">
        <v>0</v>
      </c>
      <c r="W235">
        <v>0</v>
      </c>
      <c r="X235">
        <v>0</v>
      </c>
      <c r="Y235">
        <v>15</v>
      </c>
      <c r="Z235">
        <v>0</v>
      </c>
      <c r="AA235">
        <v>0</v>
      </c>
      <c r="AB235">
        <v>0</v>
      </c>
      <c r="AC235">
        <v>0</v>
      </c>
      <c r="AD235">
        <v>0</v>
      </c>
      <c r="AE235">
        <v>0</v>
      </c>
      <c r="AF235">
        <v>0</v>
      </c>
      <c r="AG235">
        <v>0</v>
      </c>
      <c r="AH235">
        <v>0</v>
      </c>
      <c r="AI235">
        <v>0</v>
      </c>
      <c r="AJ235">
        <v>0</v>
      </c>
      <c r="AK235">
        <v>820.26</v>
      </c>
      <c r="AL235">
        <v>0</v>
      </c>
      <c r="AM235">
        <v>0</v>
      </c>
      <c r="AN235">
        <v>0</v>
      </c>
      <c r="AO235">
        <v>0</v>
      </c>
      <c r="AP235">
        <v>0</v>
      </c>
      <c r="AQ235">
        <v>0</v>
      </c>
      <c r="AR235">
        <v>0</v>
      </c>
      <c r="AS235">
        <v>0</v>
      </c>
      <c r="AT235">
        <v>0</v>
      </c>
      <c r="AU235">
        <v>0</v>
      </c>
      <c r="AV235">
        <v>0</v>
      </c>
      <c r="AW235">
        <v>0</v>
      </c>
      <c r="AX235">
        <v>0</v>
      </c>
      <c r="AY235">
        <v>0</v>
      </c>
      <c r="AZ235">
        <v>0</v>
      </c>
      <c r="BA235">
        <v>0</v>
      </c>
      <c r="BB235">
        <v>0</v>
      </c>
      <c r="BC235">
        <v>0</v>
      </c>
      <c r="BD235">
        <v>0</v>
      </c>
      <c r="BE235">
        <v>0</v>
      </c>
      <c r="BF235">
        <v>0</v>
      </c>
      <c r="BG235">
        <v>0</v>
      </c>
      <c r="BH235">
        <v>1</v>
      </c>
      <c r="BI235">
        <v>25</v>
      </c>
      <c r="BJ235">
        <v>41.6</v>
      </c>
      <c r="BK235">
        <v>42</v>
      </c>
      <c r="BL235">
        <v>2443.62</v>
      </c>
      <c r="BM235">
        <v>366.54</v>
      </c>
      <c r="BN235">
        <v>2810.16</v>
      </c>
      <c r="BO235">
        <v>2810.16</v>
      </c>
      <c r="BQ235" t="s">
        <v>154</v>
      </c>
      <c r="BR235" t="s">
        <v>446</v>
      </c>
      <c r="BS235" s="3">
        <v>44685</v>
      </c>
      <c r="BT235" s="4">
        <v>0.36388888888888887</v>
      </c>
      <c r="BU235" t="s">
        <v>362</v>
      </c>
      <c r="BV235" t="s">
        <v>96</v>
      </c>
      <c r="BY235">
        <v>208000</v>
      </c>
      <c r="BZ235" t="s">
        <v>448</v>
      </c>
      <c r="CA235" t="s">
        <v>157</v>
      </c>
      <c r="CC235" t="s">
        <v>76</v>
      </c>
      <c r="CD235">
        <v>2146</v>
      </c>
      <c r="CE235" t="s">
        <v>449</v>
      </c>
      <c r="CF235" s="3">
        <v>44686</v>
      </c>
      <c r="CI235">
        <v>1</v>
      </c>
      <c r="CJ235">
        <v>1</v>
      </c>
      <c r="CK235">
        <v>23</v>
      </c>
      <c r="CL235" t="s">
        <v>85</v>
      </c>
    </row>
    <row r="236" spans="1:90" x14ac:dyDescent="0.25">
      <c r="A236" t="s">
        <v>72</v>
      </c>
      <c r="B236" t="s">
        <v>73</v>
      </c>
      <c r="C236" t="s">
        <v>74</v>
      </c>
      <c r="E236" t="str">
        <f>"009940956710"</f>
        <v>009940956710</v>
      </c>
      <c r="F236" s="3">
        <v>44686</v>
      </c>
      <c r="G236">
        <v>202302</v>
      </c>
      <c r="H236" t="s">
        <v>75</v>
      </c>
      <c r="I236" t="s">
        <v>76</v>
      </c>
      <c r="J236" t="s">
        <v>77</v>
      </c>
      <c r="K236" t="s">
        <v>78</v>
      </c>
      <c r="L236" t="s">
        <v>118</v>
      </c>
      <c r="M236" t="s">
        <v>119</v>
      </c>
      <c r="N236" t="s">
        <v>158</v>
      </c>
      <c r="O236" t="s">
        <v>81</v>
      </c>
      <c r="P236" t="str">
        <f>"STORES                        "</f>
        <v xml:space="preserve">STORES                        </v>
      </c>
      <c r="Q236">
        <v>0</v>
      </c>
      <c r="R236">
        <v>0</v>
      </c>
      <c r="S236">
        <v>0</v>
      </c>
      <c r="T236">
        <v>0</v>
      </c>
      <c r="U236">
        <v>0</v>
      </c>
      <c r="V236">
        <v>0</v>
      </c>
      <c r="W236">
        <v>0</v>
      </c>
      <c r="X236">
        <v>0</v>
      </c>
      <c r="Y236">
        <v>0</v>
      </c>
      <c r="Z236">
        <v>0</v>
      </c>
      <c r="AA236">
        <v>0</v>
      </c>
      <c r="AB236">
        <v>0</v>
      </c>
      <c r="AC236">
        <v>0</v>
      </c>
      <c r="AD236">
        <v>0</v>
      </c>
      <c r="AE236">
        <v>0</v>
      </c>
      <c r="AF236">
        <v>0</v>
      </c>
      <c r="AG236">
        <v>0</v>
      </c>
      <c r="AH236">
        <v>0</v>
      </c>
      <c r="AI236">
        <v>0</v>
      </c>
      <c r="AJ236">
        <v>0</v>
      </c>
      <c r="AK236">
        <v>28.84</v>
      </c>
      <c r="AL236">
        <v>0</v>
      </c>
      <c r="AM236">
        <v>0</v>
      </c>
      <c r="AN236">
        <v>0</v>
      </c>
      <c r="AO236">
        <v>0</v>
      </c>
      <c r="AP236">
        <v>0</v>
      </c>
      <c r="AQ236">
        <v>0</v>
      </c>
      <c r="AR236">
        <v>0</v>
      </c>
      <c r="AS236">
        <v>0</v>
      </c>
      <c r="AT236">
        <v>0</v>
      </c>
      <c r="AU236">
        <v>0</v>
      </c>
      <c r="AV236">
        <v>0</v>
      </c>
      <c r="AW236">
        <v>0</v>
      </c>
      <c r="AX236">
        <v>0</v>
      </c>
      <c r="AY236">
        <v>0</v>
      </c>
      <c r="AZ236">
        <v>0</v>
      </c>
      <c r="BA236">
        <v>0</v>
      </c>
      <c r="BB236">
        <v>0</v>
      </c>
      <c r="BC236">
        <v>0</v>
      </c>
      <c r="BD236">
        <v>0</v>
      </c>
      <c r="BE236">
        <v>0</v>
      </c>
      <c r="BF236">
        <v>0</v>
      </c>
      <c r="BG236">
        <v>0</v>
      </c>
      <c r="BH236">
        <v>1</v>
      </c>
      <c r="BI236">
        <v>0.2</v>
      </c>
      <c r="BJ236">
        <v>2.2000000000000002</v>
      </c>
      <c r="BK236">
        <v>2.5</v>
      </c>
      <c r="BL236">
        <v>83.26</v>
      </c>
      <c r="BM236">
        <v>12.49</v>
      </c>
      <c r="BN236">
        <v>95.75</v>
      </c>
      <c r="BO236">
        <v>95.75</v>
      </c>
      <c r="BQ236" t="s">
        <v>94</v>
      </c>
      <c r="BR236" t="s">
        <v>83</v>
      </c>
      <c r="BS236" s="3">
        <v>44687</v>
      </c>
      <c r="BT236" s="4">
        <v>0.4916666666666667</v>
      </c>
      <c r="BU236" t="s">
        <v>516</v>
      </c>
      <c r="BV236" t="s">
        <v>85</v>
      </c>
      <c r="BY236">
        <v>10996.8</v>
      </c>
      <c r="BZ236" t="s">
        <v>88</v>
      </c>
      <c r="CA236" t="s">
        <v>121</v>
      </c>
      <c r="CC236" t="s">
        <v>119</v>
      </c>
      <c r="CD236">
        <v>699</v>
      </c>
      <c r="CE236" t="s">
        <v>89</v>
      </c>
      <c r="CF236" s="3">
        <v>44687</v>
      </c>
      <c r="CI236">
        <v>1</v>
      </c>
      <c r="CJ236">
        <v>1</v>
      </c>
      <c r="CK236">
        <v>21</v>
      </c>
      <c r="CL236" t="s">
        <v>85</v>
      </c>
    </row>
    <row r="237" spans="1:90" x14ac:dyDescent="0.25">
      <c r="A237" t="s">
        <v>72</v>
      </c>
      <c r="B237" t="s">
        <v>73</v>
      </c>
      <c r="C237" t="s">
        <v>74</v>
      </c>
      <c r="E237" t="str">
        <f>"009940900532"</f>
        <v>009940900532</v>
      </c>
      <c r="F237" s="3">
        <v>44684</v>
      </c>
      <c r="G237">
        <v>202302</v>
      </c>
      <c r="H237" t="s">
        <v>118</v>
      </c>
      <c r="I237" t="s">
        <v>119</v>
      </c>
      <c r="J237" t="s">
        <v>77</v>
      </c>
      <c r="K237" t="s">
        <v>78</v>
      </c>
      <c r="L237" t="s">
        <v>75</v>
      </c>
      <c r="M237" t="s">
        <v>76</v>
      </c>
      <c r="N237" t="s">
        <v>153</v>
      </c>
      <c r="O237" t="s">
        <v>93</v>
      </c>
      <c r="P237" t="str">
        <f>"                              "</f>
        <v xml:space="preserve">                              </v>
      </c>
      <c r="Q237">
        <v>0</v>
      </c>
      <c r="R237">
        <v>0</v>
      </c>
      <c r="S237">
        <v>0</v>
      </c>
      <c r="T237">
        <v>0</v>
      </c>
      <c r="U237">
        <v>0</v>
      </c>
      <c r="V237">
        <v>0</v>
      </c>
      <c r="W237">
        <v>0</v>
      </c>
      <c r="X237">
        <v>0</v>
      </c>
      <c r="Y237">
        <v>0</v>
      </c>
      <c r="Z237">
        <v>0</v>
      </c>
      <c r="AA237">
        <v>0</v>
      </c>
      <c r="AB237">
        <v>0</v>
      </c>
      <c r="AC237">
        <v>0</v>
      </c>
      <c r="AD237">
        <v>0</v>
      </c>
      <c r="AE237">
        <v>0</v>
      </c>
      <c r="AF237">
        <v>0</v>
      </c>
      <c r="AG237">
        <v>0</v>
      </c>
      <c r="AH237">
        <v>0</v>
      </c>
      <c r="AI237">
        <v>0</v>
      </c>
      <c r="AJ237">
        <v>0</v>
      </c>
      <c r="AK237">
        <v>161.51</v>
      </c>
      <c r="AL237">
        <v>0</v>
      </c>
      <c r="AM237">
        <v>0</v>
      </c>
      <c r="AN237">
        <v>0</v>
      </c>
      <c r="AO237">
        <v>0</v>
      </c>
      <c r="AP237">
        <v>0</v>
      </c>
      <c r="AQ237">
        <v>0</v>
      </c>
      <c r="AR237">
        <v>0</v>
      </c>
      <c r="AS237">
        <v>0</v>
      </c>
      <c r="AT237">
        <v>0</v>
      </c>
      <c r="AU237">
        <v>0</v>
      </c>
      <c r="AV237">
        <v>0</v>
      </c>
      <c r="AW237">
        <v>0</v>
      </c>
      <c r="AX237">
        <v>0</v>
      </c>
      <c r="AY237">
        <v>0</v>
      </c>
      <c r="AZ237">
        <v>0</v>
      </c>
      <c r="BA237">
        <v>0</v>
      </c>
      <c r="BB237">
        <v>0</v>
      </c>
      <c r="BC237">
        <v>0</v>
      </c>
      <c r="BD237">
        <v>0</v>
      </c>
      <c r="BE237">
        <v>0</v>
      </c>
      <c r="BF237">
        <v>0</v>
      </c>
      <c r="BG237">
        <v>0</v>
      </c>
      <c r="BH237">
        <v>5</v>
      </c>
      <c r="BI237">
        <v>81.099999999999994</v>
      </c>
      <c r="BJ237">
        <v>75.5</v>
      </c>
      <c r="BK237">
        <v>82</v>
      </c>
      <c r="BL237">
        <v>483.45</v>
      </c>
      <c r="BM237">
        <v>72.52</v>
      </c>
      <c r="BN237">
        <v>555.97</v>
      </c>
      <c r="BO237">
        <v>555.97</v>
      </c>
      <c r="BQ237" t="s">
        <v>518</v>
      </c>
      <c r="BS237" s="3">
        <v>44685</v>
      </c>
      <c r="BT237" s="4">
        <v>0.36458333333333331</v>
      </c>
      <c r="BU237" t="s">
        <v>362</v>
      </c>
      <c r="BV237" t="s">
        <v>96</v>
      </c>
      <c r="BY237">
        <v>377382</v>
      </c>
      <c r="BZ237" t="s">
        <v>97</v>
      </c>
      <c r="CA237" t="s">
        <v>157</v>
      </c>
      <c r="CC237" t="s">
        <v>76</v>
      </c>
      <c r="CD237">
        <v>2146</v>
      </c>
      <c r="CE237" t="s">
        <v>89</v>
      </c>
      <c r="CF237" s="3">
        <v>44686</v>
      </c>
      <c r="CI237">
        <v>1</v>
      </c>
      <c r="CJ237">
        <v>1</v>
      </c>
      <c r="CK237">
        <v>41</v>
      </c>
      <c r="CL237" t="s">
        <v>85</v>
      </c>
    </row>
    <row r="238" spans="1:90" x14ac:dyDescent="0.25">
      <c r="A238" t="s">
        <v>72</v>
      </c>
      <c r="B238" t="s">
        <v>73</v>
      </c>
      <c r="C238" t="s">
        <v>74</v>
      </c>
      <c r="E238" t="str">
        <f>"009941735788"</f>
        <v>009941735788</v>
      </c>
      <c r="F238" s="3">
        <v>44686</v>
      </c>
      <c r="G238">
        <v>202302</v>
      </c>
      <c r="H238" t="s">
        <v>75</v>
      </c>
      <c r="I238" t="s">
        <v>76</v>
      </c>
      <c r="J238" t="s">
        <v>77</v>
      </c>
      <c r="K238" t="s">
        <v>78</v>
      </c>
      <c r="L238" t="s">
        <v>122</v>
      </c>
      <c r="M238" t="s">
        <v>123</v>
      </c>
      <c r="N238" t="s">
        <v>519</v>
      </c>
      <c r="O238" t="s">
        <v>93</v>
      </c>
      <c r="P238" t="str">
        <f>"STORES                        "</f>
        <v xml:space="preserve">STORES                        </v>
      </c>
      <c r="Q238">
        <v>0</v>
      </c>
      <c r="R238">
        <v>0</v>
      </c>
      <c r="S238">
        <v>0</v>
      </c>
      <c r="T238">
        <v>0</v>
      </c>
      <c r="U238">
        <v>0</v>
      </c>
      <c r="V238">
        <v>0</v>
      </c>
      <c r="W238">
        <v>0</v>
      </c>
      <c r="X238">
        <v>0</v>
      </c>
      <c r="Y238">
        <v>0</v>
      </c>
      <c r="Z238">
        <v>0</v>
      </c>
      <c r="AA238">
        <v>0</v>
      </c>
      <c r="AB238">
        <v>0</v>
      </c>
      <c r="AC238">
        <v>0</v>
      </c>
      <c r="AD238">
        <v>0</v>
      </c>
      <c r="AE238">
        <v>0</v>
      </c>
      <c r="AF238">
        <v>0</v>
      </c>
      <c r="AG238">
        <v>0</v>
      </c>
      <c r="AH238">
        <v>0</v>
      </c>
      <c r="AI238">
        <v>0</v>
      </c>
      <c r="AJ238">
        <v>0</v>
      </c>
      <c r="AK238">
        <v>111.19</v>
      </c>
      <c r="AL238">
        <v>0</v>
      </c>
      <c r="AM238">
        <v>0</v>
      </c>
      <c r="AN238">
        <v>0</v>
      </c>
      <c r="AO238">
        <v>0</v>
      </c>
      <c r="AP238">
        <v>0</v>
      </c>
      <c r="AQ238">
        <v>0</v>
      </c>
      <c r="AR238">
        <v>0</v>
      </c>
      <c r="AS238">
        <v>0</v>
      </c>
      <c r="AT238">
        <v>0</v>
      </c>
      <c r="AU238">
        <v>0</v>
      </c>
      <c r="AV238">
        <v>0</v>
      </c>
      <c r="AW238">
        <v>0</v>
      </c>
      <c r="AX238">
        <v>0</v>
      </c>
      <c r="AY238">
        <v>0</v>
      </c>
      <c r="AZ238">
        <v>0</v>
      </c>
      <c r="BA238">
        <v>0</v>
      </c>
      <c r="BB238">
        <v>0</v>
      </c>
      <c r="BC238">
        <v>0</v>
      </c>
      <c r="BD238">
        <v>0</v>
      </c>
      <c r="BE238">
        <v>0</v>
      </c>
      <c r="BF238">
        <v>0</v>
      </c>
      <c r="BG238">
        <v>0</v>
      </c>
      <c r="BH238">
        <v>2</v>
      </c>
      <c r="BI238">
        <v>17.399999999999999</v>
      </c>
      <c r="BJ238">
        <v>29.6</v>
      </c>
      <c r="BK238">
        <v>30</v>
      </c>
      <c r="BL238">
        <v>326.24</v>
      </c>
      <c r="BM238">
        <v>48.94</v>
      </c>
      <c r="BN238">
        <v>375.18</v>
      </c>
      <c r="BO238">
        <v>375.18</v>
      </c>
      <c r="BQ238" t="s">
        <v>94</v>
      </c>
      <c r="BR238" t="s">
        <v>83</v>
      </c>
      <c r="BS238" s="3">
        <v>44687</v>
      </c>
      <c r="BT238" s="4">
        <v>0.4375</v>
      </c>
      <c r="BU238" t="s">
        <v>520</v>
      </c>
      <c r="BV238" t="s">
        <v>96</v>
      </c>
      <c r="BY238">
        <v>148010.95000000001</v>
      </c>
      <c r="BZ238" t="s">
        <v>97</v>
      </c>
      <c r="CA238" t="s">
        <v>125</v>
      </c>
      <c r="CC238" t="s">
        <v>123</v>
      </c>
      <c r="CD238">
        <v>8600</v>
      </c>
      <c r="CE238" t="s">
        <v>89</v>
      </c>
      <c r="CF238" s="3">
        <v>44690</v>
      </c>
      <c r="CI238">
        <v>2</v>
      </c>
      <c r="CJ238">
        <v>1</v>
      </c>
      <c r="CK238">
        <v>43</v>
      </c>
      <c r="CL238" t="s">
        <v>85</v>
      </c>
    </row>
    <row r="239" spans="1:90" x14ac:dyDescent="0.25">
      <c r="A239" t="s">
        <v>72</v>
      </c>
      <c r="B239" t="s">
        <v>73</v>
      </c>
      <c r="C239" t="s">
        <v>74</v>
      </c>
      <c r="E239" t="str">
        <f>"009940885747"</f>
        <v>009940885747</v>
      </c>
      <c r="F239" s="3">
        <v>44684</v>
      </c>
      <c r="G239">
        <v>202302</v>
      </c>
      <c r="H239" t="s">
        <v>118</v>
      </c>
      <c r="I239" t="s">
        <v>119</v>
      </c>
      <c r="J239" t="s">
        <v>77</v>
      </c>
      <c r="K239" t="s">
        <v>78</v>
      </c>
      <c r="L239" t="s">
        <v>336</v>
      </c>
      <c r="M239" t="s">
        <v>337</v>
      </c>
      <c r="N239" t="s">
        <v>491</v>
      </c>
      <c r="O239" t="s">
        <v>93</v>
      </c>
      <c r="P239" t="str">
        <f>"                              "</f>
        <v xml:space="preserve">                              </v>
      </c>
      <c r="Q239">
        <v>0</v>
      </c>
      <c r="R239">
        <v>0</v>
      </c>
      <c r="S239">
        <v>0</v>
      </c>
      <c r="T239">
        <v>0</v>
      </c>
      <c r="U239">
        <v>0</v>
      </c>
      <c r="V239">
        <v>0</v>
      </c>
      <c r="W239">
        <v>0</v>
      </c>
      <c r="X239">
        <v>0</v>
      </c>
      <c r="Y239">
        <v>0</v>
      </c>
      <c r="Z239">
        <v>0</v>
      </c>
      <c r="AA239">
        <v>0</v>
      </c>
      <c r="AB239">
        <v>0</v>
      </c>
      <c r="AC239">
        <v>0</v>
      </c>
      <c r="AD239">
        <v>0</v>
      </c>
      <c r="AE239">
        <v>0</v>
      </c>
      <c r="AF239">
        <v>0</v>
      </c>
      <c r="AG239">
        <v>0</v>
      </c>
      <c r="AH239">
        <v>0</v>
      </c>
      <c r="AI239">
        <v>0</v>
      </c>
      <c r="AJ239">
        <v>0</v>
      </c>
      <c r="AK239">
        <v>111.6</v>
      </c>
      <c r="AL239">
        <v>0</v>
      </c>
      <c r="AM239">
        <v>0</v>
      </c>
      <c r="AN239">
        <v>0</v>
      </c>
      <c r="AO239">
        <v>0</v>
      </c>
      <c r="AP239">
        <v>0</v>
      </c>
      <c r="AQ239">
        <v>0</v>
      </c>
      <c r="AR239">
        <v>0</v>
      </c>
      <c r="AS239">
        <v>0</v>
      </c>
      <c r="AT239">
        <v>0</v>
      </c>
      <c r="AU239">
        <v>0</v>
      </c>
      <c r="AV239">
        <v>0</v>
      </c>
      <c r="AW239">
        <v>0</v>
      </c>
      <c r="AX239">
        <v>0</v>
      </c>
      <c r="AY239">
        <v>0</v>
      </c>
      <c r="AZ239">
        <v>0</v>
      </c>
      <c r="BA239">
        <v>0</v>
      </c>
      <c r="BB239">
        <v>0</v>
      </c>
      <c r="BC239">
        <v>0</v>
      </c>
      <c r="BD239">
        <v>0</v>
      </c>
      <c r="BE239">
        <v>0</v>
      </c>
      <c r="BF239">
        <v>0</v>
      </c>
      <c r="BG239">
        <v>0</v>
      </c>
      <c r="BH239">
        <v>4</v>
      </c>
      <c r="BI239">
        <v>48</v>
      </c>
      <c r="BJ239">
        <v>66.599999999999994</v>
      </c>
      <c r="BK239">
        <v>67</v>
      </c>
      <c r="BL239">
        <v>335.68</v>
      </c>
      <c r="BM239">
        <v>50.35</v>
      </c>
      <c r="BN239">
        <v>386.03</v>
      </c>
      <c r="BO239">
        <v>386.03</v>
      </c>
      <c r="BQ239" t="s">
        <v>521</v>
      </c>
      <c r="BS239" s="3">
        <v>44685</v>
      </c>
      <c r="BT239" s="4">
        <v>0.6791666666666667</v>
      </c>
      <c r="BU239" t="s">
        <v>522</v>
      </c>
      <c r="BV239" t="s">
        <v>96</v>
      </c>
      <c r="BY239">
        <v>259880</v>
      </c>
      <c r="BZ239" t="s">
        <v>97</v>
      </c>
      <c r="CA239" t="s">
        <v>339</v>
      </c>
      <c r="CC239" t="s">
        <v>337</v>
      </c>
      <c r="CD239">
        <v>920</v>
      </c>
      <c r="CE239" t="s">
        <v>89</v>
      </c>
      <c r="CF239" s="3">
        <v>44686</v>
      </c>
      <c r="CI239">
        <v>1</v>
      </c>
      <c r="CJ239">
        <v>1</v>
      </c>
      <c r="CK239">
        <v>44</v>
      </c>
      <c r="CL239" t="s">
        <v>85</v>
      </c>
    </row>
    <row r="240" spans="1:90" x14ac:dyDescent="0.25">
      <c r="A240" t="s">
        <v>72</v>
      </c>
      <c r="B240" t="s">
        <v>73</v>
      </c>
      <c r="C240" t="s">
        <v>74</v>
      </c>
      <c r="E240" t="str">
        <f>"009941735787"</f>
        <v>009941735787</v>
      </c>
      <c r="F240" s="3">
        <v>44686</v>
      </c>
      <c r="G240">
        <v>202302</v>
      </c>
      <c r="H240" t="s">
        <v>75</v>
      </c>
      <c r="I240" t="s">
        <v>76</v>
      </c>
      <c r="J240" t="s">
        <v>77</v>
      </c>
      <c r="K240" t="s">
        <v>78</v>
      </c>
      <c r="L240" t="s">
        <v>172</v>
      </c>
      <c r="M240" t="s">
        <v>173</v>
      </c>
      <c r="N240" t="s">
        <v>158</v>
      </c>
      <c r="O240" t="s">
        <v>81</v>
      </c>
      <c r="P240" t="str">
        <f>"STORES                        "</f>
        <v xml:space="preserve">STORES                        </v>
      </c>
      <c r="Q240">
        <v>0</v>
      </c>
      <c r="R240">
        <v>0</v>
      </c>
      <c r="S240">
        <v>0</v>
      </c>
      <c r="T240">
        <v>0</v>
      </c>
      <c r="U240">
        <v>0</v>
      </c>
      <c r="V240">
        <v>0</v>
      </c>
      <c r="W240">
        <v>0</v>
      </c>
      <c r="X240">
        <v>0</v>
      </c>
      <c r="Y240">
        <v>0</v>
      </c>
      <c r="Z240">
        <v>0</v>
      </c>
      <c r="AA240">
        <v>0</v>
      </c>
      <c r="AB240">
        <v>0</v>
      </c>
      <c r="AC240">
        <v>0</v>
      </c>
      <c r="AD240">
        <v>0</v>
      </c>
      <c r="AE240">
        <v>0</v>
      </c>
      <c r="AF240">
        <v>0</v>
      </c>
      <c r="AG240">
        <v>0</v>
      </c>
      <c r="AH240">
        <v>0</v>
      </c>
      <c r="AI240">
        <v>0</v>
      </c>
      <c r="AJ240">
        <v>0</v>
      </c>
      <c r="AK240">
        <v>63.44</v>
      </c>
      <c r="AL240">
        <v>0</v>
      </c>
      <c r="AM240">
        <v>0</v>
      </c>
      <c r="AN240">
        <v>0</v>
      </c>
      <c r="AO240">
        <v>0</v>
      </c>
      <c r="AP240">
        <v>0</v>
      </c>
      <c r="AQ240">
        <v>0</v>
      </c>
      <c r="AR240">
        <v>0</v>
      </c>
      <c r="AS240">
        <v>0</v>
      </c>
      <c r="AT240">
        <v>0</v>
      </c>
      <c r="AU240">
        <v>0</v>
      </c>
      <c r="AV240">
        <v>0</v>
      </c>
      <c r="AW240">
        <v>0</v>
      </c>
      <c r="AX240">
        <v>0</v>
      </c>
      <c r="AY240">
        <v>0</v>
      </c>
      <c r="AZ240">
        <v>0</v>
      </c>
      <c r="BA240">
        <v>0</v>
      </c>
      <c r="BB240">
        <v>0</v>
      </c>
      <c r="BC240">
        <v>0</v>
      </c>
      <c r="BD240">
        <v>0</v>
      </c>
      <c r="BE240">
        <v>0</v>
      </c>
      <c r="BF240">
        <v>0</v>
      </c>
      <c r="BG240">
        <v>0</v>
      </c>
      <c r="BH240">
        <v>1</v>
      </c>
      <c r="BI240">
        <v>2.1</v>
      </c>
      <c r="BJ240">
        <v>5.0999999999999996</v>
      </c>
      <c r="BK240">
        <v>5.5</v>
      </c>
      <c r="BL240">
        <v>183.14</v>
      </c>
      <c r="BM240">
        <v>27.47</v>
      </c>
      <c r="BN240">
        <v>210.61</v>
      </c>
      <c r="BO240">
        <v>210.61</v>
      </c>
      <c r="BQ240" t="s">
        <v>94</v>
      </c>
      <c r="BR240" t="s">
        <v>94</v>
      </c>
      <c r="BS240" s="3">
        <v>44687</v>
      </c>
      <c r="BT240" s="4">
        <v>0.44861111111111113</v>
      </c>
      <c r="BU240" t="s">
        <v>523</v>
      </c>
      <c r="BV240" t="s">
        <v>85</v>
      </c>
      <c r="BW240" t="s">
        <v>371</v>
      </c>
      <c r="BX240" t="s">
        <v>524</v>
      </c>
      <c r="BY240">
        <v>25714.560000000001</v>
      </c>
      <c r="BZ240" t="s">
        <v>88</v>
      </c>
      <c r="CA240" t="s">
        <v>525</v>
      </c>
      <c r="CC240" t="s">
        <v>173</v>
      </c>
      <c r="CD240">
        <v>3200</v>
      </c>
      <c r="CE240" t="s">
        <v>89</v>
      </c>
      <c r="CF240" s="3">
        <v>44690</v>
      </c>
      <c r="CI240">
        <v>1</v>
      </c>
      <c r="CJ240">
        <v>1</v>
      </c>
      <c r="CK240">
        <v>21</v>
      </c>
      <c r="CL240" t="s">
        <v>85</v>
      </c>
    </row>
    <row r="241" spans="1:90" x14ac:dyDescent="0.25">
      <c r="A241" t="s">
        <v>72</v>
      </c>
      <c r="B241" t="s">
        <v>73</v>
      </c>
      <c r="C241" t="s">
        <v>74</v>
      </c>
      <c r="E241" t="str">
        <f>"009940900530"</f>
        <v>009940900530</v>
      </c>
      <c r="F241" s="3">
        <v>44684</v>
      </c>
      <c r="G241">
        <v>202302</v>
      </c>
      <c r="H241" t="s">
        <v>118</v>
      </c>
      <c r="I241" t="s">
        <v>119</v>
      </c>
      <c r="J241" t="s">
        <v>77</v>
      </c>
      <c r="K241" t="s">
        <v>78</v>
      </c>
      <c r="L241" t="s">
        <v>407</v>
      </c>
      <c r="M241" t="s">
        <v>408</v>
      </c>
      <c r="N241" t="s">
        <v>491</v>
      </c>
      <c r="O241" t="s">
        <v>93</v>
      </c>
      <c r="P241" t="str">
        <f>"                              "</f>
        <v xml:space="preserve">                              </v>
      </c>
      <c r="Q241">
        <v>0</v>
      </c>
      <c r="R241">
        <v>0</v>
      </c>
      <c r="S241">
        <v>0</v>
      </c>
      <c r="T241">
        <v>0</v>
      </c>
      <c r="U241">
        <v>0</v>
      </c>
      <c r="V241">
        <v>0</v>
      </c>
      <c r="W241">
        <v>0</v>
      </c>
      <c r="X241">
        <v>0</v>
      </c>
      <c r="Y241">
        <v>0</v>
      </c>
      <c r="Z241">
        <v>0</v>
      </c>
      <c r="AA241">
        <v>0</v>
      </c>
      <c r="AB241">
        <v>0</v>
      </c>
      <c r="AC241">
        <v>0</v>
      </c>
      <c r="AD241">
        <v>0</v>
      </c>
      <c r="AE241">
        <v>0</v>
      </c>
      <c r="AF241">
        <v>0</v>
      </c>
      <c r="AG241">
        <v>0</v>
      </c>
      <c r="AH241">
        <v>0</v>
      </c>
      <c r="AI241">
        <v>0</v>
      </c>
      <c r="AJ241">
        <v>0</v>
      </c>
      <c r="AK241">
        <v>98.03</v>
      </c>
      <c r="AL241">
        <v>0</v>
      </c>
      <c r="AM241">
        <v>0</v>
      </c>
      <c r="AN241">
        <v>0</v>
      </c>
      <c r="AO241">
        <v>0</v>
      </c>
      <c r="AP241">
        <v>0</v>
      </c>
      <c r="AQ241">
        <v>0</v>
      </c>
      <c r="AR241">
        <v>0</v>
      </c>
      <c r="AS241">
        <v>0</v>
      </c>
      <c r="AT241">
        <v>0</v>
      </c>
      <c r="AU241">
        <v>0</v>
      </c>
      <c r="AV241">
        <v>0</v>
      </c>
      <c r="AW241">
        <v>0</v>
      </c>
      <c r="AX241">
        <v>0</v>
      </c>
      <c r="AY241">
        <v>0</v>
      </c>
      <c r="AZ241">
        <v>0</v>
      </c>
      <c r="BA241">
        <v>0</v>
      </c>
      <c r="BB241">
        <v>0</v>
      </c>
      <c r="BC241">
        <v>0</v>
      </c>
      <c r="BD241">
        <v>0</v>
      </c>
      <c r="BE241">
        <v>0</v>
      </c>
      <c r="BF241">
        <v>0</v>
      </c>
      <c r="BG241">
        <v>0</v>
      </c>
      <c r="BH241">
        <v>2</v>
      </c>
      <c r="BI241">
        <v>24</v>
      </c>
      <c r="BJ241">
        <v>55.8</v>
      </c>
      <c r="BK241">
        <v>56</v>
      </c>
      <c r="BL241">
        <v>295.49</v>
      </c>
      <c r="BM241">
        <v>44.32</v>
      </c>
      <c r="BN241">
        <v>339.81</v>
      </c>
      <c r="BO241">
        <v>339.81</v>
      </c>
      <c r="BQ241" t="s">
        <v>489</v>
      </c>
      <c r="BS241" s="3">
        <v>44685</v>
      </c>
      <c r="BT241" s="4">
        <v>0.5854166666666667</v>
      </c>
      <c r="BU241" t="s">
        <v>526</v>
      </c>
      <c r="BV241" t="s">
        <v>96</v>
      </c>
      <c r="BY241">
        <v>139400</v>
      </c>
      <c r="BZ241" t="s">
        <v>97</v>
      </c>
      <c r="CA241" t="s">
        <v>410</v>
      </c>
      <c r="CC241" t="s">
        <v>408</v>
      </c>
      <c r="CD241">
        <v>1150</v>
      </c>
      <c r="CE241" t="s">
        <v>89</v>
      </c>
      <c r="CF241" s="3">
        <v>44686</v>
      </c>
      <c r="CI241">
        <v>5</v>
      </c>
      <c r="CJ241">
        <v>1</v>
      </c>
      <c r="CK241">
        <v>44</v>
      </c>
      <c r="CL241" t="s">
        <v>85</v>
      </c>
    </row>
    <row r="242" spans="1:90" x14ac:dyDescent="0.25">
      <c r="A242" t="s">
        <v>72</v>
      </c>
      <c r="B242" t="s">
        <v>73</v>
      </c>
      <c r="C242" t="s">
        <v>74</v>
      </c>
      <c r="E242" t="str">
        <f>"009941792992"</f>
        <v>009941792992</v>
      </c>
      <c r="F242" s="3">
        <v>44686</v>
      </c>
      <c r="G242">
        <v>202302</v>
      </c>
      <c r="H242" t="s">
        <v>336</v>
      </c>
      <c r="I242" t="s">
        <v>337</v>
      </c>
      <c r="J242" t="s">
        <v>165</v>
      </c>
      <c r="K242" t="s">
        <v>78</v>
      </c>
      <c r="L242" t="s">
        <v>118</v>
      </c>
      <c r="M242" t="s">
        <v>119</v>
      </c>
      <c r="N242" t="s">
        <v>77</v>
      </c>
      <c r="O242" t="s">
        <v>93</v>
      </c>
      <c r="P242" t="str">
        <f>"                              "</f>
        <v xml:space="preserve">                              </v>
      </c>
      <c r="Q242">
        <v>0</v>
      </c>
      <c r="R242">
        <v>0</v>
      </c>
      <c r="S242">
        <v>0</v>
      </c>
      <c r="T242">
        <v>0</v>
      </c>
      <c r="U242">
        <v>0</v>
      </c>
      <c r="V242">
        <v>0</v>
      </c>
      <c r="W242">
        <v>0</v>
      </c>
      <c r="X242">
        <v>0</v>
      </c>
      <c r="Y242">
        <v>0</v>
      </c>
      <c r="Z242">
        <v>0</v>
      </c>
      <c r="AA242">
        <v>0</v>
      </c>
      <c r="AB242">
        <v>0</v>
      </c>
      <c r="AC242">
        <v>0</v>
      </c>
      <c r="AD242">
        <v>0</v>
      </c>
      <c r="AE242">
        <v>0</v>
      </c>
      <c r="AF242">
        <v>0</v>
      </c>
      <c r="AG242">
        <v>0</v>
      </c>
      <c r="AH242">
        <v>0</v>
      </c>
      <c r="AI242">
        <v>0</v>
      </c>
      <c r="AJ242">
        <v>0</v>
      </c>
      <c r="AK242">
        <v>96.74</v>
      </c>
      <c r="AL242">
        <v>0</v>
      </c>
      <c r="AM242">
        <v>0</v>
      </c>
      <c r="AN242">
        <v>0</v>
      </c>
      <c r="AO242">
        <v>0</v>
      </c>
      <c r="AP242">
        <v>0</v>
      </c>
      <c r="AQ242">
        <v>0</v>
      </c>
      <c r="AR242">
        <v>0</v>
      </c>
      <c r="AS242">
        <v>0</v>
      </c>
      <c r="AT242">
        <v>0</v>
      </c>
      <c r="AU242">
        <v>0</v>
      </c>
      <c r="AV242">
        <v>0</v>
      </c>
      <c r="AW242">
        <v>0</v>
      </c>
      <c r="AX242">
        <v>0</v>
      </c>
      <c r="AY242">
        <v>0</v>
      </c>
      <c r="AZ242">
        <v>0</v>
      </c>
      <c r="BA242">
        <v>0</v>
      </c>
      <c r="BB242">
        <v>0</v>
      </c>
      <c r="BC242">
        <v>0</v>
      </c>
      <c r="BD242">
        <v>0</v>
      </c>
      <c r="BE242">
        <v>0</v>
      </c>
      <c r="BF242">
        <v>0</v>
      </c>
      <c r="BG242">
        <v>0</v>
      </c>
      <c r="BH242">
        <v>1</v>
      </c>
      <c r="BI242">
        <v>15</v>
      </c>
      <c r="BJ242">
        <v>51.6</v>
      </c>
      <c r="BK242">
        <v>52</v>
      </c>
      <c r="BL242">
        <v>284.52</v>
      </c>
      <c r="BM242">
        <v>42.68</v>
      </c>
      <c r="BN242">
        <v>327.2</v>
      </c>
      <c r="BO242">
        <v>327.2</v>
      </c>
      <c r="BQ242" t="s">
        <v>217</v>
      </c>
      <c r="BR242" t="s">
        <v>527</v>
      </c>
      <c r="BS242" s="3">
        <v>44686</v>
      </c>
      <c r="BT242" s="4">
        <v>0.48958333333333331</v>
      </c>
      <c r="BU242" t="s">
        <v>131</v>
      </c>
      <c r="BV242" t="s">
        <v>96</v>
      </c>
      <c r="BY242">
        <v>257868</v>
      </c>
      <c r="BZ242" t="s">
        <v>97</v>
      </c>
      <c r="CA242" t="s">
        <v>121</v>
      </c>
      <c r="CC242" t="s">
        <v>119</v>
      </c>
      <c r="CD242">
        <v>699</v>
      </c>
      <c r="CE242" t="s">
        <v>89</v>
      </c>
      <c r="CF242" s="3">
        <v>44686</v>
      </c>
      <c r="CI242">
        <v>1</v>
      </c>
      <c r="CJ242">
        <v>0</v>
      </c>
      <c r="CK242">
        <v>44</v>
      </c>
      <c r="CL242" t="s">
        <v>85</v>
      </c>
    </row>
    <row r="243" spans="1:90" x14ac:dyDescent="0.25">
      <c r="A243" t="s">
        <v>72</v>
      </c>
      <c r="B243" t="s">
        <v>73</v>
      </c>
      <c r="C243" t="s">
        <v>74</v>
      </c>
      <c r="E243" t="str">
        <f>"009940900531"</f>
        <v>009940900531</v>
      </c>
      <c r="F243" s="3">
        <v>44684</v>
      </c>
      <c r="G243">
        <v>202302</v>
      </c>
      <c r="H243" t="s">
        <v>118</v>
      </c>
      <c r="I243" t="s">
        <v>119</v>
      </c>
      <c r="J243" t="s">
        <v>77</v>
      </c>
      <c r="K243" t="s">
        <v>78</v>
      </c>
      <c r="L243" t="s">
        <v>215</v>
      </c>
      <c r="M243" t="s">
        <v>216</v>
      </c>
      <c r="N243" t="s">
        <v>491</v>
      </c>
      <c r="O243" t="s">
        <v>93</v>
      </c>
      <c r="P243" t="str">
        <f>"                              "</f>
        <v xml:space="preserve">                              </v>
      </c>
      <c r="Q243">
        <v>0</v>
      </c>
      <c r="R243">
        <v>0</v>
      </c>
      <c r="S243">
        <v>0</v>
      </c>
      <c r="T243">
        <v>0</v>
      </c>
      <c r="U243">
        <v>0</v>
      </c>
      <c r="V243">
        <v>0</v>
      </c>
      <c r="W243">
        <v>0</v>
      </c>
      <c r="X243">
        <v>0</v>
      </c>
      <c r="Y243">
        <v>0</v>
      </c>
      <c r="Z243">
        <v>0</v>
      </c>
      <c r="AA243">
        <v>0</v>
      </c>
      <c r="AB243">
        <v>0</v>
      </c>
      <c r="AC243">
        <v>0</v>
      </c>
      <c r="AD243">
        <v>0</v>
      </c>
      <c r="AE243">
        <v>0</v>
      </c>
      <c r="AF243">
        <v>0</v>
      </c>
      <c r="AG243">
        <v>0</v>
      </c>
      <c r="AH243">
        <v>0</v>
      </c>
      <c r="AI243">
        <v>0</v>
      </c>
      <c r="AJ243">
        <v>0</v>
      </c>
      <c r="AK243">
        <v>112.84</v>
      </c>
      <c r="AL243">
        <v>0</v>
      </c>
      <c r="AM243">
        <v>0</v>
      </c>
      <c r="AN243">
        <v>0</v>
      </c>
      <c r="AO243">
        <v>0</v>
      </c>
      <c r="AP243">
        <v>0</v>
      </c>
      <c r="AQ243">
        <v>0</v>
      </c>
      <c r="AR243">
        <v>0</v>
      </c>
      <c r="AS243">
        <v>0</v>
      </c>
      <c r="AT243">
        <v>0</v>
      </c>
      <c r="AU243">
        <v>0</v>
      </c>
      <c r="AV243">
        <v>0</v>
      </c>
      <c r="AW243">
        <v>0</v>
      </c>
      <c r="AX243">
        <v>0</v>
      </c>
      <c r="AY243">
        <v>0</v>
      </c>
      <c r="AZ243">
        <v>0</v>
      </c>
      <c r="BA243">
        <v>0</v>
      </c>
      <c r="BB243">
        <v>0</v>
      </c>
      <c r="BC243">
        <v>0</v>
      </c>
      <c r="BD243">
        <v>0</v>
      </c>
      <c r="BE243">
        <v>0</v>
      </c>
      <c r="BF243">
        <v>0</v>
      </c>
      <c r="BG243">
        <v>0</v>
      </c>
      <c r="BH243">
        <v>2</v>
      </c>
      <c r="BI243">
        <v>67.099999999999994</v>
      </c>
      <c r="BJ243">
        <v>31.3</v>
      </c>
      <c r="BK243">
        <v>68</v>
      </c>
      <c r="BL243">
        <v>339.34</v>
      </c>
      <c r="BM243">
        <v>50.9</v>
      </c>
      <c r="BN243">
        <v>390.24</v>
      </c>
      <c r="BO243">
        <v>390.24</v>
      </c>
      <c r="BQ243" t="s">
        <v>528</v>
      </c>
      <c r="BS243" s="3">
        <v>44685</v>
      </c>
      <c r="BT243" s="4">
        <v>0.58124999999999993</v>
      </c>
      <c r="BU243" t="s">
        <v>403</v>
      </c>
      <c r="BV243" t="s">
        <v>96</v>
      </c>
      <c r="BY243">
        <v>156720</v>
      </c>
      <c r="BZ243" t="s">
        <v>97</v>
      </c>
      <c r="CA243" t="s">
        <v>404</v>
      </c>
      <c r="CC243" t="s">
        <v>216</v>
      </c>
      <c r="CD243">
        <v>850</v>
      </c>
      <c r="CE243" t="s">
        <v>89</v>
      </c>
      <c r="CF243" s="3">
        <v>44686</v>
      </c>
      <c r="CI243">
        <v>1</v>
      </c>
      <c r="CJ243">
        <v>1</v>
      </c>
      <c r="CK243">
        <v>44</v>
      </c>
      <c r="CL243" t="s">
        <v>85</v>
      </c>
    </row>
    <row r="244" spans="1:90" x14ac:dyDescent="0.25">
      <c r="A244" t="s">
        <v>72</v>
      </c>
      <c r="B244" t="s">
        <v>73</v>
      </c>
      <c r="C244" t="s">
        <v>74</v>
      </c>
      <c r="E244" t="str">
        <f>"009941994642"</f>
        <v>009941994642</v>
      </c>
      <c r="F244" s="3">
        <v>44685</v>
      </c>
      <c r="G244">
        <v>202302</v>
      </c>
      <c r="H244" t="s">
        <v>209</v>
      </c>
      <c r="I244" t="s">
        <v>210</v>
      </c>
      <c r="J244" t="s">
        <v>77</v>
      </c>
      <c r="K244" t="s">
        <v>78</v>
      </c>
      <c r="L244" t="s">
        <v>245</v>
      </c>
      <c r="M244" t="s">
        <v>246</v>
      </c>
      <c r="N244" t="s">
        <v>77</v>
      </c>
      <c r="O244" t="s">
        <v>93</v>
      </c>
      <c r="P244" t="str">
        <f>"                              "</f>
        <v xml:space="preserve">                              </v>
      </c>
      <c r="Q244">
        <v>0</v>
      </c>
      <c r="R244">
        <v>0</v>
      </c>
      <c r="S244">
        <v>0</v>
      </c>
      <c r="T244">
        <v>0</v>
      </c>
      <c r="U244">
        <v>0</v>
      </c>
      <c r="V244">
        <v>0</v>
      </c>
      <c r="W244">
        <v>0</v>
      </c>
      <c r="X244">
        <v>0</v>
      </c>
      <c r="Y244">
        <v>0</v>
      </c>
      <c r="Z244">
        <v>0</v>
      </c>
      <c r="AA244">
        <v>0</v>
      </c>
      <c r="AB244">
        <v>0</v>
      </c>
      <c r="AC244">
        <v>0</v>
      </c>
      <c r="AD244">
        <v>0</v>
      </c>
      <c r="AE244">
        <v>0</v>
      </c>
      <c r="AF244">
        <v>0</v>
      </c>
      <c r="AG244">
        <v>0</v>
      </c>
      <c r="AH244">
        <v>0</v>
      </c>
      <c r="AI244">
        <v>0</v>
      </c>
      <c r="AJ244">
        <v>0</v>
      </c>
      <c r="AK244">
        <v>62.94</v>
      </c>
      <c r="AL244">
        <v>0</v>
      </c>
      <c r="AM244">
        <v>0</v>
      </c>
      <c r="AN244">
        <v>0</v>
      </c>
      <c r="AO244">
        <v>0</v>
      </c>
      <c r="AP244">
        <v>0</v>
      </c>
      <c r="AQ244">
        <v>0</v>
      </c>
      <c r="AR244">
        <v>0</v>
      </c>
      <c r="AS244">
        <v>0</v>
      </c>
      <c r="AT244">
        <v>0</v>
      </c>
      <c r="AU244">
        <v>0</v>
      </c>
      <c r="AV244">
        <v>0</v>
      </c>
      <c r="AW244">
        <v>0</v>
      </c>
      <c r="AX244">
        <v>0</v>
      </c>
      <c r="AY244">
        <v>0</v>
      </c>
      <c r="AZ244">
        <v>0</v>
      </c>
      <c r="BA244">
        <v>0</v>
      </c>
      <c r="BB244">
        <v>0</v>
      </c>
      <c r="BC244">
        <v>0</v>
      </c>
      <c r="BD244">
        <v>0</v>
      </c>
      <c r="BE244">
        <v>0</v>
      </c>
      <c r="BF244">
        <v>0</v>
      </c>
      <c r="BG244">
        <v>0</v>
      </c>
      <c r="BH244">
        <v>1</v>
      </c>
      <c r="BI244">
        <v>1</v>
      </c>
      <c r="BJ244">
        <v>0.2</v>
      </c>
      <c r="BK244">
        <v>1</v>
      </c>
      <c r="BL244">
        <v>186.94</v>
      </c>
      <c r="BM244">
        <v>28.04</v>
      </c>
      <c r="BN244">
        <v>214.98</v>
      </c>
      <c r="BO244">
        <v>214.98</v>
      </c>
      <c r="BQ244" t="s">
        <v>247</v>
      </c>
      <c r="BR244" t="s">
        <v>212</v>
      </c>
      <c r="BS244" s="3">
        <v>44685</v>
      </c>
      <c r="BT244" s="4">
        <v>0.41666666666666669</v>
      </c>
      <c r="BU244" t="s">
        <v>247</v>
      </c>
      <c r="BV244" t="s">
        <v>96</v>
      </c>
      <c r="BY244">
        <v>1200</v>
      </c>
      <c r="BZ244" t="s">
        <v>97</v>
      </c>
      <c r="CC244" t="s">
        <v>246</v>
      </c>
      <c r="CD244">
        <v>9459</v>
      </c>
      <c r="CE244" t="s">
        <v>89</v>
      </c>
      <c r="CF244" s="3">
        <v>44686</v>
      </c>
      <c r="CI244">
        <v>1</v>
      </c>
      <c r="CJ244">
        <v>0</v>
      </c>
      <c r="CK244">
        <v>43</v>
      </c>
      <c r="CL244" t="s">
        <v>85</v>
      </c>
    </row>
    <row r="245" spans="1:90" x14ac:dyDescent="0.25">
      <c r="A245" t="s">
        <v>72</v>
      </c>
      <c r="B245" t="s">
        <v>73</v>
      </c>
      <c r="C245" t="s">
        <v>74</v>
      </c>
      <c r="E245" t="str">
        <f>"009941735792"</f>
        <v>009941735792</v>
      </c>
      <c r="F245" s="3">
        <v>44685</v>
      </c>
      <c r="G245">
        <v>202302</v>
      </c>
      <c r="H245" t="s">
        <v>75</v>
      </c>
      <c r="I245" t="s">
        <v>76</v>
      </c>
      <c r="J245" t="s">
        <v>77</v>
      </c>
      <c r="K245" t="s">
        <v>78</v>
      </c>
      <c r="L245" t="s">
        <v>245</v>
      </c>
      <c r="M245" t="s">
        <v>246</v>
      </c>
      <c r="N245" t="s">
        <v>92</v>
      </c>
      <c r="O245" t="s">
        <v>93</v>
      </c>
      <c r="P245" t="str">
        <f>"STORES                        "</f>
        <v xml:space="preserve">STORES                        </v>
      </c>
      <c r="Q245">
        <v>0</v>
      </c>
      <c r="R245">
        <v>0</v>
      </c>
      <c r="S245">
        <v>0</v>
      </c>
      <c r="T245">
        <v>0</v>
      </c>
      <c r="U245">
        <v>0</v>
      </c>
      <c r="V245">
        <v>0</v>
      </c>
      <c r="W245">
        <v>0</v>
      </c>
      <c r="X245">
        <v>0</v>
      </c>
      <c r="Y245">
        <v>0</v>
      </c>
      <c r="Z245">
        <v>0</v>
      </c>
      <c r="AA245">
        <v>0</v>
      </c>
      <c r="AB245">
        <v>0</v>
      </c>
      <c r="AC245">
        <v>0</v>
      </c>
      <c r="AD245">
        <v>0</v>
      </c>
      <c r="AE245">
        <v>0</v>
      </c>
      <c r="AF245">
        <v>0</v>
      </c>
      <c r="AG245">
        <v>0</v>
      </c>
      <c r="AH245">
        <v>0</v>
      </c>
      <c r="AI245">
        <v>0</v>
      </c>
      <c r="AJ245">
        <v>0</v>
      </c>
      <c r="AK245">
        <v>143.37</v>
      </c>
      <c r="AL245">
        <v>0</v>
      </c>
      <c r="AM245">
        <v>0</v>
      </c>
      <c r="AN245">
        <v>0</v>
      </c>
      <c r="AO245">
        <v>0</v>
      </c>
      <c r="AP245">
        <v>0</v>
      </c>
      <c r="AQ245">
        <v>0</v>
      </c>
      <c r="AR245">
        <v>0</v>
      </c>
      <c r="AS245">
        <v>0</v>
      </c>
      <c r="AT245">
        <v>0</v>
      </c>
      <c r="AU245">
        <v>0</v>
      </c>
      <c r="AV245">
        <v>0</v>
      </c>
      <c r="AW245">
        <v>0</v>
      </c>
      <c r="AX245">
        <v>0</v>
      </c>
      <c r="AY245">
        <v>0</v>
      </c>
      <c r="AZ245">
        <v>0</v>
      </c>
      <c r="BA245">
        <v>0</v>
      </c>
      <c r="BB245">
        <v>0</v>
      </c>
      <c r="BC245">
        <v>0</v>
      </c>
      <c r="BD245">
        <v>0</v>
      </c>
      <c r="BE245">
        <v>0</v>
      </c>
      <c r="BF245">
        <v>0</v>
      </c>
      <c r="BG245">
        <v>0</v>
      </c>
      <c r="BH245">
        <v>1</v>
      </c>
      <c r="BI245">
        <v>28.7</v>
      </c>
      <c r="BJ245">
        <v>39.6</v>
      </c>
      <c r="BK245">
        <v>40</v>
      </c>
      <c r="BL245">
        <v>419.12</v>
      </c>
      <c r="BM245">
        <v>62.87</v>
      </c>
      <c r="BN245">
        <v>481.99</v>
      </c>
      <c r="BO245">
        <v>481.99</v>
      </c>
      <c r="BQ245" t="s">
        <v>529</v>
      </c>
      <c r="BR245" t="s">
        <v>94</v>
      </c>
      <c r="BS245" s="3">
        <v>44685</v>
      </c>
      <c r="BT245" s="4">
        <v>0.41666666666666669</v>
      </c>
      <c r="BU245" t="s">
        <v>247</v>
      </c>
      <c r="BV245" t="s">
        <v>96</v>
      </c>
      <c r="BY245">
        <v>198136.24</v>
      </c>
      <c r="BZ245" t="s">
        <v>97</v>
      </c>
      <c r="CC245" t="s">
        <v>246</v>
      </c>
      <c r="CD245">
        <v>9459</v>
      </c>
      <c r="CE245" t="s">
        <v>89</v>
      </c>
      <c r="CF245" s="3">
        <v>44686</v>
      </c>
      <c r="CI245">
        <v>1</v>
      </c>
      <c r="CJ245">
        <v>0</v>
      </c>
      <c r="CK245">
        <v>43</v>
      </c>
      <c r="CL245" t="s">
        <v>85</v>
      </c>
    </row>
    <row r="246" spans="1:90" x14ac:dyDescent="0.25">
      <c r="A246" t="s">
        <v>72</v>
      </c>
      <c r="B246" t="s">
        <v>73</v>
      </c>
      <c r="C246" t="s">
        <v>74</v>
      </c>
      <c r="E246" t="str">
        <f>"009941916094"</f>
        <v>009941916094</v>
      </c>
      <c r="F246" s="3">
        <v>44685</v>
      </c>
      <c r="G246">
        <v>202302</v>
      </c>
      <c r="H246" t="s">
        <v>75</v>
      </c>
      <c r="I246" t="s">
        <v>76</v>
      </c>
      <c r="J246" t="s">
        <v>77</v>
      </c>
      <c r="K246" t="s">
        <v>78</v>
      </c>
      <c r="L246" t="s">
        <v>79</v>
      </c>
      <c r="M246" t="s">
        <v>80</v>
      </c>
      <c r="N246" t="s">
        <v>283</v>
      </c>
      <c r="O246" t="s">
        <v>81</v>
      </c>
      <c r="P246" t="str">
        <f>"STORES                        "</f>
        <v xml:space="preserve">STORES                        </v>
      </c>
      <c r="Q246">
        <v>0</v>
      </c>
      <c r="R246">
        <v>0</v>
      </c>
      <c r="S246">
        <v>0</v>
      </c>
      <c r="T246">
        <v>0</v>
      </c>
      <c r="U246">
        <v>0</v>
      </c>
      <c r="V246">
        <v>0</v>
      </c>
      <c r="W246">
        <v>0</v>
      </c>
      <c r="X246">
        <v>0</v>
      </c>
      <c r="Y246">
        <v>0</v>
      </c>
      <c r="Z246">
        <v>0</v>
      </c>
      <c r="AA246">
        <v>0</v>
      </c>
      <c r="AB246">
        <v>0</v>
      </c>
      <c r="AC246">
        <v>0</v>
      </c>
      <c r="AD246">
        <v>0</v>
      </c>
      <c r="AE246">
        <v>0</v>
      </c>
      <c r="AF246">
        <v>0</v>
      </c>
      <c r="AG246">
        <v>0</v>
      </c>
      <c r="AH246">
        <v>0</v>
      </c>
      <c r="AI246">
        <v>0</v>
      </c>
      <c r="AJ246">
        <v>0</v>
      </c>
      <c r="AK246">
        <v>75</v>
      </c>
      <c r="AL246">
        <v>0</v>
      </c>
      <c r="AM246">
        <v>0</v>
      </c>
      <c r="AN246">
        <v>0</v>
      </c>
      <c r="AO246">
        <v>0</v>
      </c>
      <c r="AP246">
        <v>0</v>
      </c>
      <c r="AQ246">
        <v>0</v>
      </c>
      <c r="AR246">
        <v>0</v>
      </c>
      <c r="AS246">
        <v>0</v>
      </c>
      <c r="AT246">
        <v>0</v>
      </c>
      <c r="AU246">
        <v>0</v>
      </c>
      <c r="AV246">
        <v>0</v>
      </c>
      <c r="AW246">
        <v>0</v>
      </c>
      <c r="AX246">
        <v>0</v>
      </c>
      <c r="AY246">
        <v>0</v>
      </c>
      <c r="AZ246">
        <v>0</v>
      </c>
      <c r="BA246">
        <v>0</v>
      </c>
      <c r="BB246">
        <v>0</v>
      </c>
      <c r="BC246">
        <v>0</v>
      </c>
      <c r="BD246">
        <v>0</v>
      </c>
      <c r="BE246">
        <v>0</v>
      </c>
      <c r="BF246">
        <v>0</v>
      </c>
      <c r="BG246">
        <v>0</v>
      </c>
      <c r="BH246">
        <v>1</v>
      </c>
      <c r="BI246">
        <v>3</v>
      </c>
      <c r="BJ246">
        <v>3.4</v>
      </c>
      <c r="BK246">
        <v>3.5</v>
      </c>
      <c r="BL246">
        <v>216.51</v>
      </c>
      <c r="BM246">
        <v>32.479999999999997</v>
      </c>
      <c r="BN246">
        <v>248.99</v>
      </c>
      <c r="BO246">
        <v>248.99</v>
      </c>
      <c r="BQ246" t="s">
        <v>530</v>
      </c>
      <c r="BR246" t="s">
        <v>134</v>
      </c>
      <c r="BS246" s="3">
        <v>44685</v>
      </c>
      <c r="BT246" s="4">
        <v>0.33333333333333331</v>
      </c>
      <c r="BU246" t="s">
        <v>84</v>
      </c>
      <c r="BV246" t="s">
        <v>96</v>
      </c>
      <c r="BY246">
        <v>17097.14</v>
      </c>
      <c r="BZ246" t="s">
        <v>88</v>
      </c>
      <c r="CC246" t="s">
        <v>80</v>
      </c>
      <c r="CD246">
        <v>9700</v>
      </c>
      <c r="CE246" t="s">
        <v>89</v>
      </c>
      <c r="CF246" s="3">
        <v>44687</v>
      </c>
      <c r="CI246">
        <v>1</v>
      </c>
      <c r="CJ246">
        <v>0</v>
      </c>
      <c r="CK246">
        <v>23</v>
      </c>
      <c r="CL246" t="s">
        <v>85</v>
      </c>
    </row>
    <row r="247" spans="1:90" x14ac:dyDescent="0.25">
      <c r="A247" t="s">
        <v>72</v>
      </c>
      <c r="B247" t="s">
        <v>73</v>
      </c>
      <c r="C247" t="s">
        <v>74</v>
      </c>
      <c r="E247" t="str">
        <f>"009941735791"</f>
        <v>009941735791</v>
      </c>
      <c r="F247" s="3">
        <v>44685</v>
      </c>
      <c r="G247">
        <v>202302</v>
      </c>
      <c r="H247" t="s">
        <v>75</v>
      </c>
      <c r="I247" t="s">
        <v>76</v>
      </c>
      <c r="J247" t="s">
        <v>77</v>
      </c>
      <c r="K247" t="s">
        <v>78</v>
      </c>
      <c r="L247" t="s">
        <v>169</v>
      </c>
      <c r="M247" t="s">
        <v>170</v>
      </c>
      <c r="N247" t="s">
        <v>531</v>
      </c>
      <c r="O247" t="s">
        <v>93</v>
      </c>
      <c r="P247" t="str">
        <f>"STORES                        "</f>
        <v xml:space="preserve">STORES                        </v>
      </c>
      <c r="Q247">
        <v>0</v>
      </c>
      <c r="R247">
        <v>0</v>
      </c>
      <c r="S247">
        <v>0</v>
      </c>
      <c r="T247">
        <v>0</v>
      </c>
      <c r="U247">
        <v>0</v>
      </c>
      <c r="V247">
        <v>0</v>
      </c>
      <c r="W247">
        <v>0</v>
      </c>
      <c r="X247">
        <v>0</v>
      </c>
      <c r="Y247">
        <v>0</v>
      </c>
      <c r="Z247">
        <v>0</v>
      </c>
      <c r="AA247">
        <v>0</v>
      </c>
      <c r="AB247">
        <v>0</v>
      </c>
      <c r="AC247">
        <v>0</v>
      </c>
      <c r="AD247">
        <v>0</v>
      </c>
      <c r="AE247">
        <v>0</v>
      </c>
      <c r="AF247">
        <v>0</v>
      </c>
      <c r="AG247">
        <v>0</v>
      </c>
      <c r="AH247">
        <v>0</v>
      </c>
      <c r="AI247">
        <v>0</v>
      </c>
      <c r="AJ247">
        <v>0</v>
      </c>
      <c r="AK247">
        <v>162.66999999999999</v>
      </c>
      <c r="AL247">
        <v>0</v>
      </c>
      <c r="AM247">
        <v>0</v>
      </c>
      <c r="AN247">
        <v>0</v>
      </c>
      <c r="AO247">
        <v>0</v>
      </c>
      <c r="AP247">
        <v>0</v>
      </c>
      <c r="AQ247">
        <v>0</v>
      </c>
      <c r="AR247">
        <v>0</v>
      </c>
      <c r="AS247">
        <v>0</v>
      </c>
      <c r="AT247">
        <v>0</v>
      </c>
      <c r="AU247">
        <v>0</v>
      </c>
      <c r="AV247">
        <v>0</v>
      </c>
      <c r="AW247">
        <v>0</v>
      </c>
      <c r="AX247">
        <v>0</v>
      </c>
      <c r="AY247">
        <v>0</v>
      </c>
      <c r="AZ247">
        <v>0</v>
      </c>
      <c r="BA247">
        <v>0</v>
      </c>
      <c r="BB247">
        <v>0</v>
      </c>
      <c r="BC247">
        <v>0</v>
      </c>
      <c r="BD247">
        <v>0</v>
      </c>
      <c r="BE247">
        <v>0</v>
      </c>
      <c r="BF247">
        <v>0</v>
      </c>
      <c r="BG247">
        <v>0</v>
      </c>
      <c r="BH247">
        <v>1</v>
      </c>
      <c r="BI247">
        <v>39.700000000000003</v>
      </c>
      <c r="BJ247">
        <v>45.2</v>
      </c>
      <c r="BK247">
        <v>46</v>
      </c>
      <c r="BL247">
        <v>474.84</v>
      </c>
      <c r="BM247">
        <v>71.23</v>
      </c>
      <c r="BN247">
        <v>546.07000000000005</v>
      </c>
      <c r="BO247">
        <v>546.07000000000005</v>
      </c>
      <c r="BQ247" t="s">
        <v>532</v>
      </c>
      <c r="BR247" t="s">
        <v>83</v>
      </c>
      <c r="BS247" s="3">
        <v>44693</v>
      </c>
      <c r="BT247" s="4">
        <v>0.3923611111111111</v>
      </c>
      <c r="BU247" t="s">
        <v>270</v>
      </c>
      <c r="BV247" t="s">
        <v>85</v>
      </c>
      <c r="BW247" t="s">
        <v>214</v>
      </c>
      <c r="BX247" t="s">
        <v>291</v>
      </c>
      <c r="BY247">
        <v>225914.3</v>
      </c>
      <c r="BZ247" t="s">
        <v>97</v>
      </c>
      <c r="CC247" t="s">
        <v>170</v>
      </c>
      <c r="CD247">
        <v>2940</v>
      </c>
      <c r="CE247" t="s">
        <v>89</v>
      </c>
      <c r="CF247" s="3">
        <v>44694</v>
      </c>
      <c r="CI247">
        <v>1</v>
      </c>
      <c r="CJ247">
        <v>6</v>
      </c>
      <c r="CK247">
        <v>43</v>
      </c>
      <c r="CL247" t="s">
        <v>85</v>
      </c>
    </row>
    <row r="248" spans="1:90" x14ac:dyDescent="0.25">
      <c r="A248" t="s">
        <v>72</v>
      </c>
      <c r="B248" t="s">
        <v>73</v>
      </c>
      <c r="C248" t="s">
        <v>74</v>
      </c>
      <c r="E248" t="str">
        <f>"009941994643"</f>
        <v>009941994643</v>
      </c>
      <c r="F248" s="3">
        <v>44685</v>
      </c>
      <c r="G248">
        <v>202302</v>
      </c>
      <c r="H248" t="s">
        <v>209</v>
      </c>
      <c r="I248" t="s">
        <v>210</v>
      </c>
      <c r="J248" t="s">
        <v>77</v>
      </c>
      <c r="K248" t="s">
        <v>78</v>
      </c>
      <c r="L248" t="s">
        <v>75</v>
      </c>
      <c r="M248" t="s">
        <v>76</v>
      </c>
      <c r="N248" t="s">
        <v>77</v>
      </c>
      <c r="O248" t="s">
        <v>93</v>
      </c>
      <c r="P248" t="str">
        <f>"                              "</f>
        <v xml:space="preserve">                              </v>
      </c>
      <c r="Q248">
        <v>0</v>
      </c>
      <c r="R248">
        <v>0</v>
      </c>
      <c r="S248">
        <v>0</v>
      </c>
      <c r="T248">
        <v>0</v>
      </c>
      <c r="U248">
        <v>0</v>
      </c>
      <c r="V248">
        <v>0</v>
      </c>
      <c r="W248">
        <v>0</v>
      </c>
      <c r="X248">
        <v>0</v>
      </c>
      <c r="Y248">
        <v>0</v>
      </c>
      <c r="Z248">
        <v>0</v>
      </c>
      <c r="AA248">
        <v>0</v>
      </c>
      <c r="AB248">
        <v>0</v>
      </c>
      <c r="AC248">
        <v>0</v>
      </c>
      <c r="AD248">
        <v>0</v>
      </c>
      <c r="AE248">
        <v>0</v>
      </c>
      <c r="AF248">
        <v>0</v>
      </c>
      <c r="AG248">
        <v>0</v>
      </c>
      <c r="AH248">
        <v>0</v>
      </c>
      <c r="AI248">
        <v>0</v>
      </c>
      <c r="AJ248">
        <v>0</v>
      </c>
      <c r="AK248">
        <v>44.63</v>
      </c>
      <c r="AL248">
        <v>0</v>
      </c>
      <c r="AM248">
        <v>0</v>
      </c>
      <c r="AN248">
        <v>0</v>
      </c>
      <c r="AO248">
        <v>0</v>
      </c>
      <c r="AP248">
        <v>0</v>
      </c>
      <c r="AQ248">
        <v>0</v>
      </c>
      <c r="AR248">
        <v>0</v>
      </c>
      <c r="AS248">
        <v>0</v>
      </c>
      <c r="AT248">
        <v>0</v>
      </c>
      <c r="AU248">
        <v>0</v>
      </c>
      <c r="AV248">
        <v>0</v>
      </c>
      <c r="AW248">
        <v>0</v>
      </c>
      <c r="AX248">
        <v>0</v>
      </c>
      <c r="AY248">
        <v>0</v>
      </c>
      <c r="AZ248">
        <v>0</v>
      </c>
      <c r="BA248">
        <v>0</v>
      </c>
      <c r="BB248">
        <v>0</v>
      </c>
      <c r="BC248">
        <v>0</v>
      </c>
      <c r="BD248">
        <v>0</v>
      </c>
      <c r="BE248">
        <v>0</v>
      </c>
      <c r="BF248">
        <v>0</v>
      </c>
      <c r="BG248">
        <v>0</v>
      </c>
      <c r="BH248">
        <v>1</v>
      </c>
      <c r="BI248">
        <v>1</v>
      </c>
      <c r="BJ248">
        <v>0.2</v>
      </c>
      <c r="BK248">
        <v>1</v>
      </c>
      <c r="BL248">
        <v>134.08000000000001</v>
      </c>
      <c r="BM248">
        <v>20.11</v>
      </c>
      <c r="BN248">
        <v>154.19</v>
      </c>
      <c r="BO248">
        <v>154.19</v>
      </c>
      <c r="BQ248" t="s">
        <v>533</v>
      </c>
      <c r="BR248" t="s">
        <v>212</v>
      </c>
      <c r="BS248" s="3">
        <v>44686</v>
      </c>
      <c r="BT248" s="4">
        <v>0.42152777777777778</v>
      </c>
      <c r="BU248" t="s">
        <v>534</v>
      </c>
      <c r="BV248" t="s">
        <v>96</v>
      </c>
      <c r="BY248">
        <v>1200</v>
      </c>
      <c r="BZ248" t="s">
        <v>97</v>
      </c>
      <c r="CA248" t="s">
        <v>535</v>
      </c>
      <c r="CC248" t="s">
        <v>76</v>
      </c>
      <c r="CD248">
        <v>2146</v>
      </c>
      <c r="CE248" t="s">
        <v>89</v>
      </c>
      <c r="CF248" s="3">
        <v>44686</v>
      </c>
      <c r="CI248">
        <v>1</v>
      </c>
      <c r="CJ248">
        <v>1</v>
      </c>
      <c r="CK248">
        <v>41</v>
      </c>
      <c r="CL248" t="s">
        <v>85</v>
      </c>
    </row>
    <row r="249" spans="1:90" x14ac:dyDescent="0.25">
      <c r="A249" t="s">
        <v>72</v>
      </c>
      <c r="B249" t="s">
        <v>73</v>
      </c>
      <c r="C249" t="s">
        <v>74</v>
      </c>
      <c r="E249" t="str">
        <f>"009941735793"</f>
        <v>009941735793</v>
      </c>
      <c r="F249" s="3">
        <v>44685</v>
      </c>
      <c r="G249">
        <v>202302</v>
      </c>
      <c r="H249" t="s">
        <v>75</v>
      </c>
      <c r="I249" t="s">
        <v>76</v>
      </c>
      <c r="J249" t="s">
        <v>77</v>
      </c>
      <c r="K249" t="s">
        <v>78</v>
      </c>
      <c r="L249" t="s">
        <v>79</v>
      </c>
      <c r="M249" t="s">
        <v>80</v>
      </c>
      <c r="N249" t="s">
        <v>77</v>
      </c>
      <c r="O249" t="s">
        <v>93</v>
      </c>
      <c r="P249" t="str">
        <f>"STORES                        "</f>
        <v xml:space="preserve">STORES                        </v>
      </c>
      <c r="Q249">
        <v>0</v>
      </c>
      <c r="R249">
        <v>0</v>
      </c>
      <c r="S249">
        <v>0</v>
      </c>
      <c r="T249">
        <v>0</v>
      </c>
      <c r="U249">
        <v>0</v>
      </c>
      <c r="V249">
        <v>0</v>
      </c>
      <c r="W249">
        <v>0</v>
      </c>
      <c r="X249">
        <v>0</v>
      </c>
      <c r="Y249">
        <v>0</v>
      </c>
      <c r="Z249">
        <v>0</v>
      </c>
      <c r="AA249">
        <v>0</v>
      </c>
      <c r="AB249">
        <v>0</v>
      </c>
      <c r="AC249">
        <v>0</v>
      </c>
      <c r="AD249">
        <v>0</v>
      </c>
      <c r="AE249">
        <v>0</v>
      </c>
      <c r="AF249">
        <v>0</v>
      </c>
      <c r="AG249">
        <v>0</v>
      </c>
      <c r="AH249">
        <v>0</v>
      </c>
      <c r="AI249">
        <v>0</v>
      </c>
      <c r="AJ249">
        <v>0</v>
      </c>
      <c r="AK249">
        <v>127.28</v>
      </c>
      <c r="AL249">
        <v>0</v>
      </c>
      <c r="AM249">
        <v>0</v>
      </c>
      <c r="AN249">
        <v>0</v>
      </c>
      <c r="AO249">
        <v>0</v>
      </c>
      <c r="AP249">
        <v>0</v>
      </c>
      <c r="AQ249">
        <v>0</v>
      </c>
      <c r="AR249">
        <v>0</v>
      </c>
      <c r="AS249">
        <v>0</v>
      </c>
      <c r="AT249">
        <v>0</v>
      </c>
      <c r="AU249">
        <v>0</v>
      </c>
      <c r="AV249">
        <v>0</v>
      </c>
      <c r="AW249">
        <v>0</v>
      </c>
      <c r="AX249">
        <v>0</v>
      </c>
      <c r="AY249">
        <v>0</v>
      </c>
      <c r="AZ249">
        <v>0</v>
      </c>
      <c r="BA249">
        <v>0</v>
      </c>
      <c r="BB249">
        <v>0</v>
      </c>
      <c r="BC249">
        <v>0</v>
      </c>
      <c r="BD249">
        <v>0</v>
      </c>
      <c r="BE249">
        <v>0</v>
      </c>
      <c r="BF249">
        <v>0</v>
      </c>
      <c r="BG249">
        <v>0</v>
      </c>
      <c r="BH249">
        <v>1</v>
      </c>
      <c r="BI249">
        <v>35</v>
      </c>
      <c r="BJ249">
        <v>26.3</v>
      </c>
      <c r="BK249">
        <v>35</v>
      </c>
      <c r="BL249">
        <v>372.68</v>
      </c>
      <c r="BM249">
        <v>55.9</v>
      </c>
      <c r="BN249">
        <v>428.58</v>
      </c>
      <c r="BO249">
        <v>428.58</v>
      </c>
      <c r="BQ249" t="s">
        <v>530</v>
      </c>
      <c r="BR249" t="s">
        <v>83</v>
      </c>
      <c r="BS249" s="3">
        <v>44685</v>
      </c>
      <c r="BT249" s="4">
        <v>0.33333333333333331</v>
      </c>
      <c r="BU249" t="s">
        <v>84</v>
      </c>
      <c r="BV249" t="s">
        <v>96</v>
      </c>
      <c r="BY249">
        <v>131376</v>
      </c>
      <c r="BZ249" t="s">
        <v>97</v>
      </c>
      <c r="CC249" t="s">
        <v>80</v>
      </c>
      <c r="CD249">
        <v>9700</v>
      </c>
      <c r="CE249" t="s">
        <v>89</v>
      </c>
      <c r="CF249" s="3">
        <v>44687</v>
      </c>
      <c r="CI249">
        <v>1</v>
      </c>
      <c r="CJ249">
        <v>0</v>
      </c>
      <c r="CK249">
        <v>43</v>
      </c>
      <c r="CL249" t="s">
        <v>85</v>
      </c>
    </row>
    <row r="250" spans="1:90" x14ac:dyDescent="0.25">
      <c r="A250" t="s">
        <v>72</v>
      </c>
      <c r="B250" t="s">
        <v>73</v>
      </c>
      <c r="C250" t="s">
        <v>74</v>
      </c>
      <c r="E250" t="str">
        <f>"009941618949"</f>
        <v>009941618949</v>
      </c>
      <c r="F250" s="3">
        <v>44685</v>
      </c>
      <c r="G250">
        <v>202302</v>
      </c>
      <c r="H250" t="s">
        <v>75</v>
      </c>
      <c r="I250" t="s">
        <v>76</v>
      </c>
      <c r="J250" t="s">
        <v>77</v>
      </c>
      <c r="K250" t="s">
        <v>78</v>
      </c>
      <c r="L250" t="s">
        <v>132</v>
      </c>
      <c r="M250" t="s">
        <v>133</v>
      </c>
      <c r="N250" t="s">
        <v>77</v>
      </c>
      <c r="O250" t="s">
        <v>93</v>
      </c>
      <c r="P250" t="str">
        <f>"STORES                        "</f>
        <v xml:space="preserve">STORES                        </v>
      </c>
      <c r="Q250">
        <v>0</v>
      </c>
      <c r="R250">
        <v>0</v>
      </c>
      <c r="S250">
        <v>0</v>
      </c>
      <c r="T250">
        <v>0</v>
      </c>
      <c r="U250">
        <v>0</v>
      </c>
      <c r="V250">
        <v>0</v>
      </c>
      <c r="W250">
        <v>0</v>
      </c>
      <c r="X250">
        <v>0</v>
      </c>
      <c r="Y250">
        <v>0</v>
      </c>
      <c r="Z250">
        <v>0</v>
      </c>
      <c r="AA250">
        <v>0</v>
      </c>
      <c r="AB250">
        <v>0</v>
      </c>
      <c r="AC250">
        <v>0</v>
      </c>
      <c r="AD250">
        <v>0</v>
      </c>
      <c r="AE250">
        <v>0</v>
      </c>
      <c r="AF250">
        <v>0</v>
      </c>
      <c r="AG250">
        <v>0</v>
      </c>
      <c r="AH250">
        <v>0</v>
      </c>
      <c r="AI250">
        <v>0</v>
      </c>
      <c r="AJ250">
        <v>0</v>
      </c>
      <c r="AK250">
        <v>44.63</v>
      </c>
      <c r="AL250">
        <v>0</v>
      </c>
      <c r="AM250">
        <v>0</v>
      </c>
      <c r="AN250">
        <v>0</v>
      </c>
      <c r="AO250">
        <v>0</v>
      </c>
      <c r="AP250">
        <v>0</v>
      </c>
      <c r="AQ250">
        <v>0</v>
      </c>
      <c r="AR250">
        <v>0</v>
      </c>
      <c r="AS250">
        <v>0</v>
      </c>
      <c r="AT250">
        <v>0</v>
      </c>
      <c r="AU250">
        <v>0</v>
      </c>
      <c r="AV250">
        <v>0</v>
      </c>
      <c r="AW250">
        <v>0</v>
      </c>
      <c r="AX250">
        <v>0</v>
      </c>
      <c r="AY250">
        <v>0</v>
      </c>
      <c r="AZ250">
        <v>0</v>
      </c>
      <c r="BA250">
        <v>0</v>
      </c>
      <c r="BB250">
        <v>0</v>
      </c>
      <c r="BC250">
        <v>0</v>
      </c>
      <c r="BD250">
        <v>0</v>
      </c>
      <c r="BE250">
        <v>0</v>
      </c>
      <c r="BF250">
        <v>0</v>
      </c>
      <c r="BG250">
        <v>0</v>
      </c>
      <c r="BH250">
        <v>1</v>
      </c>
      <c r="BI250">
        <v>1.1000000000000001</v>
      </c>
      <c r="BJ250">
        <v>1.6</v>
      </c>
      <c r="BK250">
        <v>2</v>
      </c>
      <c r="BL250">
        <v>134.08000000000001</v>
      </c>
      <c r="BM250">
        <v>20.11</v>
      </c>
      <c r="BN250">
        <v>154.19</v>
      </c>
      <c r="BO250">
        <v>154.19</v>
      </c>
      <c r="BQ250" t="s">
        <v>515</v>
      </c>
      <c r="BR250" t="s">
        <v>83</v>
      </c>
      <c r="BS250" s="3">
        <v>44687</v>
      </c>
      <c r="BT250" s="4">
        <v>0.38611111111111113</v>
      </c>
      <c r="BU250" t="s">
        <v>456</v>
      </c>
      <c r="BV250" t="s">
        <v>85</v>
      </c>
      <c r="BW250" t="s">
        <v>242</v>
      </c>
      <c r="BX250" t="s">
        <v>402</v>
      </c>
      <c r="BY250">
        <v>8072.11</v>
      </c>
      <c r="BZ250" t="s">
        <v>97</v>
      </c>
      <c r="CA250" t="s">
        <v>136</v>
      </c>
      <c r="CC250" t="s">
        <v>133</v>
      </c>
      <c r="CD250">
        <v>4091</v>
      </c>
      <c r="CE250" t="s">
        <v>89</v>
      </c>
      <c r="CF250" s="3">
        <v>44690</v>
      </c>
      <c r="CI250">
        <v>1</v>
      </c>
      <c r="CJ250">
        <v>2</v>
      </c>
      <c r="CK250">
        <v>41</v>
      </c>
      <c r="CL250" t="s">
        <v>85</v>
      </c>
    </row>
    <row r="251" spans="1:90" x14ac:dyDescent="0.25">
      <c r="A251" t="s">
        <v>72</v>
      </c>
      <c r="B251" t="s">
        <v>73</v>
      </c>
      <c r="C251" t="s">
        <v>74</v>
      </c>
      <c r="E251" t="str">
        <f>"009941310194"</f>
        <v>009941310194</v>
      </c>
      <c r="F251" s="3">
        <v>44685</v>
      </c>
      <c r="G251">
        <v>202302</v>
      </c>
      <c r="H251" t="s">
        <v>75</v>
      </c>
      <c r="I251" t="s">
        <v>76</v>
      </c>
      <c r="J251" t="s">
        <v>77</v>
      </c>
      <c r="K251" t="s">
        <v>78</v>
      </c>
      <c r="L251" t="s">
        <v>132</v>
      </c>
      <c r="M251" t="s">
        <v>133</v>
      </c>
      <c r="N251" t="s">
        <v>77</v>
      </c>
      <c r="O251" t="s">
        <v>81</v>
      </c>
      <c r="P251" t="str">
        <f>"STORES                        "</f>
        <v xml:space="preserve">STORES                        </v>
      </c>
      <c r="Q251">
        <v>0</v>
      </c>
      <c r="R251">
        <v>0</v>
      </c>
      <c r="S251">
        <v>0</v>
      </c>
      <c r="T251">
        <v>0</v>
      </c>
      <c r="U251">
        <v>0</v>
      </c>
      <c r="V251">
        <v>0</v>
      </c>
      <c r="W251">
        <v>0</v>
      </c>
      <c r="X251">
        <v>0</v>
      </c>
      <c r="Y251">
        <v>0</v>
      </c>
      <c r="Z251">
        <v>0</v>
      </c>
      <c r="AA251">
        <v>0</v>
      </c>
      <c r="AB251">
        <v>0</v>
      </c>
      <c r="AC251">
        <v>0</v>
      </c>
      <c r="AD251">
        <v>0</v>
      </c>
      <c r="AE251">
        <v>0</v>
      </c>
      <c r="AF251">
        <v>0</v>
      </c>
      <c r="AG251">
        <v>0</v>
      </c>
      <c r="AH251">
        <v>0</v>
      </c>
      <c r="AI251">
        <v>0</v>
      </c>
      <c r="AJ251">
        <v>0</v>
      </c>
      <c r="AK251">
        <v>23.08</v>
      </c>
      <c r="AL251">
        <v>0</v>
      </c>
      <c r="AM251">
        <v>0</v>
      </c>
      <c r="AN251">
        <v>0</v>
      </c>
      <c r="AO251">
        <v>0</v>
      </c>
      <c r="AP251">
        <v>0</v>
      </c>
      <c r="AQ251">
        <v>0</v>
      </c>
      <c r="AR251">
        <v>0</v>
      </c>
      <c r="AS251">
        <v>0</v>
      </c>
      <c r="AT251">
        <v>0</v>
      </c>
      <c r="AU251">
        <v>0</v>
      </c>
      <c r="AV251">
        <v>0</v>
      </c>
      <c r="AW251">
        <v>0</v>
      </c>
      <c r="AX251">
        <v>0</v>
      </c>
      <c r="AY251">
        <v>0</v>
      </c>
      <c r="AZ251">
        <v>0</v>
      </c>
      <c r="BA251">
        <v>0</v>
      </c>
      <c r="BB251">
        <v>0</v>
      </c>
      <c r="BC251">
        <v>0</v>
      </c>
      <c r="BD251">
        <v>0</v>
      </c>
      <c r="BE251">
        <v>0</v>
      </c>
      <c r="BF251">
        <v>0</v>
      </c>
      <c r="BG251">
        <v>0</v>
      </c>
      <c r="BH251">
        <v>1</v>
      </c>
      <c r="BI251">
        <v>1</v>
      </c>
      <c r="BJ251">
        <v>0.2</v>
      </c>
      <c r="BK251">
        <v>1</v>
      </c>
      <c r="BL251">
        <v>66.62</v>
      </c>
      <c r="BM251">
        <v>9.99</v>
      </c>
      <c r="BN251">
        <v>76.61</v>
      </c>
      <c r="BO251">
        <v>76.61</v>
      </c>
      <c r="BQ251" t="s">
        <v>94</v>
      </c>
      <c r="BR251" t="s">
        <v>134</v>
      </c>
      <c r="BS251" s="3">
        <v>44686</v>
      </c>
      <c r="BT251" s="4">
        <v>0.38611111111111113</v>
      </c>
      <c r="BU251" t="s">
        <v>456</v>
      </c>
      <c r="BV251" t="s">
        <v>96</v>
      </c>
      <c r="BY251">
        <v>1200</v>
      </c>
      <c r="BZ251" t="s">
        <v>88</v>
      </c>
      <c r="CA251" t="s">
        <v>136</v>
      </c>
      <c r="CC251" t="s">
        <v>133</v>
      </c>
      <c r="CD251">
        <v>4091</v>
      </c>
      <c r="CE251" t="s">
        <v>89</v>
      </c>
      <c r="CF251" s="3">
        <v>44687</v>
      </c>
      <c r="CI251">
        <v>1</v>
      </c>
      <c r="CJ251">
        <v>1</v>
      </c>
      <c r="CK251">
        <v>21</v>
      </c>
      <c r="CL251" t="s">
        <v>85</v>
      </c>
    </row>
    <row r="252" spans="1:90" x14ac:dyDescent="0.25">
      <c r="A252" t="s">
        <v>72</v>
      </c>
      <c r="B252" t="s">
        <v>73</v>
      </c>
      <c r="C252" t="s">
        <v>74</v>
      </c>
      <c r="E252" t="str">
        <f>"009941332068"</f>
        <v>009941332068</v>
      </c>
      <c r="F252" s="3">
        <v>44685</v>
      </c>
      <c r="G252">
        <v>202302</v>
      </c>
      <c r="H252" t="s">
        <v>75</v>
      </c>
      <c r="I252" t="s">
        <v>76</v>
      </c>
      <c r="J252" t="s">
        <v>77</v>
      </c>
      <c r="K252" t="s">
        <v>78</v>
      </c>
      <c r="L252" t="s">
        <v>118</v>
      </c>
      <c r="M252" t="s">
        <v>119</v>
      </c>
      <c r="N252" t="s">
        <v>519</v>
      </c>
      <c r="O252" t="s">
        <v>93</v>
      </c>
      <c r="P252" t="str">
        <f>"STORES                        "</f>
        <v xml:space="preserve">STORES                        </v>
      </c>
      <c r="Q252">
        <v>0</v>
      </c>
      <c r="R252">
        <v>0</v>
      </c>
      <c r="S252">
        <v>0</v>
      </c>
      <c r="T252">
        <v>0</v>
      </c>
      <c r="U252">
        <v>0</v>
      </c>
      <c r="V252">
        <v>0</v>
      </c>
      <c r="W252">
        <v>0</v>
      </c>
      <c r="X252">
        <v>0</v>
      </c>
      <c r="Y252">
        <v>0</v>
      </c>
      <c r="Z252">
        <v>0</v>
      </c>
      <c r="AA252">
        <v>0</v>
      </c>
      <c r="AB252">
        <v>0</v>
      </c>
      <c r="AC252">
        <v>0</v>
      </c>
      <c r="AD252">
        <v>0</v>
      </c>
      <c r="AE252">
        <v>0</v>
      </c>
      <c r="AF252">
        <v>0</v>
      </c>
      <c r="AG252">
        <v>0</v>
      </c>
      <c r="AH252">
        <v>0</v>
      </c>
      <c r="AI252">
        <v>0</v>
      </c>
      <c r="AJ252">
        <v>0</v>
      </c>
      <c r="AK252">
        <v>373.82</v>
      </c>
      <c r="AL252">
        <v>0</v>
      </c>
      <c r="AM252">
        <v>0</v>
      </c>
      <c r="AN252">
        <v>0</v>
      </c>
      <c r="AO252">
        <v>0</v>
      </c>
      <c r="AP252">
        <v>0</v>
      </c>
      <c r="AQ252">
        <v>0</v>
      </c>
      <c r="AR252">
        <v>0</v>
      </c>
      <c r="AS252">
        <v>0</v>
      </c>
      <c r="AT252">
        <v>0</v>
      </c>
      <c r="AU252">
        <v>0</v>
      </c>
      <c r="AV252">
        <v>0</v>
      </c>
      <c r="AW252">
        <v>0</v>
      </c>
      <c r="AX252">
        <v>0</v>
      </c>
      <c r="AY252">
        <v>0</v>
      </c>
      <c r="AZ252">
        <v>0</v>
      </c>
      <c r="BA252">
        <v>0</v>
      </c>
      <c r="BB252">
        <v>0</v>
      </c>
      <c r="BC252">
        <v>0</v>
      </c>
      <c r="BD252">
        <v>0</v>
      </c>
      <c r="BE252">
        <v>0</v>
      </c>
      <c r="BF252">
        <v>0</v>
      </c>
      <c r="BG252">
        <v>0</v>
      </c>
      <c r="BH252">
        <v>1</v>
      </c>
      <c r="BI252">
        <v>194</v>
      </c>
      <c r="BJ252">
        <v>192</v>
      </c>
      <c r="BK252">
        <v>194</v>
      </c>
      <c r="BL252">
        <v>1084.4000000000001</v>
      </c>
      <c r="BM252">
        <v>162.66</v>
      </c>
      <c r="BN252">
        <v>1247.06</v>
      </c>
      <c r="BO252">
        <v>1247.06</v>
      </c>
      <c r="BQ252" t="s">
        <v>94</v>
      </c>
      <c r="BR252" t="s">
        <v>83</v>
      </c>
      <c r="BS252" s="3">
        <v>44686</v>
      </c>
      <c r="BT252" s="4">
        <v>0.48958333333333331</v>
      </c>
      <c r="BU252" t="s">
        <v>131</v>
      </c>
      <c r="BV252" t="s">
        <v>96</v>
      </c>
      <c r="BY252">
        <v>960000</v>
      </c>
      <c r="BZ252" t="s">
        <v>97</v>
      </c>
      <c r="CA252" t="s">
        <v>121</v>
      </c>
      <c r="CC252" t="s">
        <v>119</v>
      </c>
      <c r="CD252">
        <v>699</v>
      </c>
      <c r="CE252" t="s">
        <v>89</v>
      </c>
      <c r="CF252" s="3">
        <v>44686</v>
      </c>
      <c r="CI252">
        <v>1</v>
      </c>
      <c r="CJ252">
        <v>1</v>
      </c>
      <c r="CK252">
        <v>41</v>
      </c>
      <c r="CL252" t="s">
        <v>85</v>
      </c>
    </row>
    <row r="253" spans="1:90" x14ac:dyDescent="0.25">
      <c r="A253" t="s">
        <v>72</v>
      </c>
      <c r="B253" t="s">
        <v>73</v>
      </c>
      <c r="C253" t="s">
        <v>74</v>
      </c>
      <c r="E253" t="str">
        <f>"080010466806"</f>
        <v>080010466806</v>
      </c>
      <c r="F253" s="3">
        <v>44685</v>
      </c>
      <c r="G253">
        <v>202302</v>
      </c>
      <c r="H253" t="s">
        <v>99</v>
      </c>
      <c r="I253" t="s">
        <v>100</v>
      </c>
      <c r="J253" t="s">
        <v>101</v>
      </c>
      <c r="K253" t="s">
        <v>78</v>
      </c>
      <c r="L253" t="s">
        <v>132</v>
      </c>
      <c r="M253" t="s">
        <v>133</v>
      </c>
      <c r="N253" t="s">
        <v>197</v>
      </c>
      <c r="O253" t="s">
        <v>81</v>
      </c>
      <c r="P253" t="str">
        <f>"-                             "</f>
        <v xml:space="preserve">-                             </v>
      </c>
      <c r="Q253">
        <v>0</v>
      </c>
      <c r="R253">
        <v>0</v>
      </c>
      <c r="S253">
        <v>0</v>
      </c>
      <c r="T253">
        <v>0</v>
      </c>
      <c r="U253">
        <v>0</v>
      </c>
      <c r="V253">
        <v>0</v>
      </c>
      <c r="W253">
        <v>0</v>
      </c>
      <c r="X253">
        <v>0</v>
      </c>
      <c r="Y253">
        <v>0</v>
      </c>
      <c r="Z253">
        <v>0</v>
      </c>
      <c r="AA253">
        <v>0</v>
      </c>
      <c r="AB253">
        <v>0</v>
      </c>
      <c r="AC253">
        <v>0</v>
      </c>
      <c r="AD253">
        <v>0</v>
      </c>
      <c r="AE253">
        <v>0</v>
      </c>
      <c r="AF253">
        <v>0</v>
      </c>
      <c r="AG253">
        <v>0</v>
      </c>
      <c r="AH253">
        <v>0</v>
      </c>
      <c r="AI253">
        <v>0</v>
      </c>
      <c r="AJ253">
        <v>0</v>
      </c>
      <c r="AK253">
        <v>23.08</v>
      </c>
      <c r="AL253">
        <v>0</v>
      </c>
      <c r="AM253">
        <v>0</v>
      </c>
      <c r="AN253">
        <v>0</v>
      </c>
      <c r="AO253">
        <v>0</v>
      </c>
      <c r="AP253">
        <v>0</v>
      </c>
      <c r="AQ253">
        <v>0</v>
      </c>
      <c r="AR253">
        <v>0</v>
      </c>
      <c r="AS253">
        <v>0</v>
      </c>
      <c r="AT253">
        <v>0</v>
      </c>
      <c r="AU253">
        <v>0</v>
      </c>
      <c r="AV253">
        <v>0</v>
      </c>
      <c r="AW253">
        <v>0</v>
      </c>
      <c r="AX253">
        <v>0</v>
      </c>
      <c r="AY253">
        <v>0</v>
      </c>
      <c r="AZ253">
        <v>0</v>
      </c>
      <c r="BA253">
        <v>0</v>
      </c>
      <c r="BB253">
        <v>0</v>
      </c>
      <c r="BC253">
        <v>0</v>
      </c>
      <c r="BD253">
        <v>0</v>
      </c>
      <c r="BE253">
        <v>0</v>
      </c>
      <c r="BF253">
        <v>0</v>
      </c>
      <c r="BG253">
        <v>0</v>
      </c>
      <c r="BH253">
        <v>1</v>
      </c>
      <c r="BI253">
        <v>1</v>
      </c>
      <c r="BJ253">
        <v>0.2</v>
      </c>
      <c r="BK253">
        <v>1</v>
      </c>
      <c r="BL253">
        <v>66.62</v>
      </c>
      <c r="BM253">
        <v>9.99</v>
      </c>
      <c r="BN253">
        <v>76.61</v>
      </c>
      <c r="BO253">
        <v>76.61</v>
      </c>
      <c r="BP253" t="s">
        <v>105</v>
      </c>
      <c r="BQ253" t="s">
        <v>536</v>
      </c>
      <c r="BR253" t="s">
        <v>537</v>
      </c>
      <c r="BS253" s="3">
        <v>44686</v>
      </c>
      <c r="BT253" s="4">
        <v>0.38611111111111113</v>
      </c>
      <c r="BU253" t="s">
        <v>456</v>
      </c>
      <c r="BV253" t="s">
        <v>96</v>
      </c>
      <c r="BY253">
        <v>1200</v>
      </c>
      <c r="BZ253" t="s">
        <v>88</v>
      </c>
      <c r="CA253" t="s">
        <v>136</v>
      </c>
      <c r="CC253" t="s">
        <v>133</v>
      </c>
      <c r="CD253">
        <v>4091</v>
      </c>
      <c r="CE253" t="s">
        <v>111</v>
      </c>
      <c r="CF253" s="3">
        <v>44687</v>
      </c>
      <c r="CI253">
        <v>1</v>
      </c>
      <c r="CJ253">
        <v>1</v>
      </c>
      <c r="CK253">
        <v>21</v>
      </c>
      <c r="CL253" t="s">
        <v>85</v>
      </c>
    </row>
    <row r="254" spans="1:90" x14ac:dyDescent="0.25">
      <c r="A254" t="s">
        <v>72</v>
      </c>
      <c r="B254" t="s">
        <v>73</v>
      </c>
      <c r="C254" t="s">
        <v>74</v>
      </c>
      <c r="E254" t="str">
        <f>"080010466799"</f>
        <v>080010466799</v>
      </c>
      <c r="F254" s="3">
        <v>44685</v>
      </c>
      <c r="G254">
        <v>202302</v>
      </c>
      <c r="H254" t="s">
        <v>99</v>
      </c>
      <c r="I254" t="s">
        <v>100</v>
      </c>
      <c r="J254" t="s">
        <v>101</v>
      </c>
      <c r="K254" t="s">
        <v>78</v>
      </c>
      <c r="L254" t="s">
        <v>143</v>
      </c>
      <c r="M254" t="s">
        <v>144</v>
      </c>
      <c r="N254" t="s">
        <v>77</v>
      </c>
      <c r="O254" t="s">
        <v>81</v>
      </c>
      <c r="P254" t="str">
        <f>"-                             "</f>
        <v xml:space="preserve">-                             </v>
      </c>
      <c r="Q254">
        <v>0</v>
      </c>
      <c r="R254">
        <v>0</v>
      </c>
      <c r="S254">
        <v>0</v>
      </c>
      <c r="T254">
        <v>0</v>
      </c>
      <c r="U254">
        <v>0</v>
      </c>
      <c r="V254">
        <v>0</v>
      </c>
      <c r="W254">
        <v>0</v>
      </c>
      <c r="X254">
        <v>0</v>
      </c>
      <c r="Y254">
        <v>0</v>
      </c>
      <c r="Z254">
        <v>0</v>
      </c>
      <c r="AA254">
        <v>0</v>
      </c>
      <c r="AB254">
        <v>0</v>
      </c>
      <c r="AC254">
        <v>0</v>
      </c>
      <c r="AD254">
        <v>0</v>
      </c>
      <c r="AE254">
        <v>0</v>
      </c>
      <c r="AF254">
        <v>0</v>
      </c>
      <c r="AG254">
        <v>0</v>
      </c>
      <c r="AH254">
        <v>0</v>
      </c>
      <c r="AI254">
        <v>0</v>
      </c>
      <c r="AJ254">
        <v>0</v>
      </c>
      <c r="AK254">
        <v>23.08</v>
      </c>
      <c r="AL254">
        <v>0</v>
      </c>
      <c r="AM254">
        <v>0</v>
      </c>
      <c r="AN254">
        <v>0</v>
      </c>
      <c r="AO254">
        <v>0</v>
      </c>
      <c r="AP254">
        <v>0</v>
      </c>
      <c r="AQ254">
        <v>0</v>
      </c>
      <c r="AR254">
        <v>0</v>
      </c>
      <c r="AS254">
        <v>0</v>
      </c>
      <c r="AT254">
        <v>0</v>
      </c>
      <c r="AU254">
        <v>0</v>
      </c>
      <c r="AV254">
        <v>0</v>
      </c>
      <c r="AW254">
        <v>0</v>
      </c>
      <c r="AX254">
        <v>0</v>
      </c>
      <c r="AY254">
        <v>0</v>
      </c>
      <c r="AZ254">
        <v>0</v>
      </c>
      <c r="BA254">
        <v>0</v>
      </c>
      <c r="BB254">
        <v>0</v>
      </c>
      <c r="BC254">
        <v>0</v>
      </c>
      <c r="BD254">
        <v>0</v>
      </c>
      <c r="BE254">
        <v>0</v>
      </c>
      <c r="BF254">
        <v>0</v>
      </c>
      <c r="BG254">
        <v>0</v>
      </c>
      <c r="BH254">
        <v>1</v>
      </c>
      <c r="BI254">
        <v>1</v>
      </c>
      <c r="BJ254">
        <v>0.2</v>
      </c>
      <c r="BK254">
        <v>1</v>
      </c>
      <c r="BL254">
        <v>66.62</v>
      </c>
      <c r="BM254">
        <v>9.99</v>
      </c>
      <c r="BN254">
        <v>76.61</v>
      </c>
      <c r="BO254">
        <v>76.61</v>
      </c>
      <c r="BP254" t="s">
        <v>105</v>
      </c>
      <c r="BQ254" t="s">
        <v>538</v>
      </c>
      <c r="BR254" t="s">
        <v>537</v>
      </c>
      <c r="BS254" s="3">
        <v>44686</v>
      </c>
      <c r="BT254" s="4">
        <v>0.36180555555555555</v>
      </c>
      <c r="BU254" t="s">
        <v>379</v>
      </c>
      <c r="BV254" t="s">
        <v>96</v>
      </c>
      <c r="BY254">
        <v>1200</v>
      </c>
      <c r="BZ254" t="s">
        <v>88</v>
      </c>
      <c r="CA254" t="s">
        <v>380</v>
      </c>
      <c r="CC254" t="s">
        <v>144</v>
      </c>
      <c r="CD254">
        <v>7700</v>
      </c>
      <c r="CE254" t="s">
        <v>111</v>
      </c>
      <c r="CF254" s="3">
        <v>44687</v>
      </c>
      <c r="CI254">
        <v>1</v>
      </c>
      <c r="CJ254">
        <v>1</v>
      </c>
      <c r="CK254">
        <v>21</v>
      </c>
      <c r="CL254" t="s">
        <v>85</v>
      </c>
    </row>
    <row r="255" spans="1:90" x14ac:dyDescent="0.25">
      <c r="A255" t="s">
        <v>72</v>
      </c>
      <c r="B255" t="s">
        <v>73</v>
      </c>
      <c r="C255" t="s">
        <v>74</v>
      </c>
      <c r="E255" t="str">
        <f>"009941108113"</f>
        <v>009941108113</v>
      </c>
      <c r="F255" s="3">
        <v>44687</v>
      </c>
      <c r="G255">
        <v>202302</v>
      </c>
      <c r="H255" t="s">
        <v>147</v>
      </c>
      <c r="I255" t="s">
        <v>148</v>
      </c>
      <c r="J255" t="s">
        <v>539</v>
      </c>
      <c r="K255" t="s">
        <v>78</v>
      </c>
      <c r="L255" t="s">
        <v>151</v>
      </c>
      <c r="M255" t="s">
        <v>152</v>
      </c>
      <c r="N255" t="s">
        <v>77</v>
      </c>
      <c r="O255" t="s">
        <v>93</v>
      </c>
      <c r="P255" t="str">
        <f>"PARTS                         "</f>
        <v xml:space="preserve">PARTS                         </v>
      </c>
      <c r="Q255">
        <v>0</v>
      </c>
      <c r="R255">
        <v>0</v>
      </c>
      <c r="S255">
        <v>0</v>
      </c>
      <c r="T255">
        <v>0</v>
      </c>
      <c r="U255">
        <v>0</v>
      </c>
      <c r="V255">
        <v>0</v>
      </c>
      <c r="W255">
        <v>0</v>
      </c>
      <c r="X255">
        <v>0</v>
      </c>
      <c r="Y255">
        <v>0</v>
      </c>
      <c r="Z255">
        <v>0</v>
      </c>
      <c r="AA255">
        <v>0</v>
      </c>
      <c r="AB255">
        <v>0</v>
      </c>
      <c r="AC255">
        <v>0</v>
      </c>
      <c r="AD255">
        <v>0</v>
      </c>
      <c r="AE255">
        <v>0</v>
      </c>
      <c r="AF255">
        <v>0</v>
      </c>
      <c r="AG255">
        <v>0</v>
      </c>
      <c r="AH255">
        <v>0</v>
      </c>
      <c r="AI255">
        <v>0</v>
      </c>
      <c r="AJ255">
        <v>0</v>
      </c>
      <c r="AK255">
        <v>156.22999999999999</v>
      </c>
      <c r="AL255">
        <v>0</v>
      </c>
      <c r="AM255">
        <v>0</v>
      </c>
      <c r="AN255">
        <v>0</v>
      </c>
      <c r="AO255">
        <v>0</v>
      </c>
      <c r="AP255">
        <v>0</v>
      </c>
      <c r="AQ255">
        <v>0</v>
      </c>
      <c r="AR255">
        <v>0</v>
      </c>
      <c r="AS255">
        <v>0</v>
      </c>
      <c r="AT255">
        <v>0</v>
      </c>
      <c r="AU255">
        <v>0</v>
      </c>
      <c r="AV255">
        <v>0</v>
      </c>
      <c r="AW255">
        <v>0</v>
      </c>
      <c r="AX255">
        <v>0</v>
      </c>
      <c r="AY255">
        <v>0</v>
      </c>
      <c r="AZ255">
        <v>0</v>
      </c>
      <c r="BA255">
        <v>0</v>
      </c>
      <c r="BB255">
        <v>0</v>
      </c>
      <c r="BC255">
        <v>0</v>
      </c>
      <c r="BD255">
        <v>0</v>
      </c>
      <c r="BE255">
        <v>0</v>
      </c>
      <c r="BF255">
        <v>0</v>
      </c>
      <c r="BG255">
        <v>0</v>
      </c>
      <c r="BH255">
        <v>2</v>
      </c>
      <c r="BI255">
        <v>43.7</v>
      </c>
      <c r="BJ255">
        <v>15.5</v>
      </c>
      <c r="BK255">
        <v>44</v>
      </c>
      <c r="BL255">
        <v>456.26</v>
      </c>
      <c r="BM255">
        <v>68.44</v>
      </c>
      <c r="BN255">
        <v>524.70000000000005</v>
      </c>
      <c r="BO255">
        <v>524.70000000000005</v>
      </c>
      <c r="BQ255" t="s">
        <v>154</v>
      </c>
      <c r="BR255" t="s">
        <v>155</v>
      </c>
      <c r="BS255" s="3">
        <v>44690</v>
      </c>
      <c r="BT255" s="4">
        <v>0.40486111111111112</v>
      </c>
      <c r="BU255" t="s">
        <v>366</v>
      </c>
      <c r="BV255" t="s">
        <v>96</v>
      </c>
      <c r="BY255">
        <v>77267.5</v>
      </c>
      <c r="BZ255" t="s">
        <v>97</v>
      </c>
      <c r="CA255" t="s">
        <v>367</v>
      </c>
      <c r="CC255" t="s">
        <v>152</v>
      </c>
      <c r="CD255">
        <v>2196</v>
      </c>
      <c r="CE255" t="s">
        <v>89</v>
      </c>
      <c r="CF255" s="3">
        <v>44690</v>
      </c>
      <c r="CI255">
        <v>1</v>
      </c>
      <c r="CJ255">
        <v>1</v>
      </c>
      <c r="CK255">
        <v>43</v>
      </c>
      <c r="CL255" t="s">
        <v>85</v>
      </c>
    </row>
    <row r="256" spans="1:90" x14ac:dyDescent="0.25">
      <c r="A256" t="s">
        <v>72</v>
      </c>
      <c r="B256" t="s">
        <v>73</v>
      </c>
      <c r="C256" t="s">
        <v>74</v>
      </c>
      <c r="E256" t="str">
        <f>"009941894163"</f>
        <v>009941894163</v>
      </c>
      <c r="F256" s="3">
        <v>44687</v>
      </c>
      <c r="G256">
        <v>202302</v>
      </c>
      <c r="H256" t="s">
        <v>215</v>
      </c>
      <c r="I256" t="s">
        <v>216</v>
      </c>
      <c r="J256" t="s">
        <v>77</v>
      </c>
      <c r="K256" t="s">
        <v>78</v>
      </c>
      <c r="L256" t="s">
        <v>99</v>
      </c>
      <c r="M256" t="s">
        <v>100</v>
      </c>
      <c r="N256" t="s">
        <v>540</v>
      </c>
      <c r="O256" t="s">
        <v>93</v>
      </c>
      <c r="P256" t="str">
        <f>"                              "</f>
        <v xml:space="preserve">                              </v>
      </c>
      <c r="Q256">
        <v>0</v>
      </c>
      <c r="R256">
        <v>0</v>
      </c>
      <c r="S256">
        <v>0</v>
      </c>
      <c r="T256">
        <v>0</v>
      </c>
      <c r="U256">
        <v>0</v>
      </c>
      <c r="V256">
        <v>0</v>
      </c>
      <c r="W256">
        <v>0</v>
      </c>
      <c r="X256">
        <v>0</v>
      </c>
      <c r="Y256">
        <v>0</v>
      </c>
      <c r="Z256">
        <v>0</v>
      </c>
      <c r="AA256">
        <v>0</v>
      </c>
      <c r="AB256">
        <v>0</v>
      </c>
      <c r="AC256">
        <v>0</v>
      </c>
      <c r="AD256">
        <v>0</v>
      </c>
      <c r="AE256">
        <v>0</v>
      </c>
      <c r="AF256">
        <v>0</v>
      </c>
      <c r="AG256">
        <v>0</v>
      </c>
      <c r="AH256">
        <v>0</v>
      </c>
      <c r="AI256">
        <v>0</v>
      </c>
      <c r="AJ256">
        <v>0</v>
      </c>
      <c r="AK256">
        <v>62.94</v>
      </c>
      <c r="AL256">
        <v>0</v>
      </c>
      <c r="AM256">
        <v>0</v>
      </c>
      <c r="AN256">
        <v>0</v>
      </c>
      <c r="AO256">
        <v>0</v>
      </c>
      <c r="AP256">
        <v>0</v>
      </c>
      <c r="AQ256">
        <v>0</v>
      </c>
      <c r="AR256">
        <v>0</v>
      </c>
      <c r="AS256">
        <v>0</v>
      </c>
      <c r="AT256">
        <v>0</v>
      </c>
      <c r="AU256">
        <v>0</v>
      </c>
      <c r="AV256">
        <v>0</v>
      </c>
      <c r="AW256">
        <v>0</v>
      </c>
      <c r="AX256">
        <v>0</v>
      </c>
      <c r="AY256">
        <v>0</v>
      </c>
      <c r="AZ256">
        <v>0</v>
      </c>
      <c r="BA256">
        <v>0</v>
      </c>
      <c r="BB256">
        <v>0</v>
      </c>
      <c r="BC256">
        <v>0</v>
      </c>
      <c r="BD256">
        <v>0</v>
      </c>
      <c r="BE256">
        <v>0</v>
      </c>
      <c r="BF256">
        <v>0</v>
      </c>
      <c r="BG256">
        <v>0</v>
      </c>
      <c r="BH256">
        <v>1</v>
      </c>
      <c r="BI256">
        <v>1</v>
      </c>
      <c r="BJ256">
        <v>0.2</v>
      </c>
      <c r="BK256">
        <v>1</v>
      </c>
      <c r="BL256">
        <v>186.94</v>
      </c>
      <c r="BM256">
        <v>28.04</v>
      </c>
      <c r="BN256">
        <v>214.98</v>
      </c>
      <c r="BO256">
        <v>214.98</v>
      </c>
      <c r="BQ256" t="s">
        <v>439</v>
      </c>
      <c r="BR256" t="s">
        <v>528</v>
      </c>
      <c r="BS256" s="3">
        <v>44690</v>
      </c>
      <c r="BT256" s="4">
        <v>0.44444444444444442</v>
      </c>
      <c r="BU256" t="s">
        <v>541</v>
      </c>
      <c r="BV256" t="s">
        <v>96</v>
      </c>
      <c r="BY256">
        <v>1200</v>
      </c>
      <c r="BZ256" t="s">
        <v>97</v>
      </c>
      <c r="CA256" t="s">
        <v>542</v>
      </c>
      <c r="CC256" t="s">
        <v>100</v>
      </c>
      <c r="CD256">
        <v>2194</v>
      </c>
      <c r="CE256" t="s">
        <v>89</v>
      </c>
      <c r="CF256" s="3">
        <v>44690</v>
      </c>
      <c r="CI256">
        <v>1</v>
      </c>
      <c r="CJ256">
        <v>1</v>
      </c>
      <c r="CK256">
        <v>43</v>
      </c>
      <c r="CL256" t="s">
        <v>85</v>
      </c>
    </row>
    <row r="257" spans="1:90" x14ac:dyDescent="0.25">
      <c r="A257" t="s">
        <v>72</v>
      </c>
      <c r="B257" t="s">
        <v>73</v>
      </c>
      <c r="C257" t="s">
        <v>74</v>
      </c>
      <c r="E257" t="str">
        <f>"009940900535"</f>
        <v>009940900535</v>
      </c>
      <c r="F257" s="3">
        <v>44708</v>
      </c>
      <c r="G257">
        <v>202302</v>
      </c>
      <c r="H257" t="s">
        <v>118</v>
      </c>
      <c r="I257" t="s">
        <v>119</v>
      </c>
      <c r="J257" t="s">
        <v>77</v>
      </c>
      <c r="K257" t="s">
        <v>78</v>
      </c>
      <c r="L257" t="s">
        <v>151</v>
      </c>
      <c r="M257" t="s">
        <v>152</v>
      </c>
      <c r="N257" t="s">
        <v>77</v>
      </c>
      <c r="O257" t="s">
        <v>93</v>
      </c>
      <c r="P257" t="str">
        <f>"                              "</f>
        <v xml:space="preserve">                              </v>
      </c>
      <c r="Q257">
        <v>0</v>
      </c>
      <c r="R257">
        <v>0</v>
      </c>
      <c r="S257">
        <v>0</v>
      </c>
      <c r="T257">
        <v>0</v>
      </c>
      <c r="U257">
        <v>0</v>
      </c>
      <c r="V257">
        <v>0</v>
      </c>
      <c r="W257">
        <v>0</v>
      </c>
      <c r="X257">
        <v>0</v>
      </c>
      <c r="Y257">
        <v>0</v>
      </c>
      <c r="Z257">
        <v>0</v>
      </c>
      <c r="AA257">
        <v>0</v>
      </c>
      <c r="AB257">
        <v>0</v>
      </c>
      <c r="AC257">
        <v>0</v>
      </c>
      <c r="AD257">
        <v>0</v>
      </c>
      <c r="AE257">
        <v>0</v>
      </c>
      <c r="AF257">
        <v>0</v>
      </c>
      <c r="AG257">
        <v>0</v>
      </c>
      <c r="AH257">
        <v>0</v>
      </c>
      <c r="AI257">
        <v>0</v>
      </c>
      <c r="AJ257">
        <v>0</v>
      </c>
      <c r="AK257">
        <v>44.63</v>
      </c>
      <c r="AL257">
        <v>0</v>
      </c>
      <c r="AM257">
        <v>0</v>
      </c>
      <c r="AN257">
        <v>0</v>
      </c>
      <c r="AO257">
        <v>0</v>
      </c>
      <c r="AP257">
        <v>0</v>
      </c>
      <c r="AQ257">
        <v>0</v>
      </c>
      <c r="AR257">
        <v>0</v>
      </c>
      <c r="AS257">
        <v>0</v>
      </c>
      <c r="AT257">
        <v>0</v>
      </c>
      <c r="AU257">
        <v>0</v>
      </c>
      <c r="AV257">
        <v>0</v>
      </c>
      <c r="AW257">
        <v>0</v>
      </c>
      <c r="AX257">
        <v>0</v>
      </c>
      <c r="AY257">
        <v>0</v>
      </c>
      <c r="AZ257">
        <v>0</v>
      </c>
      <c r="BA257">
        <v>0</v>
      </c>
      <c r="BB257">
        <v>0</v>
      </c>
      <c r="BC257">
        <v>0</v>
      </c>
      <c r="BD257">
        <v>0</v>
      </c>
      <c r="BE257">
        <v>0</v>
      </c>
      <c r="BF257">
        <v>0</v>
      </c>
      <c r="BG257">
        <v>0</v>
      </c>
      <c r="BH257">
        <v>1</v>
      </c>
      <c r="BI257">
        <v>2</v>
      </c>
      <c r="BJ257">
        <v>4.8</v>
      </c>
      <c r="BK257">
        <v>5</v>
      </c>
      <c r="BL257">
        <v>134.08000000000001</v>
      </c>
      <c r="BM257">
        <v>20.11</v>
      </c>
      <c r="BN257">
        <v>154.19</v>
      </c>
      <c r="BO257">
        <v>154.19</v>
      </c>
      <c r="BQ257" t="s">
        <v>543</v>
      </c>
      <c r="BS257" s="3">
        <v>44711</v>
      </c>
      <c r="BT257" s="4">
        <v>0.39444444444444443</v>
      </c>
      <c r="BU257" t="s">
        <v>432</v>
      </c>
      <c r="BV257" t="s">
        <v>96</v>
      </c>
      <c r="BY257">
        <v>24000</v>
      </c>
      <c r="BZ257" t="s">
        <v>97</v>
      </c>
      <c r="CC257" t="s">
        <v>152</v>
      </c>
      <c r="CD257">
        <v>2196</v>
      </c>
      <c r="CE257" t="s">
        <v>89</v>
      </c>
      <c r="CF257" s="3">
        <v>44712</v>
      </c>
      <c r="CI257">
        <v>1</v>
      </c>
      <c r="CJ257">
        <v>1</v>
      </c>
      <c r="CK257">
        <v>41</v>
      </c>
      <c r="CL257" t="s">
        <v>85</v>
      </c>
    </row>
    <row r="258" spans="1:90" x14ac:dyDescent="0.25">
      <c r="A258" t="s">
        <v>72</v>
      </c>
      <c r="B258" t="s">
        <v>73</v>
      </c>
      <c r="C258" t="s">
        <v>74</v>
      </c>
      <c r="E258" t="str">
        <f>"009941332905"</f>
        <v>009941332905</v>
      </c>
      <c r="F258" s="3">
        <v>44708</v>
      </c>
      <c r="G258">
        <v>202302</v>
      </c>
      <c r="H258" t="s">
        <v>75</v>
      </c>
      <c r="I258" t="s">
        <v>76</v>
      </c>
      <c r="J258" t="s">
        <v>77</v>
      </c>
      <c r="K258" t="s">
        <v>78</v>
      </c>
      <c r="L258" t="s">
        <v>132</v>
      </c>
      <c r="M258" t="s">
        <v>133</v>
      </c>
      <c r="N258" t="s">
        <v>158</v>
      </c>
      <c r="O258" t="s">
        <v>93</v>
      </c>
      <c r="P258" t="str">
        <f>"STORES                        "</f>
        <v xml:space="preserve">STORES                        </v>
      </c>
      <c r="Q258">
        <v>0</v>
      </c>
      <c r="R258">
        <v>0</v>
      </c>
      <c r="S258">
        <v>0</v>
      </c>
      <c r="T258">
        <v>0</v>
      </c>
      <c r="U258">
        <v>0</v>
      </c>
      <c r="V258">
        <v>0</v>
      </c>
      <c r="W258">
        <v>0</v>
      </c>
      <c r="X258">
        <v>0</v>
      </c>
      <c r="Y258">
        <v>0</v>
      </c>
      <c r="Z258">
        <v>0</v>
      </c>
      <c r="AA258">
        <v>0</v>
      </c>
      <c r="AB258">
        <v>0</v>
      </c>
      <c r="AC258">
        <v>0</v>
      </c>
      <c r="AD258">
        <v>0</v>
      </c>
      <c r="AE258">
        <v>0</v>
      </c>
      <c r="AF258">
        <v>0</v>
      </c>
      <c r="AG258">
        <v>0</v>
      </c>
      <c r="AH258">
        <v>0</v>
      </c>
      <c r="AI258">
        <v>0</v>
      </c>
      <c r="AJ258">
        <v>0</v>
      </c>
      <c r="AK258">
        <v>59.34</v>
      </c>
      <c r="AL258">
        <v>0</v>
      </c>
      <c r="AM258">
        <v>0</v>
      </c>
      <c r="AN258">
        <v>0</v>
      </c>
      <c r="AO258">
        <v>0</v>
      </c>
      <c r="AP258">
        <v>0</v>
      </c>
      <c r="AQ258">
        <v>0</v>
      </c>
      <c r="AR258">
        <v>0</v>
      </c>
      <c r="AS258">
        <v>0</v>
      </c>
      <c r="AT258">
        <v>0</v>
      </c>
      <c r="AU258">
        <v>0</v>
      </c>
      <c r="AV258">
        <v>0</v>
      </c>
      <c r="AW258">
        <v>0</v>
      </c>
      <c r="AX258">
        <v>0</v>
      </c>
      <c r="AY258">
        <v>0</v>
      </c>
      <c r="AZ258">
        <v>0</v>
      </c>
      <c r="BA258">
        <v>0</v>
      </c>
      <c r="BB258">
        <v>0</v>
      </c>
      <c r="BC258">
        <v>0</v>
      </c>
      <c r="BD258">
        <v>0</v>
      </c>
      <c r="BE258">
        <v>0</v>
      </c>
      <c r="BF258">
        <v>0</v>
      </c>
      <c r="BG258">
        <v>0</v>
      </c>
      <c r="BH258">
        <v>1</v>
      </c>
      <c r="BI258">
        <v>9.1</v>
      </c>
      <c r="BJ258">
        <v>22.6</v>
      </c>
      <c r="BK258">
        <v>23</v>
      </c>
      <c r="BL258">
        <v>176.55</v>
      </c>
      <c r="BM258">
        <v>26.48</v>
      </c>
      <c r="BN258">
        <v>203.03</v>
      </c>
      <c r="BO258">
        <v>203.03</v>
      </c>
      <c r="BQ258" t="s">
        <v>94</v>
      </c>
      <c r="BR258" t="s">
        <v>94</v>
      </c>
      <c r="BS258" s="3">
        <v>44711</v>
      </c>
      <c r="BT258" s="4">
        <v>0.39652777777777781</v>
      </c>
      <c r="BU258" t="s">
        <v>310</v>
      </c>
      <c r="BV258" t="s">
        <v>96</v>
      </c>
      <c r="BY258">
        <v>113051.17</v>
      </c>
      <c r="BZ258" t="s">
        <v>97</v>
      </c>
      <c r="CA258" t="s">
        <v>136</v>
      </c>
      <c r="CC258" t="s">
        <v>133</v>
      </c>
      <c r="CD258">
        <v>4091</v>
      </c>
      <c r="CE258" t="s">
        <v>89</v>
      </c>
      <c r="CF258" s="3">
        <v>44712</v>
      </c>
      <c r="CI258">
        <v>1</v>
      </c>
      <c r="CJ258">
        <v>1</v>
      </c>
      <c r="CK258">
        <v>41</v>
      </c>
      <c r="CL258" t="s">
        <v>85</v>
      </c>
    </row>
    <row r="259" spans="1:90" x14ac:dyDescent="0.25">
      <c r="A259" t="s">
        <v>72</v>
      </c>
      <c r="B259" t="s">
        <v>73</v>
      </c>
      <c r="C259" t="s">
        <v>74</v>
      </c>
      <c r="E259" t="str">
        <f>"009941915150"</f>
        <v>009941915150</v>
      </c>
      <c r="F259" s="3">
        <v>44708</v>
      </c>
      <c r="G259">
        <v>202302</v>
      </c>
      <c r="H259" t="s">
        <v>75</v>
      </c>
      <c r="I259" t="s">
        <v>76</v>
      </c>
      <c r="J259" t="s">
        <v>77</v>
      </c>
      <c r="K259" t="s">
        <v>78</v>
      </c>
      <c r="L259" t="s">
        <v>143</v>
      </c>
      <c r="M259" t="s">
        <v>144</v>
      </c>
      <c r="N259" t="s">
        <v>158</v>
      </c>
      <c r="O259" t="s">
        <v>93</v>
      </c>
      <c r="P259" t="str">
        <f>"STORES                        "</f>
        <v xml:space="preserve">STORES                        </v>
      </c>
      <c r="Q259">
        <v>0</v>
      </c>
      <c r="R259">
        <v>0</v>
      </c>
      <c r="S259">
        <v>0</v>
      </c>
      <c r="T259">
        <v>0</v>
      </c>
      <c r="U259">
        <v>0</v>
      </c>
      <c r="V259">
        <v>0</v>
      </c>
      <c r="W259">
        <v>0</v>
      </c>
      <c r="X259">
        <v>0</v>
      </c>
      <c r="Y259">
        <v>0</v>
      </c>
      <c r="Z259">
        <v>0</v>
      </c>
      <c r="AA259">
        <v>0</v>
      </c>
      <c r="AB259">
        <v>0</v>
      </c>
      <c r="AC259">
        <v>0</v>
      </c>
      <c r="AD259">
        <v>0</v>
      </c>
      <c r="AE259">
        <v>0</v>
      </c>
      <c r="AF259">
        <v>0</v>
      </c>
      <c r="AG259">
        <v>0</v>
      </c>
      <c r="AH259">
        <v>0</v>
      </c>
      <c r="AI259">
        <v>0</v>
      </c>
      <c r="AJ259">
        <v>0</v>
      </c>
      <c r="AK259">
        <v>121.87</v>
      </c>
      <c r="AL259">
        <v>0</v>
      </c>
      <c r="AM259">
        <v>0</v>
      </c>
      <c r="AN259">
        <v>0</v>
      </c>
      <c r="AO259">
        <v>0</v>
      </c>
      <c r="AP259">
        <v>0</v>
      </c>
      <c r="AQ259">
        <v>0</v>
      </c>
      <c r="AR259">
        <v>0</v>
      </c>
      <c r="AS259">
        <v>0</v>
      </c>
      <c r="AT259">
        <v>0</v>
      </c>
      <c r="AU259">
        <v>0</v>
      </c>
      <c r="AV259">
        <v>0</v>
      </c>
      <c r="AW259">
        <v>0</v>
      </c>
      <c r="AX259">
        <v>0</v>
      </c>
      <c r="AY259">
        <v>0</v>
      </c>
      <c r="AZ259">
        <v>0</v>
      </c>
      <c r="BA259">
        <v>0</v>
      </c>
      <c r="BB259">
        <v>0</v>
      </c>
      <c r="BC259">
        <v>0</v>
      </c>
      <c r="BD259">
        <v>0</v>
      </c>
      <c r="BE259">
        <v>0</v>
      </c>
      <c r="BF259">
        <v>0</v>
      </c>
      <c r="BG259">
        <v>0</v>
      </c>
      <c r="BH259">
        <v>1</v>
      </c>
      <c r="BI259">
        <v>57</v>
      </c>
      <c r="BJ259">
        <v>50.4</v>
      </c>
      <c r="BK259">
        <v>57</v>
      </c>
      <c r="BL259">
        <v>357.06</v>
      </c>
      <c r="BM259">
        <v>53.56</v>
      </c>
      <c r="BN259">
        <v>410.62</v>
      </c>
      <c r="BO259">
        <v>410.62</v>
      </c>
      <c r="BQ259" t="s">
        <v>94</v>
      </c>
      <c r="BR259" t="s">
        <v>94</v>
      </c>
      <c r="BS259" s="3">
        <v>44711</v>
      </c>
      <c r="BT259" s="4">
        <v>0.40625</v>
      </c>
      <c r="BU259" t="s">
        <v>354</v>
      </c>
      <c r="BV259" t="s">
        <v>96</v>
      </c>
      <c r="BY259">
        <v>252000</v>
      </c>
      <c r="BZ259" t="s">
        <v>97</v>
      </c>
      <c r="CA259" t="s">
        <v>252</v>
      </c>
      <c r="CC259" t="s">
        <v>144</v>
      </c>
      <c r="CD259">
        <v>8000</v>
      </c>
      <c r="CE259" t="s">
        <v>89</v>
      </c>
      <c r="CF259" s="3">
        <v>44712</v>
      </c>
      <c r="CI259">
        <v>2</v>
      </c>
      <c r="CJ259">
        <v>1</v>
      </c>
      <c r="CK259">
        <v>41</v>
      </c>
      <c r="CL259" t="s">
        <v>85</v>
      </c>
    </row>
    <row r="260" spans="1:90" x14ac:dyDescent="0.25">
      <c r="A260" t="s">
        <v>72</v>
      </c>
      <c r="B260" t="s">
        <v>73</v>
      </c>
      <c r="C260" t="s">
        <v>74</v>
      </c>
      <c r="E260" t="str">
        <f>"009942122817"</f>
        <v>009942122817</v>
      </c>
      <c r="F260" s="3">
        <v>44708</v>
      </c>
      <c r="G260">
        <v>202302</v>
      </c>
      <c r="H260" t="s">
        <v>253</v>
      </c>
      <c r="I260" t="s">
        <v>254</v>
      </c>
      <c r="J260" t="s">
        <v>544</v>
      </c>
      <c r="K260" t="s">
        <v>78</v>
      </c>
      <c r="L260" t="s">
        <v>75</v>
      </c>
      <c r="M260" t="s">
        <v>76</v>
      </c>
      <c r="N260" t="s">
        <v>545</v>
      </c>
      <c r="O260" t="s">
        <v>93</v>
      </c>
      <c r="P260" t="str">
        <f>"                              "</f>
        <v xml:space="preserve">                              </v>
      </c>
      <c r="Q260">
        <v>0</v>
      </c>
      <c r="R260">
        <v>0</v>
      </c>
      <c r="S260">
        <v>0</v>
      </c>
      <c r="T260">
        <v>0</v>
      </c>
      <c r="U260">
        <v>0</v>
      </c>
      <c r="V260">
        <v>0</v>
      </c>
      <c r="W260">
        <v>0</v>
      </c>
      <c r="X260">
        <v>0</v>
      </c>
      <c r="Y260">
        <v>0</v>
      </c>
      <c r="Z260">
        <v>0</v>
      </c>
      <c r="AA260">
        <v>0</v>
      </c>
      <c r="AB260">
        <v>0</v>
      </c>
      <c r="AC260">
        <v>0</v>
      </c>
      <c r="AD260">
        <v>0</v>
      </c>
      <c r="AE260">
        <v>0</v>
      </c>
      <c r="AF260">
        <v>0</v>
      </c>
      <c r="AG260">
        <v>0</v>
      </c>
      <c r="AH260">
        <v>0</v>
      </c>
      <c r="AI260">
        <v>0</v>
      </c>
      <c r="AJ260">
        <v>0</v>
      </c>
      <c r="AK260">
        <v>206.47</v>
      </c>
      <c r="AL260">
        <v>0</v>
      </c>
      <c r="AM260">
        <v>0</v>
      </c>
      <c r="AN260">
        <v>0</v>
      </c>
      <c r="AO260">
        <v>0</v>
      </c>
      <c r="AP260">
        <v>0</v>
      </c>
      <c r="AQ260">
        <v>0</v>
      </c>
      <c r="AR260">
        <v>0</v>
      </c>
      <c r="AS260">
        <v>0</v>
      </c>
      <c r="AT260">
        <v>0</v>
      </c>
      <c r="AU260">
        <v>0</v>
      </c>
      <c r="AV260">
        <v>0</v>
      </c>
      <c r="AW260">
        <v>0</v>
      </c>
      <c r="AX260">
        <v>0</v>
      </c>
      <c r="AY260">
        <v>0</v>
      </c>
      <c r="AZ260">
        <v>0</v>
      </c>
      <c r="BA260">
        <v>0</v>
      </c>
      <c r="BB260">
        <v>0</v>
      </c>
      <c r="BC260">
        <v>0</v>
      </c>
      <c r="BD260">
        <v>0</v>
      </c>
      <c r="BE260">
        <v>0</v>
      </c>
      <c r="BF260">
        <v>0</v>
      </c>
      <c r="BG260">
        <v>0</v>
      </c>
      <c r="BH260">
        <v>7</v>
      </c>
      <c r="BI260">
        <v>88.8</v>
      </c>
      <c r="BJ260">
        <v>102.6</v>
      </c>
      <c r="BK260">
        <v>103</v>
      </c>
      <c r="BL260">
        <v>601.28</v>
      </c>
      <c r="BM260">
        <v>90.19</v>
      </c>
      <c r="BN260">
        <v>691.47</v>
      </c>
      <c r="BO260">
        <v>691.47</v>
      </c>
      <c r="BQ260" t="s">
        <v>154</v>
      </c>
      <c r="BR260" t="s">
        <v>546</v>
      </c>
      <c r="BS260" s="3">
        <v>44711</v>
      </c>
      <c r="BT260" s="4">
        <v>0.3527777777777778</v>
      </c>
      <c r="BU260" t="s">
        <v>432</v>
      </c>
      <c r="BV260" t="s">
        <v>96</v>
      </c>
      <c r="BY260">
        <v>259272</v>
      </c>
      <c r="BZ260" t="s">
        <v>97</v>
      </c>
      <c r="CC260" t="s">
        <v>76</v>
      </c>
      <c r="CD260">
        <v>2146</v>
      </c>
      <c r="CE260" t="s">
        <v>89</v>
      </c>
      <c r="CF260" s="3">
        <v>44712</v>
      </c>
      <c r="CI260">
        <v>3</v>
      </c>
      <c r="CJ260">
        <v>1</v>
      </c>
      <c r="CK260">
        <v>41</v>
      </c>
      <c r="CL260" t="s">
        <v>85</v>
      </c>
    </row>
    <row r="261" spans="1:90" x14ac:dyDescent="0.25">
      <c r="A261" t="s">
        <v>72</v>
      </c>
      <c r="B261" t="s">
        <v>73</v>
      </c>
      <c r="C261" t="s">
        <v>74</v>
      </c>
      <c r="E261" t="str">
        <f>"009942086290"</f>
        <v>009942086290</v>
      </c>
      <c r="F261" s="3">
        <v>44708</v>
      </c>
      <c r="G261">
        <v>202302</v>
      </c>
      <c r="H261" t="s">
        <v>178</v>
      </c>
      <c r="I261" t="s">
        <v>179</v>
      </c>
      <c r="J261" t="s">
        <v>228</v>
      </c>
      <c r="K261" t="s">
        <v>78</v>
      </c>
      <c r="L261" t="s">
        <v>426</v>
      </c>
      <c r="M261" t="s">
        <v>427</v>
      </c>
      <c r="N261" t="s">
        <v>77</v>
      </c>
      <c r="O261" t="s">
        <v>93</v>
      </c>
      <c r="P261" t="str">
        <f>"PLZ0215670030                 "</f>
        <v xml:space="preserve">PLZ0215670030                 </v>
      </c>
      <c r="Q261">
        <v>0</v>
      </c>
      <c r="R261">
        <v>0</v>
      </c>
      <c r="S261">
        <v>0</v>
      </c>
      <c r="T261">
        <v>0</v>
      </c>
      <c r="U261">
        <v>0</v>
      </c>
      <c r="V261">
        <v>0</v>
      </c>
      <c r="W261">
        <v>0</v>
      </c>
      <c r="X261">
        <v>0</v>
      </c>
      <c r="Y261">
        <v>0</v>
      </c>
      <c r="Z261">
        <v>0</v>
      </c>
      <c r="AA261">
        <v>0</v>
      </c>
      <c r="AB261">
        <v>0</v>
      </c>
      <c r="AC261">
        <v>0</v>
      </c>
      <c r="AD261">
        <v>0</v>
      </c>
      <c r="AE261">
        <v>0</v>
      </c>
      <c r="AF261">
        <v>0</v>
      </c>
      <c r="AG261">
        <v>0</v>
      </c>
      <c r="AH261">
        <v>0</v>
      </c>
      <c r="AI261">
        <v>0</v>
      </c>
      <c r="AJ261">
        <v>0</v>
      </c>
      <c r="AK261">
        <v>143.37</v>
      </c>
      <c r="AL261">
        <v>0</v>
      </c>
      <c r="AM261">
        <v>0</v>
      </c>
      <c r="AN261">
        <v>0</v>
      </c>
      <c r="AO261">
        <v>0</v>
      </c>
      <c r="AP261">
        <v>0</v>
      </c>
      <c r="AQ261">
        <v>0</v>
      </c>
      <c r="AR261">
        <v>0</v>
      </c>
      <c r="AS261">
        <v>0</v>
      </c>
      <c r="AT261">
        <v>0</v>
      </c>
      <c r="AU261">
        <v>0</v>
      </c>
      <c r="AV261">
        <v>0</v>
      </c>
      <c r="AW261">
        <v>0</v>
      </c>
      <c r="AX261">
        <v>0</v>
      </c>
      <c r="AY261">
        <v>0</v>
      </c>
      <c r="AZ261">
        <v>0</v>
      </c>
      <c r="BA261">
        <v>0</v>
      </c>
      <c r="BB261">
        <v>0</v>
      </c>
      <c r="BC261">
        <v>0</v>
      </c>
      <c r="BD261">
        <v>0</v>
      </c>
      <c r="BE261">
        <v>0</v>
      </c>
      <c r="BF261">
        <v>0</v>
      </c>
      <c r="BG261">
        <v>0</v>
      </c>
      <c r="BH261">
        <v>1</v>
      </c>
      <c r="BI261">
        <v>17</v>
      </c>
      <c r="BJ261">
        <v>39.700000000000003</v>
      </c>
      <c r="BK261">
        <v>40</v>
      </c>
      <c r="BL261">
        <v>419.12</v>
      </c>
      <c r="BM261">
        <v>62.87</v>
      </c>
      <c r="BN261">
        <v>481.99</v>
      </c>
      <c r="BO261">
        <v>481.99</v>
      </c>
      <c r="BQ261" t="s">
        <v>472</v>
      </c>
      <c r="BR261" t="s">
        <v>231</v>
      </c>
      <c r="BS261" s="3">
        <v>44711</v>
      </c>
      <c r="BT261" s="4">
        <v>0.41666666666666669</v>
      </c>
      <c r="BU261" t="s">
        <v>547</v>
      </c>
      <c r="BV261" t="s">
        <v>96</v>
      </c>
      <c r="BY261">
        <v>198276</v>
      </c>
      <c r="BZ261" t="s">
        <v>97</v>
      </c>
      <c r="CC261" t="s">
        <v>427</v>
      </c>
      <c r="CD261">
        <v>5099</v>
      </c>
      <c r="CE261" t="s">
        <v>89</v>
      </c>
      <c r="CF261" s="3">
        <v>44712</v>
      </c>
      <c r="CI261">
        <v>2</v>
      </c>
      <c r="CJ261">
        <v>1</v>
      </c>
      <c r="CK261">
        <v>43</v>
      </c>
      <c r="CL261" t="s">
        <v>85</v>
      </c>
    </row>
    <row r="262" spans="1:90" x14ac:dyDescent="0.25">
      <c r="A262" t="s">
        <v>72</v>
      </c>
      <c r="B262" t="s">
        <v>73</v>
      </c>
      <c r="C262" t="s">
        <v>74</v>
      </c>
      <c r="E262" t="str">
        <f>"009942528031"</f>
        <v>009942528031</v>
      </c>
      <c r="F262" s="3">
        <v>44708</v>
      </c>
      <c r="G262">
        <v>202302</v>
      </c>
      <c r="H262" t="s">
        <v>122</v>
      </c>
      <c r="I262" t="s">
        <v>123</v>
      </c>
      <c r="J262" t="s">
        <v>548</v>
      </c>
      <c r="K262" t="s">
        <v>78</v>
      </c>
      <c r="L262" t="s">
        <v>151</v>
      </c>
      <c r="M262" t="s">
        <v>152</v>
      </c>
      <c r="N262" t="s">
        <v>77</v>
      </c>
      <c r="O262" t="s">
        <v>81</v>
      </c>
      <c r="P262" t="str">
        <f>"                              "</f>
        <v xml:space="preserve">                              </v>
      </c>
      <c r="Q262">
        <v>0</v>
      </c>
      <c r="R262">
        <v>0</v>
      </c>
      <c r="S262">
        <v>0</v>
      </c>
      <c r="T262">
        <v>0</v>
      </c>
      <c r="U262">
        <v>0</v>
      </c>
      <c r="V262">
        <v>0</v>
      </c>
      <c r="W262">
        <v>0</v>
      </c>
      <c r="X262">
        <v>0</v>
      </c>
      <c r="Y262">
        <v>0</v>
      </c>
      <c r="Z262">
        <v>0</v>
      </c>
      <c r="AA262">
        <v>0</v>
      </c>
      <c r="AB262">
        <v>0</v>
      </c>
      <c r="AC262">
        <v>0</v>
      </c>
      <c r="AD262">
        <v>0</v>
      </c>
      <c r="AE262">
        <v>0</v>
      </c>
      <c r="AF262">
        <v>0</v>
      </c>
      <c r="AG262">
        <v>0</v>
      </c>
      <c r="AH262">
        <v>0</v>
      </c>
      <c r="AI262">
        <v>0</v>
      </c>
      <c r="AJ262">
        <v>0</v>
      </c>
      <c r="AK262">
        <v>781.76</v>
      </c>
      <c r="AL262">
        <v>0</v>
      </c>
      <c r="AM262">
        <v>0</v>
      </c>
      <c r="AN262">
        <v>0</v>
      </c>
      <c r="AO262">
        <v>0</v>
      </c>
      <c r="AP262">
        <v>0</v>
      </c>
      <c r="AQ262">
        <v>0</v>
      </c>
      <c r="AR262">
        <v>0</v>
      </c>
      <c r="AS262">
        <v>0</v>
      </c>
      <c r="AT262">
        <v>0</v>
      </c>
      <c r="AU262">
        <v>0</v>
      </c>
      <c r="AV262">
        <v>0</v>
      </c>
      <c r="AW262">
        <v>0</v>
      </c>
      <c r="AX262">
        <v>0</v>
      </c>
      <c r="AY262">
        <v>0</v>
      </c>
      <c r="AZ262">
        <v>0</v>
      </c>
      <c r="BA262">
        <v>0</v>
      </c>
      <c r="BB262">
        <v>0</v>
      </c>
      <c r="BC262">
        <v>0</v>
      </c>
      <c r="BD262">
        <v>0</v>
      </c>
      <c r="BE262">
        <v>0</v>
      </c>
      <c r="BF262">
        <v>0</v>
      </c>
      <c r="BG262">
        <v>0</v>
      </c>
      <c r="BH262">
        <v>1</v>
      </c>
      <c r="BI262">
        <v>16</v>
      </c>
      <c r="BJ262">
        <v>38.5</v>
      </c>
      <c r="BK262">
        <v>38.5</v>
      </c>
      <c r="BL262">
        <v>2256.77</v>
      </c>
      <c r="BM262">
        <v>338.52</v>
      </c>
      <c r="BN262">
        <v>2595.29</v>
      </c>
      <c r="BO262">
        <v>2595.29</v>
      </c>
      <c r="BQ262" t="s">
        <v>549</v>
      </c>
      <c r="BR262" t="s">
        <v>550</v>
      </c>
      <c r="BS262" s="3">
        <v>44711</v>
      </c>
      <c r="BT262" s="4">
        <v>0.39444444444444443</v>
      </c>
      <c r="BU262" t="s">
        <v>432</v>
      </c>
      <c r="BV262" t="s">
        <v>96</v>
      </c>
      <c r="BY262">
        <v>192400</v>
      </c>
      <c r="BZ262" t="s">
        <v>88</v>
      </c>
      <c r="CC262" t="s">
        <v>152</v>
      </c>
      <c r="CD262">
        <v>2196</v>
      </c>
      <c r="CE262" t="s">
        <v>449</v>
      </c>
      <c r="CF262" s="3">
        <v>44712</v>
      </c>
      <c r="CI262">
        <v>1</v>
      </c>
      <c r="CJ262">
        <v>1</v>
      </c>
      <c r="CK262">
        <v>23</v>
      </c>
      <c r="CL262" t="s">
        <v>85</v>
      </c>
    </row>
    <row r="263" spans="1:90" x14ac:dyDescent="0.25">
      <c r="A263" t="s">
        <v>72</v>
      </c>
      <c r="B263" t="s">
        <v>73</v>
      </c>
      <c r="C263" t="s">
        <v>74</v>
      </c>
      <c r="E263" t="str">
        <f>"029908432015"</f>
        <v>029908432015</v>
      </c>
      <c r="F263" s="3">
        <v>44708</v>
      </c>
      <c r="G263">
        <v>202302</v>
      </c>
      <c r="H263" t="s">
        <v>132</v>
      </c>
      <c r="I263" t="s">
        <v>133</v>
      </c>
      <c r="J263" t="s">
        <v>551</v>
      </c>
      <c r="K263" t="s">
        <v>78</v>
      </c>
      <c r="L263" t="s">
        <v>151</v>
      </c>
      <c r="M263" t="s">
        <v>152</v>
      </c>
      <c r="N263" t="s">
        <v>552</v>
      </c>
      <c r="O263" t="s">
        <v>93</v>
      </c>
      <c r="P263" t="str">
        <f>"                              "</f>
        <v xml:space="preserve">                              </v>
      </c>
      <c r="Q263">
        <v>0</v>
      </c>
      <c r="R263">
        <v>0</v>
      </c>
      <c r="S263">
        <v>0</v>
      </c>
      <c r="T263">
        <v>0</v>
      </c>
      <c r="U263">
        <v>0</v>
      </c>
      <c r="V263">
        <v>0</v>
      </c>
      <c r="W263">
        <v>0</v>
      </c>
      <c r="X263">
        <v>0</v>
      </c>
      <c r="Y263">
        <v>0</v>
      </c>
      <c r="Z263">
        <v>0</v>
      </c>
      <c r="AA263">
        <v>0</v>
      </c>
      <c r="AB263">
        <v>0</v>
      </c>
      <c r="AC263">
        <v>0</v>
      </c>
      <c r="AD263">
        <v>0</v>
      </c>
      <c r="AE263">
        <v>0</v>
      </c>
      <c r="AF263">
        <v>0</v>
      </c>
      <c r="AG263">
        <v>0</v>
      </c>
      <c r="AH263">
        <v>0</v>
      </c>
      <c r="AI263">
        <v>0</v>
      </c>
      <c r="AJ263">
        <v>0</v>
      </c>
      <c r="AK263">
        <v>83.25</v>
      </c>
      <c r="AL263">
        <v>0</v>
      </c>
      <c r="AM263">
        <v>0</v>
      </c>
      <c r="AN263">
        <v>0</v>
      </c>
      <c r="AO263">
        <v>0</v>
      </c>
      <c r="AP263">
        <v>0</v>
      </c>
      <c r="AQ263">
        <v>15</v>
      </c>
      <c r="AR263">
        <v>0</v>
      </c>
      <c r="AS263">
        <v>0</v>
      </c>
      <c r="AT263">
        <v>0</v>
      </c>
      <c r="AU263">
        <v>0</v>
      </c>
      <c r="AV263">
        <v>0</v>
      </c>
      <c r="AW263">
        <v>0</v>
      </c>
      <c r="AX263">
        <v>0</v>
      </c>
      <c r="AY263">
        <v>0</v>
      </c>
      <c r="AZ263">
        <v>0</v>
      </c>
      <c r="BA263">
        <v>0</v>
      </c>
      <c r="BB263">
        <v>0</v>
      </c>
      <c r="BC263">
        <v>0</v>
      </c>
      <c r="BD263">
        <v>0</v>
      </c>
      <c r="BE263">
        <v>0</v>
      </c>
      <c r="BF263">
        <v>0</v>
      </c>
      <c r="BG263">
        <v>0</v>
      </c>
      <c r="BH263">
        <v>2</v>
      </c>
      <c r="BI263">
        <v>20.5</v>
      </c>
      <c r="BJ263">
        <v>35.299999999999997</v>
      </c>
      <c r="BK263">
        <v>36</v>
      </c>
      <c r="BL263">
        <v>260.57</v>
      </c>
      <c r="BM263">
        <v>39.090000000000003</v>
      </c>
      <c r="BN263">
        <v>299.66000000000003</v>
      </c>
      <c r="BO263">
        <v>299.66000000000003</v>
      </c>
      <c r="BQ263" t="s">
        <v>553</v>
      </c>
      <c r="BR263" t="s">
        <v>554</v>
      </c>
      <c r="BS263" s="3">
        <v>44711</v>
      </c>
      <c r="BT263" s="4">
        <v>0.39444444444444443</v>
      </c>
      <c r="BU263" t="s">
        <v>432</v>
      </c>
      <c r="BV263" t="s">
        <v>96</v>
      </c>
      <c r="BY263">
        <v>176300</v>
      </c>
      <c r="BZ263" t="s">
        <v>130</v>
      </c>
      <c r="CC263" t="s">
        <v>152</v>
      </c>
      <c r="CD263">
        <v>2000</v>
      </c>
      <c r="CE263" t="s">
        <v>89</v>
      </c>
      <c r="CF263" s="3">
        <v>44712</v>
      </c>
      <c r="CI263">
        <v>1</v>
      </c>
      <c r="CJ263">
        <v>1</v>
      </c>
      <c r="CK263">
        <v>41</v>
      </c>
      <c r="CL263" t="s">
        <v>85</v>
      </c>
    </row>
    <row r="264" spans="1:90" x14ac:dyDescent="0.25">
      <c r="A264" t="s">
        <v>72</v>
      </c>
      <c r="B264" t="s">
        <v>73</v>
      </c>
      <c r="C264" t="s">
        <v>74</v>
      </c>
      <c r="E264" t="str">
        <f>"009941203057"</f>
        <v>009941203057</v>
      </c>
      <c r="F264" s="3">
        <v>44705</v>
      </c>
      <c r="G264">
        <v>202302</v>
      </c>
      <c r="H264" t="s">
        <v>209</v>
      </c>
      <c r="I264" t="s">
        <v>210</v>
      </c>
      <c r="J264" t="s">
        <v>77</v>
      </c>
      <c r="K264" t="s">
        <v>78</v>
      </c>
      <c r="L264" t="s">
        <v>75</v>
      </c>
      <c r="M264" t="s">
        <v>76</v>
      </c>
      <c r="N264" t="s">
        <v>77</v>
      </c>
      <c r="O264" t="s">
        <v>93</v>
      </c>
      <c r="P264" t="str">
        <f>"                              "</f>
        <v xml:space="preserve">                              </v>
      </c>
      <c r="Q264">
        <v>0</v>
      </c>
      <c r="R264">
        <v>0</v>
      </c>
      <c r="S264">
        <v>0</v>
      </c>
      <c r="T264">
        <v>0</v>
      </c>
      <c r="U264">
        <v>0</v>
      </c>
      <c r="V264">
        <v>0</v>
      </c>
      <c r="W264">
        <v>0</v>
      </c>
      <c r="X264">
        <v>0</v>
      </c>
      <c r="Y264">
        <v>0</v>
      </c>
      <c r="Z264">
        <v>0</v>
      </c>
      <c r="AA264">
        <v>0</v>
      </c>
      <c r="AB264">
        <v>0</v>
      </c>
      <c r="AC264">
        <v>0</v>
      </c>
      <c r="AD264">
        <v>0</v>
      </c>
      <c r="AE264">
        <v>0</v>
      </c>
      <c r="AF264">
        <v>0</v>
      </c>
      <c r="AG264">
        <v>0</v>
      </c>
      <c r="AH264">
        <v>0</v>
      </c>
      <c r="AI264">
        <v>0</v>
      </c>
      <c r="AJ264">
        <v>0</v>
      </c>
      <c r="AK264">
        <v>68.53</v>
      </c>
      <c r="AL264">
        <v>0</v>
      </c>
      <c r="AM264">
        <v>0</v>
      </c>
      <c r="AN264">
        <v>0</v>
      </c>
      <c r="AO264">
        <v>0</v>
      </c>
      <c r="AP264">
        <v>0</v>
      </c>
      <c r="AQ264">
        <v>0</v>
      </c>
      <c r="AR264">
        <v>0</v>
      </c>
      <c r="AS264">
        <v>0</v>
      </c>
      <c r="AT264">
        <v>0</v>
      </c>
      <c r="AU264">
        <v>0</v>
      </c>
      <c r="AV264">
        <v>0</v>
      </c>
      <c r="AW264">
        <v>0</v>
      </c>
      <c r="AX264">
        <v>0</v>
      </c>
      <c r="AY264">
        <v>0</v>
      </c>
      <c r="AZ264">
        <v>0</v>
      </c>
      <c r="BA264">
        <v>0</v>
      </c>
      <c r="BB264">
        <v>0</v>
      </c>
      <c r="BC264">
        <v>0</v>
      </c>
      <c r="BD264">
        <v>0</v>
      </c>
      <c r="BE264">
        <v>0</v>
      </c>
      <c r="BF264">
        <v>0</v>
      </c>
      <c r="BG264">
        <v>0</v>
      </c>
      <c r="BH264">
        <v>1</v>
      </c>
      <c r="BI264">
        <v>28</v>
      </c>
      <c r="BJ264">
        <v>6.4</v>
      </c>
      <c r="BK264">
        <v>28</v>
      </c>
      <c r="BL264">
        <v>203.09</v>
      </c>
      <c r="BM264">
        <v>30.46</v>
      </c>
      <c r="BN264">
        <v>233.55</v>
      </c>
      <c r="BO264">
        <v>233.55</v>
      </c>
      <c r="BQ264" t="s">
        <v>555</v>
      </c>
      <c r="BR264" t="s">
        <v>212</v>
      </c>
      <c r="BS264" s="3">
        <v>44706</v>
      </c>
      <c r="BT264" s="4">
        <v>0.36249999999999999</v>
      </c>
      <c r="BU264" t="s">
        <v>208</v>
      </c>
      <c r="BV264" t="s">
        <v>96</v>
      </c>
      <c r="BY264">
        <v>32200</v>
      </c>
      <c r="BZ264" t="s">
        <v>97</v>
      </c>
      <c r="CA264" t="s">
        <v>157</v>
      </c>
      <c r="CC264" t="s">
        <v>76</v>
      </c>
      <c r="CD264">
        <v>2146</v>
      </c>
      <c r="CE264" t="s">
        <v>89</v>
      </c>
      <c r="CF264" s="3">
        <v>44707</v>
      </c>
      <c r="CI264">
        <v>1</v>
      </c>
      <c r="CJ264">
        <v>1</v>
      </c>
      <c r="CK264">
        <v>41</v>
      </c>
      <c r="CL264" t="s">
        <v>85</v>
      </c>
    </row>
    <row r="265" spans="1:90" x14ac:dyDescent="0.25">
      <c r="A265" t="s">
        <v>72</v>
      </c>
      <c r="B265" t="s">
        <v>73</v>
      </c>
      <c r="C265" t="s">
        <v>74</v>
      </c>
      <c r="E265" t="str">
        <f>"029908432002"</f>
        <v>029908432002</v>
      </c>
      <c r="F265" s="3">
        <v>44707</v>
      </c>
      <c r="G265">
        <v>202302</v>
      </c>
      <c r="H265" t="s">
        <v>132</v>
      </c>
      <c r="I265" t="s">
        <v>133</v>
      </c>
      <c r="J265" t="s">
        <v>197</v>
      </c>
      <c r="K265" t="s">
        <v>78</v>
      </c>
      <c r="L265" t="s">
        <v>315</v>
      </c>
      <c r="M265" t="s">
        <v>316</v>
      </c>
      <c r="N265" t="s">
        <v>295</v>
      </c>
      <c r="O265" t="s">
        <v>93</v>
      </c>
      <c r="P265" t="str">
        <f>"181 206 0151                  "</f>
        <v xml:space="preserve">181 206 0151                  </v>
      </c>
      <c r="Q265">
        <v>0</v>
      </c>
      <c r="R265">
        <v>0</v>
      </c>
      <c r="S265">
        <v>0</v>
      </c>
      <c r="T265">
        <v>0</v>
      </c>
      <c r="U265">
        <v>0</v>
      </c>
      <c r="V265">
        <v>0</v>
      </c>
      <c r="W265">
        <v>0</v>
      </c>
      <c r="X265">
        <v>0</v>
      </c>
      <c r="Y265">
        <v>0</v>
      </c>
      <c r="Z265">
        <v>0</v>
      </c>
      <c r="AA265">
        <v>0</v>
      </c>
      <c r="AB265">
        <v>0</v>
      </c>
      <c r="AC265">
        <v>0</v>
      </c>
      <c r="AD265">
        <v>0</v>
      </c>
      <c r="AE265">
        <v>0</v>
      </c>
      <c r="AF265">
        <v>0</v>
      </c>
      <c r="AG265">
        <v>0</v>
      </c>
      <c r="AH265">
        <v>0</v>
      </c>
      <c r="AI265">
        <v>0</v>
      </c>
      <c r="AJ265">
        <v>0</v>
      </c>
      <c r="AK265">
        <v>156.22999999999999</v>
      </c>
      <c r="AL265">
        <v>0</v>
      </c>
      <c r="AM265">
        <v>0</v>
      </c>
      <c r="AN265">
        <v>0</v>
      </c>
      <c r="AO265">
        <v>0</v>
      </c>
      <c r="AP265">
        <v>0</v>
      </c>
      <c r="AQ265">
        <v>0</v>
      </c>
      <c r="AR265">
        <v>0</v>
      </c>
      <c r="AS265">
        <v>0</v>
      </c>
      <c r="AT265">
        <v>0</v>
      </c>
      <c r="AU265">
        <v>0</v>
      </c>
      <c r="AV265">
        <v>0</v>
      </c>
      <c r="AW265">
        <v>0</v>
      </c>
      <c r="AX265">
        <v>0</v>
      </c>
      <c r="AY265">
        <v>0</v>
      </c>
      <c r="AZ265">
        <v>0</v>
      </c>
      <c r="BA265">
        <v>0</v>
      </c>
      <c r="BB265">
        <v>0</v>
      </c>
      <c r="BC265">
        <v>0</v>
      </c>
      <c r="BD265">
        <v>0</v>
      </c>
      <c r="BE265">
        <v>0</v>
      </c>
      <c r="BF265">
        <v>0</v>
      </c>
      <c r="BG265">
        <v>0</v>
      </c>
      <c r="BH265">
        <v>2</v>
      </c>
      <c r="BI265">
        <v>44</v>
      </c>
      <c r="BJ265">
        <v>31.9</v>
      </c>
      <c r="BK265">
        <v>44</v>
      </c>
      <c r="BL265">
        <v>456.26</v>
      </c>
      <c r="BM265">
        <v>68.44</v>
      </c>
      <c r="BN265">
        <v>524.70000000000005</v>
      </c>
      <c r="BO265">
        <v>524.70000000000005</v>
      </c>
      <c r="BQ265" t="s">
        <v>556</v>
      </c>
      <c r="BR265" t="s">
        <v>347</v>
      </c>
      <c r="BS265" s="3">
        <v>44708</v>
      </c>
      <c r="BT265" s="4">
        <v>0.52013888888888882</v>
      </c>
      <c r="BU265" t="s">
        <v>344</v>
      </c>
      <c r="BV265" t="s">
        <v>96</v>
      </c>
      <c r="BY265">
        <v>159600</v>
      </c>
      <c r="BZ265" t="s">
        <v>97</v>
      </c>
      <c r="CA265" t="s">
        <v>557</v>
      </c>
      <c r="CC265" t="s">
        <v>316</v>
      </c>
      <c r="CD265">
        <v>3370</v>
      </c>
      <c r="CE265" t="s">
        <v>89</v>
      </c>
      <c r="CF265" s="3">
        <v>44712</v>
      </c>
      <c r="CI265">
        <v>2</v>
      </c>
      <c r="CJ265">
        <v>1</v>
      </c>
      <c r="CK265">
        <v>43</v>
      </c>
      <c r="CL265" t="s">
        <v>85</v>
      </c>
    </row>
    <row r="266" spans="1:90" x14ac:dyDescent="0.25">
      <c r="A266" t="s">
        <v>72</v>
      </c>
      <c r="B266" t="s">
        <v>73</v>
      </c>
      <c r="C266" t="s">
        <v>74</v>
      </c>
      <c r="E266" t="str">
        <f>"009941735767"</f>
        <v>009941735767</v>
      </c>
      <c r="F266" s="3">
        <v>44694</v>
      </c>
      <c r="G266">
        <v>202302</v>
      </c>
      <c r="H266" t="s">
        <v>75</v>
      </c>
      <c r="I266" t="s">
        <v>76</v>
      </c>
      <c r="J266" t="s">
        <v>77</v>
      </c>
      <c r="K266" t="s">
        <v>78</v>
      </c>
      <c r="L266" t="s">
        <v>185</v>
      </c>
      <c r="M266" t="s">
        <v>186</v>
      </c>
      <c r="N266" t="s">
        <v>77</v>
      </c>
      <c r="O266" t="s">
        <v>93</v>
      </c>
      <c r="P266" t="str">
        <f>"STORES                        "</f>
        <v xml:space="preserve">STORES                        </v>
      </c>
      <c r="Q266">
        <v>0</v>
      </c>
      <c r="R266">
        <v>0</v>
      </c>
      <c r="S266">
        <v>0</v>
      </c>
      <c r="T266">
        <v>0</v>
      </c>
      <c r="U266">
        <v>0</v>
      </c>
      <c r="V266">
        <v>0</v>
      </c>
      <c r="W266">
        <v>0</v>
      </c>
      <c r="X266">
        <v>0</v>
      </c>
      <c r="Y266">
        <v>0</v>
      </c>
      <c r="Z266">
        <v>0</v>
      </c>
      <c r="AA266">
        <v>0</v>
      </c>
      <c r="AB266">
        <v>0</v>
      </c>
      <c r="AC266">
        <v>0</v>
      </c>
      <c r="AD266">
        <v>0</v>
      </c>
      <c r="AE266">
        <v>0</v>
      </c>
      <c r="AF266">
        <v>0</v>
      </c>
      <c r="AG266">
        <v>0</v>
      </c>
      <c r="AH266">
        <v>0</v>
      </c>
      <c r="AI266">
        <v>0</v>
      </c>
      <c r="AJ266">
        <v>0</v>
      </c>
      <c r="AK266">
        <v>127.28</v>
      </c>
      <c r="AL266">
        <v>0</v>
      </c>
      <c r="AM266">
        <v>0</v>
      </c>
      <c r="AN266">
        <v>0</v>
      </c>
      <c r="AO266">
        <v>0</v>
      </c>
      <c r="AP266">
        <v>0</v>
      </c>
      <c r="AQ266">
        <v>0</v>
      </c>
      <c r="AR266">
        <v>0</v>
      </c>
      <c r="AS266">
        <v>0</v>
      </c>
      <c r="AT266">
        <v>0</v>
      </c>
      <c r="AU266">
        <v>0</v>
      </c>
      <c r="AV266">
        <v>0</v>
      </c>
      <c r="AW266">
        <v>0</v>
      </c>
      <c r="AX266">
        <v>0</v>
      </c>
      <c r="AY266">
        <v>0</v>
      </c>
      <c r="AZ266">
        <v>0</v>
      </c>
      <c r="BA266">
        <v>0</v>
      </c>
      <c r="BB266">
        <v>0</v>
      </c>
      <c r="BC266">
        <v>0</v>
      </c>
      <c r="BD266">
        <v>0</v>
      </c>
      <c r="BE266">
        <v>0</v>
      </c>
      <c r="BF266">
        <v>0</v>
      </c>
      <c r="BG266">
        <v>0</v>
      </c>
      <c r="BH266">
        <v>1</v>
      </c>
      <c r="BI266">
        <v>13.5</v>
      </c>
      <c r="BJ266">
        <v>34.9</v>
      </c>
      <c r="BK266">
        <v>35</v>
      </c>
      <c r="BL266">
        <v>372.68</v>
      </c>
      <c r="BM266">
        <v>55.9</v>
      </c>
      <c r="BN266">
        <v>428.58</v>
      </c>
      <c r="BO266">
        <v>428.58</v>
      </c>
      <c r="BQ266" t="s">
        <v>558</v>
      </c>
      <c r="BR266" t="s">
        <v>83</v>
      </c>
      <c r="BS266" s="3">
        <v>44698</v>
      </c>
      <c r="BT266" s="4">
        <v>0.3298611111111111</v>
      </c>
      <c r="BU266" t="s">
        <v>431</v>
      </c>
      <c r="BV266" t="s">
        <v>96</v>
      </c>
      <c r="BY266">
        <v>174399.5</v>
      </c>
      <c r="BZ266" t="s">
        <v>97</v>
      </c>
      <c r="CC266" t="s">
        <v>186</v>
      </c>
      <c r="CD266">
        <v>3900</v>
      </c>
      <c r="CE266" t="s">
        <v>89</v>
      </c>
      <c r="CF266" s="3">
        <v>44698</v>
      </c>
      <c r="CI266">
        <v>2</v>
      </c>
      <c r="CJ266">
        <v>2</v>
      </c>
      <c r="CK266">
        <v>43</v>
      </c>
      <c r="CL266" t="s">
        <v>85</v>
      </c>
    </row>
    <row r="267" spans="1:90" x14ac:dyDescent="0.25">
      <c r="A267" t="s">
        <v>72</v>
      </c>
      <c r="B267" t="s">
        <v>73</v>
      </c>
      <c r="C267" t="s">
        <v>74</v>
      </c>
      <c r="E267" t="str">
        <f>"009941915199"</f>
        <v>009941915199</v>
      </c>
      <c r="F267" s="3">
        <v>44694</v>
      </c>
      <c r="G267">
        <v>202302</v>
      </c>
      <c r="H267" t="s">
        <v>75</v>
      </c>
      <c r="I267" t="s">
        <v>76</v>
      </c>
      <c r="J267" t="s">
        <v>77</v>
      </c>
      <c r="K267" t="s">
        <v>78</v>
      </c>
      <c r="L267" t="s">
        <v>143</v>
      </c>
      <c r="M267" t="s">
        <v>144</v>
      </c>
      <c r="N267" t="s">
        <v>559</v>
      </c>
      <c r="O267" t="s">
        <v>81</v>
      </c>
      <c r="P267" t="str">
        <f>"STORES                        "</f>
        <v xml:space="preserve">STORES                        </v>
      </c>
      <c r="Q267">
        <v>0</v>
      </c>
      <c r="R267">
        <v>0</v>
      </c>
      <c r="S267">
        <v>0</v>
      </c>
      <c r="T267">
        <v>0</v>
      </c>
      <c r="U267">
        <v>0</v>
      </c>
      <c r="V267">
        <v>0</v>
      </c>
      <c r="W267">
        <v>0</v>
      </c>
      <c r="X267">
        <v>0</v>
      </c>
      <c r="Y267">
        <v>0</v>
      </c>
      <c r="Z267">
        <v>0</v>
      </c>
      <c r="AA267">
        <v>0</v>
      </c>
      <c r="AB267">
        <v>0</v>
      </c>
      <c r="AC267">
        <v>0</v>
      </c>
      <c r="AD267">
        <v>0</v>
      </c>
      <c r="AE267">
        <v>0</v>
      </c>
      <c r="AF267">
        <v>0</v>
      </c>
      <c r="AG267">
        <v>0</v>
      </c>
      <c r="AH267">
        <v>0</v>
      </c>
      <c r="AI267">
        <v>0</v>
      </c>
      <c r="AJ267">
        <v>0</v>
      </c>
      <c r="AK267">
        <v>23.08</v>
      </c>
      <c r="AL267">
        <v>0</v>
      </c>
      <c r="AM267">
        <v>0</v>
      </c>
      <c r="AN267">
        <v>0</v>
      </c>
      <c r="AO267">
        <v>0</v>
      </c>
      <c r="AP267">
        <v>0</v>
      </c>
      <c r="AQ267">
        <v>0</v>
      </c>
      <c r="AR267">
        <v>0</v>
      </c>
      <c r="AS267">
        <v>0</v>
      </c>
      <c r="AT267">
        <v>0</v>
      </c>
      <c r="AU267">
        <v>0</v>
      </c>
      <c r="AV267">
        <v>0</v>
      </c>
      <c r="AW267">
        <v>0</v>
      </c>
      <c r="AX267">
        <v>0</v>
      </c>
      <c r="AY267">
        <v>0</v>
      </c>
      <c r="AZ267">
        <v>0</v>
      </c>
      <c r="BA267">
        <v>0</v>
      </c>
      <c r="BB267">
        <v>0</v>
      </c>
      <c r="BC267">
        <v>0</v>
      </c>
      <c r="BD267">
        <v>0</v>
      </c>
      <c r="BE267">
        <v>0</v>
      </c>
      <c r="BF267">
        <v>0</v>
      </c>
      <c r="BG267">
        <v>0</v>
      </c>
      <c r="BH267">
        <v>1</v>
      </c>
      <c r="BI267">
        <v>0.7</v>
      </c>
      <c r="BJ267">
        <v>2</v>
      </c>
      <c r="BK267">
        <v>2</v>
      </c>
      <c r="BL267">
        <v>66.62</v>
      </c>
      <c r="BM267">
        <v>9.99</v>
      </c>
      <c r="BN267">
        <v>76.61</v>
      </c>
      <c r="BO267">
        <v>76.61</v>
      </c>
      <c r="BQ267" t="s">
        <v>94</v>
      </c>
      <c r="BR267" t="s">
        <v>244</v>
      </c>
      <c r="BS267" s="3">
        <v>44697</v>
      </c>
      <c r="BT267" s="4">
        <v>0.36249999999999999</v>
      </c>
      <c r="BU267" t="s">
        <v>560</v>
      </c>
      <c r="BV267" t="s">
        <v>96</v>
      </c>
      <c r="BY267">
        <v>9937.6299999999992</v>
      </c>
      <c r="BZ267" t="s">
        <v>88</v>
      </c>
      <c r="CA267" t="s">
        <v>380</v>
      </c>
      <c r="CC267" t="s">
        <v>144</v>
      </c>
      <c r="CD267">
        <v>8000</v>
      </c>
      <c r="CE267" t="s">
        <v>89</v>
      </c>
      <c r="CF267" s="3">
        <v>44698</v>
      </c>
      <c r="CI267">
        <v>1</v>
      </c>
      <c r="CJ267">
        <v>1</v>
      </c>
      <c r="CK267">
        <v>21</v>
      </c>
      <c r="CL267" t="s">
        <v>85</v>
      </c>
    </row>
    <row r="268" spans="1:90" x14ac:dyDescent="0.25">
      <c r="A268" t="s">
        <v>72</v>
      </c>
      <c r="B268" t="s">
        <v>73</v>
      </c>
      <c r="C268" t="s">
        <v>74</v>
      </c>
      <c r="E268" t="str">
        <f>"009941659564"</f>
        <v>009941659564</v>
      </c>
      <c r="F268" s="3">
        <v>44694</v>
      </c>
      <c r="G268">
        <v>202302</v>
      </c>
      <c r="H268" t="s">
        <v>426</v>
      </c>
      <c r="I268" t="s">
        <v>427</v>
      </c>
      <c r="J268" t="s">
        <v>561</v>
      </c>
      <c r="K268" t="s">
        <v>78</v>
      </c>
      <c r="L268" t="s">
        <v>178</v>
      </c>
      <c r="M268" t="s">
        <v>179</v>
      </c>
      <c r="N268" t="s">
        <v>562</v>
      </c>
      <c r="O268" t="s">
        <v>93</v>
      </c>
      <c r="P268" t="str">
        <f>"                              "</f>
        <v xml:space="preserve">                              </v>
      </c>
      <c r="Q268">
        <v>0</v>
      </c>
      <c r="R268">
        <v>0</v>
      </c>
      <c r="S268">
        <v>0</v>
      </c>
      <c r="T268">
        <v>0</v>
      </c>
      <c r="U268">
        <v>0</v>
      </c>
      <c r="V268">
        <v>0</v>
      </c>
      <c r="W268">
        <v>0</v>
      </c>
      <c r="X268">
        <v>0</v>
      </c>
      <c r="Y268">
        <v>0</v>
      </c>
      <c r="Z268">
        <v>0</v>
      </c>
      <c r="AA268">
        <v>0</v>
      </c>
      <c r="AB268">
        <v>0</v>
      </c>
      <c r="AC268">
        <v>0</v>
      </c>
      <c r="AD268">
        <v>0</v>
      </c>
      <c r="AE268">
        <v>0</v>
      </c>
      <c r="AF268">
        <v>0</v>
      </c>
      <c r="AG268">
        <v>0</v>
      </c>
      <c r="AH268">
        <v>0</v>
      </c>
      <c r="AI268">
        <v>0</v>
      </c>
      <c r="AJ268">
        <v>0</v>
      </c>
      <c r="AK268">
        <v>143.37</v>
      </c>
      <c r="AL268">
        <v>0</v>
      </c>
      <c r="AM268">
        <v>0</v>
      </c>
      <c r="AN268">
        <v>0</v>
      </c>
      <c r="AO268">
        <v>0</v>
      </c>
      <c r="AP268">
        <v>0</v>
      </c>
      <c r="AQ268">
        <v>0</v>
      </c>
      <c r="AR268">
        <v>0</v>
      </c>
      <c r="AS268">
        <v>0</v>
      </c>
      <c r="AT268">
        <v>0</v>
      </c>
      <c r="AU268">
        <v>0</v>
      </c>
      <c r="AV268">
        <v>0</v>
      </c>
      <c r="AW268">
        <v>0</v>
      </c>
      <c r="AX268">
        <v>0</v>
      </c>
      <c r="AY268">
        <v>0</v>
      </c>
      <c r="AZ268">
        <v>0</v>
      </c>
      <c r="BA268">
        <v>0</v>
      </c>
      <c r="BB268">
        <v>0</v>
      </c>
      <c r="BC268">
        <v>0</v>
      </c>
      <c r="BD268">
        <v>0</v>
      </c>
      <c r="BE268">
        <v>0</v>
      </c>
      <c r="BF268">
        <v>0</v>
      </c>
      <c r="BG268">
        <v>0</v>
      </c>
      <c r="BH268">
        <v>1</v>
      </c>
      <c r="BI268">
        <v>17</v>
      </c>
      <c r="BJ268">
        <v>39.4</v>
      </c>
      <c r="BK268">
        <v>40</v>
      </c>
      <c r="BL268">
        <v>419.12</v>
      </c>
      <c r="BM268">
        <v>62.87</v>
      </c>
      <c r="BN268">
        <v>481.99</v>
      </c>
      <c r="BO268">
        <v>481.99</v>
      </c>
      <c r="BQ268" t="s">
        <v>207</v>
      </c>
      <c r="BR268" t="s">
        <v>207</v>
      </c>
      <c r="BS268" s="3">
        <v>44699</v>
      </c>
      <c r="BT268" s="4">
        <v>0.3972222222222222</v>
      </c>
      <c r="BU268" t="s">
        <v>233</v>
      </c>
      <c r="BV268" t="s">
        <v>96</v>
      </c>
      <c r="BY268">
        <v>197184</v>
      </c>
      <c r="BZ268" t="s">
        <v>97</v>
      </c>
      <c r="CA268" t="s">
        <v>234</v>
      </c>
      <c r="CC268" t="s">
        <v>179</v>
      </c>
      <c r="CD268">
        <v>6000</v>
      </c>
      <c r="CE268" t="s">
        <v>449</v>
      </c>
      <c r="CF268" s="3">
        <v>44699</v>
      </c>
      <c r="CI268">
        <v>3</v>
      </c>
      <c r="CJ268">
        <v>3</v>
      </c>
      <c r="CK268">
        <v>43</v>
      </c>
      <c r="CL268" t="s">
        <v>85</v>
      </c>
    </row>
    <row r="269" spans="1:90" x14ac:dyDescent="0.25">
      <c r="A269" t="s">
        <v>72</v>
      </c>
      <c r="B269" t="s">
        <v>73</v>
      </c>
      <c r="C269" t="s">
        <v>74</v>
      </c>
      <c r="E269" t="str">
        <f>"009941735516"</f>
        <v>009941735516</v>
      </c>
      <c r="F269" s="3">
        <v>44694</v>
      </c>
      <c r="G269">
        <v>202302</v>
      </c>
      <c r="H269" t="s">
        <v>75</v>
      </c>
      <c r="I269" t="s">
        <v>76</v>
      </c>
      <c r="J269" t="s">
        <v>77</v>
      </c>
      <c r="K269" t="s">
        <v>78</v>
      </c>
      <c r="L269" t="s">
        <v>143</v>
      </c>
      <c r="M269" t="s">
        <v>144</v>
      </c>
      <c r="N269" t="s">
        <v>563</v>
      </c>
      <c r="O269" t="s">
        <v>93</v>
      </c>
      <c r="P269" t="str">
        <f>"STORES                        "</f>
        <v xml:space="preserve">STORES                        </v>
      </c>
      <c r="Q269">
        <v>0</v>
      </c>
      <c r="R269">
        <v>0</v>
      </c>
      <c r="S269">
        <v>0</v>
      </c>
      <c r="T269">
        <v>0</v>
      </c>
      <c r="U269">
        <v>0</v>
      </c>
      <c r="V269">
        <v>0</v>
      </c>
      <c r="W269">
        <v>0</v>
      </c>
      <c r="X269">
        <v>0</v>
      </c>
      <c r="Y269">
        <v>0</v>
      </c>
      <c r="Z269">
        <v>0</v>
      </c>
      <c r="AA269">
        <v>0</v>
      </c>
      <c r="AB269">
        <v>0</v>
      </c>
      <c r="AC269">
        <v>0</v>
      </c>
      <c r="AD269">
        <v>0</v>
      </c>
      <c r="AE269">
        <v>0</v>
      </c>
      <c r="AF269">
        <v>0</v>
      </c>
      <c r="AG269">
        <v>0</v>
      </c>
      <c r="AH269">
        <v>0</v>
      </c>
      <c r="AI269">
        <v>0</v>
      </c>
      <c r="AJ269">
        <v>0</v>
      </c>
      <c r="AK269">
        <v>44.63</v>
      </c>
      <c r="AL269">
        <v>0</v>
      </c>
      <c r="AM269">
        <v>0</v>
      </c>
      <c r="AN269">
        <v>0</v>
      </c>
      <c r="AO269">
        <v>0</v>
      </c>
      <c r="AP269">
        <v>0</v>
      </c>
      <c r="AQ269">
        <v>0</v>
      </c>
      <c r="AR269">
        <v>0</v>
      </c>
      <c r="AS269">
        <v>0</v>
      </c>
      <c r="AT269">
        <v>0</v>
      </c>
      <c r="AU269">
        <v>0</v>
      </c>
      <c r="AV269">
        <v>0</v>
      </c>
      <c r="AW269">
        <v>0</v>
      </c>
      <c r="AX269">
        <v>0</v>
      </c>
      <c r="AY269">
        <v>0</v>
      </c>
      <c r="AZ269">
        <v>0</v>
      </c>
      <c r="BA269">
        <v>0</v>
      </c>
      <c r="BB269">
        <v>0</v>
      </c>
      <c r="BC269">
        <v>0</v>
      </c>
      <c r="BD269">
        <v>0</v>
      </c>
      <c r="BE269">
        <v>0</v>
      </c>
      <c r="BF269">
        <v>0</v>
      </c>
      <c r="BG269">
        <v>0</v>
      </c>
      <c r="BH269">
        <v>1</v>
      </c>
      <c r="BI269">
        <v>1.1000000000000001</v>
      </c>
      <c r="BJ269">
        <v>2</v>
      </c>
      <c r="BK269">
        <v>2</v>
      </c>
      <c r="BL269">
        <v>134.08000000000001</v>
      </c>
      <c r="BM269">
        <v>20.11</v>
      </c>
      <c r="BN269">
        <v>154.19</v>
      </c>
      <c r="BO269">
        <v>154.19</v>
      </c>
      <c r="BQ269" t="s">
        <v>94</v>
      </c>
      <c r="BR269" t="s">
        <v>94</v>
      </c>
      <c r="BS269" s="3">
        <v>44698</v>
      </c>
      <c r="BT269" s="4">
        <v>0.44861111111111113</v>
      </c>
      <c r="BU269" t="s">
        <v>251</v>
      </c>
      <c r="BV269" t="s">
        <v>96</v>
      </c>
      <c r="BY269">
        <v>9834.75</v>
      </c>
      <c r="BZ269" t="s">
        <v>97</v>
      </c>
      <c r="CA269" t="s">
        <v>252</v>
      </c>
      <c r="CC269" t="s">
        <v>144</v>
      </c>
      <c r="CD269">
        <v>8000</v>
      </c>
      <c r="CE269" t="s">
        <v>89</v>
      </c>
      <c r="CF269" s="3">
        <v>44699</v>
      </c>
      <c r="CI269">
        <v>2</v>
      </c>
      <c r="CJ269">
        <v>2</v>
      </c>
      <c r="CK269">
        <v>41</v>
      </c>
      <c r="CL269" t="s">
        <v>85</v>
      </c>
    </row>
    <row r="270" spans="1:90" x14ac:dyDescent="0.25">
      <c r="A270" t="s">
        <v>72</v>
      </c>
      <c r="B270" t="s">
        <v>73</v>
      </c>
      <c r="C270" t="s">
        <v>74</v>
      </c>
      <c r="E270" t="str">
        <f>"009940776112"</f>
        <v>009940776112</v>
      </c>
      <c r="F270" s="3">
        <v>44694</v>
      </c>
      <c r="G270">
        <v>202302</v>
      </c>
      <c r="H270" t="s">
        <v>178</v>
      </c>
      <c r="I270" t="s">
        <v>179</v>
      </c>
      <c r="J270" t="s">
        <v>228</v>
      </c>
      <c r="K270" t="s">
        <v>78</v>
      </c>
      <c r="L270" t="s">
        <v>151</v>
      </c>
      <c r="M270" t="s">
        <v>152</v>
      </c>
      <c r="N270" t="s">
        <v>77</v>
      </c>
      <c r="O270" t="s">
        <v>93</v>
      </c>
      <c r="P270" t="str">
        <f>"                              "</f>
        <v xml:space="preserve">                              </v>
      </c>
      <c r="Q270">
        <v>0</v>
      </c>
      <c r="R270">
        <v>0</v>
      </c>
      <c r="S270">
        <v>0</v>
      </c>
      <c r="T270">
        <v>0</v>
      </c>
      <c r="U270">
        <v>0</v>
      </c>
      <c r="V270">
        <v>0</v>
      </c>
      <c r="W270">
        <v>0</v>
      </c>
      <c r="X270">
        <v>0</v>
      </c>
      <c r="Y270">
        <v>0</v>
      </c>
      <c r="Z270">
        <v>0</v>
      </c>
      <c r="AA270">
        <v>0</v>
      </c>
      <c r="AB270">
        <v>0</v>
      </c>
      <c r="AC270">
        <v>0</v>
      </c>
      <c r="AD270">
        <v>0</v>
      </c>
      <c r="AE270">
        <v>0</v>
      </c>
      <c r="AF270">
        <v>0</v>
      </c>
      <c r="AG270">
        <v>0</v>
      </c>
      <c r="AH270">
        <v>0</v>
      </c>
      <c r="AI270">
        <v>0</v>
      </c>
      <c r="AJ270">
        <v>0</v>
      </c>
      <c r="AK270">
        <v>44.63</v>
      </c>
      <c r="AL270">
        <v>0</v>
      </c>
      <c r="AM270">
        <v>0</v>
      </c>
      <c r="AN270">
        <v>0</v>
      </c>
      <c r="AO270">
        <v>0</v>
      </c>
      <c r="AP270">
        <v>0</v>
      </c>
      <c r="AQ270">
        <v>0</v>
      </c>
      <c r="AR270">
        <v>0</v>
      </c>
      <c r="AS270">
        <v>0</v>
      </c>
      <c r="AT270">
        <v>0</v>
      </c>
      <c r="AU270">
        <v>0</v>
      </c>
      <c r="AV270">
        <v>0</v>
      </c>
      <c r="AW270">
        <v>0</v>
      </c>
      <c r="AX270">
        <v>0</v>
      </c>
      <c r="AY270">
        <v>0</v>
      </c>
      <c r="AZ270">
        <v>0</v>
      </c>
      <c r="BA270">
        <v>0</v>
      </c>
      <c r="BB270">
        <v>0</v>
      </c>
      <c r="BC270">
        <v>0</v>
      </c>
      <c r="BD270">
        <v>0</v>
      </c>
      <c r="BE270">
        <v>0</v>
      </c>
      <c r="BF270">
        <v>0</v>
      </c>
      <c r="BG270">
        <v>0</v>
      </c>
      <c r="BH270">
        <v>1</v>
      </c>
      <c r="BI270">
        <v>10</v>
      </c>
      <c r="BJ270">
        <v>4.8</v>
      </c>
      <c r="BK270">
        <v>10</v>
      </c>
      <c r="BL270">
        <v>134.08000000000001</v>
      </c>
      <c r="BM270">
        <v>20.11</v>
      </c>
      <c r="BN270">
        <v>154.19</v>
      </c>
      <c r="BO270">
        <v>154.19</v>
      </c>
      <c r="BQ270" t="s">
        <v>543</v>
      </c>
      <c r="BR270" t="s">
        <v>231</v>
      </c>
      <c r="BS270" s="3">
        <v>44697</v>
      </c>
      <c r="BT270" s="4">
        <v>0.36458333333333331</v>
      </c>
      <c r="BU270" t="s">
        <v>447</v>
      </c>
      <c r="BV270" t="s">
        <v>96</v>
      </c>
      <c r="BY270">
        <v>24000</v>
      </c>
      <c r="BZ270" t="s">
        <v>97</v>
      </c>
      <c r="CA270" t="s">
        <v>157</v>
      </c>
      <c r="CC270" t="s">
        <v>152</v>
      </c>
      <c r="CD270">
        <v>2090</v>
      </c>
      <c r="CE270" t="s">
        <v>89</v>
      </c>
      <c r="CF270" s="3">
        <v>44698</v>
      </c>
      <c r="CI270">
        <v>2</v>
      </c>
      <c r="CJ270">
        <v>1</v>
      </c>
      <c r="CK270">
        <v>41</v>
      </c>
      <c r="CL270" t="s">
        <v>85</v>
      </c>
    </row>
    <row r="271" spans="1:90" x14ac:dyDescent="0.25">
      <c r="A271" t="s">
        <v>72</v>
      </c>
      <c r="B271" t="s">
        <v>73</v>
      </c>
      <c r="C271" t="s">
        <v>74</v>
      </c>
      <c r="E271" t="str">
        <f>"029908432018"</f>
        <v>029908432018</v>
      </c>
      <c r="F271" s="3">
        <v>44687</v>
      </c>
      <c r="G271">
        <v>202302</v>
      </c>
      <c r="H271" t="s">
        <v>132</v>
      </c>
      <c r="I271" t="s">
        <v>133</v>
      </c>
      <c r="J271" t="s">
        <v>77</v>
      </c>
      <c r="K271" t="s">
        <v>78</v>
      </c>
      <c r="L271" t="s">
        <v>185</v>
      </c>
      <c r="M271" t="s">
        <v>186</v>
      </c>
      <c r="N271" t="s">
        <v>564</v>
      </c>
      <c r="O271" t="s">
        <v>93</v>
      </c>
      <c r="P271" t="str">
        <f>"dur021545016                  "</f>
        <v xml:space="preserve">dur021545016                  </v>
      </c>
      <c r="Q271">
        <v>0</v>
      </c>
      <c r="R271">
        <v>0</v>
      </c>
      <c r="S271">
        <v>0</v>
      </c>
      <c r="T271">
        <v>0</v>
      </c>
      <c r="U271">
        <v>0</v>
      </c>
      <c r="V271">
        <v>0</v>
      </c>
      <c r="W271">
        <v>0</v>
      </c>
      <c r="X271">
        <v>0</v>
      </c>
      <c r="Y271">
        <v>0</v>
      </c>
      <c r="Z271">
        <v>0</v>
      </c>
      <c r="AA271">
        <v>0</v>
      </c>
      <c r="AB271">
        <v>0</v>
      </c>
      <c r="AC271">
        <v>0</v>
      </c>
      <c r="AD271">
        <v>0</v>
      </c>
      <c r="AE271">
        <v>0</v>
      </c>
      <c r="AF271">
        <v>0</v>
      </c>
      <c r="AG271">
        <v>0</v>
      </c>
      <c r="AH271">
        <v>0</v>
      </c>
      <c r="AI271">
        <v>0</v>
      </c>
      <c r="AJ271">
        <v>0</v>
      </c>
      <c r="AK271">
        <v>62.94</v>
      </c>
      <c r="AL271">
        <v>0</v>
      </c>
      <c r="AM271">
        <v>0</v>
      </c>
      <c r="AN271">
        <v>0</v>
      </c>
      <c r="AO271">
        <v>0</v>
      </c>
      <c r="AP271">
        <v>0</v>
      </c>
      <c r="AQ271">
        <v>0</v>
      </c>
      <c r="AR271">
        <v>0</v>
      </c>
      <c r="AS271">
        <v>0</v>
      </c>
      <c r="AT271">
        <v>0</v>
      </c>
      <c r="AU271">
        <v>0</v>
      </c>
      <c r="AV271">
        <v>0</v>
      </c>
      <c r="AW271">
        <v>0</v>
      </c>
      <c r="AX271">
        <v>0</v>
      </c>
      <c r="AY271">
        <v>0</v>
      </c>
      <c r="AZ271">
        <v>0</v>
      </c>
      <c r="BA271">
        <v>0</v>
      </c>
      <c r="BB271">
        <v>0</v>
      </c>
      <c r="BC271">
        <v>0</v>
      </c>
      <c r="BD271">
        <v>0</v>
      </c>
      <c r="BE271">
        <v>0</v>
      </c>
      <c r="BF271">
        <v>0</v>
      </c>
      <c r="BG271">
        <v>0</v>
      </c>
      <c r="BH271">
        <v>1</v>
      </c>
      <c r="BI271">
        <v>1</v>
      </c>
      <c r="BJ271">
        <v>1.4</v>
      </c>
      <c r="BK271">
        <v>2</v>
      </c>
      <c r="BL271">
        <v>186.94</v>
      </c>
      <c r="BM271">
        <v>28.04</v>
      </c>
      <c r="BN271">
        <v>214.98</v>
      </c>
      <c r="BO271">
        <v>214.98</v>
      </c>
      <c r="BQ271" t="s">
        <v>393</v>
      </c>
      <c r="BR271" t="s">
        <v>310</v>
      </c>
      <c r="BS271" s="3">
        <v>44691</v>
      </c>
      <c r="BT271" s="4">
        <v>0.34722222222222227</v>
      </c>
      <c r="BU271" t="s">
        <v>565</v>
      </c>
      <c r="BV271" t="s">
        <v>85</v>
      </c>
      <c r="BW271" t="s">
        <v>86</v>
      </c>
      <c r="BX271" t="s">
        <v>566</v>
      </c>
      <c r="BY271">
        <v>7200</v>
      </c>
      <c r="BZ271" t="s">
        <v>97</v>
      </c>
      <c r="CA271" t="s">
        <v>567</v>
      </c>
      <c r="CC271" t="s">
        <v>186</v>
      </c>
      <c r="CD271">
        <v>3900</v>
      </c>
      <c r="CE271" t="s">
        <v>89</v>
      </c>
      <c r="CF271" s="3">
        <v>44692</v>
      </c>
      <c r="CI271">
        <v>1</v>
      </c>
      <c r="CJ271">
        <v>2</v>
      </c>
      <c r="CK271">
        <v>43</v>
      </c>
      <c r="CL271" t="s">
        <v>85</v>
      </c>
    </row>
    <row r="272" spans="1:90" x14ac:dyDescent="0.25">
      <c r="A272" t="s">
        <v>72</v>
      </c>
      <c r="B272" t="s">
        <v>73</v>
      </c>
      <c r="C272" t="s">
        <v>74</v>
      </c>
      <c r="E272" t="str">
        <f>"009940900587"</f>
        <v>009940900587</v>
      </c>
      <c r="F272" s="3">
        <v>44690</v>
      </c>
      <c r="G272">
        <v>202302</v>
      </c>
      <c r="H272" t="s">
        <v>118</v>
      </c>
      <c r="I272" t="s">
        <v>119</v>
      </c>
      <c r="J272" t="s">
        <v>77</v>
      </c>
      <c r="K272" t="s">
        <v>78</v>
      </c>
      <c r="L272" t="s">
        <v>336</v>
      </c>
      <c r="M272" t="s">
        <v>337</v>
      </c>
      <c r="N272" t="s">
        <v>568</v>
      </c>
      <c r="O272" t="s">
        <v>93</v>
      </c>
      <c r="P272" t="str">
        <f>"                              "</f>
        <v xml:space="preserve">                              </v>
      </c>
      <c r="Q272">
        <v>0</v>
      </c>
      <c r="R272">
        <v>0</v>
      </c>
      <c r="S272">
        <v>0</v>
      </c>
      <c r="T272">
        <v>0</v>
      </c>
      <c r="U272">
        <v>0</v>
      </c>
      <c r="V272">
        <v>0</v>
      </c>
      <c r="W272">
        <v>0</v>
      </c>
      <c r="X272">
        <v>0</v>
      </c>
      <c r="Y272">
        <v>0</v>
      </c>
      <c r="Z272">
        <v>0</v>
      </c>
      <c r="AA272">
        <v>0</v>
      </c>
      <c r="AB272">
        <v>0</v>
      </c>
      <c r="AC272">
        <v>0</v>
      </c>
      <c r="AD272">
        <v>0</v>
      </c>
      <c r="AE272">
        <v>0</v>
      </c>
      <c r="AF272">
        <v>0</v>
      </c>
      <c r="AG272">
        <v>0</v>
      </c>
      <c r="AH272">
        <v>0</v>
      </c>
      <c r="AI272">
        <v>0</v>
      </c>
      <c r="AJ272">
        <v>0</v>
      </c>
      <c r="AK272">
        <v>94.18</v>
      </c>
      <c r="AL272">
        <v>0</v>
      </c>
      <c r="AM272">
        <v>0</v>
      </c>
      <c r="AN272">
        <v>0</v>
      </c>
      <c r="AO272">
        <v>0</v>
      </c>
      <c r="AP272">
        <v>0</v>
      </c>
      <c r="AQ272">
        <v>0</v>
      </c>
      <c r="AR272">
        <v>0</v>
      </c>
      <c r="AS272">
        <v>0</v>
      </c>
      <c r="AT272">
        <v>0</v>
      </c>
      <c r="AU272">
        <v>0</v>
      </c>
      <c r="AV272">
        <v>0</v>
      </c>
      <c r="AW272">
        <v>0</v>
      </c>
      <c r="AX272">
        <v>0</v>
      </c>
      <c r="AY272">
        <v>0</v>
      </c>
      <c r="AZ272">
        <v>0</v>
      </c>
      <c r="BA272">
        <v>0</v>
      </c>
      <c r="BB272">
        <v>0</v>
      </c>
      <c r="BC272">
        <v>0</v>
      </c>
      <c r="BD272">
        <v>0</v>
      </c>
      <c r="BE272">
        <v>0</v>
      </c>
      <c r="BF272">
        <v>0</v>
      </c>
      <c r="BG272">
        <v>0</v>
      </c>
      <c r="BH272">
        <v>2</v>
      </c>
      <c r="BI272">
        <v>19</v>
      </c>
      <c r="BJ272">
        <v>49.1</v>
      </c>
      <c r="BK272">
        <v>50</v>
      </c>
      <c r="BL272">
        <v>277.12</v>
      </c>
      <c r="BM272">
        <v>41.57</v>
      </c>
      <c r="BN272">
        <v>318.69</v>
      </c>
      <c r="BO272">
        <v>318.69</v>
      </c>
      <c r="BQ272" t="s">
        <v>569</v>
      </c>
      <c r="BS272" s="3">
        <v>44691</v>
      </c>
      <c r="BT272" s="4">
        <v>0.54166666666666663</v>
      </c>
      <c r="BU272" t="s">
        <v>338</v>
      </c>
      <c r="BV272" t="s">
        <v>96</v>
      </c>
      <c r="BY272">
        <v>245400</v>
      </c>
      <c r="BZ272" t="s">
        <v>97</v>
      </c>
      <c r="CA272" t="s">
        <v>339</v>
      </c>
      <c r="CC272" t="s">
        <v>337</v>
      </c>
      <c r="CD272">
        <v>920</v>
      </c>
      <c r="CE272" t="s">
        <v>89</v>
      </c>
      <c r="CF272" s="3">
        <v>44691</v>
      </c>
      <c r="CI272">
        <v>1</v>
      </c>
      <c r="CJ272">
        <v>1</v>
      </c>
      <c r="CK272">
        <v>44</v>
      </c>
      <c r="CL272" t="s">
        <v>85</v>
      </c>
    </row>
    <row r="273" spans="1:90" x14ac:dyDescent="0.25">
      <c r="A273" t="s">
        <v>72</v>
      </c>
      <c r="B273" t="s">
        <v>73</v>
      </c>
      <c r="C273" t="s">
        <v>74</v>
      </c>
      <c r="E273" t="str">
        <f>"009936115883"</f>
        <v>009936115883</v>
      </c>
      <c r="F273" s="3">
        <v>44690</v>
      </c>
      <c r="G273">
        <v>202302</v>
      </c>
      <c r="H273" t="s">
        <v>75</v>
      </c>
      <c r="I273" t="s">
        <v>76</v>
      </c>
      <c r="J273" t="s">
        <v>77</v>
      </c>
      <c r="K273" t="s">
        <v>78</v>
      </c>
      <c r="L273" t="s">
        <v>178</v>
      </c>
      <c r="M273" t="s">
        <v>179</v>
      </c>
      <c r="N273" t="s">
        <v>77</v>
      </c>
      <c r="O273" t="s">
        <v>81</v>
      </c>
      <c r="P273" t="str">
        <f>"STORES                        "</f>
        <v xml:space="preserve">STORES                        </v>
      </c>
      <c r="Q273">
        <v>0</v>
      </c>
      <c r="R273">
        <v>0</v>
      </c>
      <c r="S273">
        <v>0</v>
      </c>
      <c r="T273">
        <v>0</v>
      </c>
      <c r="U273">
        <v>0</v>
      </c>
      <c r="V273">
        <v>0</v>
      </c>
      <c r="W273">
        <v>0</v>
      </c>
      <c r="X273">
        <v>0</v>
      </c>
      <c r="Y273">
        <v>0</v>
      </c>
      <c r="Z273">
        <v>0</v>
      </c>
      <c r="AA273">
        <v>0</v>
      </c>
      <c r="AB273">
        <v>0</v>
      </c>
      <c r="AC273">
        <v>0</v>
      </c>
      <c r="AD273">
        <v>0</v>
      </c>
      <c r="AE273">
        <v>0</v>
      </c>
      <c r="AF273">
        <v>0</v>
      </c>
      <c r="AG273">
        <v>0</v>
      </c>
      <c r="AH273">
        <v>0</v>
      </c>
      <c r="AI273">
        <v>0</v>
      </c>
      <c r="AJ273">
        <v>0</v>
      </c>
      <c r="AK273">
        <v>34.61</v>
      </c>
      <c r="AL273">
        <v>0</v>
      </c>
      <c r="AM273">
        <v>0</v>
      </c>
      <c r="AN273">
        <v>0</v>
      </c>
      <c r="AO273">
        <v>0</v>
      </c>
      <c r="AP273">
        <v>0</v>
      </c>
      <c r="AQ273">
        <v>0</v>
      </c>
      <c r="AR273">
        <v>0</v>
      </c>
      <c r="AS273">
        <v>0</v>
      </c>
      <c r="AT273">
        <v>0</v>
      </c>
      <c r="AU273">
        <v>0</v>
      </c>
      <c r="AV273">
        <v>0</v>
      </c>
      <c r="AW273">
        <v>0</v>
      </c>
      <c r="AX273">
        <v>0</v>
      </c>
      <c r="AY273">
        <v>0</v>
      </c>
      <c r="AZ273">
        <v>0</v>
      </c>
      <c r="BA273">
        <v>0</v>
      </c>
      <c r="BB273">
        <v>0</v>
      </c>
      <c r="BC273">
        <v>0</v>
      </c>
      <c r="BD273">
        <v>0</v>
      </c>
      <c r="BE273">
        <v>0</v>
      </c>
      <c r="BF273">
        <v>0</v>
      </c>
      <c r="BG273">
        <v>0</v>
      </c>
      <c r="BH273">
        <v>1</v>
      </c>
      <c r="BI273">
        <v>0.2</v>
      </c>
      <c r="BJ273">
        <v>2.9</v>
      </c>
      <c r="BK273">
        <v>3</v>
      </c>
      <c r="BL273">
        <v>99.91</v>
      </c>
      <c r="BM273">
        <v>14.99</v>
      </c>
      <c r="BN273">
        <v>114.9</v>
      </c>
      <c r="BO273">
        <v>114.9</v>
      </c>
      <c r="BQ273" t="s">
        <v>94</v>
      </c>
      <c r="BR273" t="s">
        <v>83</v>
      </c>
      <c r="BS273" s="3">
        <v>44691</v>
      </c>
      <c r="BT273" s="4">
        <v>0.3576388888888889</v>
      </c>
      <c r="BU273" t="s">
        <v>365</v>
      </c>
      <c r="BV273" t="s">
        <v>96</v>
      </c>
      <c r="BY273">
        <v>14357.9</v>
      </c>
      <c r="BZ273" t="s">
        <v>88</v>
      </c>
      <c r="CA273" t="s">
        <v>184</v>
      </c>
      <c r="CC273" t="s">
        <v>179</v>
      </c>
      <c r="CD273">
        <v>6045</v>
      </c>
      <c r="CE273" t="s">
        <v>89</v>
      </c>
      <c r="CF273" s="3">
        <v>44691</v>
      </c>
      <c r="CI273">
        <v>1</v>
      </c>
      <c r="CJ273">
        <v>1</v>
      </c>
      <c r="CK273">
        <v>21</v>
      </c>
      <c r="CL273" t="s">
        <v>85</v>
      </c>
    </row>
    <row r="274" spans="1:90" x14ac:dyDescent="0.25">
      <c r="A274" t="s">
        <v>72</v>
      </c>
      <c r="B274" t="s">
        <v>73</v>
      </c>
      <c r="C274" t="s">
        <v>74</v>
      </c>
      <c r="E274" t="str">
        <f>"009941915400"</f>
        <v>009941915400</v>
      </c>
      <c r="F274" s="3">
        <v>44690</v>
      </c>
      <c r="G274">
        <v>202302</v>
      </c>
      <c r="H274" t="s">
        <v>75</v>
      </c>
      <c r="I274" t="s">
        <v>76</v>
      </c>
      <c r="J274" t="s">
        <v>77</v>
      </c>
      <c r="K274" t="s">
        <v>78</v>
      </c>
      <c r="L274" t="s">
        <v>147</v>
      </c>
      <c r="M274" t="s">
        <v>148</v>
      </c>
      <c r="N274" t="s">
        <v>77</v>
      </c>
      <c r="O274" t="s">
        <v>81</v>
      </c>
      <c r="P274" t="str">
        <f>"STORES                        "</f>
        <v xml:space="preserve">STORES                        </v>
      </c>
      <c r="Q274">
        <v>0</v>
      </c>
      <c r="R274">
        <v>0</v>
      </c>
      <c r="S274">
        <v>0</v>
      </c>
      <c r="T274">
        <v>0</v>
      </c>
      <c r="U274">
        <v>0</v>
      </c>
      <c r="V274">
        <v>0</v>
      </c>
      <c r="W274">
        <v>0</v>
      </c>
      <c r="X274">
        <v>0</v>
      </c>
      <c r="Y274">
        <v>0</v>
      </c>
      <c r="Z274">
        <v>0</v>
      </c>
      <c r="AA274">
        <v>0</v>
      </c>
      <c r="AB274">
        <v>0</v>
      </c>
      <c r="AC274">
        <v>0</v>
      </c>
      <c r="AD274">
        <v>0</v>
      </c>
      <c r="AE274">
        <v>0</v>
      </c>
      <c r="AF274">
        <v>0</v>
      </c>
      <c r="AG274">
        <v>0</v>
      </c>
      <c r="AH274">
        <v>0</v>
      </c>
      <c r="AI274">
        <v>0</v>
      </c>
      <c r="AJ274">
        <v>0</v>
      </c>
      <c r="AK274">
        <v>64.900000000000006</v>
      </c>
      <c r="AL274">
        <v>0</v>
      </c>
      <c r="AM274">
        <v>0</v>
      </c>
      <c r="AN274">
        <v>0</v>
      </c>
      <c r="AO274">
        <v>0</v>
      </c>
      <c r="AP274">
        <v>0</v>
      </c>
      <c r="AQ274">
        <v>0</v>
      </c>
      <c r="AR274">
        <v>0</v>
      </c>
      <c r="AS274">
        <v>0</v>
      </c>
      <c r="AT274">
        <v>0</v>
      </c>
      <c r="AU274">
        <v>0</v>
      </c>
      <c r="AV274">
        <v>0</v>
      </c>
      <c r="AW274">
        <v>0</v>
      </c>
      <c r="AX274">
        <v>0</v>
      </c>
      <c r="AY274">
        <v>0</v>
      </c>
      <c r="AZ274">
        <v>0</v>
      </c>
      <c r="BA274">
        <v>0</v>
      </c>
      <c r="BB274">
        <v>0</v>
      </c>
      <c r="BC274">
        <v>0</v>
      </c>
      <c r="BD274">
        <v>0</v>
      </c>
      <c r="BE274">
        <v>0</v>
      </c>
      <c r="BF274">
        <v>0</v>
      </c>
      <c r="BG274">
        <v>0</v>
      </c>
      <c r="BH274">
        <v>1</v>
      </c>
      <c r="BI274">
        <v>0.2</v>
      </c>
      <c r="BJ274">
        <v>2.6</v>
      </c>
      <c r="BK274">
        <v>3</v>
      </c>
      <c r="BL274">
        <v>187.36</v>
      </c>
      <c r="BM274">
        <v>28.1</v>
      </c>
      <c r="BN274">
        <v>215.46</v>
      </c>
      <c r="BO274">
        <v>215.46</v>
      </c>
      <c r="BQ274" t="s">
        <v>261</v>
      </c>
      <c r="BR274" t="s">
        <v>94</v>
      </c>
      <c r="BS274" s="3">
        <v>44691</v>
      </c>
      <c r="BT274" s="4">
        <v>0.40277777777777773</v>
      </c>
      <c r="BU274" t="s">
        <v>149</v>
      </c>
      <c r="BV274" t="s">
        <v>96</v>
      </c>
      <c r="BY274">
        <v>12841.92</v>
      </c>
      <c r="BZ274" t="s">
        <v>88</v>
      </c>
      <c r="CA274" t="s">
        <v>150</v>
      </c>
      <c r="CC274" t="s">
        <v>148</v>
      </c>
      <c r="CD274">
        <v>300</v>
      </c>
      <c r="CE274" t="s">
        <v>89</v>
      </c>
      <c r="CF274" s="3">
        <v>44691</v>
      </c>
      <c r="CI274">
        <v>1</v>
      </c>
      <c r="CJ274">
        <v>1</v>
      </c>
      <c r="CK274">
        <v>23</v>
      </c>
      <c r="CL274" t="s">
        <v>85</v>
      </c>
    </row>
    <row r="275" spans="1:90" x14ac:dyDescent="0.25">
      <c r="A275" t="s">
        <v>72</v>
      </c>
      <c r="B275" t="s">
        <v>73</v>
      </c>
      <c r="C275" t="s">
        <v>74</v>
      </c>
      <c r="E275" t="str">
        <f>"009941916095"</f>
        <v>009941916095</v>
      </c>
      <c r="F275" s="3">
        <v>44690</v>
      </c>
      <c r="G275">
        <v>202302</v>
      </c>
      <c r="H275" t="s">
        <v>75</v>
      </c>
      <c r="I275" t="s">
        <v>76</v>
      </c>
      <c r="J275" t="s">
        <v>77</v>
      </c>
      <c r="K275" t="s">
        <v>78</v>
      </c>
      <c r="L275" t="s">
        <v>277</v>
      </c>
      <c r="M275" t="s">
        <v>278</v>
      </c>
      <c r="N275" t="s">
        <v>570</v>
      </c>
      <c r="O275" t="s">
        <v>81</v>
      </c>
      <c r="P275" t="str">
        <f>"STORES                        "</f>
        <v xml:space="preserve">STORES                        </v>
      </c>
      <c r="Q275">
        <v>0</v>
      </c>
      <c r="R275">
        <v>0</v>
      </c>
      <c r="S275">
        <v>0</v>
      </c>
      <c r="T275">
        <v>0</v>
      </c>
      <c r="U275">
        <v>0</v>
      </c>
      <c r="V275">
        <v>0</v>
      </c>
      <c r="W275">
        <v>0</v>
      </c>
      <c r="X275">
        <v>0</v>
      </c>
      <c r="Y275">
        <v>0</v>
      </c>
      <c r="Z275">
        <v>0</v>
      </c>
      <c r="AA275">
        <v>0</v>
      </c>
      <c r="AB275">
        <v>0</v>
      </c>
      <c r="AC275">
        <v>0</v>
      </c>
      <c r="AD275">
        <v>0</v>
      </c>
      <c r="AE275">
        <v>0</v>
      </c>
      <c r="AF275">
        <v>0</v>
      </c>
      <c r="AG275">
        <v>0</v>
      </c>
      <c r="AH275">
        <v>0</v>
      </c>
      <c r="AI275">
        <v>0</v>
      </c>
      <c r="AJ275">
        <v>0</v>
      </c>
      <c r="AK275">
        <v>105.29</v>
      </c>
      <c r="AL275">
        <v>0</v>
      </c>
      <c r="AM275">
        <v>0</v>
      </c>
      <c r="AN275">
        <v>0</v>
      </c>
      <c r="AO275">
        <v>0</v>
      </c>
      <c r="AP275">
        <v>0</v>
      </c>
      <c r="AQ275">
        <v>15</v>
      </c>
      <c r="AR275">
        <v>0</v>
      </c>
      <c r="AS275">
        <v>0</v>
      </c>
      <c r="AT275">
        <v>0</v>
      </c>
      <c r="AU275">
        <v>0</v>
      </c>
      <c r="AV275">
        <v>0</v>
      </c>
      <c r="AW275">
        <v>0</v>
      </c>
      <c r="AX275">
        <v>0</v>
      </c>
      <c r="AY275">
        <v>0</v>
      </c>
      <c r="AZ275">
        <v>0</v>
      </c>
      <c r="BA275">
        <v>0</v>
      </c>
      <c r="BB275">
        <v>0</v>
      </c>
      <c r="BC275">
        <v>0</v>
      </c>
      <c r="BD275">
        <v>0</v>
      </c>
      <c r="BE275">
        <v>0</v>
      </c>
      <c r="BF275">
        <v>0</v>
      </c>
      <c r="BG275">
        <v>0</v>
      </c>
      <c r="BH275">
        <v>1</v>
      </c>
      <c r="BI275">
        <v>0.2</v>
      </c>
      <c r="BJ275">
        <v>4.9000000000000004</v>
      </c>
      <c r="BK275">
        <v>5</v>
      </c>
      <c r="BL275">
        <v>318.95</v>
      </c>
      <c r="BM275">
        <v>47.84</v>
      </c>
      <c r="BN275">
        <v>366.79</v>
      </c>
      <c r="BO275">
        <v>366.79</v>
      </c>
      <c r="BQ275" t="s">
        <v>94</v>
      </c>
      <c r="BR275" t="s">
        <v>134</v>
      </c>
      <c r="BS275" s="3">
        <v>44691</v>
      </c>
      <c r="BT275" s="4">
        <v>0.85138888888888886</v>
      </c>
      <c r="BU275" t="s">
        <v>504</v>
      </c>
      <c r="BV275" t="s">
        <v>85</v>
      </c>
      <c r="BW275" t="s">
        <v>285</v>
      </c>
      <c r="BX275" t="s">
        <v>286</v>
      </c>
      <c r="BY275">
        <v>24406.27</v>
      </c>
      <c r="BZ275" t="s">
        <v>164</v>
      </c>
      <c r="CA275" t="s">
        <v>280</v>
      </c>
      <c r="CC275" t="s">
        <v>278</v>
      </c>
      <c r="CD275">
        <v>450</v>
      </c>
      <c r="CE275" t="s">
        <v>89</v>
      </c>
      <c r="CF275" s="3">
        <v>44691</v>
      </c>
      <c r="CI275">
        <v>1</v>
      </c>
      <c r="CJ275">
        <v>1</v>
      </c>
      <c r="CK275">
        <v>23</v>
      </c>
      <c r="CL275" t="s">
        <v>85</v>
      </c>
    </row>
    <row r="276" spans="1:90" x14ac:dyDescent="0.25">
      <c r="A276" t="s">
        <v>72</v>
      </c>
      <c r="B276" t="s">
        <v>73</v>
      </c>
      <c r="C276" t="s">
        <v>74</v>
      </c>
      <c r="E276" t="str">
        <f>"009940790602"</f>
        <v>009940790602</v>
      </c>
      <c r="F276" s="3">
        <v>44690</v>
      </c>
      <c r="G276">
        <v>202302</v>
      </c>
      <c r="H276" t="s">
        <v>185</v>
      </c>
      <c r="I276" t="s">
        <v>186</v>
      </c>
      <c r="J276" t="s">
        <v>295</v>
      </c>
      <c r="K276" t="s">
        <v>78</v>
      </c>
      <c r="L276" t="s">
        <v>75</v>
      </c>
      <c r="M276" t="s">
        <v>76</v>
      </c>
      <c r="N276" t="s">
        <v>571</v>
      </c>
      <c r="O276" t="s">
        <v>93</v>
      </c>
      <c r="P276" t="str">
        <f>"                              "</f>
        <v xml:space="preserve">                              </v>
      </c>
      <c r="Q276">
        <v>0</v>
      </c>
      <c r="R276">
        <v>0</v>
      </c>
      <c r="S276">
        <v>0</v>
      </c>
      <c r="T276">
        <v>0</v>
      </c>
      <c r="U276">
        <v>0</v>
      </c>
      <c r="V276">
        <v>0</v>
      </c>
      <c r="W276">
        <v>0</v>
      </c>
      <c r="X276">
        <v>0</v>
      </c>
      <c r="Y276">
        <v>0</v>
      </c>
      <c r="Z276">
        <v>0</v>
      </c>
      <c r="AA276">
        <v>0</v>
      </c>
      <c r="AB276">
        <v>0</v>
      </c>
      <c r="AC276">
        <v>0</v>
      </c>
      <c r="AD276">
        <v>0</v>
      </c>
      <c r="AE276">
        <v>0</v>
      </c>
      <c r="AF276">
        <v>0</v>
      </c>
      <c r="AG276">
        <v>0</v>
      </c>
      <c r="AH276">
        <v>0</v>
      </c>
      <c r="AI276">
        <v>0</v>
      </c>
      <c r="AJ276">
        <v>0</v>
      </c>
      <c r="AK276">
        <v>178.75</v>
      </c>
      <c r="AL276">
        <v>0</v>
      </c>
      <c r="AM276">
        <v>0</v>
      </c>
      <c r="AN276">
        <v>0</v>
      </c>
      <c r="AO276">
        <v>0</v>
      </c>
      <c r="AP276">
        <v>0</v>
      </c>
      <c r="AQ276">
        <v>0</v>
      </c>
      <c r="AR276">
        <v>0</v>
      </c>
      <c r="AS276">
        <v>0</v>
      </c>
      <c r="AT276">
        <v>0</v>
      </c>
      <c r="AU276">
        <v>0</v>
      </c>
      <c r="AV276">
        <v>0</v>
      </c>
      <c r="AW276">
        <v>0</v>
      </c>
      <c r="AX276">
        <v>0</v>
      </c>
      <c r="AY276">
        <v>0</v>
      </c>
      <c r="AZ276">
        <v>0</v>
      </c>
      <c r="BA276">
        <v>0</v>
      </c>
      <c r="BB276">
        <v>0</v>
      </c>
      <c r="BC276">
        <v>0</v>
      </c>
      <c r="BD276">
        <v>0</v>
      </c>
      <c r="BE276">
        <v>0</v>
      </c>
      <c r="BF276">
        <v>0</v>
      </c>
      <c r="BG276">
        <v>0</v>
      </c>
      <c r="BH276">
        <v>1</v>
      </c>
      <c r="BI276">
        <v>28.7</v>
      </c>
      <c r="BJ276">
        <v>51</v>
      </c>
      <c r="BK276">
        <v>51</v>
      </c>
      <c r="BL276">
        <v>521.27</v>
      </c>
      <c r="BM276">
        <v>78.19</v>
      </c>
      <c r="BN276">
        <v>599.46</v>
      </c>
      <c r="BO276">
        <v>599.46</v>
      </c>
      <c r="BQ276" t="s">
        <v>572</v>
      </c>
      <c r="BR276" t="s">
        <v>431</v>
      </c>
      <c r="BS276" s="3">
        <v>44691</v>
      </c>
      <c r="BT276" s="4">
        <v>0.35486111111111113</v>
      </c>
      <c r="BU276" t="s">
        <v>432</v>
      </c>
      <c r="BV276" t="s">
        <v>96</v>
      </c>
      <c r="BY276">
        <v>254800</v>
      </c>
      <c r="BZ276" t="s">
        <v>97</v>
      </c>
      <c r="CA276" t="s">
        <v>157</v>
      </c>
      <c r="CC276" t="s">
        <v>76</v>
      </c>
      <c r="CD276">
        <v>2146</v>
      </c>
      <c r="CE276" t="s">
        <v>89</v>
      </c>
      <c r="CF276" s="3">
        <v>44692</v>
      </c>
      <c r="CI276">
        <v>2</v>
      </c>
      <c r="CJ276">
        <v>1</v>
      </c>
      <c r="CK276">
        <v>43</v>
      </c>
      <c r="CL276" t="s">
        <v>85</v>
      </c>
    </row>
    <row r="277" spans="1:90" x14ac:dyDescent="0.25">
      <c r="A277" t="s">
        <v>72</v>
      </c>
      <c r="B277" t="s">
        <v>73</v>
      </c>
      <c r="C277" t="s">
        <v>74</v>
      </c>
      <c r="E277" t="str">
        <f>"009940900586"</f>
        <v>009940900586</v>
      </c>
      <c r="F277" s="3">
        <v>44690</v>
      </c>
      <c r="G277">
        <v>202302</v>
      </c>
      <c r="H277" t="s">
        <v>118</v>
      </c>
      <c r="I277" t="s">
        <v>119</v>
      </c>
      <c r="J277" t="s">
        <v>77</v>
      </c>
      <c r="K277" t="s">
        <v>78</v>
      </c>
      <c r="L277" t="s">
        <v>215</v>
      </c>
      <c r="M277" t="s">
        <v>216</v>
      </c>
      <c r="N277" t="s">
        <v>573</v>
      </c>
      <c r="O277" t="s">
        <v>93</v>
      </c>
      <c r="P277" t="str">
        <f>"                              "</f>
        <v xml:space="preserve">                              </v>
      </c>
      <c r="Q277">
        <v>0</v>
      </c>
      <c r="R277">
        <v>0</v>
      </c>
      <c r="S277">
        <v>0</v>
      </c>
      <c r="T277">
        <v>0</v>
      </c>
      <c r="U277">
        <v>0</v>
      </c>
      <c r="V277">
        <v>0</v>
      </c>
      <c r="W277">
        <v>0</v>
      </c>
      <c r="X277">
        <v>0</v>
      </c>
      <c r="Y277">
        <v>0</v>
      </c>
      <c r="Z277">
        <v>0</v>
      </c>
      <c r="AA277">
        <v>0</v>
      </c>
      <c r="AB277">
        <v>0</v>
      </c>
      <c r="AC277">
        <v>0</v>
      </c>
      <c r="AD277">
        <v>0</v>
      </c>
      <c r="AE277">
        <v>0</v>
      </c>
      <c r="AF277">
        <v>0</v>
      </c>
      <c r="AG277">
        <v>0</v>
      </c>
      <c r="AH277">
        <v>0</v>
      </c>
      <c r="AI277">
        <v>0</v>
      </c>
      <c r="AJ277">
        <v>0</v>
      </c>
      <c r="AK277">
        <v>155.74</v>
      </c>
      <c r="AL277">
        <v>0</v>
      </c>
      <c r="AM277">
        <v>0</v>
      </c>
      <c r="AN277">
        <v>0</v>
      </c>
      <c r="AO277">
        <v>0</v>
      </c>
      <c r="AP277">
        <v>0</v>
      </c>
      <c r="AQ277">
        <v>0</v>
      </c>
      <c r="AR277">
        <v>0</v>
      </c>
      <c r="AS277">
        <v>0</v>
      </c>
      <c r="AT277">
        <v>0</v>
      </c>
      <c r="AU277">
        <v>0</v>
      </c>
      <c r="AV277">
        <v>0</v>
      </c>
      <c r="AW277">
        <v>0</v>
      </c>
      <c r="AX277">
        <v>0</v>
      </c>
      <c r="AY277">
        <v>0</v>
      </c>
      <c r="AZ277">
        <v>0</v>
      </c>
      <c r="BA277">
        <v>0</v>
      </c>
      <c r="BB277">
        <v>0</v>
      </c>
      <c r="BC277">
        <v>0</v>
      </c>
      <c r="BD277">
        <v>0</v>
      </c>
      <c r="BE277">
        <v>0</v>
      </c>
      <c r="BF277">
        <v>0</v>
      </c>
      <c r="BG277">
        <v>0</v>
      </c>
      <c r="BH277">
        <v>3</v>
      </c>
      <c r="BI277">
        <v>26</v>
      </c>
      <c r="BJ277">
        <v>97.6</v>
      </c>
      <c r="BK277">
        <v>98</v>
      </c>
      <c r="BL277">
        <v>454.84</v>
      </c>
      <c r="BM277">
        <v>68.23</v>
      </c>
      <c r="BN277">
        <v>523.07000000000005</v>
      </c>
      <c r="BO277">
        <v>523.07000000000005</v>
      </c>
      <c r="BQ277" t="s">
        <v>528</v>
      </c>
      <c r="BS277" s="3">
        <v>44691</v>
      </c>
      <c r="BT277" s="4">
        <v>0.58333333333333337</v>
      </c>
      <c r="BU277" t="s">
        <v>403</v>
      </c>
      <c r="BV277" t="s">
        <v>96</v>
      </c>
      <c r="BY277">
        <v>488112</v>
      </c>
      <c r="BZ277" t="s">
        <v>97</v>
      </c>
      <c r="CA277" t="s">
        <v>404</v>
      </c>
      <c r="CC277" t="s">
        <v>216</v>
      </c>
      <c r="CD277">
        <v>850</v>
      </c>
      <c r="CE277" t="s">
        <v>89</v>
      </c>
      <c r="CF277" s="3">
        <v>44691</v>
      </c>
      <c r="CI277">
        <v>1</v>
      </c>
      <c r="CJ277">
        <v>1</v>
      </c>
      <c r="CK277">
        <v>44</v>
      </c>
      <c r="CL277" t="s">
        <v>85</v>
      </c>
    </row>
    <row r="278" spans="1:90" x14ac:dyDescent="0.25">
      <c r="A278" t="s">
        <v>72</v>
      </c>
      <c r="B278" t="s">
        <v>73</v>
      </c>
      <c r="C278" t="s">
        <v>74</v>
      </c>
      <c r="E278" t="str">
        <f>"009939616715"</f>
        <v>009939616715</v>
      </c>
      <c r="F278" s="3">
        <v>44690</v>
      </c>
      <c r="G278">
        <v>202302</v>
      </c>
      <c r="H278" t="s">
        <v>75</v>
      </c>
      <c r="I278" t="s">
        <v>76</v>
      </c>
      <c r="J278" t="s">
        <v>77</v>
      </c>
      <c r="K278" t="s">
        <v>78</v>
      </c>
      <c r="L278" t="s">
        <v>215</v>
      </c>
      <c r="M278" t="s">
        <v>216</v>
      </c>
      <c r="N278" t="s">
        <v>77</v>
      </c>
      <c r="O278" t="s">
        <v>93</v>
      </c>
      <c r="P278" t="str">
        <f>"STORES                        "</f>
        <v xml:space="preserve">STORES                        </v>
      </c>
      <c r="Q278">
        <v>0</v>
      </c>
      <c r="R278">
        <v>0</v>
      </c>
      <c r="S278">
        <v>0</v>
      </c>
      <c r="T278">
        <v>0</v>
      </c>
      <c r="U278">
        <v>0</v>
      </c>
      <c r="V278">
        <v>0</v>
      </c>
      <c r="W278">
        <v>0</v>
      </c>
      <c r="X278">
        <v>0</v>
      </c>
      <c r="Y278">
        <v>0</v>
      </c>
      <c r="Z278">
        <v>0</v>
      </c>
      <c r="AA278">
        <v>0</v>
      </c>
      <c r="AB278">
        <v>0</v>
      </c>
      <c r="AC278">
        <v>0</v>
      </c>
      <c r="AD278">
        <v>0</v>
      </c>
      <c r="AE278">
        <v>0</v>
      </c>
      <c r="AF278">
        <v>0</v>
      </c>
      <c r="AG278">
        <v>0</v>
      </c>
      <c r="AH278">
        <v>0</v>
      </c>
      <c r="AI278">
        <v>0</v>
      </c>
      <c r="AJ278">
        <v>0</v>
      </c>
      <c r="AK278">
        <v>272.05</v>
      </c>
      <c r="AL278">
        <v>0</v>
      </c>
      <c r="AM278">
        <v>0</v>
      </c>
      <c r="AN278">
        <v>0</v>
      </c>
      <c r="AO278">
        <v>0</v>
      </c>
      <c r="AP278">
        <v>0</v>
      </c>
      <c r="AQ278">
        <v>0</v>
      </c>
      <c r="AR278">
        <v>0</v>
      </c>
      <c r="AS278">
        <v>0</v>
      </c>
      <c r="AT278">
        <v>0</v>
      </c>
      <c r="AU278">
        <v>0</v>
      </c>
      <c r="AV278">
        <v>0</v>
      </c>
      <c r="AW278">
        <v>0</v>
      </c>
      <c r="AX278">
        <v>0</v>
      </c>
      <c r="AY278">
        <v>0</v>
      </c>
      <c r="AZ278">
        <v>0</v>
      </c>
      <c r="BA278">
        <v>0</v>
      </c>
      <c r="BB278">
        <v>0</v>
      </c>
      <c r="BC278">
        <v>0</v>
      </c>
      <c r="BD278">
        <v>0</v>
      </c>
      <c r="BE278">
        <v>0</v>
      </c>
      <c r="BF278">
        <v>0</v>
      </c>
      <c r="BG278">
        <v>0</v>
      </c>
      <c r="BH278">
        <v>4</v>
      </c>
      <c r="BI278">
        <v>79.7</v>
      </c>
      <c r="BJ278">
        <v>47.4</v>
      </c>
      <c r="BK278">
        <v>80</v>
      </c>
      <c r="BL278">
        <v>790.6</v>
      </c>
      <c r="BM278">
        <v>118.59</v>
      </c>
      <c r="BN278">
        <v>909.19</v>
      </c>
      <c r="BO278">
        <v>909.19</v>
      </c>
      <c r="BQ278" t="s">
        <v>574</v>
      </c>
      <c r="BR278" t="s">
        <v>575</v>
      </c>
      <c r="BS278" s="3">
        <v>44691</v>
      </c>
      <c r="BT278" s="4">
        <v>0.57777777777777783</v>
      </c>
      <c r="BU278" t="s">
        <v>403</v>
      </c>
      <c r="BV278" t="s">
        <v>96</v>
      </c>
      <c r="BY278">
        <v>237008.49</v>
      </c>
      <c r="BZ278" t="s">
        <v>97</v>
      </c>
      <c r="CA278" t="s">
        <v>404</v>
      </c>
      <c r="CC278" t="s">
        <v>216</v>
      </c>
      <c r="CD278">
        <v>850</v>
      </c>
      <c r="CE278" t="s">
        <v>89</v>
      </c>
      <c r="CF278" s="3">
        <v>44691</v>
      </c>
      <c r="CI278">
        <v>1</v>
      </c>
      <c r="CJ278">
        <v>1</v>
      </c>
      <c r="CK278">
        <v>43</v>
      </c>
      <c r="CL278" t="s">
        <v>85</v>
      </c>
    </row>
    <row r="279" spans="1:90" x14ac:dyDescent="0.25">
      <c r="A279" t="s">
        <v>72</v>
      </c>
      <c r="B279" t="s">
        <v>73</v>
      </c>
      <c r="C279" t="s">
        <v>74</v>
      </c>
      <c r="E279" t="str">
        <f>"009941618943"</f>
        <v>009941618943</v>
      </c>
      <c r="F279" s="3">
        <v>44690</v>
      </c>
      <c r="G279">
        <v>202302</v>
      </c>
      <c r="H279" t="s">
        <v>75</v>
      </c>
      <c r="I279" t="s">
        <v>76</v>
      </c>
      <c r="J279" t="s">
        <v>77</v>
      </c>
      <c r="K279" t="s">
        <v>78</v>
      </c>
      <c r="L279" t="s">
        <v>132</v>
      </c>
      <c r="M279" t="s">
        <v>133</v>
      </c>
      <c r="N279" t="s">
        <v>77</v>
      </c>
      <c r="O279" t="s">
        <v>81</v>
      </c>
      <c r="P279" t="str">
        <f>"STORES                        "</f>
        <v xml:space="preserve">STORES                        </v>
      </c>
      <c r="Q279">
        <v>0</v>
      </c>
      <c r="R279">
        <v>0</v>
      </c>
      <c r="S279">
        <v>0</v>
      </c>
      <c r="T279">
        <v>0</v>
      </c>
      <c r="U279">
        <v>0</v>
      </c>
      <c r="V279">
        <v>0</v>
      </c>
      <c r="W279">
        <v>0</v>
      </c>
      <c r="X279">
        <v>0</v>
      </c>
      <c r="Y279">
        <v>0</v>
      </c>
      <c r="Z279">
        <v>0</v>
      </c>
      <c r="AA279">
        <v>0</v>
      </c>
      <c r="AB279">
        <v>0</v>
      </c>
      <c r="AC279">
        <v>0</v>
      </c>
      <c r="AD279">
        <v>0</v>
      </c>
      <c r="AE279">
        <v>0</v>
      </c>
      <c r="AF279">
        <v>0</v>
      </c>
      <c r="AG279">
        <v>0</v>
      </c>
      <c r="AH279">
        <v>0</v>
      </c>
      <c r="AI279">
        <v>0</v>
      </c>
      <c r="AJ279">
        <v>0</v>
      </c>
      <c r="AK279">
        <v>40.380000000000003</v>
      </c>
      <c r="AL279">
        <v>0</v>
      </c>
      <c r="AM279">
        <v>0</v>
      </c>
      <c r="AN279">
        <v>0</v>
      </c>
      <c r="AO279">
        <v>0</v>
      </c>
      <c r="AP279">
        <v>0</v>
      </c>
      <c r="AQ279">
        <v>0</v>
      </c>
      <c r="AR279">
        <v>0</v>
      </c>
      <c r="AS279">
        <v>0</v>
      </c>
      <c r="AT279">
        <v>0</v>
      </c>
      <c r="AU279">
        <v>0</v>
      </c>
      <c r="AV279">
        <v>0</v>
      </c>
      <c r="AW279">
        <v>0</v>
      </c>
      <c r="AX279">
        <v>0</v>
      </c>
      <c r="AY279">
        <v>0</v>
      </c>
      <c r="AZ279">
        <v>0</v>
      </c>
      <c r="BA279">
        <v>0</v>
      </c>
      <c r="BB279">
        <v>0</v>
      </c>
      <c r="BC279">
        <v>0</v>
      </c>
      <c r="BD279">
        <v>0</v>
      </c>
      <c r="BE279">
        <v>0</v>
      </c>
      <c r="BF279">
        <v>0</v>
      </c>
      <c r="BG279">
        <v>0</v>
      </c>
      <c r="BH279">
        <v>1</v>
      </c>
      <c r="BI279">
        <v>0.9</v>
      </c>
      <c r="BJ279">
        <v>3.5</v>
      </c>
      <c r="BK279">
        <v>3.5</v>
      </c>
      <c r="BL279">
        <v>116.56</v>
      </c>
      <c r="BM279">
        <v>17.48</v>
      </c>
      <c r="BN279">
        <v>134.04</v>
      </c>
      <c r="BO279">
        <v>134.04</v>
      </c>
      <c r="BQ279" t="s">
        <v>94</v>
      </c>
      <c r="BR279" t="s">
        <v>83</v>
      </c>
      <c r="BS279" s="3">
        <v>44692</v>
      </c>
      <c r="BT279" s="4">
        <v>0.40277777777777773</v>
      </c>
      <c r="BU279" t="s">
        <v>135</v>
      </c>
      <c r="BV279" t="s">
        <v>85</v>
      </c>
      <c r="BW279" t="s">
        <v>242</v>
      </c>
      <c r="BX279" t="s">
        <v>243</v>
      </c>
      <c r="BY279">
        <v>17726.14</v>
      </c>
      <c r="BZ279" t="s">
        <v>88</v>
      </c>
      <c r="CA279" t="s">
        <v>136</v>
      </c>
      <c r="CC279" t="s">
        <v>133</v>
      </c>
      <c r="CD279">
        <v>4091</v>
      </c>
      <c r="CE279" t="s">
        <v>89</v>
      </c>
      <c r="CF279" s="3">
        <v>44692</v>
      </c>
      <c r="CI279">
        <v>1</v>
      </c>
      <c r="CJ279">
        <v>2</v>
      </c>
      <c r="CK279">
        <v>21</v>
      </c>
      <c r="CL279" t="s">
        <v>85</v>
      </c>
    </row>
    <row r="280" spans="1:90" x14ac:dyDescent="0.25">
      <c r="A280" t="s">
        <v>72</v>
      </c>
      <c r="B280" t="s">
        <v>73</v>
      </c>
      <c r="C280" t="s">
        <v>74</v>
      </c>
      <c r="E280" t="str">
        <f>"009941332613"</f>
        <v>009941332613</v>
      </c>
      <c r="F280" s="3">
        <v>44690</v>
      </c>
      <c r="G280">
        <v>202302</v>
      </c>
      <c r="H280" t="s">
        <v>75</v>
      </c>
      <c r="I280" t="s">
        <v>76</v>
      </c>
      <c r="J280" t="s">
        <v>77</v>
      </c>
      <c r="K280" t="s">
        <v>78</v>
      </c>
      <c r="L280" t="s">
        <v>162</v>
      </c>
      <c r="M280" t="s">
        <v>163</v>
      </c>
      <c r="N280" t="s">
        <v>77</v>
      </c>
      <c r="O280" t="s">
        <v>93</v>
      </c>
      <c r="P280" t="str">
        <f>"STORES                        "</f>
        <v xml:space="preserve">STORES                        </v>
      </c>
      <c r="Q280">
        <v>0</v>
      </c>
      <c r="R280">
        <v>0</v>
      </c>
      <c r="S280">
        <v>0</v>
      </c>
      <c r="T280">
        <v>0</v>
      </c>
      <c r="U280">
        <v>0</v>
      </c>
      <c r="V280">
        <v>0</v>
      </c>
      <c r="W280">
        <v>0</v>
      </c>
      <c r="X280">
        <v>0</v>
      </c>
      <c r="Y280">
        <v>0</v>
      </c>
      <c r="Z280">
        <v>0</v>
      </c>
      <c r="AA280">
        <v>0</v>
      </c>
      <c r="AB280">
        <v>0</v>
      </c>
      <c r="AC280">
        <v>0</v>
      </c>
      <c r="AD280">
        <v>0</v>
      </c>
      <c r="AE280">
        <v>0</v>
      </c>
      <c r="AF280">
        <v>0</v>
      </c>
      <c r="AG280">
        <v>0</v>
      </c>
      <c r="AH280">
        <v>0</v>
      </c>
      <c r="AI280">
        <v>0</v>
      </c>
      <c r="AJ280">
        <v>0</v>
      </c>
      <c r="AK280">
        <v>62.94</v>
      </c>
      <c r="AL280">
        <v>0</v>
      </c>
      <c r="AM280">
        <v>0</v>
      </c>
      <c r="AN280">
        <v>0</v>
      </c>
      <c r="AO280">
        <v>0</v>
      </c>
      <c r="AP280">
        <v>0</v>
      </c>
      <c r="AQ280">
        <v>15</v>
      </c>
      <c r="AR280">
        <v>0</v>
      </c>
      <c r="AS280">
        <v>0</v>
      </c>
      <c r="AT280">
        <v>0</v>
      </c>
      <c r="AU280">
        <v>0</v>
      </c>
      <c r="AV280">
        <v>0</v>
      </c>
      <c r="AW280">
        <v>0</v>
      </c>
      <c r="AX280">
        <v>0</v>
      </c>
      <c r="AY280">
        <v>0</v>
      </c>
      <c r="AZ280">
        <v>0</v>
      </c>
      <c r="BA280">
        <v>0</v>
      </c>
      <c r="BB280">
        <v>0</v>
      </c>
      <c r="BC280">
        <v>0</v>
      </c>
      <c r="BD280">
        <v>0</v>
      </c>
      <c r="BE280">
        <v>0</v>
      </c>
      <c r="BF280">
        <v>0</v>
      </c>
      <c r="BG280">
        <v>0</v>
      </c>
      <c r="BH280">
        <v>1</v>
      </c>
      <c r="BI280">
        <v>10.8</v>
      </c>
      <c r="BJ280">
        <v>11.6</v>
      </c>
      <c r="BK280">
        <v>12</v>
      </c>
      <c r="BL280">
        <v>201.94</v>
      </c>
      <c r="BM280">
        <v>30.29</v>
      </c>
      <c r="BN280">
        <v>232.23</v>
      </c>
      <c r="BO280">
        <v>232.23</v>
      </c>
      <c r="BQ280" t="s">
        <v>576</v>
      </c>
      <c r="BR280" t="s">
        <v>83</v>
      </c>
      <c r="BS280" s="3">
        <v>44693</v>
      </c>
      <c r="BT280" s="4">
        <v>0.64097222222222217</v>
      </c>
      <c r="BU280" t="s">
        <v>577</v>
      </c>
      <c r="BV280" t="s">
        <v>85</v>
      </c>
      <c r="BW280" t="s">
        <v>285</v>
      </c>
      <c r="BX280" t="s">
        <v>578</v>
      </c>
      <c r="BY280">
        <v>57896.83</v>
      </c>
      <c r="BZ280" t="s">
        <v>130</v>
      </c>
      <c r="CC280" t="s">
        <v>163</v>
      </c>
      <c r="CD280">
        <v>8460</v>
      </c>
      <c r="CE280" t="s">
        <v>89</v>
      </c>
      <c r="CF280" s="3">
        <v>44694</v>
      </c>
      <c r="CI280">
        <v>1</v>
      </c>
      <c r="CJ280">
        <v>3</v>
      </c>
      <c r="CK280">
        <v>43</v>
      </c>
      <c r="CL280" t="s">
        <v>85</v>
      </c>
    </row>
    <row r="281" spans="1:90" x14ac:dyDescent="0.25">
      <c r="A281" t="s">
        <v>72</v>
      </c>
      <c r="B281" t="s">
        <v>73</v>
      </c>
      <c r="C281" t="s">
        <v>74</v>
      </c>
      <c r="E281" t="str">
        <f>"009941332063"</f>
        <v>009941332063</v>
      </c>
      <c r="F281" s="3">
        <v>44690</v>
      </c>
      <c r="G281">
        <v>202302</v>
      </c>
      <c r="H281" t="s">
        <v>75</v>
      </c>
      <c r="I281" t="s">
        <v>76</v>
      </c>
      <c r="J281" t="s">
        <v>77</v>
      </c>
      <c r="K281" t="s">
        <v>78</v>
      </c>
      <c r="L281" t="s">
        <v>118</v>
      </c>
      <c r="M281" t="s">
        <v>119</v>
      </c>
      <c r="N281" t="s">
        <v>77</v>
      </c>
      <c r="O281" t="s">
        <v>81</v>
      </c>
      <c r="P281" t="str">
        <f>"STORES                        "</f>
        <v xml:space="preserve">STORES                        </v>
      </c>
      <c r="Q281">
        <v>0</v>
      </c>
      <c r="R281">
        <v>0</v>
      </c>
      <c r="S281">
        <v>0</v>
      </c>
      <c r="T281">
        <v>0</v>
      </c>
      <c r="U281">
        <v>0</v>
      </c>
      <c r="V281">
        <v>0</v>
      </c>
      <c r="W281">
        <v>0</v>
      </c>
      <c r="X281">
        <v>0</v>
      </c>
      <c r="Y281">
        <v>0</v>
      </c>
      <c r="Z281">
        <v>0</v>
      </c>
      <c r="AA281">
        <v>0</v>
      </c>
      <c r="AB281">
        <v>0</v>
      </c>
      <c r="AC281">
        <v>0</v>
      </c>
      <c r="AD281">
        <v>0</v>
      </c>
      <c r="AE281">
        <v>0</v>
      </c>
      <c r="AF281">
        <v>0</v>
      </c>
      <c r="AG281">
        <v>0</v>
      </c>
      <c r="AH281">
        <v>0</v>
      </c>
      <c r="AI281">
        <v>0</v>
      </c>
      <c r="AJ281">
        <v>0</v>
      </c>
      <c r="AK281">
        <v>23.08</v>
      </c>
      <c r="AL281">
        <v>0</v>
      </c>
      <c r="AM281">
        <v>0</v>
      </c>
      <c r="AN281">
        <v>0</v>
      </c>
      <c r="AO281">
        <v>0</v>
      </c>
      <c r="AP281">
        <v>0</v>
      </c>
      <c r="AQ281">
        <v>0</v>
      </c>
      <c r="AR281">
        <v>0</v>
      </c>
      <c r="AS281">
        <v>0</v>
      </c>
      <c r="AT281">
        <v>0</v>
      </c>
      <c r="AU281">
        <v>0</v>
      </c>
      <c r="AV281">
        <v>0</v>
      </c>
      <c r="AW281">
        <v>0</v>
      </c>
      <c r="AX281">
        <v>0</v>
      </c>
      <c r="AY281">
        <v>0</v>
      </c>
      <c r="AZ281">
        <v>0</v>
      </c>
      <c r="BA281">
        <v>0</v>
      </c>
      <c r="BB281">
        <v>0</v>
      </c>
      <c r="BC281">
        <v>0</v>
      </c>
      <c r="BD281">
        <v>0</v>
      </c>
      <c r="BE281">
        <v>0</v>
      </c>
      <c r="BF281">
        <v>0</v>
      </c>
      <c r="BG281">
        <v>0</v>
      </c>
      <c r="BH281">
        <v>1</v>
      </c>
      <c r="BI281">
        <v>0.7</v>
      </c>
      <c r="BJ281">
        <v>2</v>
      </c>
      <c r="BK281">
        <v>2</v>
      </c>
      <c r="BL281">
        <v>66.62</v>
      </c>
      <c r="BM281">
        <v>9.99</v>
      </c>
      <c r="BN281">
        <v>76.61</v>
      </c>
      <c r="BO281">
        <v>76.61</v>
      </c>
      <c r="BQ281" t="s">
        <v>94</v>
      </c>
      <c r="BR281" t="s">
        <v>83</v>
      </c>
      <c r="BS281" s="3">
        <v>44691</v>
      </c>
      <c r="BT281" s="4">
        <v>0.47916666666666669</v>
      </c>
      <c r="BU281" t="s">
        <v>579</v>
      </c>
      <c r="BV281" t="s">
        <v>85</v>
      </c>
      <c r="BY281">
        <v>9755.5</v>
      </c>
      <c r="BZ281" t="s">
        <v>88</v>
      </c>
      <c r="CA281" t="s">
        <v>121</v>
      </c>
      <c r="CC281" t="s">
        <v>119</v>
      </c>
      <c r="CD281">
        <v>699</v>
      </c>
      <c r="CE281" t="s">
        <v>89</v>
      </c>
      <c r="CF281" s="3">
        <v>44691</v>
      </c>
      <c r="CI281">
        <v>1</v>
      </c>
      <c r="CJ281">
        <v>1</v>
      </c>
      <c r="CK281">
        <v>21</v>
      </c>
      <c r="CL281" t="s">
        <v>85</v>
      </c>
    </row>
    <row r="282" spans="1:90" x14ac:dyDescent="0.25">
      <c r="A282" t="s">
        <v>72</v>
      </c>
      <c r="B282" t="s">
        <v>73</v>
      </c>
      <c r="C282" t="s">
        <v>74</v>
      </c>
      <c r="E282" t="str">
        <f>"009941735716"</f>
        <v>009941735716</v>
      </c>
      <c r="F282" s="3">
        <v>44690</v>
      </c>
      <c r="G282">
        <v>202302</v>
      </c>
      <c r="H282" t="s">
        <v>75</v>
      </c>
      <c r="I282" t="s">
        <v>76</v>
      </c>
      <c r="J282" t="s">
        <v>77</v>
      </c>
      <c r="K282" t="s">
        <v>78</v>
      </c>
      <c r="L282" t="s">
        <v>407</v>
      </c>
      <c r="M282" t="s">
        <v>408</v>
      </c>
      <c r="N282" t="s">
        <v>77</v>
      </c>
      <c r="O282" t="s">
        <v>93</v>
      </c>
      <c r="P282" t="str">
        <f>"STORES                        "</f>
        <v xml:space="preserve">STORES                        </v>
      </c>
      <c r="Q282">
        <v>0</v>
      </c>
      <c r="R282">
        <v>0</v>
      </c>
      <c r="S282">
        <v>0</v>
      </c>
      <c r="T282">
        <v>0</v>
      </c>
      <c r="U282">
        <v>0</v>
      </c>
      <c r="V282">
        <v>0</v>
      </c>
      <c r="W282">
        <v>0</v>
      </c>
      <c r="X282">
        <v>0</v>
      </c>
      <c r="Y282">
        <v>0</v>
      </c>
      <c r="Z282">
        <v>0</v>
      </c>
      <c r="AA282">
        <v>0</v>
      </c>
      <c r="AB282">
        <v>0</v>
      </c>
      <c r="AC282">
        <v>0</v>
      </c>
      <c r="AD282">
        <v>0</v>
      </c>
      <c r="AE282">
        <v>0</v>
      </c>
      <c r="AF282">
        <v>0</v>
      </c>
      <c r="AG282">
        <v>0</v>
      </c>
      <c r="AH282">
        <v>0</v>
      </c>
      <c r="AI282">
        <v>0</v>
      </c>
      <c r="AJ282">
        <v>0</v>
      </c>
      <c r="AK282">
        <v>62.94</v>
      </c>
      <c r="AL282">
        <v>0</v>
      </c>
      <c r="AM282">
        <v>0</v>
      </c>
      <c r="AN282">
        <v>0</v>
      </c>
      <c r="AO282">
        <v>0</v>
      </c>
      <c r="AP282">
        <v>0</v>
      </c>
      <c r="AQ282">
        <v>0</v>
      </c>
      <c r="AR282">
        <v>0</v>
      </c>
      <c r="AS282">
        <v>0</v>
      </c>
      <c r="AT282">
        <v>0</v>
      </c>
      <c r="AU282">
        <v>0</v>
      </c>
      <c r="AV282">
        <v>0</v>
      </c>
      <c r="AW282">
        <v>0</v>
      </c>
      <c r="AX282">
        <v>0</v>
      </c>
      <c r="AY282">
        <v>0</v>
      </c>
      <c r="AZ282">
        <v>0</v>
      </c>
      <c r="BA282">
        <v>0</v>
      </c>
      <c r="BB282">
        <v>0</v>
      </c>
      <c r="BC282">
        <v>0</v>
      </c>
      <c r="BD282">
        <v>0</v>
      </c>
      <c r="BE282">
        <v>0</v>
      </c>
      <c r="BF282">
        <v>0</v>
      </c>
      <c r="BG282">
        <v>0</v>
      </c>
      <c r="BH282">
        <v>1</v>
      </c>
      <c r="BI282">
        <v>1.9</v>
      </c>
      <c r="BJ282">
        <v>4.9000000000000004</v>
      </c>
      <c r="BK282">
        <v>5</v>
      </c>
      <c r="BL282">
        <v>186.94</v>
      </c>
      <c r="BM282">
        <v>28.04</v>
      </c>
      <c r="BN282">
        <v>214.98</v>
      </c>
      <c r="BO282">
        <v>214.98</v>
      </c>
      <c r="BQ282" t="s">
        <v>94</v>
      </c>
      <c r="BR282" t="s">
        <v>580</v>
      </c>
      <c r="BS282" s="3">
        <v>44691</v>
      </c>
      <c r="BT282" s="4">
        <v>0.72638888888888886</v>
      </c>
      <c r="BU282" t="s">
        <v>581</v>
      </c>
      <c r="BV282" t="s">
        <v>96</v>
      </c>
      <c r="BY282">
        <v>24364.62</v>
      </c>
      <c r="BZ282" t="s">
        <v>97</v>
      </c>
      <c r="CA282" t="s">
        <v>410</v>
      </c>
      <c r="CC282" t="s">
        <v>408</v>
      </c>
      <c r="CD282">
        <v>1150</v>
      </c>
      <c r="CE282" t="s">
        <v>89</v>
      </c>
      <c r="CF282" s="3">
        <v>44692</v>
      </c>
      <c r="CI282">
        <v>5</v>
      </c>
      <c r="CJ282">
        <v>1</v>
      </c>
      <c r="CK282">
        <v>43</v>
      </c>
      <c r="CL282" t="s">
        <v>85</v>
      </c>
    </row>
    <row r="283" spans="1:90" x14ac:dyDescent="0.25">
      <c r="A283" t="s">
        <v>72</v>
      </c>
      <c r="B283" t="s">
        <v>73</v>
      </c>
      <c r="C283" t="s">
        <v>74</v>
      </c>
      <c r="E283" t="str">
        <f>"009941994644"</f>
        <v>009941994644</v>
      </c>
      <c r="F283" s="3">
        <v>44687</v>
      </c>
      <c r="G283">
        <v>202302</v>
      </c>
      <c r="H283" t="s">
        <v>209</v>
      </c>
      <c r="I283" t="s">
        <v>210</v>
      </c>
      <c r="J283" t="s">
        <v>77</v>
      </c>
      <c r="K283" t="s">
        <v>78</v>
      </c>
      <c r="L283" t="s">
        <v>75</v>
      </c>
      <c r="M283" t="s">
        <v>76</v>
      </c>
      <c r="N283" t="s">
        <v>77</v>
      </c>
      <c r="O283" t="s">
        <v>93</v>
      </c>
      <c r="P283" t="str">
        <f t="shared" ref="P283:P291" si="11">"                              "</f>
        <v xml:space="preserve">                              </v>
      </c>
      <c r="Q283">
        <v>0</v>
      </c>
      <c r="R283">
        <v>0</v>
      </c>
      <c r="S283">
        <v>0</v>
      </c>
      <c r="T283">
        <v>0</v>
      </c>
      <c r="U283">
        <v>0</v>
      </c>
      <c r="V283">
        <v>0</v>
      </c>
      <c r="W283">
        <v>0</v>
      </c>
      <c r="X283">
        <v>0</v>
      </c>
      <c r="Y283">
        <v>0</v>
      </c>
      <c r="Z283">
        <v>0</v>
      </c>
      <c r="AA283">
        <v>0</v>
      </c>
      <c r="AB283">
        <v>0</v>
      </c>
      <c r="AC283">
        <v>0</v>
      </c>
      <c r="AD283">
        <v>0</v>
      </c>
      <c r="AE283">
        <v>0</v>
      </c>
      <c r="AF283">
        <v>0</v>
      </c>
      <c r="AG283">
        <v>0</v>
      </c>
      <c r="AH283">
        <v>0</v>
      </c>
      <c r="AI283">
        <v>0</v>
      </c>
      <c r="AJ283">
        <v>0</v>
      </c>
      <c r="AK283">
        <v>44.63</v>
      </c>
      <c r="AL283">
        <v>0</v>
      </c>
      <c r="AM283">
        <v>0</v>
      </c>
      <c r="AN283">
        <v>0</v>
      </c>
      <c r="AO283">
        <v>0</v>
      </c>
      <c r="AP283">
        <v>0</v>
      </c>
      <c r="AQ283">
        <v>0</v>
      </c>
      <c r="AR283">
        <v>0</v>
      </c>
      <c r="AS283">
        <v>0</v>
      </c>
      <c r="AT283">
        <v>0</v>
      </c>
      <c r="AU283">
        <v>0</v>
      </c>
      <c r="AV283">
        <v>0</v>
      </c>
      <c r="AW283">
        <v>0</v>
      </c>
      <c r="AX283">
        <v>0</v>
      </c>
      <c r="AY283">
        <v>0</v>
      </c>
      <c r="AZ283">
        <v>0</v>
      </c>
      <c r="BA283">
        <v>0</v>
      </c>
      <c r="BB283">
        <v>0</v>
      </c>
      <c r="BC283">
        <v>0</v>
      </c>
      <c r="BD283">
        <v>0</v>
      </c>
      <c r="BE283">
        <v>0</v>
      </c>
      <c r="BF283">
        <v>0</v>
      </c>
      <c r="BG283">
        <v>0</v>
      </c>
      <c r="BH283">
        <v>1</v>
      </c>
      <c r="BI283">
        <v>1</v>
      </c>
      <c r="BJ283">
        <v>0.2</v>
      </c>
      <c r="BK283">
        <v>1</v>
      </c>
      <c r="BL283">
        <v>134.08000000000001</v>
      </c>
      <c r="BM283">
        <v>20.11</v>
      </c>
      <c r="BN283">
        <v>154.19</v>
      </c>
      <c r="BO283">
        <v>154.19</v>
      </c>
      <c r="BQ283" t="s">
        <v>346</v>
      </c>
      <c r="BR283" t="s">
        <v>212</v>
      </c>
      <c r="BS283" s="3">
        <v>44690</v>
      </c>
      <c r="BT283" s="4">
        <v>0.4381944444444445</v>
      </c>
      <c r="BU283" t="s">
        <v>582</v>
      </c>
      <c r="BV283" t="s">
        <v>96</v>
      </c>
      <c r="BY283">
        <v>1200</v>
      </c>
      <c r="BZ283" t="s">
        <v>97</v>
      </c>
      <c r="CA283" t="s">
        <v>583</v>
      </c>
      <c r="CC283" t="s">
        <v>76</v>
      </c>
      <c r="CD283">
        <v>2146</v>
      </c>
      <c r="CE283" t="s">
        <v>89</v>
      </c>
      <c r="CF283" s="3">
        <v>44690</v>
      </c>
      <c r="CI283">
        <v>1</v>
      </c>
      <c r="CJ283">
        <v>1</v>
      </c>
      <c r="CK283">
        <v>41</v>
      </c>
      <c r="CL283" t="s">
        <v>85</v>
      </c>
    </row>
    <row r="284" spans="1:90" x14ac:dyDescent="0.25">
      <c r="A284" t="s">
        <v>72</v>
      </c>
      <c r="B284" t="s">
        <v>73</v>
      </c>
      <c r="C284" t="s">
        <v>74</v>
      </c>
      <c r="E284" t="str">
        <f>"009942504583"</f>
        <v>009942504583</v>
      </c>
      <c r="F284" s="3">
        <v>44691</v>
      </c>
      <c r="G284">
        <v>202302</v>
      </c>
      <c r="H284" t="s">
        <v>185</v>
      </c>
      <c r="I284" t="s">
        <v>186</v>
      </c>
      <c r="J284" t="s">
        <v>584</v>
      </c>
      <c r="K284" t="s">
        <v>78</v>
      </c>
      <c r="L284" t="s">
        <v>99</v>
      </c>
      <c r="M284" t="s">
        <v>100</v>
      </c>
      <c r="N284" t="s">
        <v>478</v>
      </c>
      <c r="O284" t="s">
        <v>93</v>
      </c>
      <c r="P284" t="str">
        <f t="shared" si="11"/>
        <v xml:space="preserve">                              </v>
      </c>
      <c r="Q284">
        <v>0</v>
      </c>
      <c r="R284">
        <v>0</v>
      </c>
      <c r="S284">
        <v>0</v>
      </c>
      <c r="T284">
        <v>0</v>
      </c>
      <c r="U284">
        <v>0</v>
      </c>
      <c r="V284">
        <v>0</v>
      </c>
      <c r="W284">
        <v>0</v>
      </c>
      <c r="X284">
        <v>0</v>
      </c>
      <c r="Y284">
        <v>0</v>
      </c>
      <c r="Z284">
        <v>0</v>
      </c>
      <c r="AA284">
        <v>0</v>
      </c>
      <c r="AB284">
        <v>0</v>
      </c>
      <c r="AC284">
        <v>0</v>
      </c>
      <c r="AD284">
        <v>0</v>
      </c>
      <c r="AE284">
        <v>0</v>
      </c>
      <c r="AF284">
        <v>0</v>
      </c>
      <c r="AG284">
        <v>0</v>
      </c>
      <c r="AH284">
        <v>0</v>
      </c>
      <c r="AI284">
        <v>0</v>
      </c>
      <c r="AJ284">
        <v>0</v>
      </c>
      <c r="AK284">
        <v>62.94</v>
      </c>
      <c r="AL284">
        <v>0</v>
      </c>
      <c r="AM284">
        <v>0</v>
      </c>
      <c r="AN284">
        <v>0</v>
      </c>
      <c r="AO284">
        <v>0</v>
      </c>
      <c r="AP284">
        <v>0</v>
      </c>
      <c r="AQ284">
        <v>0</v>
      </c>
      <c r="AR284">
        <v>0</v>
      </c>
      <c r="AS284">
        <v>0</v>
      </c>
      <c r="AT284">
        <v>0</v>
      </c>
      <c r="AU284">
        <v>0</v>
      </c>
      <c r="AV284">
        <v>0</v>
      </c>
      <c r="AW284">
        <v>0</v>
      </c>
      <c r="AX284">
        <v>0</v>
      </c>
      <c r="AY284">
        <v>0</v>
      </c>
      <c r="AZ284">
        <v>0</v>
      </c>
      <c r="BA284">
        <v>0</v>
      </c>
      <c r="BB284">
        <v>0</v>
      </c>
      <c r="BC284">
        <v>0</v>
      </c>
      <c r="BD284">
        <v>0</v>
      </c>
      <c r="BE284">
        <v>0</v>
      </c>
      <c r="BF284">
        <v>0</v>
      </c>
      <c r="BG284">
        <v>0</v>
      </c>
      <c r="BH284">
        <v>1</v>
      </c>
      <c r="BI284">
        <v>1</v>
      </c>
      <c r="BJ284">
        <v>0.2</v>
      </c>
      <c r="BK284">
        <v>1</v>
      </c>
      <c r="BL284">
        <v>186.94</v>
      </c>
      <c r="BM284">
        <v>28.04</v>
      </c>
      <c r="BN284">
        <v>214.98</v>
      </c>
      <c r="BO284">
        <v>214.98</v>
      </c>
      <c r="BQ284" t="s">
        <v>201</v>
      </c>
      <c r="BR284" t="s">
        <v>431</v>
      </c>
      <c r="BS284" s="3">
        <v>44692</v>
      </c>
      <c r="BT284" s="4">
        <v>0.3298611111111111</v>
      </c>
      <c r="BU284" t="s">
        <v>294</v>
      </c>
      <c r="BV284" t="s">
        <v>96</v>
      </c>
      <c r="BY284">
        <v>1200</v>
      </c>
      <c r="BZ284" t="s">
        <v>97</v>
      </c>
      <c r="CA284" t="s">
        <v>202</v>
      </c>
      <c r="CC284" t="s">
        <v>100</v>
      </c>
      <c r="CD284">
        <v>2194</v>
      </c>
      <c r="CE284" t="s">
        <v>89</v>
      </c>
      <c r="CF284" s="3">
        <v>44692</v>
      </c>
      <c r="CI284">
        <v>2</v>
      </c>
      <c r="CJ284">
        <v>1</v>
      </c>
      <c r="CK284">
        <v>43</v>
      </c>
      <c r="CL284" t="s">
        <v>85</v>
      </c>
    </row>
    <row r="285" spans="1:90" x14ac:dyDescent="0.25">
      <c r="A285" t="s">
        <v>72</v>
      </c>
      <c r="B285" t="s">
        <v>73</v>
      </c>
      <c r="C285" t="s">
        <v>74</v>
      </c>
      <c r="E285" t="str">
        <f>"009941649814"</f>
        <v>009941649814</v>
      </c>
      <c r="F285" s="3">
        <v>44691</v>
      </c>
      <c r="G285">
        <v>202302</v>
      </c>
      <c r="H285" t="s">
        <v>245</v>
      </c>
      <c r="I285" t="s">
        <v>246</v>
      </c>
      <c r="J285" t="s">
        <v>153</v>
      </c>
      <c r="K285" t="s">
        <v>78</v>
      </c>
      <c r="L285" t="s">
        <v>151</v>
      </c>
      <c r="M285" t="s">
        <v>152</v>
      </c>
      <c r="N285" t="s">
        <v>77</v>
      </c>
      <c r="O285" t="s">
        <v>93</v>
      </c>
      <c r="P285" t="str">
        <f t="shared" si="11"/>
        <v xml:space="preserve">                              </v>
      </c>
      <c r="Q285">
        <v>0</v>
      </c>
      <c r="R285">
        <v>0</v>
      </c>
      <c r="S285">
        <v>0</v>
      </c>
      <c r="T285">
        <v>0</v>
      </c>
      <c r="U285">
        <v>0</v>
      </c>
      <c r="V285">
        <v>0</v>
      </c>
      <c r="W285">
        <v>0</v>
      </c>
      <c r="X285">
        <v>0</v>
      </c>
      <c r="Y285">
        <v>0</v>
      </c>
      <c r="Z285">
        <v>0</v>
      </c>
      <c r="AA285">
        <v>0</v>
      </c>
      <c r="AB285">
        <v>0</v>
      </c>
      <c r="AC285">
        <v>0</v>
      </c>
      <c r="AD285">
        <v>0</v>
      </c>
      <c r="AE285">
        <v>0</v>
      </c>
      <c r="AF285">
        <v>0</v>
      </c>
      <c r="AG285">
        <v>0</v>
      </c>
      <c r="AH285">
        <v>0</v>
      </c>
      <c r="AI285">
        <v>0</v>
      </c>
      <c r="AJ285">
        <v>0</v>
      </c>
      <c r="AK285">
        <v>66.150000000000006</v>
      </c>
      <c r="AL285">
        <v>0</v>
      </c>
      <c r="AM285">
        <v>0</v>
      </c>
      <c r="AN285">
        <v>0</v>
      </c>
      <c r="AO285">
        <v>0</v>
      </c>
      <c r="AP285">
        <v>0</v>
      </c>
      <c r="AQ285">
        <v>0</v>
      </c>
      <c r="AR285">
        <v>0</v>
      </c>
      <c r="AS285">
        <v>0</v>
      </c>
      <c r="AT285">
        <v>0</v>
      </c>
      <c r="AU285">
        <v>0</v>
      </c>
      <c r="AV285">
        <v>0</v>
      </c>
      <c r="AW285">
        <v>0</v>
      </c>
      <c r="AX285">
        <v>0</v>
      </c>
      <c r="AY285">
        <v>0</v>
      </c>
      <c r="AZ285">
        <v>0</v>
      </c>
      <c r="BA285">
        <v>0</v>
      </c>
      <c r="BB285">
        <v>0</v>
      </c>
      <c r="BC285">
        <v>0</v>
      </c>
      <c r="BD285">
        <v>0</v>
      </c>
      <c r="BE285">
        <v>0</v>
      </c>
      <c r="BF285">
        <v>0</v>
      </c>
      <c r="BG285">
        <v>0</v>
      </c>
      <c r="BH285">
        <v>1</v>
      </c>
      <c r="BI285">
        <v>9.5</v>
      </c>
      <c r="BJ285">
        <v>15.2</v>
      </c>
      <c r="BK285">
        <v>16</v>
      </c>
      <c r="BL285">
        <v>196.22</v>
      </c>
      <c r="BM285">
        <v>29.43</v>
      </c>
      <c r="BN285">
        <v>225.65</v>
      </c>
      <c r="BO285">
        <v>225.65</v>
      </c>
      <c r="BQ285" t="s">
        <v>154</v>
      </c>
      <c r="BR285" t="s">
        <v>247</v>
      </c>
      <c r="BS285" s="3">
        <v>44692</v>
      </c>
      <c r="BT285" s="4">
        <v>0.40138888888888885</v>
      </c>
      <c r="BU285" t="s">
        <v>250</v>
      </c>
      <c r="BV285" t="s">
        <v>96</v>
      </c>
      <c r="BY285">
        <v>75981</v>
      </c>
      <c r="CA285" t="s">
        <v>157</v>
      </c>
      <c r="CC285" t="s">
        <v>152</v>
      </c>
      <c r="CD285">
        <v>2054</v>
      </c>
      <c r="CE285" t="s">
        <v>89</v>
      </c>
      <c r="CF285" s="3">
        <v>44692</v>
      </c>
      <c r="CI285">
        <v>1</v>
      </c>
      <c r="CJ285">
        <v>1</v>
      </c>
      <c r="CK285">
        <v>43</v>
      </c>
      <c r="CL285" t="s">
        <v>85</v>
      </c>
    </row>
    <row r="286" spans="1:90" x14ac:dyDescent="0.25">
      <c r="A286" t="s">
        <v>72</v>
      </c>
      <c r="B286" t="s">
        <v>73</v>
      </c>
      <c r="C286" t="s">
        <v>74</v>
      </c>
      <c r="E286" t="str">
        <f>"009941649813"</f>
        <v>009941649813</v>
      </c>
      <c r="F286" s="3">
        <v>44691</v>
      </c>
      <c r="G286">
        <v>202302</v>
      </c>
      <c r="H286" t="s">
        <v>245</v>
      </c>
      <c r="I286" t="s">
        <v>246</v>
      </c>
      <c r="J286" t="s">
        <v>153</v>
      </c>
      <c r="K286" t="s">
        <v>78</v>
      </c>
      <c r="L286" t="s">
        <v>151</v>
      </c>
      <c r="M286" t="s">
        <v>152</v>
      </c>
      <c r="N286" t="s">
        <v>77</v>
      </c>
      <c r="O286" t="s">
        <v>93</v>
      </c>
      <c r="P286" t="str">
        <f t="shared" si="11"/>
        <v xml:space="preserve">                              </v>
      </c>
      <c r="Q286">
        <v>0</v>
      </c>
      <c r="R286">
        <v>0</v>
      </c>
      <c r="S286">
        <v>0</v>
      </c>
      <c r="T286">
        <v>0</v>
      </c>
      <c r="U286">
        <v>0</v>
      </c>
      <c r="V286">
        <v>0</v>
      </c>
      <c r="W286">
        <v>0</v>
      </c>
      <c r="X286">
        <v>0</v>
      </c>
      <c r="Y286">
        <v>0</v>
      </c>
      <c r="Z286">
        <v>0</v>
      </c>
      <c r="AA286">
        <v>0</v>
      </c>
      <c r="AB286">
        <v>0</v>
      </c>
      <c r="AC286">
        <v>0</v>
      </c>
      <c r="AD286">
        <v>0</v>
      </c>
      <c r="AE286">
        <v>0</v>
      </c>
      <c r="AF286">
        <v>0</v>
      </c>
      <c r="AG286">
        <v>0</v>
      </c>
      <c r="AH286">
        <v>0</v>
      </c>
      <c r="AI286">
        <v>0</v>
      </c>
      <c r="AJ286">
        <v>0</v>
      </c>
      <c r="AK286">
        <v>239.88</v>
      </c>
      <c r="AL286">
        <v>0</v>
      </c>
      <c r="AM286">
        <v>0</v>
      </c>
      <c r="AN286">
        <v>0</v>
      </c>
      <c r="AO286">
        <v>0</v>
      </c>
      <c r="AP286">
        <v>0</v>
      </c>
      <c r="AQ286">
        <v>0</v>
      </c>
      <c r="AR286">
        <v>0</v>
      </c>
      <c r="AS286">
        <v>0</v>
      </c>
      <c r="AT286">
        <v>0</v>
      </c>
      <c r="AU286">
        <v>0</v>
      </c>
      <c r="AV286">
        <v>0</v>
      </c>
      <c r="AW286">
        <v>0</v>
      </c>
      <c r="AX286">
        <v>0</v>
      </c>
      <c r="AY286">
        <v>0</v>
      </c>
      <c r="AZ286">
        <v>0</v>
      </c>
      <c r="BA286">
        <v>0</v>
      </c>
      <c r="BB286">
        <v>0</v>
      </c>
      <c r="BC286">
        <v>0</v>
      </c>
      <c r="BD286">
        <v>0</v>
      </c>
      <c r="BE286">
        <v>0</v>
      </c>
      <c r="BF286">
        <v>0</v>
      </c>
      <c r="BG286">
        <v>0</v>
      </c>
      <c r="BH286">
        <v>3</v>
      </c>
      <c r="BI286">
        <v>53.5</v>
      </c>
      <c r="BJ286">
        <v>69.900000000000006</v>
      </c>
      <c r="BK286">
        <v>70</v>
      </c>
      <c r="BL286">
        <v>697.73</v>
      </c>
      <c r="BM286">
        <v>104.66</v>
      </c>
      <c r="BN286">
        <v>802.39</v>
      </c>
      <c r="BO286">
        <v>802.39</v>
      </c>
      <c r="BQ286" t="s">
        <v>154</v>
      </c>
      <c r="BR286" t="s">
        <v>247</v>
      </c>
      <c r="BS286" s="3">
        <v>44692</v>
      </c>
      <c r="BT286" s="4">
        <v>0.40069444444444446</v>
      </c>
      <c r="BU286" t="s">
        <v>250</v>
      </c>
      <c r="BV286" t="s">
        <v>96</v>
      </c>
      <c r="BY286">
        <v>349441</v>
      </c>
      <c r="CA286" t="s">
        <v>157</v>
      </c>
      <c r="CC286" t="s">
        <v>152</v>
      </c>
      <c r="CD286">
        <v>2054</v>
      </c>
      <c r="CE286" t="s">
        <v>89</v>
      </c>
      <c r="CF286" s="3">
        <v>44692</v>
      </c>
      <c r="CI286">
        <v>1</v>
      </c>
      <c r="CJ286">
        <v>1</v>
      </c>
      <c r="CK286">
        <v>43</v>
      </c>
      <c r="CL286" t="s">
        <v>85</v>
      </c>
    </row>
    <row r="287" spans="1:90" x14ac:dyDescent="0.25">
      <c r="A287" t="s">
        <v>72</v>
      </c>
      <c r="B287" t="s">
        <v>73</v>
      </c>
      <c r="C287" t="s">
        <v>74</v>
      </c>
      <c r="E287" t="str">
        <f>"009942086242"</f>
        <v>009942086242</v>
      </c>
      <c r="F287" s="3">
        <v>44690</v>
      </c>
      <c r="G287">
        <v>202302</v>
      </c>
      <c r="H287" t="s">
        <v>178</v>
      </c>
      <c r="I287" t="s">
        <v>179</v>
      </c>
      <c r="J287" t="s">
        <v>228</v>
      </c>
      <c r="K287" t="s">
        <v>78</v>
      </c>
      <c r="L287" t="s">
        <v>151</v>
      </c>
      <c r="M287" t="s">
        <v>152</v>
      </c>
      <c r="N287" t="s">
        <v>229</v>
      </c>
      <c r="O287" t="s">
        <v>93</v>
      </c>
      <c r="P287" t="str">
        <f t="shared" si="11"/>
        <v xml:space="preserve">                              </v>
      </c>
      <c r="Q287">
        <v>0</v>
      </c>
      <c r="R287">
        <v>0</v>
      </c>
      <c r="S287">
        <v>0</v>
      </c>
      <c r="T287">
        <v>0</v>
      </c>
      <c r="U287">
        <v>0</v>
      </c>
      <c r="V287">
        <v>0</v>
      </c>
      <c r="W287">
        <v>0</v>
      </c>
      <c r="X287">
        <v>0</v>
      </c>
      <c r="Y287">
        <v>0</v>
      </c>
      <c r="Z287">
        <v>0</v>
      </c>
      <c r="AA287">
        <v>0</v>
      </c>
      <c r="AB287">
        <v>0</v>
      </c>
      <c r="AC287">
        <v>0</v>
      </c>
      <c r="AD287">
        <v>0</v>
      </c>
      <c r="AE287">
        <v>0</v>
      </c>
      <c r="AF287">
        <v>0</v>
      </c>
      <c r="AG287">
        <v>0</v>
      </c>
      <c r="AH287">
        <v>0</v>
      </c>
      <c r="AI287">
        <v>0</v>
      </c>
      <c r="AJ287">
        <v>0</v>
      </c>
      <c r="AK287">
        <v>97.96</v>
      </c>
      <c r="AL287">
        <v>0</v>
      </c>
      <c r="AM287">
        <v>0</v>
      </c>
      <c r="AN287">
        <v>0</v>
      </c>
      <c r="AO287">
        <v>0</v>
      </c>
      <c r="AP287">
        <v>0</v>
      </c>
      <c r="AQ287">
        <v>0</v>
      </c>
      <c r="AR287">
        <v>0</v>
      </c>
      <c r="AS287">
        <v>0</v>
      </c>
      <c r="AT287">
        <v>0</v>
      </c>
      <c r="AU287">
        <v>0</v>
      </c>
      <c r="AV287">
        <v>0</v>
      </c>
      <c r="AW287">
        <v>0</v>
      </c>
      <c r="AX287">
        <v>0</v>
      </c>
      <c r="AY287">
        <v>0</v>
      </c>
      <c r="AZ287">
        <v>0</v>
      </c>
      <c r="BA287">
        <v>0</v>
      </c>
      <c r="BB287">
        <v>0</v>
      </c>
      <c r="BC287">
        <v>0</v>
      </c>
      <c r="BD287">
        <v>0</v>
      </c>
      <c r="BE287">
        <v>0</v>
      </c>
      <c r="BF287">
        <v>0</v>
      </c>
      <c r="BG287">
        <v>0</v>
      </c>
      <c r="BH287">
        <v>2</v>
      </c>
      <c r="BI287">
        <v>44</v>
      </c>
      <c r="BJ287">
        <v>28.7</v>
      </c>
      <c r="BK287">
        <v>44</v>
      </c>
      <c r="BL287">
        <v>288.04000000000002</v>
      </c>
      <c r="BM287">
        <v>43.21</v>
      </c>
      <c r="BN287">
        <v>331.25</v>
      </c>
      <c r="BO287">
        <v>331.25</v>
      </c>
      <c r="BQ287" t="s">
        <v>585</v>
      </c>
      <c r="BR287" t="s">
        <v>231</v>
      </c>
      <c r="BS287" s="3">
        <v>44692</v>
      </c>
      <c r="BT287" s="4">
        <v>0.40277777777777773</v>
      </c>
      <c r="BU287" t="s">
        <v>250</v>
      </c>
      <c r="BV287" t="s">
        <v>96</v>
      </c>
      <c r="BY287">
        <v>71820</v>
      </c>
      <c r="CA287" t="s">
        <v>157</v>
      </c>
      <c r="CC287" t="s">
        <v>152</v>
      </c>
      <c r="CD287">
        <v>2090</v>
      </c>
      <c r="CE287" t="s">
        <v>89</v>
      </c>
      <c r="CF287" s="3">
        <v>44692</v>
      </c>
      <c r="CI287">
        <v>2</v>
      </c>
      <c r="CJ287">
        <v>2</v>
      </c>
      <c r="CK287">
        <v>41</v>
      </c>
      <c r="CL287" t="s">
        <v>85</v>
      </c>
    </row>
    <row r="288" spans="1:90" x14ac:dyDescent="0.25">
      <c r="A288" t="s">
        <v>72</v>
      </c>
      <c r="B288" t="s">
        <v>73</v>
      </c>
      <c r="C288" t="s">
        <v>74</v>
      </c>
      <c r="E288" t="str">
        <f>"009942086287"</f>
        <v>009942086287</v>
      </c>
      <c r="F288" s="3">
        <v>44690</v>
      </c>
      <c r="G288">
        <v>202302</v>
      </c>
      <c r="H288" t="s">
        <v>178</v>
      </c>
      <c r="I288" t="s">
        <v>179</v>
      </c>
      <c r="J288" t="s">
        <v>228</v>
      </c>
      <c r="K288" t="s">
        <v>78</v>
      </c>
      <c r="L288" t="s">
        <v>426</v>
      </c>
      <c r="M288" t="s">
        <v>427</v>
      </c>
      <c r="N288" t="s">
        <v>77</v>
      </c>
      <c r="O288" t="s">
        <v>93</v>
      </c>
      <c r="P288" t="str">
        <f t="shared" si="11"/>
        <v xml:space="preserve">                              </v>
      </c>
      <c r="Q288">
        <v>0</v>
      </c>
      <c r="R288">
        <v>0</v>
      </c>
      <c r="S288">
        <v>0</v>
      </c>
      <c r="T288">
        <v>0</v>
      </c>
      <c r="U288">
        <v>0</v>
      </c>
      <c r="V288">
        <v>0</v>
      </c>
      <c r="W288">
        <v>0</v>
      </c>
      <c r="X288">
        <v>0</v>
      </c>
      <c r="Y288">
        <v>0</v>
      </c>
      <c r="Z288">
        <v>0</v>
      </c>
      <c r="AA288">
        <v>0</v>
      </c>
      <c r="AB288">
        <v>0</v>
      </c>
      <c r="AC288">
        <v>0</v>
      </c>
      <c r="AD288">
        <v>0</v>
      </c>
      <c r="AE288">
        <v>0</v>
      </c>
      <c r="AF288">
        <v>0</v>
      </c>
      <c r="AG288">
        <v>0</v>
      </c>
      <c r="AH288">
        <v>0</v>
      </c>
      <c r="AI288">
        <v>0</v>
      </c>
      <c r="AJ288">
        <v>0</v>
      </c>
      <c r="AK288">
        <v>153.02000000000001</v>
      </c>
      <c r="AL288">
        <v>0</v>
      </c>
      <c r="AM288">
        <v>0</v>
      </c>
      <c r="AN288">
        <v>0</v>
      </c>
      <c r="AO288">
        <v>0</v>
      </c>
      <c r="AP288">
        <v>0</v>
      </c>
      <c r="AQ288">
        <v>0</v>
      </c>
      <c r="AR288">
        <v>0</v>
      </c>
      <c r="AS288">
        <v>0</v>
      </c>
      <c r="AT288">
        <v>0</v>
      </c>
      <c r="AU288">
        <v>0</v>
      </c>
      <c r="AV288">
        <v>0</v>
      </c>
      <c r="AW288">
        <v>0</v>
      </c>
      <c r="AX288">
        <v>0</v>
      </c>
      <c r="AY288">
        <v>0</v>
      </c>
      <c r="AZ288">
        <v>0</v>
      </c>
      <c r="BA288">
        <v>0</v>
      </c>
      <c r="BB288">
        <v>0</v>
      </c>
      <c r="BC288">
        <v>0</v>
      </c>
      <c r="BD288">
        <v>0</v>
      </c>
      <c r="BE288">
        <v>0</v>
      </c>
      <c r="BF288">
        <v>0</v>
      </c>
      <c r="BG288">
        <v>0</v>
      </c>
      <c r="BH288">
        <v>1</v>
      </c>
      <c r="BI288">
        <v>30</v>
      </c>
      <c r="BJ288">
        <v>42.2</v>
      </c>
      <c r="BK288">
        <v>43</v>
      </c>
      <c r="BL288">
        <v>446.98</v>
      </c>
      <c r="BM288">
        <v>67.05</v>
      </c>
      <c r="BN288">
        <v>514.03</v>
      </c>
      <c r="BO288">
        <v>514.03</v>
      </c>
      <c r="BQ288" t="s">
        <v>472</v>
      </c>
      <c r="BR288" t="s">
        <v>231</v>
      </c>
      <c r="BS288" s="3">
        <v>44693</v>
      </c>
      <c r="BT288" s="4">
        <v>0.54166666666666663</v>
      </c>
      <c r="BU288" t="s">
        <v>440</v>
      </c>
      <c r="BV288" t="s">
        <v>85</v>
      </c>
      <c r="BY288">
        <v>211200</v>
      </c>
      <c r="CC288" t="s">
        <v>427</v>
      </c>
      <c r="CD288">
        <v>5100</v>
      </c>
      <c r="CE288" t="s">
        <v>89</v>
      </c>
      <c r="CF288" s="3">
        <v>44693</v>
      </c>
      <c r="CI288">
        <v>2</v>
      </c>
      <c r="CJ288">
        <v>3</v>
      </c>
      <c r="CK288">
        <v>43</v>
      </c>
      <c r="CL288" t="s">
        <v>85</v>
      </c>
    </row>
    <row r="289" spans="1:90" x14ac:dyDescent="0.25">
      <c r="A289" t="s">
        <v>72</v>
      </c>
      <c r="B289" t="s">
        <v>73</v>
      </c>
      <c r="C289" t="s">
        <v>74</v>
      </c>
      <c r="E289" t="str">
        <f>"009942086288"</f>
        <v>009942086288</v>
      </c>
      <c r="F289" s="3">
        <v>44690</v>
      </c>
      <c r="G289">
        <v>202302</v>
      </c>
      <c r="H289" t="s">
        <v>178</v>
      </c>
      <c r="I289" t="s">
        <v>179</v>
      </c>
      <c r="J289" t="s">
        <v>228</v>
      </c>
      <c r="K289" t="s">
        <v>78</v>
      </c>
      <c r="L289" t="s">
        <v>137</v>
      </c>
      <c r="M289" t="s">
        <v>138</v>
      </c>
      <c r="N289" t="s">
        <v>77</v>
      </c>
      <c r="O289" t="s">
        <v>93</v>
      </c>
      <c r="P289" t="str">
        <f t="shared" si="11"/>
        <v xml:space="preserve">                              </v>
      </c>
      <c r="Q289">
        <v>0</v>
      </c>
      <c r="R289">
        <v>0</v>
      </c>
      <c r="S289">
        <v>0</v>
      </c>
      <c r="T289">
        <v>0</v>
      </c>
      <c r="U289">
        <v>0</v>
      </c>
      <c r="V289">
        <v>0</v>
      </c>
      <c r="W289">
        <v>0</v>
      </c>
      <c r="X289">
        <v>0</v>
      </c>
      <c r="Y289">
        <v>0</v>
      </c>
      <c r="Z289">
        <v>0</v>
      </c>
      <c r="AA289">
        <v>0</v>
      </c>
      <c r="AB289">
        <v>0</v>
      </c>
      <c r="AC289">
        <v>0</v>
      </c>
      <c r="AD289">
        <v>0</v>
      </c>
      <c r="AE289">
        <v>0</v>
      </c>
      <c r="AF289">
        <v>0</v>
      </c>
      <c r="AG289">
        <v>0</v>
      </c>
      <c r="AH289">
        <v>0</v>
      </c>
      <c r="AI289">
        <v>0</v>
      </c>
      <c r="AJ289">
        <v>0</v>
      </c>
      <c r="AK289">
        <v>96.12</v>
      </c>
      <c r="AL289">
        <v>0</v>
      </c>
      <c r="AM289">
        <v>0</v>
      </c>
      <c r="AN289">
        <v>0</v>
      </c>
      <c r="AO289">
        <v>0</v>
      </c>
      <c r="AP289">
        <v>0</v>
      </c>
      <c r="AQ289">
        <v>0</v>
      </c>
      <c r="AR289">
        <v>0</v>
      </c>
      <c r="AS289">
        <v>0</v>
      </c>
      <c r="AT289">
        <v>0</v>
      </c>
      <c r="AU289">
        <v>0</v>
      </c>
      <c r="AV289">
        <v>0</v>
      </c>
      <c r="AW289">
        <v>0</v>
      </c>
      <c r="AX289">
        <v>0</v>
      </c>
      <c r="AY289">
        <v>0</v>
      </c>
      <c r="AZ289">
        <v>0</v>
      </c>
      <c r="BA289">
        <v>0</v>
      </c>
      <c r="BB289">
        <v>0</v>
      </c>
      <c r="BC289">
        <v>0</v>
      </c>
      <c r="BD289">
        <v>0</v>
      </c>
      <c r="BE289">
        <v>0</v>
      </c>
      <c r="BF289">
        <v>0</v>
      </c>
      <c r="BG289">
        <v>0</v>
      </c>
      <c r="BH289">
        <v>1</v>
      </c>
      <c r="BI289">
        <v>30</v>
      </c>
      <c r="BJ289">
        <v>42.2</v>
      </c>
      <c r="BK289">
        <v>43</v>
      </c>
      <c r="BL289">
        <v>282.73</v>
      </c>
      <c r="BM289">
        <v>42.41</v>
      </c>
      <c r="BN289">
        <v>325.14</v>
      </c>
      <c r="BO289">
        <v>325.14</v>
      </c>
      <c r="BQ289" t="s">
        <v>586</v>
      </c>
      <c r="BR289" t="s">
        <v>231</v>
      </c>
      <c r="BS289" s="3">
        <v>44694</v>
      </c>
      <c r="BT289" s="4">
        <v>0.35972222222222222</v>
      </c>
      <c r="BU289" t="s">
        <v>414</v>
      </c>
      <c r="BV289" t="s">
        <v>85</v>
      </c>
      <c r="BY289">
        <v>211200</v>
      </c>
      <c r="CA289" t="s">
        <v>494</v>
      </c>
      <c r="CC289" t="s">
        <v>138</v>
      </c>
      <c r="CD289">
        <v>5200</v>
      </c>
      <c r="CE289" t="s">
        <v>89</v>
      </c>
      <c r="CF289" s="3">
        <v>44694</v>
      </c>
      <c r="CI289">
        <v>1</v>
      </c>
      <c r="CJ289">
        <v>4</v>
      </c>
      <c r="CK289">
        <v>41</v>
      </c>
      <c r="CL289" t="s">
        <v>85</v>
      </c>
    </row>
    <row r="290" spans="1:90" x14ac:dyDescent="0.25">
      <c r="A290" t="s">
        <v>72</v>
      </c>
      <c r="B290" t="s">
        <v>73</v>
      </c>
      <c r="C290" t="s">
        <v>74</v>
      </c>
      <c r="E290" t="str">
        <f>"009941940377"</f>
        <v>009941940377</v>
      </c>
      <c r="F290" s="3">
        <v>44684</v>
      </c>
      <c r="G290">
        <v>202302</v>
      </c>
      <c r="H290" t="s">
        <v>245</v>
      </c>
      <c r="I290" t="s">
        <v>246</v>
      </c>
      <c r="J290" t="s">
        <v>153</v>
      </c>
      <c r="K290" t="s">
        <v>78</v>
      </c>
      <c r="L290" t="s">
        <v>151</v>
      </c>
      <c r="M290" t="s">
        <v>152</v>
      </c>
      <c r="N290" t="s">
        <v>77</v>
      </c>
      <c r="O290" t="s">
        <v>93</v>
      </c>
      <c r="P290" t="str">
        <f t="shared" si="11"/>
        <v xml:space="preserve">                              </v>
      </c>
      <c r="Q290">
        <v>0</v>
      </c>
      <c r="R290">
        <v>0</v>
      </c>
      <c r="S290">
        <v>0</v>
      </c>
      <c r="T290">
        <v>0</v>
      </c>
      <c r="U290">
        <v>0</v>
      </c>
      <c r="V290">
        <v>0</v>
      </c>
      <c r="W290">
        <v>0</v>
      </c>
      <c r="X290">
        <v>0</v>
      </c>
      <c r="Y290">
        <v>0</v>
      </c>
      <c r="Z290">
        <v>0</v>
      </c>
      <c r="AA290">
        <v>0</v>
      </c>
      <c r="AB290">
        <v>0</v>
      </c>
      <c r="AC290">
        <v>0</v>
      </c>
      <c r="AD290">
        <v>0</v>
      </c>
      <c r="AE290">
        <v>0</v>
      </c>
      <c r="AF290">
        <v>0</v>
      </c>
      <c r="AG290">
        <v>0</v>
      </c>
      <c r="AH290">
        <v>0</v>
      </c>
      <c r="AI290">
        <v>0</v>
      </c>
      <c r="AJ290">
        <v>0</v>
      </c>
      <c r="AK290">
        <v>212.25</v>
      </c>
      <c r="AL290">
        <v>0</v>
      </c>
      <c r="AM290">
        <v>0</v>
      </c>
      <c r="AN290">
        <v>0</v>
      </c>
      <c r="AO290">
        <v>0</v>
      </c>
      <c r="AP290">
        <v>0</v>
      </c>
      <c r="AQ290">
        <v>0</v>
      </c>
      <c r="AR290">
        <v>0</v>
      </c>
      <c r="AS290">
        <v>0</v>
      </c>
      <c r="AT290">
        <v>0</v>
      </c>
      <c r="AU290">
        <v>0</v>
      </c>
      <c r="AV290">
        <v>0</v>
      </c>
      <c r="AW290">
        <v>0</v>
      </c>
      <c r="AX290">
        <v>0</v>
      </c>
      <c r="AY290">
        <v>0</v>
      </c>
      <c r="AZ290">
        <v>0</v>
      </c>
      <c r="BA290">
        <v>0</v>
      </c>
      <c r="BB290">
        <v>0</v>
      </c>
      <c r="BC290">
        <v>0</v>
      </c>
      <c r="BD290">
        <v>0</v>
      </c>
      <c r="BE290">
        <v>0</v>
      </c>
      <c r="BF290">
        <v>0</v>
      </c>
      <c r="BG290">
        <v>0</v>
      </c>
      <c r="BH290">
        <v>3</v>
      </c>
      <c r="BI290">
        <v>55</v>
      </c>
      <c r="BJ290">
        <v>63.1</v>
      </c>
      <c r="BK290">
        <v>64</v>
      </c>
      <c r="BL290">
        <v>633.67999999999995</v>
      </c>
      <c r="BM290">
        <v>95.05</v>
      </c>
      <c r="BN290">
        <v>728.73</v>
      </c>
      <c r="BO290">
        <v>728.73</v>
      </c>
      <c r="BQ290" t="s">
        <v>154</v>
      </c>
      <c r="BR290" t="s">
        <v>247</v>
      </c>
      <c r="BS290" s="3">
        <v>44685</v>
      </c>
      <c r="BT290" s="4">
        <v>0.36319444444444443</v>
      </c>
      <c r="BU290" t="s">
        <v>362</v>
      </c>
      <c r="BV290" t="s">
        <v>96</v>
      </c>
      <c r="BY290">
        <v>315400</v>
      </c>
      <c r="CA290" t="s">
        <v>157</v>
      </c>
      <c r="CC290" t="s">
        <v>152</v>
      </c>
      <c r="CD290">
        <v>2054</v>
      </c>
      <c r="CE290" t="s">
        <v>89</v>
      </c>
      <c r="CF290" s="3">
        <v>44686</v>
      </c>
      <c r="CI290">
        <v>1</v>
      </c>
      <c r="CJ290">
        <v>1</v>
      </c>
      <c r="CK290">
        <v>43</v>
      </c>
      <c r="CL290" t="s">
        <v>85</v>
      </c>
    </row>
    <row r="291" spans="1:90" x14ac:dyDescent="0.25">
      <c r="A291" t="s">
        <v>72</v>
      </c>
      <c r="B291" t="s">
        <v>73</v>
      </c>
      <c r="C291" t="s">
        <v>74</v>
      </c>
      <c r="E291" t="str">
        <f>"009941894164"</f>
        <v>009941894164</v>
      </c>
      <c r="F291" s="3">
        <v>44690</v>
      </c>
      <c r="G291">
        <v>202302</v>
      </c>
      <c r="H291" t="s">
        <v>215</v>
      </c>
      <c r="I291" t="s">
        <v>216</v>
      </c>
      <c r="J291" t="s">
        <v>77</v>
      </c>
      <c r="K291" t="s">
        <v>78</v>
      </c>
      <c r="L291" t="s">
        <v>118</v>
      </c>
      <c r="M291" t="s">
        <v>119</v>
      </c>
      <c r="N291" t="s">
        <v>153</v>
      </c>
      <c r="O291" t="s">
        <v>93</v>
      </c>
      <c r="P291" t="str">
        <f t="shared" si="11"/>
        <v xml:space="preserve">                              </v>
      </c>
      <c r="Q291">
        <v>0</v>
      </c>
      <c r="R291">
        <v>0</v>
      </c>
      <c r="S291">
        <v>0</v>
      </c>
      <c r="T291">
        <v>0</v>
      </c>
      <c r="U291">
        <v>0</v>
      </c>
      <c r="V291">
        <v>0</v>
      </c>
      <c r="W291">
        <v>0</v>
      </c>
      <c r="X291">
        <v>0</v>
      </c>
      <c r="Y291">
        <v>0</v>
      </c>
      <c r="Z291">
        <v>0</v>
      </c>
      <c r="AA291">
        <v>0</v>
      </c>
      <c r="AB291">
        <v>0</v>
      </c>
      <c r="AC291">
        <v>0</v>
      </c>
      <c r="AD291">
        <v>0</v>
      </c>
      <c r="AE291">
        <v>0</v>
      </c>
      <c r="AF291">
        <v>0</v>
      </c>
      <c r="AG291">
        <v>0</v>
      </c>
      <c r="AH291">
        <v>0</v>
      </c>
      <c r="AI291">
        <v>0</v>
      </c>
      <c r="AJ291">
        <v>0</v>
      </c>
      <c r="AK291">
        <v>117.26</v>
      </c>
      <c r="AL291">
        <v>0</v>
      </c>
      <c r="AM291">
        <v>0</v>
      </c>
      <c r="AN291">
        <v>0</v>
      </c>
      <c r="AO291">
        <v>0</v>
      </c>
      <c r="AP291">
        <v>0</v>
      </c>
      <c r="AQ291">
        <v>0</v>
      </c>
      <c r="AR291">
        <v>0</v>
      </c>
      <c r="AS291">
        <v>0</v>
      </c>
      <c r="AT291">
        <v>0</v>
      </c>
      <c r="AU291">
        <v>0</v>
      </c>
      <c r="AV291">
        <v>0</v>
      </c>
      <c r="AW291">
        <v>0</v>
      </c>
      <c r="AX291">
        <v>0</v>
      </c>
      <c r="AY291">
        <v>0</v>
      </c>
      <c r="AZ291">
        <v>0</v>
      </c>
      <c r="BA291">
        <v>0</v>
      </c>
      <c r="BB291">
        <v>0</v>
      </c>
      <c r="BC291">
        <v>0</v>
      </c>
      <c r="BD291">
        <v>0</v>
      </c>
      <c r="BE291">
        <v>0</v>
      </c>
      <c r="BF291">
        <v>0</v>
      </c>
      <c r="BG291">
        <v>0</v>
      </c>
      <c r="BH291">
        <v>6</v>
      </c>
      <c r="BI291">
        <v>62</v>
      </c>
      <c r="BJ291">
        <v>67.3</v>
      </c>
      <c r="BK291">
        <v>68</v>
      </c>
      <c r="BL291">
        <v>343.76</v>
      </c>
      <c r="BM291">
        <v>51.56</v>
      </c>
      <c r="BN291">
        <v>395.32</v>
      </c>
      <c r="BO291">
        <v>395.32</v>
      </c>
      <c r="BQ291" t="s">
        <v>217</v>
      </c>
      <c r="BR291" t="s">
        <v>528</v>
      </c>
      <c r="BS291" s="3">
        <v>44690</v>
      </c>
      <c r="BT291" s="4">
        <v>0.54236111111111118</v>
      </c>
      <c r="BU291" t="s">
        <v>131</v>
      </c>
      <c r="BV291" t="s">
        <v>96</v>
      </c>
      <c r="BY291">
        <v>205632</v>
      </c>
      <c r="BZ291" t="s">
        <v>97</v>
      </c>
      <c r="CA291" t="s">
        <v>121</v>
      </c>
      <c r="CC291" t="s">
        <v>119</v>
      </c>
      <c r="CD291">
        <v>699</v>
      </c>
      <c r="CE291" t="s">
        <v>89</v>
      </c>
      <c r="CF291" s="3">
        <v>44690</v>
      </c>
      <c r="CI291">
        <v>1</v>
      </c>
      <c r="CJ291">
        <v>0</v>
      </c>
      <c r="CK291">
        <v>44</v>
      </c>
      <c r="CL291" t="s">
        <v>85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sdrascd7-IEHAZMA138338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2022-05-31T14:06:32Z</dcterms:created>
  <dcterms:modified xsi:type="dcterms:W3CDTF">2022-05-31T14:06:48Z</dcterms:modified>
</cp:coreProperties>
</file>