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J17988" sheetId="1" r:id="rId1"/>
  </sheets>
  <definedNames>
    <definedName name="_xlnm._FilterDatabase" localSheetId="0" hidden="1">'J17988'!$A$1:$CN$1168</definedName>
  </definedNames>
  <calcPr calcId="145621"/>
</workbook>
</file>

<file path=xl/calcChain.xml><?xml version="1.0" encoding="utf-8"?>
<calcChain xmlns="http://schemas.openxmlformats.org/spreadsheetml/2006/main">
  <c r="P338" i="1" l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<sst xmlns="http://schemas.openxmlformats.org/spreadsheetml/2006/main" count="6764" uniqueCount="1091">
  <si>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</si>
  <si>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</si>
  <si>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</si>
  <si>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</si>
  <si>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</si>
  <si>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</si>
  <si>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</si>
  <si>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</si>
  <si>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</si>
  <si>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</si>
  <si>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</si>
  <si>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</si>
  <si>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</si>
  <si>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</si>
  <si>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</si>
  <si>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</si>
  <si>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</si>
  <si>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</si>
  <si>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</si>
  <si>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</si>
  <si>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</si>
  <si>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</si>
  <si>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</si>
  <si>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</si>
  <si>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</si>
  <si>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</si>
  <si>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</si>
  <si>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</si>
  <si>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</si>
  <si>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</si>
  <si>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</si>
  <si>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</si>
  <si>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</si>
  <si>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</si>
  <si>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</si>
  <si>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</si>
  <si>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</si>
  <si>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</si>
  <si>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</si>
  <si>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</si>
  <si>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</si>
  <si>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</si>
  <si>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</si>
  <si>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</si>
  <si>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</si>
  <si>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</si>
  <si>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</si>
  <si>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</si>
  <si>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</si>
  <si>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</si>
  <si>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</si>
  <si>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</si>
  <si>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</si>
  <si>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</si>
  <si>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</si>
  <si>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</si>
  <si>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</si>
  <si>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</si>
  <si>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</si>
  <si>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</si>
  <si>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</si>
  <si>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</si>
  <si>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</si>
  <si>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</si>
  <si>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</si>
  <si>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</si>
  <si>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</si>
  <si>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</si>
  <si>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</si>
  <si>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</si>
  <si>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</si>
  <si>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</si>
  <si>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</si>
  <si>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</si>
  <si>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</si>
  <si>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</si>
  <si>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JOHAN</t>
  </si>
  <si>
    <t>JOHANNESBURG</t>
  </si>
  <si>
    <t>ON1</t>
  </si>
  <si>
    <t>?</t>
  </si>
  <si>
    <t>no</t>
  </si>
  <si>
    <t>UITEN</t>
  </si>
  <si>
    <t>UITENHAGE</t>
  </si>
  <si>
    <t>PARCEL</t>
  </si>
  <si>
    <t>FUE / DOC</t>
  </si>
  <si>
    <t>BOKSB</t>
  </si>
  <si>
    <t>BOKSBURG</t>
  </si>
  <si>
    <t>PINET</t>
  </si>
  <si>
    <t>PINETOWN</t>
  </si>
  <si>
    <t>EAST</t>
  </si>
  <si>
    <t>EAST LONDON</t>
  </si>
  <si>
    <t>RANDB</t>
  </si>
  <si>
    <t>RANDBURG</t>
  </si>
  <si>
    <t>DURBA</t>
  </si>
  <si>
    <t>DURBAN</t>
  </si>
  <si>
    <t>ALBE2</t>
  </si>
  <si>
    <t>ALBERTON</t>
  </si>
  <si>
    <t>PORT3</t>
  </si>
  <si>
    <t>PORT ELIZABETH</t>
  </si>
  <si>
    <t>SPRI3</t>
  </si>
  <si>
    <t>SPRINGS</t>
  </si>
  <si>
    <t>BENON</t>
  </si>
  <si>
    <t>BENONI</t>
  </si>
  <si>
    <t>PRETO</t>
  </si>
  <si>
    <t>PRETORIA</t>
  </si>
  <si>
    <t>PAARL</t>
  </si>
  <si>
    <t>yes</t>
  </si>
  <si>
    <t>ON2</t>
  </si>
  <si>
    <t>CAPET</t>
  </si>
  <si>
    <t>CAPE TOWN</t>
  </si>
  <si>
    <t>TONGA</t>
  </si>
  <si>
    <t>TONGAAT</t>
  </si>
  <si>
    <t>POD received from cell 0745037779 M</t>
  </si>
  <si>
    <t>KRUGE</t>
  </si>
  <si>
    <t>KRUGERSDORP</t>
  </si>
  <si>
    <t>ROODE</t>
  </si>
  <si>
    <t>ROODEPOORT</t>
  </si>
  <si>
    <t>PIET1</t>
  </si>
  <si>
    <t>PIETERMARITZBURG</t>
  </si>
  <si>
    <t>GERMI</t>
  </si>
  <si>
    <t>GERMISTON</t>
  </si>
  <si>
    <t>HND / FUE / DOC</t>
  </si>
  <si>
    <t>WORCE</t>
  </si>
  <si>
    <t>WORCESTER</t>
  </si>
  <si>
    <t>Vanessa</t>
  </si>
  <si>
    <t>MIDRA</t>
  </si>
  <si>
    <t>MIDRAND</t>
  </si>
  <si>
    <t>MIDD2</t>
  </si>
  <si>
    <t>MIDDELBURG (Mpumalanga)</t>
  </si>
  <si>
    <t>RD</t>
  </si>
  <si>
    <t>RDR</t>
  </si>
  <si>
    <t>rd1</t>
  </si>
  <si>
    <t>VEREE</t>
  </si>
  <si>
    <t>VEREENIGING</t>
  </si>
  <si>
    <t>BRIT1</t>
  </si>
  <si>
    <t>BRITS</t>
  </si>
  <si>
    <t>NA</t>
  </si>
  <si>
    <t>RDL</t>
  </si>
  <si>
    <t>VANDE</t>
  </si>
  <si>
    <t>VANDERBIJLPARK</t>
  </si>
  <si>
    <t>SOME2</t>
  </si>
  <si>
    <t>SOMERSET WEST</t>
  </si>
  <si>
    <t>LICHT</t>
  </si>
  <si>
    <t>LICHTENBURG</t>
  </si>
  <si>
    <t>POD received from cell 0724302642 M</t>
  </si>
  <si>
    <t>POD received from cell 0685031074 M</t>
  </si>
  <si>
    <t>Late Linehaul Delayed Beyond Skynet Control</t>
  </si>
  <si>
    <t>les</t>
  </si>
  <si>
    <t>POD received from cell 0729919507 M</t>
  </si>
  <si>
    <t>RUSTE</t>
  </si>
  <si>
    <t>RUSTENBURG</t>
  </si>
  <si>
    <t>Late linehaul</t>
  </si>
  <si>
    <t>POD received from cell 0738058187 M</t>
  </si>
  <si>
    <t>POD received from cell 0765515095 M</t>
  </si>
  <si>
    <t>NATASHA</t>
  </si>
  <si>
    <t>POD received from cell 0723786860 M</t>
  </si>
  <si>
    <t>RANDF</t>
  </si>
  <si>
    <t>RANDFONTEIN</t>
  </si>
  <si>
    <t>POD received from cell 0823051341 M</t>
  </si>
  <si>
    <t>Consignee not available)</t>
  </si>
  <si>
    <t>CCH</t>
  </si>
  <si>
    <t>POD received from cell 0833616148 M</t>
  </si>
  <si>
    <t>POD received from cell 0733966806 M</t>
  </si>
  <si>
    <t>Outlying delivery location</t>
  </si>
  <si>
    <t>NGF</t>
  </si>
  <si>
    <t>POD received from cell 0733701181 M</t>
  </si>
  <si>
    <t>POD received from cell 0736327910 M</t>
  </si>
  <si>
    <t>POD received from cell 0747813589 M</t>
  </si>
  <si>
    <t>Client refused delivery</t>
  </si>
  <si>
    <t>POD received from cell 0638501267 M</t>
  </si>
  <si>
    <t>POD received from cell 0810022189 M</t>
  </si>
  <si>
    <t>GEORG</t>
  </si>
  <si>
    <t>GEORGE</t>
  </si>
  <si>
    <t>POD received from cell 0643414757 M</t>
  </si>
  <si>
    <t>Driver late</t>
  </si>
  <si>
    <t>TES</t>
  </si>
  <si>
    <t>POD received from cell 0742059629 M</t>
  </si>
  <si>
    <t>POD received from cell 0646961472 M</t>
  </si>
  <si>
    <t xml:space="preserve">POD received from cell 0795886601 M     </t>
  </si>
  <si>
    <t>UMHLA</t>
  </si>
  <si>
    <t>UMHLANGA ROCKS</t>
  </si>
  <si>
    <t>POD received from cell 0677812718 M</t>
  </si>
  <si>
    <t>POD received from cell 0784785217 M</t>
  </si>
  <si>
    <t>POD received from cell 0682118246 M</t>
  </si>
  <si>
    <t>STILF</t>
  </si>
  <si>
    <t>STILFONTEIN</t>
  </si>
  <si>
    <t>POD received from cell 0842144427 M</t>
  </si>
  <si>
    <t>POD received from cell 0780245853 M</t>
  </si>
  <si>
    <t>non</t>
  </si>
  <si>
    <t>POD received from cell 0814783743 M</t>
  </si>
  <si>
    <t>POD received from cell 0764962951 M</t>
  </si>
  <si>
    <t>STEL2</t>
  </si>
  <si>
    <t>STELLENBOSCH</t>
  </si>
  <si>
    <t>POD received from cell 0671056183 M</t>
  </si>
  <si>
    <t>jam</t>
  </si>
  <si>
    <t>POD received from cell 0769790129 M</t>
  </si>
  <si>
    <t>natasha</t>
  </si>
  <si>
    <t>POD received from cell 0782274968 M</t>
  </si>
  <si>
    <t>POD received from cell 0730059234 M</t>
  </si>
  <si>
    <t>POD received from cell 0825995905 M</t>
  </si>
  <si>
    <t xml:space="preserve">POD received from cell 0738058187 M     </t>
  </si>
  <si>
    <t>POD received from cell 0732603055 M</t>
  </si>
  <si>
    <t>NIS</t>
  </si>
  <si>
    <t>RDX</t>
  </si>
  <si>
    <t>POD received from cell 0712184974 M</t>
  </si>
  <si>
    <t>capet</t>
  </si>
  <si>
    <t>RD2</t>
  </si>
  <si>
    <t>RD3</t>
  </si>
  <si>
    <t>POD received from cell 0727881903 M</t>
  </si>
  <si>
    <t>Michelle</t>
  </si>
  <si>
    <t>POD received from cell 0726258782 M</t>
  </si>
  <si>
    <t>POD received from cell 0836626933 M</t>
  </si>
  <si>
    <t>Andile</t>
  </si>
  <si>
    <t>SYSTEM</t>
  </si>
  <si>
    <t>James</t>
  </si>
  <si>
    <t>Janine</t>
  </si>
  <si>
    <t>POD received from cell 0783350261 M</t>
  </si>
  <si>
    <t>lep</t>
  </si>
  <si>
    <t>POD received from cell 0736813463 M</t>
  </si>
  <si>
    <t>POD received from cell 0676928033 M</t>
  </si>
  <si>
    <t>Nico</t>
  </si>
  <si>
    <t>piet</t>
  </si>
  <si>
    <t>Andrew</t>
  </si>
  <si>
    <t xml:space="preserve">                                        </t>
  </si>
  <si>
    <t>POD received from cell 0799731759 M</t>
  </si>
  <si>
    <t xml:space="preserve">POD received from cell 0744208366 M     </t>
  </si>
  <si>
    <t xml:space="preserve">POD received from cell 0723786860 M     </t>
  </si>
  <si>
    <t xml:space="preserve">POD received from cell 0782274968 M     </t>
  </si>
  <si>
    <t>POD received from cell 0607554553 M</t>
  </si>
  <si>
    <t>MICHELLE</t>
  </si>
  <si>
    <t>POD received from cell 0726813383 M</t>
  </si>
  <si>
    <t>POD received from cell 0714590308 M</t>
  </si>
  <si>
    <t>POD received from cell 0834425491 M</t>
  </si>
  <si>
    <t>MARTIN</t>
  </si>
  <si>
    <t>FUE / doc</t>
  </si>
  <si>
    <t>Natasha</t>
  </si>
  <si>
    <t>POD received from cell 0659104208 M</t>
  </si>
  <si>
    <t>POD received from cell 0681147856 M</t>
  </si>
  <si>
    <t>POD received from cell 0797907745 M</t>
  </si>
  <si>
    <t>POD received from cell 0744208366 M</t>
  </si>
  <si>
    <t xml:space="preserve">POD received from cell 0725848311 M     </t>
  </si>
  <si>
    <t>j botha</t>
  </si>
  <si>
    <t>POD received from cell 0651707783 M</t>
  </si>
  <si>
    <t>LEE</t>
  </si>
  <si>
    <t>POD received from cell 0681457540 M</t>
  </si>
  <si>
    <t>morne</t>
  </si>
  <si>
    <t>POD received from cell 0659348365 M</t>
  </si>
  <si>
    <t>POD received from cell 0638347883 M</t>
  </si>
  <si>
    <t>JUSTIN</t>
  </si>
  <si>
    <t>SIGNATURE</t>
  </si>
  <si>
    <t xml:space="preserve">POD received from cell 0638501267 M     </t>
  </si>
  <si>
    <t>pearl</t>
  </si>
  <si>
    <t>sipho</t>
  </si>
  <si>
    <t>vincent</t>
  </si>
  <si>
    <t xml:space="preserve">POD received from cell 0736327910 M     </t>
  </si>
  <si>
    <t>peter</t>
  </si>
  <si>
    <t>POD received from cell 0729194064 M</t>
  </si>
  <si>
    <t>VERWO</t>
  </si>
  <si>
    <t>CENTURION</t>
  </si>
  <si>
    <t>POD received from cell 0613342629 M</t>
  </si>
  <si>
    <t>POD received from cell 0647964988 M</t>
  </si>
  <si>
    <t>Zama</t>
  </si>
  <si>
    <t>POD received from cell 0720457394 M</t>
  </si>
  <si>
    <t>Simon</t>
  </si>
  <si>
    <t>POD received from cell 0713186291 M</t>
  </si>
  <si>
    <t xml:space="preserve">POD received from cell 0746644640 M     </t>
  </si>
  <si>
    <t>JOYCE</t>
  </si>
  <si>
    <t>JOHANNA</t>
  </si>
  <si>
    <t>raw</t>
  </si>
  <si>
    <t xml:space="preserve">POD received from cell 0736813463 M     </t>
  </si>
  <si>
    <t>Vincent</t>
  </si>
  <si>
    <t xml:space="preserve">POD received from cell 0764962951 M     </t>
  </si>
  <si>
    <t>naw</t>
  </si>
  <si>
    <t>RDD</t>
  </si>
  <si>
    <t>Lydia</t>
  </si>
  <si>
    <t>STORES</t>
  </si>
  <si>
    <t>POD received from cell 0822621815 M</t>
  </si>
  <si>
    <t>PIET2</t>
  </si>
  <si>
    <t>PIETERSBURG</t>
  </si>
  <si>
    <t>POD received from cell 0736021580 M</t>
  </si>
  <si>
    <t xml:space="preserve">VINCENT                       </t>
  </si>
  <si>
    <t>POD received from cell 0842332441 M</t>
  </si>
  <si>
    <t>mpho</t>
  </si>
  <si>
    <t>tasneem</t>
  </si>
  <si>
    <t>maria</t>
  </si>
  <si>
    <t>Mduduzi</t>
  </si>
  <si>
    <t>abby</t>
  </si>
  <si>
    <t>VICTOR</t>
  </si>
  <si>
    <t>POD received from cell 0653632487 M</t>
  </si>
  <si>
    <t>Hold for Collection</t>
  </si>
  <si>
    <t>UPING</t>
  </si>
  <si>
    <t>UPINGTON</t>
  </si>
  <si>
    <t>RICHARD</t>
  </si>
  <si>
    <t>terence</t>
  </si>
  <si>
    <t>CO STAMP</t>
  </si>
  <si>
    <t>RD4</t>
  </si>
  <si>
    <t>MICHAEL</t>
  </si>
  <si>
    <t>SANDT</t>
  </si>
  <si>
    <t>SANDTON</t>
  </si>
  <si>
    <t>CHARMAINE</t>
  </si>
  <si>
    <t>RICHA</t>
  </si>
  <si>
    <t>RICHARDS BAY</t>
  </si>
  <si>
    <t>wilma</t>
  </si>
  <si>
    <t>YOLANDA</t>
  </si>
  <si>
    <t>Missed cutoff</t>
  </si>
  <si>
    <t>POD received from cell 0641377685 M</t>
  </si>
  <si>
    <t>rdy</t>
  </si>
  <si>
    <t>RD1</t>
  </si>
  <si>
    <t>POD received from cell 0834941426 M</t>
  </si>
  <si>
    <t>POD received from cell 0612144772 M</t>
  </si>
  <si>
    <t>CHANTELLE</t>
  </si>
  <si>
    <t>J17988</t>
  </si>
  <si>
    <t xml:space="preserve">MOVE ANALYTICS CC - GABLER MEDICAL </t>
  </si>
  <si>
    <t xml:space="preserve">Gabler Medical                     </t>
  </si>
  <si>
    <t xml:space="preserve">Life Robinson Private Hospital     </t>
  </si>
  <si>
    <t>KEDIBONE</t>
  </si>
  <si>
    <t>Jeffrey Jacobs</t>
  </si>
  <si>
    <t xml:space="preserve">Victoria Hospit Pharma             </t>
  </si>
  <si>
    <t>SUJAYA RAJOO</t>
  </si>
  <si>
    <t>FLYER SUTURES-3</t>
  </si>
  <si>
    <t xml:space="preserve">Lyns Vet Supplies                  </t>
  </si>
  <si>
    <t>LYN</t>
  </si>
  <si>
    <t>lovemee</t>
  </si>
  <si>
    <t>FLYER SUTURES-2</t>
  </si>
  <si>
    <t xml:space="preserve">Milnerton Medi Clinic Pharma       </t>
  </si>
  <si>
    <t>SARAH</t>
  </si>
  <si>
    <t>Megan</t>
  </si>
  <si>
    <t>WELKO</t>
  </si>
  <si>
    <t>WELKOM</t>
  </si>
  <si>
    <t xml:space="preserve">Meulen Pharmacy                    </t>
  </si>
  <si>
    <t>NEIL</t>
  </si>
  <si>
    <t>VINCENT</t>
  </si>
  <si>
    <t>POD received from cell 0721907913 M</t>
  </si>
  <si>
    <t>BOX SUTURES-7</t>
  </si>
  <si>
    <t>MMABA</t>
  </si>
  <si>
    <t>MMABATHO</t>
  </si>
  <si>
    <t xml:space="preserve">Victoria Private Hospit - Clin     </t>
  </si>
  <si>
    <t>SELENA</t>
  </si>
  <si>
    <t xml:space="preserve">tlakgalo                      </t>
  </si>
  <si>
    <t xml:space="preserve">POD received from cell 0608181653 M     </t>
  </si>
  <si>
    <t>BOX SUTURES-18</t>
  </si>
  <si>
    <t xml:space="preserve">Citivet Monte Vista                </t>
  </si>
  <si>
    <t>DEE</t>
  </si>
  <si>
    <t>beellen</t>
  </si>
  <si>
    <t>FLYER SUTURES-1</t>
  </si>
  <si>
    <t xml:space="preserve">WC HEALTH PAARL Hospit             </t>
  </si>
  <si>
    <t>MRS M. LUDICK</t>
  </si>
  <si>
    <t>B MARRIE</t>
  </si>
  <si>
    <t>BOX SUTURES-13</t>
  </si>
  <si>
    <t xml:space="preserve">NETCARE UMHLANGA HOSP.             </t>
  </si>
  <si>
    <t>THEATRE</t>
  </si>
  <si>
    <t xml:space="preserve">Bophiwe                       </t>
  </si>
  <si>
    <t xml:space="preserve">POD received from cell 0834941426 M     </t>
  </si>
  <si>
    <t xml:space="preserve">Netcare St Augustine s Hospita     </t>
  </si>
  <si>
    <t>TEL</t>
  </si>
  <si>
    <t xml:space="preserve">sphume                        </t>
  </si>
  <si>
    <t xml:space="preserve">GABLER MEDICAL TECH                </t>
  </si>
  <si>
    <t>BETHL</t>
  </si>
  <si>
    <t>BETHLEHEM</t>
  </si>
  <si>
    <t xml:space="preserve">MEDICLINIC HOOGLAND                </t>
  </si>
  <si>
    <t>VERNON VELS</t>
  </si>
  <si>
    <t>PATRICIA</t>
  </si>
  <si>
    <t>VERNON</t>
  </si>
  <si>
    <t>POD received from cell 0721923505 M</t>
  </si>
  <si>
    <t xml:space="preserve">GABLER MEDICAL                     </t>
  </si>
  <si>
    <t>MIKHAIL</t>
  </si>
  <si>
    <t>faried</t>
  </si>
  <si>
    <t xml:space="preserve">Blue Hills Veterinary Hospit       </t>
  </si>
  <si>
    <t>KIRSTIN</t>
  </si>
  <si>
    <t xml:space="preserve">Lichtenburg Animal Hospit          </t>
  </si>
  <si>
    <t>MINNY</t>
  </si>
  <si>
    <t>RD5</t>
  </si>
  <si>
    <t>ELLIS</t>
  </si>
  <si>
    <t>ELLISRAS</t>
  </si>
  <si>
    <t xml:space="preserve">Letaba Hospit                      </t>
  </si>
  <si>
    <t>PHARMACY</t>
  </si>
  <si>
    <t xml:space="preserve">Limpopo Province Department Of     </t>
  </si>
  <si>
    <t>N EBRAHIM</t>
  </si>
  <si>
    <t>rd3</t>
  </si>
  <si>
    <t xml:space="preserve">Nelson Mandela Childrens Hospi     </t>
  </si>
  <si>
    <t>EPHRAHAIM</t>
  </si>
  <si>
    <t xml:space="preserve">MoreletaPark Dierehospitaal        </t>
  </si>
  <si>
    <t>KARIN</t>
  </si>
  <si>
    <t>NELSP</t>
  </si>
  <si>
    <t>NELSPRUIT</t>
  </si>
  <si>
    <t xml:space="preserve">Kiaat Hospitaal Pharmacy           </t>
  </si>
  <si>
    <t>PATRICK</t>
  </si>
  <si>
    <t xml:space="preserve">Cure Day HOSPITAL SOMERSET WES     </t>
  </si>
  <si>
    <t xml:space="preserve">Netcare N17 Private Hospit         </t>
  </si>
  <si>
    <t>NICHOLUS CHAVALALA</t>
  </si>
  <si>
    <t>CERES</t>
  </si>
  <si>
    <t xml:space="preserve">Ceres Vet Hospit                   </t>
  </si>
  <si>
    <t>DR WIUM</t>
  </si>
  <si>
    <t>diedie</t>
  </si>
  <si>
    <t>POD received from cell 0834895581 M</t>
  </si>
  <si>
    <t xml:space="preserve">Edendale Hospit                    </t>
  </si>
  <si>
    <t>SIZWE</t>
  </si>
  <si>
    <t xml:space="preserve">Klerksdorp Dierekliniek            </t>
  </si>
  <si>
    <t>ELLA</t>
  </si>
  <si>
    <t xml:space="preserve">TAU MEDICAL                        </t>
  </si>
  <si>
    <t>DELRAY LEVENE</t>
  </si>
  <si>
    <t xml:space="preserve">NETCARE POLOKWANE PHARM            </t>
  </si>
  <si>
    <t>FLYER SUTURES-4</t>
  </si>
  <si>
    <t xml:space="preserve">Advanced Durbanville               </t>
  </si>
  <si>
    <t>ANKIA</t>
  </si>
  <si>
    <t xml:space="preserve">Mediclinic Stellenbosch Pharma     </t>
  </si>
  <si>
    <t>ASHLEY</t>
  </si>
  <si>
    <t>FLYER SUTURE4</t>
  </si>
  <si>
    <t xml:space="preserve">Mediclinic Lephalale Pharmacy      </t>
  </si>
  <si>
    <t>ELMARIE MARAIS</t>
  </si>
  <si>
    <t>FLYER SUTURE1</t>
  </si>
  <si>
    <t xml:space="preserve">St Helena Private Hospital         </t>
  </si>
  <si>
    <t>MARLIZE</t>
  </si>
  <si>
    <t>FLYER SUTURE 1</t>
  </si>
  <si>
    <t xml:space="preserve">Rustenburg Medicare Private Ho     </t>
  </si>
  <si>
    <t>ADAM MOKWENA</t>
  </si>
  <si>
    <t>FLYER SUTURES-6</t>
  </si>
  <si>
    <t xml:space="preserve">Netcare Krugersdorp Pharma         </t>
  </si>
  <si>
    <t xml:space="preserve">Nelspruit Surgiclinic              </t>
  </si>
  <si>
    <t>KAREN</t>
  </si>
  <si>
    <t>BOX SUTURES-9</t>
  </si>
  <si>
    <t>FOCHV</t>
  </si>
  <si>
    <t>FOCHVILLE</t>
  </si>
  <si>
    <t xml:space="preserve">Leslie Williams Private Hospit     </t>
  </si>
  <si>
    <t>JOHANNAH</t>
  </si>
  <si>
    <t>FLYER SUTURE2</t>
  </si>
  <si>
    <t xml:space="preserve">SPESCARE STELLENBOSCH              </t>
  </si>
  <si>
    <t>LUCY JACOBS</t>
  </si>
  <si>
    <t>FLYER MEDICAL EQUIPM</t>
  </si>
  <si>
    <t>ALEX</t>
  </si>
  <si>
    <t xml:space="preserve">JS BIOSERVICES                     </t>
  </si>
  <si>
    <t>JAMES SAUNDERS</t>
  </si>
  <si>
    <t>POTGI</t>
  </si>
  <si>
    <t>POTGIETERSRUS</t>
  </si>
  <si>
    <t xml:space="preserve">Mokopane Hospit                    </t>
  </si>
  <si>
    <t>rd4</t>
  </si>
  <si>
    <t>BLOE1</t>
  </si>
  <si>
    <t>BLOEMFONTEIN</t>
  </si>
  <si>
    <t xml:space="preserve">Pharma Depot Bloemfontein          </t>
  </si>
  <si>
    <t>PORT4</t>
  </si>
  <si>
    <t>PORT SHEPSTONE</t>
  </si>
  <si>
    <t xml:space="preserve">Port Shepstone Hospit              </t>
  </si>
  <si>
    <t>P MSELEKU</t>
  </si>
  <si>
    <t xml:space="preserve">Netcare Montana Hospit             </t>
  </si>
  <si>
    <t>NDIVHUWO MANYAGA</t>
  </si>
  <si>
    <t xml:space="preserve">Midlands Medical Centre            </t>
  </si>
  <si>
    <t>THULANI</t>
  </si>
  <si>
    <t xml:space="preserve">Chartwell Equine Clinic            </t>
  </si>
  <si>
    <t>BLYDE</t>
  </si>
  <si>
    <t xml:space="preserve">Motsumi Diere Kliniek              </t>
  </si>
  <si>
    <t>ANNELIZE</t>
  </si>
  <si>
    <t>vida</t>
  </si>
  <si>
    <t xml:space="preserve">CHEM-MED                           </t>
  </si>
  <si>
    <t>MANDY</t>
  </si>
  <si>
    <t>JEFFREY JACOBS</t>
  </si>
  <si>
    <t>cook</t>
  </si>
  <si>
    <t>KIMBE</t>
  </si>
  <si>
    <t>KIMBERLEY</t>
  </si>
  <si>
    <t xml:space="preserve">KBY HOSP                           </t>
  </si>
  <si>
    <t>JOHANNES MOGOROSI</t>
  </si>
  <si>
    <t>WINNIE</t>
  </si>
  <si>
    <t>THA</t>
  </si>
  <si>
    <t>POD received from cell 0685249665 M</t>
  </si>
  <si>
    <t xml:space="preserve">LAKESMIT   PARTNERS                </t>
  </si>
  <si>
    <t>SHANE</t>
  </si>
  <si>
    <t>claire</t>
  </si>
  <si>
    <t xml:space="preserve">CLAIRWOOD HOSP                     </t>
  </si>
  <si>
    <t>LINDA</t>
  </si>
  <si>
    <t>Nonhlanhla</t>
  </si>
  <si>
    <t>POD received from cell 0783170256 M</t>
  </si>
  <si>
    <t xml:space="preserve">NOORDHEUWEL ANIMAL CLINIC          </t>
  </si>
  <si>
    <t>JANNIE</t>
  </si>
  <si>
    <t xml:space="preserve">NETCARE PTA EAT HOSP               </t>
  </si>
  <si>
    <t>THOSI CHARLOTTE MASSE</t>
  </si>
  <si>
    <t xml:space="preserve">trogen                        </t>
  </si>
  <si>
    <t xml:space="preserve">POD received from cell 0653632487 M     </t>
  </si>
  <si>
    <t xml:space="preserve">NETCARE HOSP                       </t>
  </si>
  <si>
    <t>VUTOMI GAVENI</t>
  </si>
  <si>
    <t>somas</t>
  </si>
  <si>
    <t xml:space="preserve">BIOCLIN SOLUTIONS                  </t>
  </si>
  <si>
    <t>MAZHER</t>
  </si>
  <si>
    <t xml:space="preserve">NETCARE PARKLANE HOSP              </t>
  </si>
  <si>
    <t>BONGA FANA</t>
  </si>
  <si>
    <t>tefo</t>
  </si>
  <si>
    <t>POD received from cell 0787466889 M</t>
  </si>
  <si>
    <t xml:space="preserve">SERVE-U-MED SA                     </t>
  </si>
  <si>
    <t>PAUL</t>
  </si>
  <si>
    <t>manny</t>
  </si>
  <si>
    <t xml:space="preserve">NETCARE PHOLOSO HOSP               </t>
  </si>
  <si>
    <t>KOENA LEGODI</t>
  </si>
  <si>
    <t>Lennie</t>
  </si>
  <si>
    <t>POD received from cell 0795513816 M</t>
  </si>
  <si>
    <t xml:space="preserve">KHOKELA TRADING ENTERPRISES        </t>
  </si>
  <si>
    <t>ANITA LINDEQUE</t>
  </si>
  <si>
    <t xml:space="preserve">anita                         </t>
  </si>
  <si>
    <t xml:space="preserve">DR J.A.MUIRE                       </t>
  </si>
  <si>
    <t>ERIKA</t>
  </si>
  <si>
    <t>Elene</t>
  </si>
  <si>
    <t xml:space="preserve">BLUE HILLS VETEINARY HOSPITAL      </t>
  </si>
  <si>
    <t>Catherine</t>
  </si>
  <si>
    <t xml:space="preserve">VALLEY FARM ANIMAL HOSPITAL        </t>
  </si>
  <si>
    <t>MELISSA</t>
  </si>
  <si>
    <t>Lizelle</t>
  </si>
  <si>
    <t>POD received from cell 0787568089 M</t>
  </si>
  <si>
    <t xml:space="preserve">LIFE ST DOMINICS HOSPITAL          </t>
  </si>
  <si>
    <t>OLWETHU KESE</t>
  </si>
  <si>
    <t>Nicolas</t>
  </si>
  <si>
    <t xml:space="preserve">MEDICLINIC STELLENBOSCH PHY        </t>
  </si>
  <si>
    <t>glenda</t>
  </si>
  <si>
    <t xml:space="preserve">CLINIX BOTSHELONG HOSP             </t>
  </si>
  <si>
    <t>MDUDUZI</t>
  </si>
  <si>
    <t xml:space="preserve">ST HELENA PVT HOSP                 </t>
  </si>
  <si>
    <t>Makhabaku</t>
  </si>
  <si>
    <t>POD received from cell 0721906329 M</t>
  </si>
  <si>
    <t xml:space="preserve">DISA MED CONSTANTIA PHY            </t>
  </si>
  <si>
    <t>XAVIER</t>
  </si>
  <si>
    <t>HERMA</t>
  </si>
  <si>
    <t>HERMANUS</t>
  </si>
  <si>
    <t xml:space="preserve">DISA MED PHY HERMANUS              </t>
  </si>
  <si>
    <t>NITA</t>
  </si>
  <si>
    <t>DONALD</t>
  </si>
  <si>
    <t>POD received from cell 0655142110 M</t>
  </si>
  <si>
    <t xml:space="preserve">VICTORIA PVT HOSP                  </t>
  </si>
  <si>
    <t>thakgalo</t>
  </si>
  <si>
    <t>POD received from cell 0673722862 M</t>
  </si>
  <si>
    <t xml:space="preserve">DISA MED STELLENBOSCH              </t>
  </si>
  <si>
    <t>JUANEL</t>
  </si>
  <si>
    <t xml:space="preserve">VISHOEK MEDICROSS                  </t>
  </si>
  <si>
    <t>SR GLENDA</t>
  </si>
  <si>
    <t>Jamey</t>
  </si>
  <si>
    <t xml:space="preserve">SURGICAL SYSTEMS                   </t>
  </si>
  <si>
    <t>ABBY</t>
  </si>
  <si>
    <t>aidran</t>
  </si>
  <si>
    <t xml:space="preserve">BERGZICHT ANIMAL HOSP              </t>
  </si>
  <si>
    <t>NIKKI</t>
  </si>
  <si>
    <t>ANNUSKA</t>
  </si>
  <si>
    <t xml:space="preserve">BRITS MEDI CLINIC PHY              </t>
  </si>
  <si>
    <t>maki</t>
  </si>
  <si>
    <t xml:space="preserve">AHMED AI-KADI PVT HOSP             </t>
  </si>
  <si>
    <t>CASIM HOOSEN</t>
  </si>
  <si>
    <t>cassim</t>
  </si>
  <si>
    <t xml:space="preserve">MEDICROSS TOKAI.                   </t>
  </si>
  <si>
    <t>GOLDBOY</t>
  </si>
  <si>
    <t xml:space="preserve">LESLIE WILLIAMS PVT HOSP           </t>
  </si>
  <si>
    <t>Carine</t>
  </si>
  <si>
    <t xml:space="preserve">NETCARE UMHLANGA HOSP              </t>
  </si>
  <si>
    <t>INNOCENT GUMBI</t>
  </si>
  <si>
    <t xml:space="preserve">NETCARE JAKARANDA HOSPITAL         </t>
  </si>
  <si>
    <t>MATHEW HOAL</t>
  </si>
  <si>
    <t>Captain   Pharmacy</t>
  </si>
  <si>
    <t xml:space="preserve">KLERKSDORP DIEREKLINIEK            </t>
  </si>
  <si>
    <t>ELLA POLAK</t>
  </si>
  <si>
    <t>Ella</t>
  </si>
  <si>
    <t xml:space="preserve">RAMSEM EDMSBPK                     </t>
  </si>
  <si>
    <t>JUDY</t>
  </si>
  <si>
    <t>POD received from cell 0784452502 M</t>
  </si>
  <si>
    <t xml:space="preserve">NETCARE KRUGERSDORP PRIVATE HO     </t>
  </si>
  <si>
    <t>NAMANDLA MAZIBUKO</t>
  </si>
  <si>
    <t>Fracis</t>
  </si>
  <si>
    <t xml:space="preserve">UPINGTON MEDICLINIC                </t>
  </si>
  <si>
    <t>FERICKA</t>
  </si>
  <si>
    <t>ILLEDGE</t>
  </si>
  <si>
    <t>POD received from cell 0665183432 M</t>
  </si>
  <si>
    <t xml:space="preserve">MEDICLINIC S TON CLINIC            </t>
  </si>
  <si>
    <t>ephodia</t>
  </si>
  <si>
    <t>POD received from cell 0659125280 M</t>
  </si>
  <si>
    <t xml:space="preserve">MORNINGSIDE MEDI CLICNIC PHARM     </t>
  </si>
  <si>
    <t>CONRAD VAN DER MESHT</t>
  </si>
  <si>
    <t>charly</t>
  </si>
  <si>
    <t>POD received from cell 0797074161 M</t>
  </si>
  <si>
    <t xml:space="preserve">MMED DISTRIBUTION                  </t>
  </si>
  <si>
    <t>FRANCESCA</t>
  </si>
  <si>
    <t>rylan</t>
  </si>
  <si>
    <t xml:space="preserve">CITIVT BOTHASIG                    </t>
  </si>
  <si>
    <t>DEE NORTJE</t>
  </si>
  <si>
    <t>Bobbi Moore</t>
  </si>
  <si>
    <t xml:space="preserve">THE SURGICAL INSTITUTE             </t>
  </si>
  <si>
    <t>VELENCIA</t>
  </si>
  <si>
    <t>T September</t>
  </si>
  <si>
    <t xml:space="preserve">HOOGLAND MEDI CLINIC PHARMACY      </t>
  </si>
  <si>
    <t>WILMA JANA</t>
  </si>
  <si>
    <t xml:space="preserve">DISA MED CONSTANTIA PHARAMCY       </t>
  </si>
  <si>
    <t xml:space="preserve">NECARE ST AUGUSTINE S HOSPITAL     </t>
  </si>
  <si>
    <t>xolani</t>
  </si>
  <si>
    <t xml:space="preserve">LESLIE WILLIAMS PRIVATE HOSPIT     </t>
  </si>
  <si>
    <t xml:space="preserve">NETCARE AKASIA HOSPITAL PHY        </t>
  </si>
  <si>
    <t>MAIN THEATRE</t>
  </si>
  <si>
    <t>Letticia</t>
  </si>
  <si>
    <t xml:space="preserve">NETCARE BLAAUWBERG PHARMACY        </t>
  </si>
  <si>
    <t>quinton</t>
  </si>
  <si>
    <t xml:space="preserve">SERVE-U-Med SA                     </t>
  </si>
  <si>
    <t xml:space="preserve">MED PAK CC TA                      </t>
  </si>
  <si>
    <t>KYLE</t>
  </si>
  <si>
    <t>Sam SAM</t>
  </si>
  <si>
    <t xml:space="preserve">BRYANSTON AVIAN EXOTIC   SMALL     </t>
  </si>
  <si>
    <t>DAELENE</t>
  </si>
  <si>
    <t>daelene</t>
  </si>
  <si>
    <t>POD received from cell 0729564722 M</t>
  </si>
  <si>
    <t xml:space="preserve">NELSON MANDELA CHILDRENS HOSPI     </t>
  </si>
  <si>
    <t>EPHRAIM</t>
  </si>
  <si>
    <t>thadazile</t>
  </si>
  <si>
    <t xml:space="preserve">ADVANCED DURBANVILLE               </t>
  </si>
  <si>
    <t>W Tula</t>
  </si>
  <si>
    <t xml:space="preserve">ABLER MEDICAL                      </t>
  </si>
  <si>
    <t>ALEX BUYS</t>
  </si>
  <si>
    <t xml:space="preserve">ROYAL HOSP   HEART CNTR            </t>
  </si>
  <si>
    <t xml:space="preserve">LUKIE                         </t>
  </si>
  <si>
    <t xml:space="preserve">POD received from cell 0614420935 M     </t>
  </si>
  <si>
    <t xml:space="preserve">NALEDI NKAYEZI-SEBOKENG CLINIX     </t>
  </si>
  <si>
    <t>MR MODISE</t>
  </si>
  <si>
    <t>POD received from cell 0604140005 M</t>
  </si>
  <si>
    <t xml:space="preserve">MULTICARE MEDICAL                  </t>
  </si>
  <si>
    <t>tabitha</t>
  </si>
  <si>
    <t xml:space="preserve">VICTORIA PVT HOSP CLINIX           </t>
  </si>
  <si>
    <t>Thagale</t>
  </si>
  <si>
    <t>POD received from cell 0658184029 M</t>
  </si>
  <si>
    <t xml:space="preserve">VICTORIA HOSP PHARMA               </t>
  </si>
  <si>
    <t>VRYHE</t>
  </si>
  <si>
    <t>VRYHEID</t>
  </si>
  <si>
    <t xml:space="preserve">ABAQULUSI PVT HOSP                 </t>
  </si>
  <si>
    <t>VICTORIA</t>
  </si>
  <si>
    <t>POD received from cell 0784953533 M</t>
  </si>
  <si>
    <t xml:space="preserve">MEDICROSS TOKAI                    </t>
  </si>
  <si>
    <t>DR JP VINCENT</t>
  </si>
  <si>
    <t xml:space="preserve">MEULEN PHY                         </t>
  </si>
  <si>
    <t xml:space="preserve">DR SD OTTO                         </t>
  </si>
  <si>
    <t>CATHY</t>
  </si>
  <si>
    <t xml:space="preserve">MEDICROSS PAROW                    </t>
  </si>
  <si>
    <t xml:space="preserve">ARWYP MED CNTR                     </t>
  </si>
  <si>
    <t>COLLEEN</t>
  </si>
  <si>
    <t>Petrus</t>
  </si>
  <si>
    <t>DEAAR</t>
  </si>
  <si>
    <t>DE AAR</t>
  </si>
  <si>
    <t xml:space="preserve">GENECO                             </t>
  </si>
  <si>
    <t>NANNIE</t>
  </si>
  <si>
    <t>TRACEY COETZEE</t>
  </si>
  <si>
    <t>t coetzee</t>
  </si>
  <si>
    <t>the</t>
  </si>
  <si>
    <t>POD received from cell 0836280065 M</t>
  </si>
  <si>
    <t xml:space="preserve">Netcare St Augustine Hosp.         </t>
  </si>
  <si>
    <t>LYLE NAIDOO</t>
  </si>
  <si>
    <t>lyle</t>
  </si>
  <si>
    <t>HARDI</t>
  </si>
  <si>
    <t>HARDING</t>
  </si>
  <si>
    <t xml:space="preserve">Rietvlei Hospital                  </t>
  </si>
  <si>
    <t>P.S BIYASE</t>
  </si>
  <si>
    <t>zoliswa</t>
  </si>
  <si>
    <t xml:space="preserve">Onderstepoort Veterinary           </t>
  </si>
  <si>
    <t>THEATRE SISTER</t>
  </si>
  <si>
    <t>Melanie</t>
  </si>
  <si>
    <t xml:space="preserve">CLICKS DIRECT MEDICINES            </t>
  </si>
  <si>
    <t>MATHAPELO MOLEFE</t>
  </si>
  <si>
    <t>Paulina</t>
  </si>
  <si>
    <t>DUDU</t>
  </si>
  <si>
    <t>E wessels</t>
  </si>
  <si>
    <t>POD received from cell 0796327755 M</t>
  </si>
  <si>
    <t xml:space="preserve">CITIVET BOTHASIG                   </t>
  </si>
  <si>
    <t>mitchel</t>
  </si>
  <si>
    <t xml:space="preserve">EMFULENI MEDI CLINIC PHARMACY      </t>
  </si>
  <si>
    <t>BESSIE POSATUMUS</t>
  </si>
  <si>
    <t xml:space="preserve">SKYNET BLOEMFONTEIN                </t>
  </si>
  <si>
    <t>PLEASE PHONE TRACEY WHEN READY FOR COLLECTION</t>
  </si>
  <si>
    <t xml:space="preserve">NELEDI NKAEZI-SEBOKENG CLINIC      </t>
  </si>
  <si>
    <t>EMELDA</t>
  </si>
  <si>
    <t xml:space="preserve">aidan                         </t>
  </si>
  <si>
    <t xml:space="preserve">NETCARE ST AUGUSTINE S HOSPITA     </t>
  </si>
  <si>
    <t>cecil</t>
  </si>
  <si>
    <t xml:space="preserve">Kawari Wholesaler                  </t>
  </si>
  <si>
    <t>STANLEY</t>
  </si>
  <si>
    <t xml:space="preserve">INDENSE TECHNOLOGY CC              </t>
  </si>
  <si>
    <t>JAMES PHILLIPS</t>
  </si>
  <si>
    <t>given</t>
  </si>
  <si>
    <t xml:space="preserve">Unitas Hospit                      </t>
  </si>
  <si>
    <t>JOHN VAN GUND</t>
  </si>
  <si>
    <t>Mahlatse Masanabo</t>
  </si>
  <si>
    <t>POD received from cell 0737617518 M</t>
  </si>
  <si>
    <t xml:space="preserve">Netcare Cuyler                     </t>
  </si>
  <si>
    <t>MPUMELELO YAME</t>
  </si>
  <si>
    <t>mpulelo</t>
  </si>
  <si>
    <t xml:space="preserve">Netcare Sunninghill Hospit         </t>
  </si>
  <si>
    <t>BONOLO PHAKOE</t>
  </si>
  <si>
    <t>mokwena</t>
  </si>
  <si>
    <t>POD received from cell 0633672030 M</t>
  </si>
  <si>
    <t xml:space="preserve">Greenside Animal Hospit            </t>
  </si>
  <si>
    <t>MONICA</t>
  </si>
  <si>
    <t>Palesa</t>
  </si>
  <si>
    <t xml:space="preserve">Netcare Rosebank PHARMACY          </t>
  </si>
  <si>
    <t>akhona</t>
  </si>
  <si>
    <t>POD received from cell 0616148433 M</t>
  </si>
  <si>
    <t xml:space="preserve">Medicross Tokai.                   </t>
  </si>
  <si>
    <t>r marsh</t>
  </si>
  <si>
    <t xml:space="preserve">UROLOGY HOSPITAL PHARMACY          </t>
  </si>
  <si>
    <t xml:space="preserve">Sam  Pharmacy                 </t>
  </si>
  <si>
    <t xml:space="preserve">POD received from cell 0780245853 M     </t>
  </si>
  <si>
    <t>BOX SUTURES-5</t>
  </si>
  <si>
    <t xml:space="preserve">Mediclinic  S ton Pharma           </t>
  </si>
  <si>
    <t>S Steel</t>
  </si>
  <si>
    <t xml:space="preserve">Clinix Botshelong - Empilweni      </t>
  </si>
  <si>
    <t xml:space="preserve">David                         </t>
  </si>
  <si>
    <t xml:space="preserve">POD received from cell 0676928033 M     </t>
  </si>
  <si>
    <t xml:space="preserve">Abaqulusi Private Hospit           </t>
  </si>
  <si>
    <t>SIGNED</t>
  </si>
  <si>
    <t xml:space="preserve">Royal Hospit   Heart Cntr          </t>
  </si>
  <si>
    <t>POD received from cell 0614420935 M</t>
  </si>
  <si>
    <t>FLYER SUTURES-5</t>
  </si>
  <si>
    <t xml:space="preserve">Hoogland Medi Clinic Pharmacy      </t>
  </si>
  <si>
    <t>LERATO</t>
  </si>
  <si>
    <t>BOX SUTURES-11</t>
  </si>
  <si>
    <t>DE WET ERASMUS</t>
  </si>
  <si>
    <t>Patricia</t>
  </si>
  <si>
    <t xml:space="preserve">Evotec Electronics                 </t>
  </si>
  <si>
    <t>MARIOLIZE</t>
  </si>
  <si>
    <t xml:space="preserve">Mariolize                     </t>
  </si>
  <si>
    <t xml:space="preserve">Zuid Afrikaanse Hospit             </t>
  </si>
  <si>
    <t>RICHARD HUDSON</t>
  </si>
  <si>
    <t>Douglas   Pharmacy</t>
  </si>
  <si>
    <t xml:space="preserve">KIMBERLEY NARKO                    </t>
  </si>
  <si>
    <t>CHERESE VAN DER MERVE</t>
  </si>
  <si>
    <t>nicolle</t>
  </si>
  <si>
    <t>POD received from cell 0648787990 M</t>
  </si>
  <si>
    <t xml:space="preserve">EDENVISION MEDICAL HOLDINGS        </t>
  </si>
  <si>
    <t>SURAJ RAMJATHAN</t>
  </si>
  <si>
    <t>mhlengi</t>
  </si>
  <si>
    <t xml:space="preserve">Linmed Hospit                      </t>
  </si>
  <si>
    <t>CINDY BOTHA</t>
  </si>
  <si>
    <t>Josephinah</t>
  </si>
  <si>
    <t xml:space="preserve">Netcare Pretoria East Hospital     </t>
  </si>
  <si>
    <t>TROGEN MULWELA</t>
  </si>
  <si>
    <t>trogen</t>
  </si>
  <si>
    <t xml:space="preserve">Old Chapel Vet Clinic              </t>
  </si>
  <si>
    <t>ANTHONY</t>
  </si>
  <si>
    <t>Aneldo</t>
  </si>
  <si>
    <t xml:space="preserve">WITBANK HOSPITAL                   </t>
  </si>
  <si>
    <t>Dr phalane</t>
  </si>
  <si>
    <t>POD received from cell 0794895877 M</t>
  </si>
  <si>
    <t>BOX MEDICAL EQUIPMEN</t>
  </si>
  <si>
    <t xml:space="preserve">Addington Hospit                   </t>
  </si>
  <si>
    <t>MR NDLELA</t>
  </si>
  <si>
    <t>K N NDLELA</t>
  </si>
  <si>
    <t>POD received from cell 0795189773 M</t>
  </si>
  <si>
    <t xml:space="preserve">TEMBISA HOSPITAL                   </t>
  </si>
  <si>
    <t>MS LINDA MAZIZI</t>
  </si>
  <si>
    <t xml:space="preserve">maziz                         </t>
  </si>
  <si>
    <t xml:space="preserve">Kopanong Hospit                    </t>
  </si>
  <si>
    <t>DR AM KGOMOJOO</t>
  </si>
  <si>
    <t>SIPHO</t>
  </si>
  <si>
    <t xml:space="preserve">Chris Hani Baragwanath Hospita     </t>
  </si>
  <si>
    <t xml:space="preserve">Alex                          </t>
  </si>
  <si>
    <t xml:space="preserve">POD received from cell 0810179008 M     </t>
  </si>
  <si>
    <t xml:space="preserve">Chem-Med                           </t>
  </si>
  <si>
    <t>doras</t>
  </si>
  <si>
    <t xml:space="preserve">Carine                        </t>
  </si>
  <si>
    <t xml:space="preserve">POD received from cell 0713186291 M     </t>
  </si>
  <si>
    <t xml:space="preserve">Durbanville Vet                    </t>
  </si>
  <si>
    <t>SR JANET</t>
  </si>
  <si>
    <t>Belinda</t>
  </si>
  <si>
    <t xml:space="preserve">Medicross Benoni                   </t>
  </si>
  <si>
    <t>annatjie</t>
  </si>
  <si>
    <t>BOX SUTURES-8</t>
  </si>
  <si>
    <t xml:space="preserve">Urology Hospit Pharma              </t>
  </si>
  <si>
    <t>Sam  Pharmacy</t>
  </si>
  <si>
    <t>BOX SUTURES-1</t>
  </si>
  <si>
    <t xml:space="preserve">Advanced Worcester                 </t>
  </si>
  <si>
    <t>LIZELLE</t>
  </si>
  <si>
    <t xml:space="preserve">CAYLIN                        </t>
  </si>
  <si>
    <t>STAND</t>
  </si>
  <si>
    <t>STANDERTON</t>
  </si>
  <si>
    <t xml:space="preserve">STANDERTON ANIMAL HOSPITAL         </t>
  </si>
  <si>
    <t>WILNA MULLER</t>
  </si>
  <si>
    <t>Anja</t>
  </si>
  <si>
    <t>NIEL</t>
  </si>
  <si>
    <t>BOX SUTURES-3</t>
  </si>
  <si>
    <t xml:space="preserve">Netcare Blaauwberg Pharmacy        </t>
  </si>
  <si>
    <t>CONRAD</t>
  </si>
  <si>
    <t xml:space="preserve">Mduduzi                       </t>
  </si>
  <si>
    <t xml:space="preserve">TRANS RUPT                         </t>
  </si>
  <si>
    <t xml:space="preserve">MEDICAL                            </t>
  </si>
  <si>
    <t>TREVER</t>
  </si>
  <si>
    <t>4 BOXES</t>
  </si>
  <si>
    <t>SEEMA</t>
  </si>
  <si>
    <t xml:space="preserve">seema                         </t>
  </si>
  <si>
    <t xml:space="preserve">POD received from cell 0813084576 M     </t>
  </si>
  <si>
    <t xml:space="preserve">GABLER                             </t>
  </si>
  <si>
    <t xml:space="preserve">Surgical Systems                   </t>
  </si>
  <si>
    <t xml:space="preserve">solly                         </t>
  </si>
  <si>
    <t xml:space="preserve">Visiclin Eye Hospit                </t>
  </si>
  <si>
    <t>KARIEN</t>
  </si>
  <si>
    <t>Karin</t>
  </si>
  <si>
    <t>ria vorster</t>
  </si>
  <si>
    <t>POD received from cell 0711198834 M</t>
  </si>
  <si>
    <t xml:space="preserve">HILLSIDE VETERINARY                </t>
  </si>
  <si>
    <t xml:space="preserve">katelyn                       </t>
  </si>
  <si>
    <t xml:space="preserve">Morningside Medi Clinic Pharma     </t>
  </si>
  <si>
    <t>mathilda</t>
  </si>
  <si>
    <t xml:space="preserve">Mediclinic Gariep                  </t>
  </si>
  <si>
    <t>BIA</t>
  </si>
  <si>
    <t>LIZZY</t>
  </si>
  <si>
    <t xml:space="preserve">PARKMORE VETERINARY CLINIC         </t>
  </si>
  <si>
    <t>POD received from cell 0763875650 M</t>
  </si>
  <si>
    <t xml:space="preserve">Upington Mediclinic                </t>
  </si>
  <si>
    <t>Vepickca</t>
  </si>
  <si>
    <t xml:space="preserve">NETCARE CONSTANTIA                 </t>
  </si>
  <si>
    <t>MOLEHLONOLO MTASI</t>
  </si>
  <si>
    <t>Jolene</t>
  </si>
  <si>
    <t xml:space="preserve">Netcare Umhlanga Hospit            </t>
  </si>
  <si>
    <t>Claudine</t>
  </si>
  <si>
    <t xml:space="preserve">DR C.Condie   Associates           </t>
  </si>
  <si>
    <t>MARIA</t>
  </si>
  <si>
    <t xml:space="preserve">Afrox Oxygen Limited               </t>
  </si>
  <si>
    <t>LINDA LABUSCHAGNE</t>
  </si>
  <si>
    <t>vusi</t>
  </si>
  <si>
    <t xml:space="preserve">Port Elizabeth Pharm.              </t>
  </si>
  <si>
    <t>LIEZEL HANSEN</t>
  </si>
  <si>
    <t>vusumzi</t>
  </si>
  <si>
    <t xml:space="preserve">Umhlanga Veterinary Clinic         </t>
  </si>
  <si>
    <t>ADRI</t>
  </si>
  <si>
    <t>Kerry</t>
  </si>
  <si>
    <t xml:space="preserve">Right To Care                      </t>
  </si>
  <si>
    <t>KAGISO TLADI</t>
  </si>
  <si>
    <t>S Sithebe</t>
  </si>
  <si>
    <t>SPRI1</t>
  </si>
  <si>
    <t>SPRINGBOK</t>
  </si>
  <si>
    <t xml:space="preserve">DR NIEKERK HOSPITAL                </t>
  </si>
  <si>
    <t>DR KAMILA VAN WYK</t>
  </si>
  <si>
    <t>RODNEY</t>
  </si>
  <si>
    <t xml:space="preserve">Port Elizabeth Provincial          </t>
  </si>
  <si>
    <t>u damons</t>
  </si>
  <si>
    <t xml:space="preserve">Netcare Krugersdorp Hospit         </t>
  </si>
  <si>
    <t>T MAY</t>
  </si>
  <si>
    <t xml:space="preserve">Valley Farm Animal Hospit          </t>
  </si>
  <si>
    <t xml:space="preserve">NetcareVaalPrk Hospit              </t>
  </si>
  <si>
    <t>SR M FOURIE</t>
  </si>
  <si>
    <t>EMS MIMMIE</t>
  </si>
  <si>
    <t xml:space="preserve">Dihlabeng Regional Hospit          </t>
  </si>
  <si>
    <t>GLORIA</t>
  </si>
  <si>
    <t>Carlisle</t>
  </si>
  <si>
    <t xml:space="preserve">Clinix Botshelong Hospit           </t>
  </si>
  <si>
    <t>Kearabetswe</t>
  </si>
  <si>
    <t>asif</t>
  </si>
  <si>
    <t xml:space="preserve">Western Cape Medical Depot         </t>
  </si>
  <si>
    <t>MR J. DECLARME</t>
  </si>
  <si>
    <t>colin</t>
  </si>
  <si>
    <t>POD received from cell 0678924648 M</t>
  </si>
  <si>
    <t>BOX SUTURES-10</t>
  </si>
  <si>
    <t xml:space="preserve">Netcare Union Dispensary           </t>
  </si>
  <si>
    <t>KIM GRAUSO</t>
  </si>
  <si>
    <t>kim may</t>
  </si>
  <si>
    <t>LAYLA</t>
  </si>
  <si>
    <t xml:space="preserve">MEDPACK / CARTER MEDICAL SUPPLIES  </t>
  </si>
  <si>
    <t xml:space="preserve">Julian Isaacs </t>
  </si>
  <si>
    <t xml:space="preserve">RAKESH </t>
  </si>
  <si>
    <t xml:space="preserve">Box Small </t>
  </si>
  <si>
    <t xml:space="preserve">NETCARE SUNWARD PARK HOSPITAL      </t>
  </si>
  <si>
    <t>KATLEGO MSIZA</t>
  </si>
  <si>
    <t>cynthia</t>
  </si>
  <si>
    <t xml:space="preserve">Netcare Garden City Clinic         </t>
  </si>
  <si>
    <t>REGGIE PADAYACHEE</t>
  </si>
  <si>
    <t>Xolisile</t>
  </si>
  <si>
    <t xml:space="preserve">AHMED Al-Kadi Private Hospital     </t>
  </si>
  <si>
    <t>MATHEW MAURIE</t>
  </si>
  <si>
    <t>vanushan</t>
  </si>
  <si>
    <t>Lyns Vet Supplies</t>
  </si>
  <si>
    <t>CASSIEM HOOSEN</t>
  </si>
  <si>
    <t>kwanele</t>
  </si>
  <si>
    <t xml:space="preserve">Disa Med Stellenbosch              </t>
  </si>
  <si>
    <t xml:space="preserve">Disa Med Constantia Pharmacy       </t>
  </si>
  <si>
    <t xml:space="preserve">Shirnel Clinic cc                  </t>
  </si>
  <si>
    <t>SR JULIE COLEMAN</t>
  </si>
  <si>
    <t>scaula</t>
  </si>
  <si>
    <t>POD received from cell 0616034769 M</t>
  </si>
  <si>
    <t xml:space="preserve">Netcare St Annes Hospit            </t>
  </si>
  <si>
    <t>Odell</t>
  </si>
  <si>
    <t xml:space="preserve">Brits Medi Clinic - Pharmacy       </t>
  </si>
  <si>
    <t>mohau</t>
  </si>
  <si>
    <t xml:space="preserve">SKYNET PORT ELIZABETH DEPOT        </t>
  </si>
  <si>
    <t>CHRISTILINE BESTER</t>
  </si>
  <si>
    <t>CHRISTILLENE</t>
  </si>
  <si>
    <t>GHR</t>
  </si>
  <si>
    <t>FLYER SUTURE SAMPLES</t>
  </si>
  <si>
    <t xml:space="preserve">MOOIMED HOSPITAL                   </t>
  </si>
  <si>
    <t>MARLIZE ELOFF</t>
  </si>
  <si>
    <t>nicolette</t>
  </si>
  <si>
    <t>asm</t>
  </si>
  <si>
    <t>FLYER SUTURS-2</t>
  </si>
  <si>
    <t xml:space="preserve">Medicare Hospital Equipment        </t>
  </si>
  <si>
    <t>CARL KNOESEN</t>
  </si>
  <si>
    <t xml:space="preserve">amos                          </t>
  </si>
  <si>
    <t xml:space="preserve">POD received from cell 0672010416 M     </t>
  </si>
  <si>
    <t xml:space="preserve">CLINIX TSHEPO - THEMBA PRIVATE     </t>
  </si>
  <si>
    <t>HENDRICK SENYATSI</t>
  </si>
  <si>
    <t>Mathapelo</t>
  </si>
  <si>
    <t>POD received from cell 0715201240 M</t>
  </si>
  <si>
    <t xml:space="preserve">Netcare Greenacres Hospit          </t>
  </si>
  <si>
    <t>mellissa</t>
  </si>
  <si>
    <t xml:space="preserve">MDC Kenilworth MRO                 </t>
  </si>
  <si>
    <t>k Simpson</t>
  </si>
  <si>
    <t>CONRAD BOTHMA</t>
  </si>
  <si>
    <t>FLYER DOCS SAMPLES</t>
  </si>
  <si>
    <t>Joy</t>
  </si>
  <si>
    <t xml:space="preserve">Medicross Langeberg Hospit         </t>
  </si>
  <si>
    <t xml:space="preserve">A Hugo                        </t>
  </si>
  <si>
    <t xml:space="preserve">Odell                         </t>
  </si>
  <si>
    <t xml:space="preserve">Netcare Linksfield Hospit          </t>
  </si>
  <si>
    <t>IRENE SCHAPER</t>
  </si>
  <si>
    <t xml:space="preserve">T ASHAD                       </t>
  </si>
  <si>
    <t xml:space="preserve">POD received from cell 0714139905 M     </t>
  </si>
  <si>
    <t>scelo</t>
  </si>
  <si>
    <t xml:space="preserve">L Welz                        </t>
  </si>
  <si>
    <t>FLYER SUTURES-3 BOX ADMIN SETS</t>
  </si>
  <si>
    <t>BURGE</t>
  </si>
  <si>
    <t>BURGERSDORP</t>
  </si>
  <si>
    <t xml:space="preserve">Burgersdorp Prov Hospit            </t>
  </si>
  <si>
    <t>masiza nz</t>
  </si>
  <si>
    <t>POD received from cell 0822915897 M</t>
  </si>
  <si>
    <t>BOX SUTURES-196</t>
  </si>
  <si>
    <t xml:space="preserve">DR RACHEL DE BRUIN                 </t>
  </si>
  <si>
    <t>ANNEKE</t>
  </si>
  <si>
    <t>M Bartlett</t>
  </si>
  <si>
    <t>BOX MEDICAL EQUI[MEN</t>
  </si>
  <si>
    <t xml:space="preserve">Boland Dierekliniek                </t>
  </si>
  <si>
    <t>CAROL</t>
  </si>
  <si>
    <t>ESMERELDA</t>
  </si>
  <si>
    <t>BOX SUTURES-28</t>
  </si>
  <si>
    <t xml:space="preserve">Netcare Blaauwberg Hospit          </t>
  </si>
  <si>
    <t>LERICHIA MARTHINUS</t>
  </si>
  <si>
    <t>glaisemani</t>
  </si>
  <si>
    <t>BOX MEDICAL DEVICES</t>
  </si>
  <si>
    <t>SELWYN VAN WYK</t>
  </si>
  <si>
    <t>Velenkosini</t>
  </si>
  <si>
    <t>A R KADWA</t>
  </si>
  <si>
    <t>BOX SUTURES-61</t>
  </si>
  <si>
    <t>THOZI CHATLOTTE MASEKO</t>
  </si>
  <si>
    <t>khotso</t>
  </si>
  <si>
    <t>Solly</t>
  </si>
  <si>
    <t xml:space="preserve">POD received from cell 0721907913 M     </t>
  </si>
  <si>
    <t>MAIN PHARMACY</t>
  </si>
  <si>
    <t xml:space="preserve">Benny                         </t>
  </si>
  <si>
    <t xml:space="preserve">POD received from cell 0726813383 M     </t>
  </si>
  <si>
    <t xml:space="preserve">BETHLEHEM DAY THEATRE              </t>
  </si>
  <si>
    <t>MALEEN</t>
  </si>
  <si>
    <t>LIZELL</t>
  </si>
  <si>
    <t xml:space="preserve">Mediclinic Vergelegen Pharmacy     </t>
  </si>
  <si>
    <t>THE PHARMACIST</t>
  </si>
  <si>
    <t>edward</t>
  </si>
  <si>
    <t xml:space="preserve">Mediclinic Pietermaritzburg Ph     </t>
  </si>
  <si>
    <t>Kash</t>
  </si>
  <si>
    <t>BERA</t>
  </si>
  <si>
    <t>MICHELLE RALL</t>
  </si>
  <si>
    <t xml:space="preserve">Vishoek Medicross                  </t>
  </si>
  <si>
    <t>jamey</t>
  </si>
  <si>
    <t>KIM</t>
  </si>
  <si>
    <t>POD received from cell 0766706547 M</t>
  </si>
  <si>
    <t xml:space="preserve">Helen Joseph Hospit                </t>
  </si>
  <si>
    <t>busi</t>
  </si>
  <si>
    <t>BOX SUTURE 100</t>
  </si>
  <si>
    <t xml:space="preserve">Fernridge Veterinary Clinic        </t>
  </si>
  <si>
    <t>MARINA GOMERSDAL</t>
  </si>
  <si>
    <t>Rhonda</t>
  </si>
  <si>
    <t>FLYER SUTURE3</t>
  </si>
  <si>
    <t xml:space="preserve">VINDMED MEDICAL SUPPLIES           </t>
  </si>
  <si>
    <t>Abey</t>
  </si>
  <si>
    <t xml:space="preserve">Mount Croix Animal Clinic          </t>
  </si>
  <si>
    <t>CHARNELLE</t>
  </si>
  <si>
    <t>faatimah</t>
  </si>
  <si>
    <t>BOX ADMIN SET</t>
  </si>
  <si>
    <t>Thandi</t>
  </si>
  <si>
    <t xml:space="preserve">Witbank Veterinary Hospit          </t>
  </si>
  <si>
    <t>MELANDRI</t>
  </si>
  <si>
    <t xml:space="preserve">Raynice                       </t>
  </si>
  <si>
    <t xml:space="preserve">POD received from cell 0765087016 M     </t>
  </si>
  <si>
    <t xml:space="preserve">Respiratory Care                   </t>
  </si>
  <si>
    <t>SAREL</t>
  </si>
  <si>
    <t>Gladwin</t>
  </si>
  <si>
    <t xml:space="preserve">UMOYA                              </t>
  </si>
  <si>
    <t>TREVOR ROSSOUW</t>
  </si>
  <si>
    <t>PAM</t>
  </si>
  <si>
    <t>CRATE Medical Equipm</t>
  </si>
  <si>
    <t xml:space="preserve">KIMBERLEY MEDI CLINIC              </t>
  </si>
  <si>
    <t>FRANS THOMPSON</t>
  </si>
  <si>
    <t>Nicole</t>
  </si>
  <si>
    <t>lindani</t>
  </si>
  <si>
    <t xml:space="preserve">MMED Distribution                  </t>
  </si>
  <si>
    <t>RYLAN</t>
  </si>
  <si>
    <t>ELMARIE MARIAS</t>
  </si>
  <si>
    <t>FLYER SUTURE-2</t>
  </si>
  <si>
    <t>BOX STURE 7</t>
  </si>
  <si>
    <t>BOX SUTURES-50 FLYER SUTURES-3</t>
  </si>
  <si>
    <t>BOX SUTURES-14</t>
  </si>
  <si>
    <t xml:space="preserve">PATRICIA                           </t>
  </si>
  <si>
    <t>CHRISTILANE</t>
  </si>
  <si>
    <t>DUDUZILE</t>
  </si>
  <si>
    <t>christilaine</t>
  </si>
  <si>
    <t>Lyle</t>
  </si>
  <si>
    <t>LOURENS OBERHOLLZER</t>
  </si>
  <si>
    <t>E wessel</t>
  </si>
  <si>
    <t xml:space="preserve">Netcare Jakaranda Hospital         </t>
  </si>
  <si>
    <t>Lipson   Pharmacy</t>
  </si>
  <si>
    <t>P. MSELEKU</t>
  </si>
  <si>
    <t>p mbotshwa</t>
  </si>
  <si>
    <t>KNYSN</t>
  </si>
  <si>
    <t>KNYSNA</t>
  </si>
  <si>
    <t xml:space="preserve">WC HEALTH KNYSNA Hospit            </t>
  </si>
  <si>
    <t>B. KITCHING</t>
  </si>
  <si>
    <t>hyron</t>
  </si>
  <si>
    <t>TERTIA TRUTER</t>
  </si>
  <si>
    <t>Gere</t>
  </si>
  <si>
    <t>Xavier</t>
  </si>
  <si>
    <t>MAKHABANI</t>
  </si>
  <si>
    <t>louise</t>
  </si>
  <si>
    <t>Damian</t>
  </si>
  <si>
    <t xml:space="preserve">Bergzicht Animal Hospital          </t>
  </si>
  <si>
    <t>megan</t>
  </si>
  <si>
    <t xml:space="preserve">Netcare The Bay Hospit             </t>
  </si>
  <si>
    <t>msz</t>
  </si>
  <si>
    <t>POD received from cell 0732843974 M</t>
  </si>
  <si>
    <t>FLYER DOCS</t>
  </si>
  <si>
    <t xml:space="preserve">ASPIRATA LABORATORY                </t>
  </si>
  <si>
    <t>JASOMAY PILLAY</t>
  </si>
  <si>
    <t xml:space="preserve">KOKETSO                       </t>
  </si>
  <si>
    <t>FLYER SUTURES SAMPLE</t>
  </si>
  <si>
    <t>sanele</t>
  </si>
  <si>
    <t xml:space="preserve">Netcare Akasia Hospit Phy          </t>
  </si>
  <si>
    <t>Split shipment</t>
  </si>
  <si>
    <t xml:space="preserve">Life Brenthurst Hospital Phy       </t>
  </si>
  <si>
    <t>ROSHNI JINABHAI</t>
  </si>
  <si>
    <t>HERBERT</t>
  </si>
  <si>
    <t xml:space="preserve">Netcare Alberlito Hosp.            </t>
  </si>
  <si>
    <t>PRENELLE SUBRAMONY</t>
  </si>
  <si>
    <t>Happiness</t>
  </si>
  <si>
    <t xml:space="preserve">Novagen Africa                     </t>
  </si>
  <si>
    <t>CHRISTO ROETS</t>
  </si>
  <si>
    <t>Caswell</t>
  </si>
  <si>
    <t>POD received from cell 0790644652 M</t>
  </si>
  <si>
    <t xml:space="preserve">Netcare Unitas Hospit              </t>
  </si>
  <si>
    <t>BUSi</t>
  </si>
  <si>
    <t xml:space="preserve">DR M.Hannah                        </t>
  </si>
  <si>
    <t>DR HANNAH</t>
  </si>
  <si>
    <t>Helen</t>
  </si>
  <si>
    <t xml:space="preserve">VICTORIA PRIVATE Hospit            </t>
  </si>
  <si>
    <t xml:space="preserve">STELLENBOSCH DIEREHOSPITAAL        </t>
  </si>
  <si>
    <t>I lourens</t>
  </si>
  <si>
    <t xml:space="preserve">Questmed Clinix Lesedi             </t>
  </si>
  <si>
    <t>Noxolo</t>
  </si>
  <si>
    <t xml:space="preserve">Medi Clinic Stllenbosch Hospi      </t>
  </si>
  <si>
    <t xml:space="preserve">SUMMERHILL SURGICAL CENTRE         </t>
  </si>
  <si>
    <t>AHLIAH</t>
  </si>
  <si>
    <t>Zinhle</t>
  </si>
  <si>
    <t xml:space="preserve">Louis Pasteur Hospital             </t>
  </si>
  <si>
    <t>MADELEINE</t>
  </si>
  <si>
    <t>Portia</t>
  </si>
  <si>
    <t>POD received from cell 0726035770 M</t>
  </si>
  <si>
    <t>s coetzee</t>
  </si>
  <si>
    <t>POD received from cell 0724798488 M</t>
  </si>
  <si>
    <t xml:space="preserve">Phoenix Neomed                     </t>
  </si>
  <si>
    <t>DALE</t>
  </si>
  <si>
    <t xml:space="preserve">DE AAR Hospit                      </t>
  </si>
  <si>
    <t xml:space="preserve">MEDI-GAS ENGINEERING               </t>
  </si>
  <si>
    <t>ANDRE DU PLESSIS</t>
  </si>
  <si>
    <t>sandra</t>
  </si>
  <si>
    <t>PRENELLE SUBRAMONEY</t>
  </si>
  <si>
    <t>makhabani</t>
  </si>
  <si>
    <t>FLYER SUTURES</t>
  </si>
  <si>
    <t>GELUK</t>
  </si>
  <si>
    <t>GELUKWAARTS</t>
  </si>
  <si>
    <t xml:space="preserve">Netcare Kroon Pharma               </t>
  </si>
  <si>
    <t>KELETSO</t>
  </si>
  <si>
    <t>aidan</t>
  </si>
  <si>
    <t>Mdudusi</t>
  </si>
  <si>
    <t>b steyn</t>
  </si>
  <si>
    <t>k jolly</t>
  </si>
  <si>
    <t>BOX SUTURE 8</t>
  </si>
  <si>
    <t>roqile</t>
  </si>
  <si>
    <t xml:space="preserve">Netcare Rosebank Hospit            </t>
  </si>
  <si>
    <t>claudia</t>
  </si>
  <si>
    <t xml:space="preserve">Netcare Olivedale Hospit           </t>
  </si>
  <si>
    <t>JOHN VRIES</t>
  </si>
  <si>
    <t>natacha</t>
  </si>
  <si>
    <t>FLYER SUTURE 4</t>
  </si>
  <si>
    <t xml:space="preserve">Naledi Nkayezi - Sebokeng Clin     </t>
  </si>
  <si>
    <t>ZUKISWA</t>
  </si>
  <si>
    <t>FLYER SUTURE 2</t>
  </si>
  <si>
    <t>Lyn</t>
  </si>
  <si>
    <t>VELINE</t>
  </si>
  <si>
    <t>Flyer Suture</t>
  </si>
  <si>
    <t>FLYER SUTURES-6 FLYER SUTURES-6</t>
  </si>
  <si>
    <t>CASSIM HOOSEN</t>
  </si>
  <si>
    <t>FLYER SUTURE</t>
  </si>
  <si>
    <t>C.BOTHMA</t>
  </si>
  <si>
    <t>najilah</t>
  </si>
  <si>
    <t>B MULLER</t>
  </si>
  <si>
    <t>FLYER SUTURE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</si>
</sst>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68"/>
  <sheetViews>
    <sheetView tabSelected="1" topLeftCell="E1" workbookViewId="0">
      <selection activeCell="N2" sqref="N2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6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6.7109375" bestFit="1" customWidth="1"/>
    <col min="11" max="11" width="16.140625" hidden="1" customWidth="1"/>
    <col min="12" max="12" width="8.28515625" hidden="1" customWidth="1"/>
    <col min="13" max="13" width="26.42578125" hidden="1" customWidth="1"/>
    <col min="14" max="14" width="38.28515625" bestFit="1" customWidth="1"/>
    <col min="15" max="15" width="4.85546875" bestFit="1" customWidth="1"/>
    <col min="16" max="16" width="32.71093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2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51.7109375" bestFit="1" customWidth="1"/>
    <col min="69" max="69" width="32.42578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20.140625" bestFit="1" customWidth="1"/>
    <col min="79" max="79" width="39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311</v>
      </c>
      <c r="B2" t="s">
        <v>312</v>
      </c>
      <c r="C2" t="s">
        <v>72</v>
      </c>
      <c r="E2" t="str">
        <f>"GAB2002875"</f>
        <v>GAB2002875</v>
      </c>
      <c r="F2" s="2">
        <v>44314</v>
      </c>
      <c r="G2">
        <v>202110</v>
      </c>
      <c r="H2" t="s">
        <v>108</v>
      </c>
      <c r="I2" t="s">
        <v>109</v>
      </c>
      <c r="J2" t="s">
        <v>313</v>
      </c>
      <c r="K2" t="s">
        <v>75</v>
      </c>
      <c r="L2" t="s">
        <v>156</v>
      </c>
      <c r="M2" t="s">
        <v>157</v>
      </c>
      <c r="N2" t="s">
        <v>314</v>
      </c>
      <c r="O2" t="s">
        <v>129</v>
      </c>
      <c r="P2" t="str">
        <f>"CT065551                      "</f>
        <v xml:space="preserve">CT065551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20.14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0.1</v>
      </c>
      <c r="BJ2">
        <v>5.9</v>
      </c>
      <c r="BK2">
        <v>6</v>
      </c>
      <c r="BL2">
        <v>110.85</v>
      </c>
      <c r="BM2">
        <v>16.63</v>
      </c>
      <c r="BN2">
        <v>127.48</v>
      </c>
      <c r="BO2">
        <v>127.48</v>
      </c>
      <c r="BQ2" t="s">
        <v>315</v>
      </c>
      <c r="BR2" t="s">
        <v>316</v>
      </c>
      <c r="BS2" t="s">
        <v>79</v>
      </c>
      <c r="BY2">
        <v>29568</v>
      </c>
      <c r="CC2" t="s">
        <v>157</v>
      </c>
      <c r="CD2">
        <v>1759</v>
      </c>
      <c r="CE2" t="s">
        <v>83</v>
      </c>
      <c r="CI2">
        <v>2</v>
      </c>
      <c r="CJ2" t="s">
        <v>79</v>
      </c>
      <c r="CK2" t="s">
        <v>206</v>
      </c>
      <c r="CL2" t="s">
        <v>80</v>
      </c>
    </row>
    <row r="3" spans="1:92" x14ac:dyDescent="0.25">
      <c r="A3" t="s">
        <v>311</v>
      </c>
      <c r="B3" t="s">
        <v>312</v>
      </c>
      <c r="C3" t="s">
        <v>72</v>
      </c>
      <c r="E3" t="str">
        <f>"GAB2002869"</f>
        <v>GAB2002869</v>
      </c>
      <c r="F3" s="2">
        <v>44314</v>
      </c>
      <c r="G3">
        <v>202110</v>
      </c>
      <c r="H3" t="s">
        <v>108</v>
      </c>
      <c r="I3" t="s">
        <v>109</v>
      </c>
      <c r="J3" t="s">
        <v>313</v>
      </c>
      <c r="K3" t="s">
        <v>75</v>
      </c>
      <c r="L3" t="s">
        <v>110</v>
      </c>
      <c r="M3" t="s">
        <v>111</v>
      </c>
      <c r="N3" t="s">
        <v>317</v>
      </c>
      <c r="O3" t="s">
        <v>78</v>
      </c>
      <c r="P3" t="str">
        <f>"CT065560                      "</f>
        <v xml:space="preserve">CT065560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19.059999999999999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0.4</v>
      </c>
      <c r="BJ3">
        <v>2</v>
      </c>
      <c r="BK3">
        <v>2</v>
      </c>
      <c r="BL3">
        <v>100.18</v>
      </c>
      <c r="BM3">
        <v>15.03</v>
      </c>
      <c r="BN3">
        <v>115.21</v>
      </c>
      <c r="BO3">
        <v>115.21</v>
      </c>
      <c r="BQ3" t="s">
        <v>318</v>
      </c>
      <c r="BR3" t="s">
        <v>316</v>
      </c>
      <c r="BS3" t="s">
        <v>79</v>
      </c>
      <c r="BY3">
        <v>10119.200000000001</v>
      </c>
      <c r="CC3" t="s">
        <v>111</v>
      </c>
      <c r="CD3">
        <v>4400</v>
      </c>
      <c r="CE3" t="s">
        <v>319</v>
      </c>
      <c r="CI3">
        <v>1</v>
      </c>
      <c r="CJ3" t="s">
        <v>79</v>
      </c>
      <c r="CK3">
        <v>23</v>
      </c>
      <c r="CL3" t="s">
        <v>80</v>
      </c>
    </row>
    <row r="4" spans="1:92" x14ac:dyDescent="0.25">
      <c r="A4" t="s">
        <v>311</v>
      </c>
      <c r="B4" t="s">
        <v>312</v>
      </c>
      <c r="C4" t="s">
        <v>72</v>
      </c>
      <c r="E4" t="str">
        <f>"GAB2002862"</f>
        <v>GAB2002862</v>
      </c>
      <c r="F4" s="2">
        <v>44314</v>
      </c>
      <c r="G4">
        <v>202110</v>
      </c>
      <c r="H4" t="s">
        <v>108</v>
      </c>
      <c r="I4" t="s">
        <v>109</v>
      </c>
      <c r="J4" t="s">
        <v>313</v>
      </c>
      <c r="K4" t="s">
        <v>75</v>
      </c>
      <c r="L4" t="s">
        <v>108</v>
      </c>
      <c r="M4" t="s">
        <v>109</v>
      </c>
      <c r="N4" t="s">
        <v>320</v>
      </c>
      <c r="O4" t="s">
        <v>78</v>
      </c>
      <c r="P4" t="str">
        <f>"CT065549                      "</f>
        <v xml:space="preserve">CT065549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7.69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0.1</v>
      </c>
      <c r="BJ4">
        <v>1.7</v>
      </c>
      <c r="BK4">
        <v>2</v>
      </c>
      <c r="BL4">
        <v>40.4</v>
      </c>
      <c r="BM4">
        <v>6.06</v>
      </c>
      <c r="BN4">
        <v>46.46</v>
      </c>
      <c r="BO4">
        <v>46.46</v>
      </c>
      <c r="BQ4" t="s">
        <v>321</v>
      </c>
      <c r="BR4" t="s">
        <v>316</v>
      </c>
      <c r="BS4" s="2">
        <v>44315</v>
      </c>
      <c r="BT4" s="3">
        <v>0.60625000000000007</v>
      </c>
      <c r="BU4" t="s">
        <v>322</v>
      </c>
      <c r="BV4" t="s">
        <v>80</v>
      </c>
      <c r="BW4" t="s">
        <v>163</v>
      </c>
      <c r="BX4" t="s">
        <v>164</v>
      </c>
      <c r="BY4">
        <v>8438.7999999999993</v>
      </c>
      <c r="CA4" t="s">
        <v>218</v>
      </c>
      <c r="CC4" t="s">
        <v>109</v>
      </c>
      <c r="CD4">
        <v>7806</v>
      </c>
      <c r="CE4" t="s">
        <v>323</v>
      </c>
      <c r="CI4">
        <v>1</v>
      </c>
      <c r="CJ4">
        <v>1</v>
      </c>
      <c r="CK4">
        <v>22</v>
      </c>
      <c r="CL4" t="s">
        <v>80</v>
      </c>
    </row>
    <row r="5" spans="1:92" x14ac:dyDescent="0.25">
      <c r="A5" t="s">
        <v>311</v>
      </c>
      <c r="B5" t="s">
        <v>312</v>
      </c>
      <c r="C5" t="s">
        <v>72</v>
      </c>
      <c r="E5" t="str">
        <f>"GAB2002870"</f>
        <v>GAB2002870</v>
      </c>
      <c r="F5" s="2">
        <v>44314</v>
      </c>
      <c r="G5">
        <v>202110</v>
      </c>
      <c r="H5" t="s">
        <v>108</v>
      </c>
      <c r="I5" t="s">
        <v>109</v>
      </c>
      <c r="J5" t="s">
        <v>313</v>
      </c>
      <c r="K5" t="s">
        <v>75</v>
      </c>
      <c r="L5" t="s">
        <v>108</v>
      </c>
      <c r="M5" t="s">
        <v>109</v>
      </c>
      <c r="N5" t="s">
        <v>324</v>
      </c>
      <c r="O5" t="s">
        <v>78</v>
      </c>
      <c r="P5" t="str">
        <f>"CT065556                      "</f>
        <v xml:space="preserve">CT065556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7.69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0.3</v>
      </c>
      <c r="BJ5">
        <v>1.8</v>
      </c>
      <c r="BK5">
        <v>2</v>
      </c>
      <c r="BL5">
        <v>40.4</v>
      </c>
      <c r="BM5">
        <v>6.06</v>
      </c>
      <c r="BN5">
        <v>46.46</v>
      </c>
      <c r="BO5">
        <v>46.46</v>
      </c>
      <c r="BQ5" t="s">
        <v>325</v>
      </c>
      <c r="BR5" t="s">
        <v>316</v>
      </c>
      <c r="BS5" s="2">
        <v>44315</v>
      </c>
      <c r="BT5" s="3">
        <v>0.37777777777777777</v>
      </c>
      <c r="BU5" t="s">
        <v>326</v>
      </c>
      <c r="BV5" t="s">
        <v>106</v>
      </c>
      <c r="BY5">
        <v>9210.6</v>
      </c>
      <c r="CA5" t="s">
        <v>152</v>
      </c>
      <c r="CC5" t="s">
        <v>109</v>
      </c>
      <c r="CD5">
        <v>7441</v>
      </c>
      <c r="CE5" t="s">
        <v>323</v>
      </c>
      <c r="CI5">
        <v>1</v>
      </c>
      <c r="CJ5">
        <v>1</v>
      </c>
      <c r="CK5">
        <v>22</v>
      </c>
      <c r="CL5" t="s">
        <v>80</v>
      </c>
    </row>
    <row r="6" spans="1:92" x14ac:dyDescent="0.25">
      <c r="A6" t="s">
        <v>311</v>
      </c>
      <c r="B6" t="s">
        <v>312</v>
      </c>
      <c r="C6" t="s">
        <v>72</v>
      </c>
      <c r="E6" t="str">
        <f>"GAB2002865"</f>
        <v>GAB2002865</v>
      </c>
      <c r="F6" s="2">
        <v>44314</v>
      </c>
      <c r="G6">
        <v>202110</v>
      </c>
      <c r="H6" t="s">
        <v>108</v>
      </c>
      <c r="I6" t="s">
        <v>109</v>
      </c>
      <c r="J6" t="s">
        <v>313</v>
      </c>
      <c r="K6" t="s">
        <v>75</v>
      </c>
      <c r="L6" t="s">
        <v>327</v>
      </c>
      <c r="M6" t="s">
        <v>328</v>
      </c>
      <c r="N6" t="s">
        <v>329</v>
      </c>
      <c r="O6" t="s">
        <v>78</v>
      </c>
      <c r="P6" t="str">
        <f>"CT065546                      "</f>
        <v xml:space="preserve">CT065546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19.059999999999999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0.6</v>
      </c>
      <c r="BJ6">
        <v>1.7</v>
      </c>
      <c r="BK6">
        <v>2</v>
      </c>
      <c r="BL6">
        <v>100.18</v>
      </c>
      <c r="BM6">
        <v>15.03</v>
      </c>
      <c r="BN6">
        <v>115.21</v>
      </c>
      <c r="BO6">
        <v>115.21</v>
      </c>
      <c r="BQ6" t="s">
        <v>330</v>
      </c>
      <c r="BR6" t="s">
        <v>316</v>
      </c>
      <c r="BS6" s="2">
        <v>44315</v>
      </c>
      <c r="BT6" s="3">
        <v>0.43402777777777773</v>
      </c>
      <c r="BU6" t="s">
        <v>331</v>
      </c>
      <c r="BV6" t="s">
        <v>106</v>
      </c>
      <c r="BY6">
        <v>8606.25</v>
      </c>
      <c r="CA6" t="s">
        <v>332</v>
      </c>
      <c r="CC6" t="s">
        <v>328</v>
      </c>
      <c r="CD6">
        <v>9459</v>
      </c>
      <c r="CE6" t="s">
        <v>333</v>
      </c>
      <c r="CF6" s="2">
        <v>44315</v>
      </c>
      <c r="CI6">
        <v>1</v>
      </c>
      <c r="CJ6">
        <v>1</v>
      </c>
      <c r="CK6">
        <v>23</v>
      </c>
      <c r="CL6" t="s">
        <v>80</v>
      </c>
    </row>
    <row r="7" spans="1:92" x14ac:dyDescent="0.25">
      <c r="A7" t="s">
        <v>311</v>
      </c>
      <c r="B7" t="s">
        <v>312</v>
      </c>
      <c r="C7" t="s">
        <v>72</v>
      </c>
      <c r="E7" t="str">
        <f>"GAB2002874"</f>
        <v>GAB2002874</v>
      </c>
      <c r="F7" s="2">
        <v>44314</v>
      </c>
      <c r="G7">
        <v>202110</v>
      </c>
      <c r="H7" t="s">
        <v>108</v>
      </c>
      <c r="I7" t="s">
        <v>109</v>
      </c>
      <c r="J7" t="s">
        <v>313</v>
      </c>
      <c r="K7" t="s">
        <v>75</v>
      </c>
      <c r="L7" t="s">
        <v>334</v>
      </c>
      <c r="M7" t="s">
        <v>335</v>
      </c>
      <c r="N7" t="s">
        <v>336</v>
      </c>
      <c r="O7" t="s">
        <v>78</v>
      </c>
      <c r="P7" t="str">
        <f>"CT065562 CT065548             "</f>
        <v xml:space="preserve">CT065562 CT065548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27.67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1.3</v>
      </c>
      <c r="BJ7">
        <v>2.6</v>
      </c>
      <c r="BK7">
        <v>3</v>
      </c>
      <c r="BL7">
        <v>145.43</v>
      </c>
      <c r="BM7">
        <v>21.81</v>
      </c>
      <c r="BN7">
        <v>167.24</v>
      </c>
      <c r="BO7">
        <v>167.24</v>
      </c>
      <c r="BQ7" t="s">
        <v>337</v>
      </c>
      <c r="BR7" t="s">
        <v>316</v>
      </c>
      <c r="BS7" s="2">
        <v>44315</v>
      </c>
      <c r="BT7" s="3">
        <v>0.43194444444444446</v>
      </c>
      <c r="BU7" t="s">
        <v>338</v>
      </c>
      <c r="BV7" t="s">
        <v>106</v>
      </c>
      <c r="BY7">
        <v>12768</v>
      </c>
      <c r="BZ7" t="s">
        <v>30</v>
      </c>
      <c r="CA7" t="s">
        <v>339</v>
      </c>
      <c r="CC7" t="s">
        <v>335</v>
      </c>
      <c r="CD7">
        <v>2745</v>
      </c>
      <c r="CE7" t="s">
        <v>340</v>
      </c>
      <c r="CF7" s="2">
        <v>44316</v>
      </c>
      <c r="CI7">
        <v>1</v>
      </c>
      <c r="CJ7">
        <v>1</v>
      </c>
      <c r="CK7">
        <v>23</v>
      </c>
      <c r="CL7" t="s">
        <v>80</v>
      </c>
    </row>
    <row r="8" spans="1:92" x14ac:dyDescent="0.25">
      <c r="A8" t="s">
        <v>311</v>
      </c>
      <c r="B8" t="s">
        <v>312</v>
      </c>
      <c r="C8" t="s">
        <v>72</v>
      </c>
      <c r="E8" t="str">
        <f>"GAB2002864"</f>
        <v>GAB2002864</v>
      </c>
      <c r="F8" s="2">
        <v>44314</v>
      </c>
      <c r="G8">
        <v>202110</v>
      </c>
      <c r="H8" t="s">
        <v>108</v>
      </c>
      <c r="I8" t="s">
        <v>109</v>
      </c>
      <c r="J8" t="s">
        <v>313</v>
      </c>
      <c r="K8" t="s">
        <v>75</v>
      </c>
      <c r="L8" t="s">
        <v>108</v>
      </c>
      <c r="M8" t="s">
        <v>109</v>
      </c>
      <c r="N8" t="s">
        <v>341</v>
      </c>
      <c r="O8" t="s">
        <v>78</v>
      </c>
      <c r="P8" t="str">
        <f>"CT065547                      "</f>
        <v xml:space="preserve">CT065547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7.69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2.4</v>
      </c>
      <c r="BK8">
        <v>3</v>
      </c>
      <c r="BL8">
        <v>40.4</v>
      </c>
      <c r="BM8">
        <v>6.06</v>
      </c>
      <c r="BN8">
        <v>46.46</v>
      </c>
      <c r="BO8">
        <v>46.46</v>
      </c>
      <c r="BQ8" t="s">
        <v>342</v>
      </c>
      <c r="BR8" t="s">
        <v>316</v>
      </c>
      <c r="BS8" s="2">
        <v>44315</v>
      </c>
      <c r="BT8" s="3">
        <v>0.3611111111111111</v>
      </c>
      <c r="BU8" t="s">
        <v>343</v>
      </c>
      <c r="BV8" t="s">
        <v>106</v>
      </c>
      <c r="BY8">
        <v>12000</v>
      </c>
      <c r="CA8" t="s">
        <v>305</v>
      </c>
      <c r="CC8" t="s">
        <v>109</v>
      </c>
      <c r="CD8">
        <v>7460</v>
      </c>
      <c r="CE8" t="s">
        <v>344</v>
      </c>
      <c r="CI8">
        <v>1</v>
      </c>
      <c r="CJ8">
        <v>1</v>
      </c>
      <c r="CK8">
        <v>22</v>
      </c>
      <c r="CL8" t="s">
        <v>80</v>
      </c>
    </row>
    <row r="9" spans="1:92" x14ac:dyDescent="0.25">
      <c r="A9" t="s">
        <v>311</v>
      </c>
      <c r="B9" t="s">
        <v>312</v>
      </c>
      <c r="C9" t="s">
        <v>72</v>
      </c>
      <c r="E9" t="str">
        <f>"GAB2002877"</f>
        <v>GAB2002877</v>
      </c>
      <c r="F9" s="2">
        <v>44314</v>
      </c>
      <c r="G9">
        <v>202110</v>
      </c>
      <c r="H9" t="s">
        <v>108</v>
      </c>
      <c r="I9" t="s">
        <v>109</v>
      </c>
      <c r="J9" t="s">
        <v>313</v>
      </c>
      <c r="K9" t="s">
        <v>75</v>
      </c>
      <c r="L9" t="s">
        <v>105</v>
      </c>
      <c r="M9" t="s">
        <v>105</v>
      </c>
      <c r="N9" t="s">
        <v>345</v>
      </c>
      <c r="O9" t="s">
        <v>78</v>
      </c>
      <c r="P9" t="str">
        <f>"003399                        "</f>
        <v xml:space="preserve">003399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20.58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0.9</v>
      </c>
      <c r="BJ9">
        <v>2.6</v>
      </c>
      <c r="BK9">
        <v>3</v>
      </c>
      <c r="BL9">
        <v>108.14</v>
      </c>
      <c r="BM9">
        <v>16.22</v>
      </c>
      <c r="BN9">
        <v>124.36</v>
      </c>
      <c r="BO9">
        <v>124.36</v>
      </c>
      <c r="BQ9" t="s">
        <v>346</v>
      </c>
      <c r="BR9" t="s">
        <v>316</v>
      </c>
      <c r="BS9" s="2">
        <v>44315</v>
      </c>
      <c r="BT9" s="3">
        <v>0.43472222222222223</v>
      </c>
      <c r="BU9" t="s">
        <v>347</v>
      </c>
      <c r="BV9" t="s">
        <v>106</v>
      </c>
      <c r="BY9">
        <v>13086.15</v>
      </c>
      <c r="CA9" t="s">
        <v>153</v>
      </c>
      <c r="CC9" t="s">
        <v>105</v>
      </c>
      <c r="CD9">
        <v>7646</v>
      </c>
      <c r="CE9" t="s">
        <v>348</v>
      </c>
      <c r="CI9">
        <v>1</v>
      </c>
      <c r="CJ9">
        <v>1</v>
      </c>
      <c r="CK9">
        <v>24</v>
      </c>
      <c r="CL9" t="s">
        <v>80</v>
      </c>
    </row>
    <row r="10" spans="1:92" x14ac:dyDescent="0.25">
      <c r="A10" t="s">
        <v>311</v>
      </c>
      <c r="B10" t="s">
        <v>312</v>
      </c>
      <c r="C10" t="s">
        <v>72</v>
      </c>
      <c r="E10" t="str">
        <f>"GAB2002880"</f>
        <v>GAB2002880</v>
      </c>
      <c r="F10" s="2">
        <v>44314</v>
      </c>
      <c r="G10">
        <v>202110</v>
      </c>
      <c r="H10" t="s">
        <v>108</v>
      </c>
      <c r="I10" t="s">
        <v>109</v>
      </c>
      <c r="J10" t="s">
        <v>313</v>
      </c>
      <c r="K10" t="s">
        <v>75</v>
      </c>
      <c r="L10" t="s">
        <v>179</v>
      </c>
      <c r="M10" t="s">
        <v>180</v>
      </c>
      <c r="N10" t="s">
        <v>349</v>
      </c>
      <c r="O10" t="s">
        <v>78</v>
      </c>
      <c r="P10" t="str">
        <f>"003400                        "</f>
        <v xml:space="preserve">003400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9.84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1.6</v>
      </c>
      <c r="BK10">
        <v>2</v>
      </c>
      <c r="BL10">
        <v>51.71</v>
      </c>
      <c r="BM10">
        <v>7.76</v>
      </c>
      <c r="BN10">
        <v>59.47</v>
      </c>
      <c r="BO10">
        <v>59.47</v>
      </c>
      <c r="BQ10" t="s">
        <v>350</v>
      </c>
      <c r="BR10" t="s">
        <v>316</v>
      </c>
      <c r="BS10" s="2">
        <v>44316</v>
      </c>
      <c r="BT10" s="3">
        <v>0.35138888888888892</v>
      </c>
      <c r="BU10" t="s">
        <v>351</v>
      </c>
      <c r="BV10" t="s">
        <v>80</v>
      </c>
      <c r="BY10">
        <v>8100.3</v>
      </c>
      <c r="CA10" t="s">
        <v>352</v>
      </c>
      <c r="CC10" t="s">
        <v>180</v>
      </c>
      <c r="CD10">
        <v>4320</v>
      </c>
      <c r="CE10" t="s">
        <v>323</v>
      </c>
      <c r="CI10">
        <v>1</v>
      </c>
      <c r="CJ10">
        <v>2</v>
      </c>
      <c r="CK10">
        <v>21</v>
      </c>
      <c r="CL10" t="s">
        <v>80</v>
      </c>
    </row>
    <row r="11" spans="1:92" x14ac:dyDescent="0.25">
      <c r="A11" t="s">
        <v>311</v>
      </c>
      <c r="B11" t="s">
        <v>312</v>
      </c>
      <c r="C11" t="s">
        <v>72</v>
      </c>
      <c r="E11" t="str">
        <f>"GAB2002879"</f>
        <v>GAB2002879</v>
      </c>
      <c r="F11" s="2">
        <v>44314</v>
      </c>
      <c r="G11">
        <v>202110</v>
      </c>
      <c r="H11" t="s">
        <v>108</v>
      </c>
      <c r="I11" t="s">
        <v>109</v>
      </c>
      <c r="J11" t="s">
        <v>313</v>
      </c>
      <c r="K11" t="s">
        <v>75</v>
      </c>
      <c r="L11" t="s">
        <v>93</v>
      </c>
      <c r="M11" t="s">
        <v>94</v>
      </c>
      <c r="N11" t="s">
        <v>353</v>
      </c>
      <c r="O11" t="s">
        <v>78</v>
      </c>
      <c r="P11" t="str">
        <f>"003401                        "</f>
        <v xml:space="preserve">003401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12.3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2.4</v>
      </c>
      <c r="BK11">
        <v>2.5</v>
      </c>
      <c r="BL11">
        <v>64.63</v>
      </c>
      <c r="BM11">
        <v>9.69</v>
      </c>
      <c r="BN11">
        <v>74.319999999999993</v>
      </c>
      <c r="BO11">
        <v>74.319999999999993</v>
      </c>
      <c r="BQ11" t="s">
        <v>354</v>
      </c>
      <c r="BR11" t="s">
        <v>316</v>
      </c>
      <c r="BS11" s="2">
        <v>44316</v>
      </c>
      <c r="BT11" s="3">
        <v>0.36458333333333331</v>
      </c>
      <c r="BU11" t="s">
        <v>355</v>
      </c>
      <c r="BV11" t="s">
        <v>80</v>
      </c>
      <c r="BY11">
        <v>11945.36</v>
      </c>
      <c r="CA11" t="s">
        <v>271</v>
      </c>
      <c r="CC11" t="s">
        <v>94</v>
      </c>
      <c r="CD11">
        <v>4001</v>
      </c>
      <c r="CE11" t="s">
        <v>319</v>
      </c>
      <c r="CI11">
        <v>1</v>
      </c>
      <c r="CJ11">
        <v>2</v>
      </c>
      <c r="CK11">
        <v>21</v>
      </c>
      <c r="CL11" t="s">
        <v>80</v>
      </c>
    </row>
    <row r="12" spans="1:92" x14ac:dyDescent="0.25">
      <c r="A12" t="s">
        <v>311</v>
      </c>
      <c r="B12" t="s">
        <v>312</v>
      </c>
      <c r="C12" t="s">
        <v>72</v>
      </c>
      <c r="E12" t="str">
        <f>"009940773447"</f>
        <v>009940773447</v>
      </c>
      <c r="F12" s="2">
        <v>44314</v>
      </c>
      <c r="G12">
        <v>202110</v>
      </c>
      <c r="H12" t="s">
        <v>257</v>
      </c>
      <c r="I12" t="s">
        <v>258</v>
      </c>
      <c r="J12" t="s">
        <v>356</v>
      </c>
      <c r="K12" t="s">
        <v>75</v>
      </c>
      <c r="L12" t="s">
        <v>357</v>
      </c>
      <c r="M12" t="s">
        <v>358</v>
      </c>
      <c r="N12" t="s">
        <v>359</v>
      </c>
      <c r="O12" t="s">
        <v>78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23.37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2.2999999999999998</v>
      </c>
      <c r="BK12">
        <v>2.5</v>
      </c>
      <c r="BL12">
        <v>122.81</v>
      </c>
      <c r="BM12">
        <v>18.420000000000002</v>
      </c>
      <c r="BN12">
        <v>141.22999999999999</v>
      </c>
      <c r="BO12">
        <v>141.22999999999999</v>
      </c>
      <c r="BQ12" t="s">
        <v>360</v>
      </c>
      <c r="BR12" t="s">
        <v>361</v>
      </c>
      <c r="BS12" s="2">
        <v>44315</v>
      </c>
      <c r="BT12" s="3">
        <v>0.35416666666666669</v>
      </c>
      <c r="BU12" t="s">
        <v>362</v>
      </c>
      <c r="BV12" t="s">
        <v>106</v>
      </c>
      <c r="BY12">
        <v>11507.92</v>
      </c>
      <c r="BZ12" t="s">
        <v>84</v>
      </c>
      <c r="CA12" t="s">
        <v>363</v>
      </c>
      <c r="CC12" t="s">
        <v>358</v>
      </c>
      <c r="CD12">
        <v>9701</v>
      </c>
      <c r="CE12" t="s">
        <v>83</v>
      </c>
      <c r="CF12" s="2">
        <v>44315</v>
      </c>
      <c r="CI12">
        <v>1</v>
      </c>
      <c r="CJ12">
        <v>1</v>
      </c>
      <c r="CK12">
        <v>23</v>
      </c>
      <c r="CL12" t="s">
        <v>80</v>
      </c>
    </row>
    <row r="13" spans="1:92" x14ac:dyDescent="0.25">
      <c r="A13" t="s">
        <v>311</v>
      </c>
      <c r="B13" t="s">
        <v>312</v>
      </c>
      <c r="C13" t="s">
        <v>72</v>
      </c>
      <c r="E13" t="str">
        <f>"009940773448"</f>
        <v>009940773448</v>
      </c>
      <c r="F13" s="2">
        <v>44314</v>
      </c>
      <c r="G13">
        <v>202110</v>
      </c>
      <c r="H13" t="s">
        <v>257</v>
      </c>
      <c r="I13" t="s">
        <v>258</v>
      </c>
      <c r="J13" t="s">
        <v>356</v>
      </c>
      <c r="K13" t="s">
        <v>75</v>
      </c>
      <c r="L13" t="s">
        <v>108</v>
      </c>
      <c r="M13" t="s">
        <v>109</v>
      </c>
      <c r="N13" t="s">
        <v>364</v>
      </c>
      <c r="O13" t="s">
        <v>78</v>
      </c>
      <c r="P13" t="str">
        <f>"NO REF                        "</f>
        <v xml:space="preserve">NO REF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14.76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2.4</v>
      </c>
      <c r="BJ13">
        <v>2.9</v>
      </c>
      <c r="BK13">
        <v>3</v>
      </c>
      <c r="BL13">
        <v>77.55</v>
      </c>
      <c r="BM13">
        <v>11.63</v>
      </c>
      <c r="BN13">
        <v>89.18</v>
      </c>
      <c r="BO13">
        <v>89.18</v>
      </c>
      <c r="BQ13" t="s">
        <v>365</v>
      </c>
      <c r="BR13" t="s">
        <v>361</v>
      </c>
      <c r="BS13" s="2">
        <v>44315</v>
      </c>
      <c r="BT13" s="3">
        <v>0.4145833333333333</v>
      </c>
      <c r="BU13" t="s">
        <v>366</v>
      </c>
      <c r="BV13" t="s">
        <v>106</v>
      </c>
      <c r="BY13">
        <v>14430.76</v>
      </c>
      <c r="BZ13" t="s">
        <v>84</v>
      </c>
      <c r="CA13" t="s">
        <v>112</v>
      </c>
      <c r="CC13" t="s">
        <v>109</v>
      </c>
      <c r="CD13">
        <v>7460</v>
      </c>
      <c r="CE13" t="s">
        <v>83</v>
      </c>
      <c r="CI13">
        <v>1</v>
      </c>
      <c r="CJ13">
        <v>1</v>
      </c>
      <c r="CK13">
        <v>21</v>
      </c>
      <c r="CL13" t="s">
        <v>80</v>
      </c>
    </row>
    <row r="14" spans="1:92" x14ac:dyDescent="0.25">
      <c r="A14" t="s">
        <v>311</v>
      </c>
      <c r="B14" t="s">
        <v>312</v>
      </c>
      <c r="C14" t="s">
        <v>72</v>
      </c>
      <c r="E14" t="str">
        <f>"GAB2002871"</f>
        <v>GAB2002871</v>
      </c>
      <c r="F14" s="2">
        <v>44314</v>
      </c>
      <c r="G14">
        <v>202110</v>
      </c>
      <c r="H14" t="s">
        <v>108</v>
      </c>
      <c r="I14" t="s">
        <v>109</v>
      </c>
      <c r="J14" t="s">
        <v>313</v>
      </c>
      <c r="K14" t="s">
        <v>75</v>
      </c>
      <c r="L14" t="s">
        <v>125</v>
      </c>
      <c r="M14" t="s">
        <v>126</v>
      </c>
      <c r="N14" t="s">
        <v>367</v>
      </c>
      <c r="O14" t="s">
        <v>129</v>
      </c>
      <c r="P14" t="str">
        <f>"CT065555                      "</f>
        <v xml:space="preserve">CT065555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20.14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0.4</v>
      </c>
      <c r="BJ14">
        <v>1.8</v>
      </c>
      <c r="BK14">
        <v>2</v>
      </c>
      <c r="BL14">
        <v>110.85</v>
      </c>
      <c r="BM14">
        <v>16.63</v>
      </c>
      <c r="BN14">
        <v>127.48</v>
      </c>
      <c r="BO14">
        <v>127.48</v>
      </c>
      <c r="BQ14" t="s">
        <v>368</v>
      </c>
      <c r="BR14" t="s">
        <v>316</v>
      </c>
      <c r="BS14" t="s">
        <v>79</v>
      </c>
      <c r="BY14">
        <v>8991.18</v>
      </c>
      <c r="CC14" t="s">
        <v>126</v>
      </c>
      <c r="CD14">
        <v>1684</v>
      </c>
      <c r="CE14" t="s">
        <v>83</v>
      </c>
      <c r="CI14">
        <v>2</v>
      </c>
      <c r="CJ14" t="s">
        <v>79</v>
      </c>
      <c r="CK14" t="s">
        <v>206</v>
      </c>
      <c r="CL14" t="s">
        <v>80</v>
      </c>
    </row>
    <row r="15" spans="1:92" x14ac:dyDescent="0.25">
      <c r="A15" t="s">
        <v>311</v>
      </c>
      <c r="B15" t="s">
        <v>312</v>
      </c>
      <c r="C15" t="s">
        <v>72</v>
      </c>
      <c r="E15" t="str">
        <f>"GAB2002868"</f>
        <v>GAB2002868</v>
      </c>
      <c r="F15" s="2">
        <v>44314</v>
      </c>
      <c r="G15">
        <v>202110</v>
      </c>
      <c r="H15" t="s">
        <v>108</v>
      </c>
      <c r="I15" t="s">
        <v>109</v>
      </c>
      <c r="J15" t="s">
        <v>313</v>
      </c>
      <c r="K15" t="s">
        <v>75</v>
      </c>
      <c r="L15" t="s">
        <v>142</v>
      </c>
      <c r="M15" t="s">
        <v>143</v>
      </c>
      <c r="N15" t="s">
        <v>369</v>
      </c>
      <c r="O15" t="s">
        <v>129</v>
      </c>
      <c r="P15" t="str">
        <f>"CT065542                      "</f>
        <v xml:space="preserve">CT065542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29.52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3.8</v>
      </c>
      <c r="BK15">
        <v>4</v>
      </c>
      <c r="BL15">
        <v>160.13</v>
      </c>
      <c r="BM15">
        <v>24.02</v>
      </c>
      <c r="BN15">
        <v>184.15</v>
      </c>
      <c r="BO15">
        <v>184.15</v>
      </c>
      <c r="BQ15" t="s">
        <v>370</v>
      </c>
      <c r="BR15" t="s">
        <v>316</v>
      </c>
      <c r="BS15" t="s">
        <v>79</v>
      </c>
      <c r="BY15">
        <v>19200</v>
      </c>
      <c r="CC15" t="s">
        <v>143</v>
      </c>
      <c r="CD15">
        <v>2740</v>
      </c>
      <c r="CE15" t="s">
        <v>83</v>
      </c>
      <c r="CI15">
        <v>2</v>
      </c>
      <c r="CJ15" t="s">
        <v>79</v>
      </c>
      <c r="CK15" t="s">
        <v>371</v>
      </c>
      <c r="CL15" t="s">
        <v>80</v>
      </c>
    </row>
    <row r="16" spans="1:92" x14ac:dyDescent="0.25">
      <c r="A16" t="s">
        <v>311</v>
      </c>
      <c r="B16" t="s">
        <v>312</v>
      </c>
      <c r="C16" t="s">
        <v>72</v>
      </c>
      <c r="E16" t="str">
        <f>"GAB2002867"</f>
        <v>GAB2002867</v>
      </c>
      <c r="F16" s="2">
        <v>44314</v>
      </c>
      <c r="G16">
        <v>202110</v>
      </c>
      <c r="H16" t="s">
        <v>108</v>
      </c>
      <c r="I16" t="s">
        <v>109</v>
      </c>
      <c r="J16" t="s">
        <v>313</v>
      </c>
      <c r="K16" t="s">
        <v>75</v>
      </c>
      <c r="L16" t="s">
        <v>372</v>
      </c>
      <c r="M16" t="s">
        <v>373</v>
      </c>
      <c r="N16" t="s">
        <v>374</v>
      </c>
      <c r="O16" t="s">
        <v>129</v>
      </c>
      <c r="P16" t="str">
        <f>"CT065544 CT065543             "</f>
        <v xml:space="preserve">CT065544 CT065543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29.52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3.6</v>
      </c>
      <c r="BJ16">
        <v>6.5</v>
      </c>
      <c r="BK16">
        <v>7</v>
      </c>
      <c r="BL16">
        <v>160.13</v>
      </c>
      <c r="BM16">
        <v>24.02</v>
      </c>
      <c r="BN16">
        <v>184.15</v>
      </c>
      <c r="BO16">
        <v>184.15</v>
      </c>
      <c r="BQ16" t="s">
        <v>375</v>
      </c>
      <c r="BR16" t="s">
        <v>316</v>
      </c>
      <c r="BS16" t="s">
        <v>79</v>
      </c>
      <c r="BY16">
        <v>32645.759999999998</v>
      </c>
      <c r="CC16" t="s">
        <v>373</v>
      </c>
      <c r="CD16">
        <v>639</v>
      </c>
      <c r="CE16" t="s">
        <v>83</v>
      </c>
      <c r="CI16">
        <v>7</v>
      </c>
      <c r="CJ16" t="s">
        <v>79</v>
      </c>
      <c r="CK16" t="s">
        <v>371</v>
      </c>
      <c r="CL16" t="s">
        <v>80</v>
      </c>
    </row>
    <row r="17" spans="1:90" x14ac:dyDescent="0.25">
      <c r="A17" t="s">
        <v>311</v>
      </c>
      <c r="B17" t="s">
        <v>312</v>
      </c>
      <c r="C17" t="s">
        <v>72</v>
      </c>
      <c r="E17" t="str">
        <f>"GAB2002866"</f>
        <v>GAB2002866</v>
      </c>
      <c r="F17" s="2">
        <v>44314</v>
      </c>
      <c r="G17">
        <v>202110</v>
      </c>
      <c r="H17" t="s">
        <v>108</v>
      </c>
      <c r="I17" t="s">
        <v>109</v>
      </c>
      <c r="J17" t="s">
        <v>313</v>
      </c>
      <c r="K17" t="s">
        <v>75</v>
      </c>
      <c r="L17" t="s">
        <v>277</v>
      </c>
      <c r="M17" t="s">
        <v>278</v>
      </c>
      <c r="N17" t="s">
        <v>376</v>
      </c>
      <c r="O17" t="s">
        <v>129</v>
      </c>
      <c r="P17" t="str">
        <f>"CT065553                      "</f>
        <v xml:space="preserve">CT065553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38.130000000000003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10.199999999999999</v>
      </c>
      <c r="BJ17">
        <v>24.5</v>
      </c>
      <c r="BK17">
        <v>25</v>
      </c>
      <c r="BL17">
        <v>205.39</v>
      </c>
      <c r="BM17">
        <v>30.81</v>
      </c>
      <c r="BN17">
        <v>236.2</v>
      </c>
      <c r="BO17">
        <v>236.2</v>
      </c>
      <c r="BQ17" t="s">
        <v>377</v>
      </c>
      <c r="BR17" t="s">
        <v>316</v>
      </c>
      <c r="BS17" t="s">
        <v>79</v>
      </c>
      <c r="BY17">
        <v>122516.06</v>
      </c>
      <c r="CC17" t="s">
        <v>278</v>
      </c>
      <c r="CD17">
        <v>699</v>
      </c>
      <c r="CE17" t="s">
        <v>83</v>
      </c>
      <c r="CI17">
        <v>3</v>
      </c>
      <c r="CJ17" t="s">
        <v>79</v>
      </c>
      <c r="CK17" t="s">
        <v>378</v>
      </c>
      <c r="CL17" t="s">
        <v>80</v>
      </c>
    </row>
    <row r="18" spans="1:90" x14ac:dyDescent="0.25">
      <c r="A18" t="s">
        <v>311</v>
      </c>
      <c r="B18" t="s">
        <v>312</v>
      </c>
      <c r="C18" t="s">
        <v>72</v>
      </c>
      <c r="E18" t="str">
        <f>"GAB2002861"</f>
        <v>GAB2002861</v>
      </c>
      <c r="F18" s="2">
        <v>44314</v>
      </c>
      <c r="G18">
        <v>202110</v>
      </c>
      <c r="H18" t="s">
        <v>108</v>
      </c>
      <c r="I18" t="s">
        <v>109</v>
      </c>
      <c r="J18" t="s">
        <v>313</v>
      </c>
      <c r="K18" t="s">
        <v>75</v>
      </c>
      <c r="L18" t="s">
        <v>76</v>
      </c>
      <c r="M18" t="s">
        <v>77</v>
      </c>
      <c r="N18" t="s">
        <v>379</v>
      </c>
      <c r="O18" t="s">
        <v>129</v>
      </c>
      <c r="P18" t="str">
        <f>"CT065554                      "</f>
        <v xml:space="preserve">CT065554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20.14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0.7</v>
      </c>
      <c r="BJ18">
        <v>1.7</v>
      </c>
      <c r="BK18">
        <v>2</v>
      </c>
      <c r="BL18">
        <v>110.85</v>
      </c>
      <c r="BM18">
        <v>16.63</v>
      </c>
      <c r="BN18">
        <v>127.48</v>
      </c>
      <c r="BO18">
        <v>127.48</v>
      </c>
      <c r="BQ18" t="s">
        <v>380</v>
      </c>
      <c r="BR18" t="s">
        <v>316</v>
      </c>
      <c r="BS18" t="s">
        <v>79</v>
      </c>
      <c r="BY18">
        <v>8719.2999999999993</v>
      </c>
      <c r="CC18" t="s">
        <v>77</v>
      </c>
      <c r="CD18">
        <v>2193</v>
      </c>
      <c r="CE18" t="s">
        <v>83</v>
      </c>
      <c r="CI18">
        <v>2</v>
      </c>
      <c r="CJ18" t="s">
        <v>79</v>
      </c>
      <c r="CK18" t="s">
        <v>206</v>
      </c>
      <c r="CL18" t="s">
        <v>80</v>
      </c>
    </row>
    <row r="19" spans="1:90" x14ac:dyDescent="0.25">
      <c r="A19" t="s">
        <v>311</v>
      </c>
      <c r="B19" t="s">
        <v>312</v>
      </c>
      <c r="C19" t="s">
        <v>72</v>
      </c>
      <c r="E19" t="str">
        <f>"GAB2002860"</f>
        <v>GAB2002860</v>
      </c>
      <c r="F19" s="2">
        <v>44314</v>
      </c>
      <c r="G19">
        <v>202110</v>
      </c>
      <c r="H19" t="s">
        <v>108</v>
      </c>
      <c r="I19" t="s">
        <v>109</v>
      </c>
      <c r="J19" t="s">
        <v>313</v>
      </c>
      <c r="K19" t="s">
        <v>75</v>
      </c>
      <c r="L19" t="s">
        <v>103</v>
      </c>
      <c r="M19" t="s">
        <v>104</v>
      </c>
      <c r="N19" t="s">
        <v>381</v>
      </c>
      <c r="O19" t="s">
        <v>129</v>
      </c>
      <c r="P19" t="str">
        <f>"CT065552                      "</f>
        <v xml:space="preserve">CT065552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20.14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0.6</v>
      </c>
      <c r="BJ19">
        <v>1.8</v>
      </c>
      <c r="BK19">
        <v>2</v>
      </c>
      <c r="BL19">
        <v>110.85</v>
      </c>
      <c r="BM19">
        <v>16.63</v>
      </c>
      <c r="BN19">
        <v>127.48</v>
      </c>
      <c r="BO19">
        <v>127.48</v>
      </c>
      <c r="BQ19" t="s">
        <v>382</v>
      </c>
      <c r="BR19" t="s">
        <v>316</v>
      </c>
      <c r="BS19" t="s">
        <v>79</v>
      </c>
      <c r="BY19">
        <v>8825.0400000000009</v>
      </c>
      <c r="CC19" t="s">
        <v>104</v>
      </c>
      <c r="CD19">
        <v>181</v>
      </c>
      <c r="CE19" t="s">
        <v>83</v>
      </c>
      <c r="CI19">
        <v>2</v>
      </c>
      <c r="CJ19" t="s">
        <v>79</v>
      </c>
      <c r="CK19" t="s">
        <v>206</v>
      </c>
      <c r="CL19" t="s">
        <v>80</v>
      </c>
    </row>
    <row r="20" spans="1:90" x14ac:dyDescent="0.25">
      <c r="A20" t="s">
        <v>311</v>
      </c>
      <c r="B20" t="s">
        <v>312</v>
      </c>
      <c r="C20" t="s">
        <v>72</v>
      </c>
      <c r="E20" t="str">
        <f>"GAB2002859"</f>
        <v>GAB2002859</v>
      </c>
      <c r="F20" s="2">
        <v>44314</v>
      </c>
      <c r="G20">
        <v>202110</v>
      </c>
      <c r="H20" t="s">
        <v>108</v>
      </c>
      <c r="I20" t="s">
        <v>109</v>
      </c>
      <c r="J20" t="s">
        <v>313</v>
      </c>
      <c r="K20" t="s">
        <v>75</v>
      </c>
      <c r="L20" t="s">
        <v>383</v>
      </c>
      <c r="M20" t="s">
        <v>384</v>
      </c>
      <c r="N20" t="s">
        <v>385</v>
      </c>
      <c r="O20" t="s">
        <v>129</v>
      </c>
      <c r="P20" t="str">
        <f>"CT065545                      "</f>
        <v xml:space="preserve">CT065545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23.98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1.4</v>
      </c>
      <c r="BJ20">
        <v>6</v>
      </c>
      <c r="BK20">
        <v>6</v>
      </c>
      <c r="BL20">
        <v>131.04</v>
      </c>
      <c r="BM20">
        <v>19.66</v>
      </c>
      <c r="BN20">
        <v>150.69999999999999</v>
      </c>
      <c r="BO20">
        <v>150.69999999999999</v>
      </c>
      <c r="BQ20" t="s">
        <v>386</v>
      </c>
      <c r="BR20" t="s">
        <v>316</v>
      </c>
      <c r="BS20" t="s">
        <v>79</v>
      </c>
      <c r="BY20">
        <v>29917.439999999999</v>
      </c>
      <c r="CC20" t="s">
        <v>384</v>
      </c>
      <c r="CD20">
        <v>1200</v>
      </c>
      <c r="CE20" t="s">
        <v>83</v>
      </c>
      <c r="CI20">
        <v>3</v>
      </c>
      <c r="CJ20" t="s">
        <v>79</v>
      </c>
      <c r="CK20" t="s">
        <v>207</v>
      </c>
      <c r="CL20" t="s">
        <v>80</v>
      </c>
    </row>
    <row r="21" spans="1:90" x14ac:dyDescent="0.25">
      <c r="A21" t="s">
        <v>311</v>
      </c>
      <c r="B21" t="s">
        <v>312</v>
      </c>
      <c r="C21" t="s">
        <v>72</v>
      </c>
      <c r="E21" t="str">
        <f>"GAB2002858"</f>
        <v>GAB2002858</v>
      </c>
      <c r="F21" s="2">
        <v>44314</v>
      </c>
      <c r="G21">
        <v>202110</v>
      </c>
      <c r="H21" t="s">
        <v>108</v>
      </c>
      <c r="I21" t="s">
        <v>109</v>
      </c>
      <c r="J21" t="s">
        <v>313</v>
      </c>
      <c r="K21" t="s">
        <v>75</v>
      </c>
      <c r="L21" t="s">
        <v>103</v>
      </c>
      <c r="M21" t="s">
        <v>104</v>
      </c>
      <c r="N21" t="s">
        <v>387</v>
      </c>
      <c r="O21" t="s">
        <v>129</v>
      </c>
      <c r="P21" t="str">
        <f>"CT065509                      "</f>
        <v xml:space="preserve">CT065509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20.14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2.4</v>
      </c>
      <c r="BK21">
        <v>3</v>
      </c>
      <c r="BL21">
        <v>110.85</v>
      </c>
      <c r="BM21">
        <v>16.63</v>
      </c>
      <c r="BN21">
        <v>127.48</v>
      </c>
      <c r="BO21">
        <v>127.48</v>
      </c>
      <c r="BR21" t="s">
        <v>316</v>
      </c>
      <c r="BS21" t="s">
        <v>79</v>
      </c>
      <c r="BY21">
        <v>12000</v>
      </c>
      <c r="CC21" t="s">
        <v>104</v>
      </c>
      <c r="CD21">
        <v>147</v>
      </c>
      <c r="CE21" t="s">
        <v>83</v>
      </c>
      <c r="CI21">
        <v>2</v>
      </c>
      <c r="CJ21" t="s">
        <v>79</v>
      </c>
      <c r="CK21" t="s">
        <v>206</v>
      </c>
      <c r="CL21" t="s">
        <v>80</v>
      </c>
    </row>
    <row r="22" spans="1:90" x14ac:dyDescent="0.25">
      <c r="A22" t="s">
        <v>311</v>
      </c>
      <c r="B22" t="s">
        <v>312</v>
      </c>
      <c r="C22" t="s">
        <v>72</v>
      </c>
      <c r="E22" t="str">
        <f>"GAB2002857"</f>
        <v>GAB2002857</v>
      </c>
      <c r="F22" s="2">
        <v>44314</v>
      </c>
      <c r="G22">
        <v>202110</v>
      </c>
      <c r="H22" t="s">
        <v>108</v>
      </c>
      <c r="I22" t="s">
        <v>109</v>
      </c>
      <c r="J22" t="s">
        <v>313</v>
      </c>
      <c r="K22" t="s">
        <v>75</v>
      </c>
      <c r="L22" t="s">
        <v>99</v>
      </c>
      <c r="M22" t="s">
        <v>100</v>
      </c>
      <c r="N22" t="s">
        <v>388</v>
      </c>
      <c r="O22" t="s">
        <v>129</v>
      </c>
      <c r="P22" t="str">
        <f>"CT065387                      "</f>
        <v xml:space="preserve">CT065387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27.04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13.3</v>
      </c>
      <c r="BJ22">
        <v>22.6</v>
      </c>
      <c r="BK22">
        <v>23</v>
      </c>
      <c r="BL22">
        <v>147.11000000000001</v>
      </c>
      <c r="BM22">
        <v>22.07</v>
      </c>
      <c r="BN22">
        <v>169.18</v>
      </c>
      <c r="BO22">
        <v>169.18</v>
      </c>
      <c r="BQ22" t="s">
        <v>389</v>
      </c>
      <c r="BR22" t="s">
        <v>316</v>
      </c>
      <c r="BS22" t="s">
        <v>79</v>
      </c>
      <c r="BY22">
        <v>112800</v>
      </c>
      <c r="CC22" t="s">
        <v>100</v>
      </c>
      <c r="CD22">
        <v>1559</v>
      </c>
      <c r="CE22" t="s">
        <v>83</v>
      </c>
      <c r="CI22">
        <v>2</v>
      </c>
      <c r="CJ22" t="s">
        <v>79</v>
      </c>
      <c r="CK22" t="s">
        <v>206</v>
      </c>
      <c r="CL22" t="s">
        <v>80</v>
      </c>
    </row>
    <row r="23" spans="1:90" x14ac:dyDescent="0.25">
      <c r="A23" t="s">
        <v>311</v>
      </c>
      <c r="B23" t="s">
        <v>312</v>
      </c>
      <c r="C23" t="s">
        <v>72</v>
      </c>
      <c r="E23" t="str">
        <f>"GAB2002872"</f>
        <v>GAB2002872</v>
      </c>
      <c r="F23" s="2">
        <v>44314</v>
      </c>
      <c r="G23">
        <v>202110</v>
      </c>
      <c r="H23" t="s">
        <v>108</v>
      </c>
      <c r="I23" t="s">
        <v>109</v>
      </c>
      <c r="J23" t="s">
        <v>313</v>
      </c>
      <c r="K23" t="s">
        <v>75</v>
      </c>
      <c r="L23" t="s">
        <v>390</v>
      </c>
      <c r="M23" t="s">
        <v>390</v>
      </c>
      <c r="N23" t="s">
        <v>391</v>
      </c>
      <c r="O23" t="s">
        <v>129</v>
      </c>
      <c r="P23" t="str">
        <f>"CT065535                      "</f>
        <v xml:space="preserve">CT065535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16.91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4.5</v>
      </c>
      <c r="BJ23">
        <v>8.1</v>
      </c>
      <c r="BK23">
        <v>9</v>
      </c>
      <c r="BL23">
        <v>93.87</v>
      </c>
      <c r="BM23">
        <v>14.08</v>
      </c>
      <c r="BN23">
        <v>107.95</v>
      </c>
      <c r="BO23">
        <v>107.95</v>
      </c>
      <c r="BQ23" t="s">
        <v>392</v>
      </c>
      <c r="BR23" t="s">
        <v>316</v>
      </c>
      <c r="BS23" s="2">
        <v>44315</v>
      </c>
      <c r="BT23" s="3">
        <v>0.47569444444444442</v>
      </c>
      <c r="BU23" t="s">
        <v>393</v>
      </c>
      <c r="BV23" t="s">
        <v>106</v>
      </c>
      <c r="BY23">
        <v>40668.71</v>
      </c>
      <c r="CA23" t="s">
        <v>394</v>
      </c>
      <c r="CC23" t="s">
        <v>390</v>
      </c>
      <c r="CD23">
        <v>6835</v>
      </c>
      <c r="CE23" t="s">
        <v>83</v>
      </c>
      <c r="CI23">
        <v>2</v>
      </c>
      <c r="CJ23">
        <v>1</v>
      </c>
      <c r="CK23" t="s">
        <v>130</v>
      </c>
      <c r="CL23" t="s">
        <v>80</v>
      </c>
    </row>
    <row r="24" spans="1:90" x14ac:dyDescent="0.25">
      <c r="A24" t="s">
        <v>311</v>
      </c>
      <c r="B24" t="s">
        <v>312</v>
      </c>
      <c r="C24" t="s">
        <v>72</v>
      </c>
      <c r="E24" t="str">
        <f>"GAB2002876"</f>
        <v>GAB2002876</v>
      </c>
      <c r="F24" s="2">
        <v>44314</v>
      </c>
      <c r="G24">
        <v>202110</v>
      </c>
      <c r="H24" t="s">
        <v>108</v>
      </c>
      <c r="I24" t="s">
        <v>109</v>
      </c>
      <c r="J24" t="s">
        <v>313</v>
      </c>
      <c r="K24" t="s">
        <v>75</v>
      </c>
      <c r="L24" t="s">
        <v>117</v>
      </c>
      <c r="M24" t="s">
        <v>118</v>
      </c>
      <c r="N24" t="s">
        <v>395</v>
      </c>
      <c r="O24" t="s">
        <v>129</v>
      </c>
      <c r="P24" t="str">
        <f>"003398                        "</f>
        <v xml:space="preserve">003398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20.14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</v>
      </c>
      <c r="BJ24">
        <v>5.7</v>
      </c>
      <c r="BK24">
        <v>6</v>
      </c>
      <c r="BL24">
        <v>110.85</v>
      </c>
      <c r="BM24">
        <v>16.63</v>
      </c>
      <c r="BN24">
        <v>127.48</v>
      </c>
      <c r="BO24">
        <v>127.48</v>
      </c>
      <c r="BQ24" t="s">
        <v>396</v>
      </c>
      <c r="BR24" t="s">
        <v>316</v>
      </c>
      <c r="BS24" t="s">
        <v>79</v>
      </c>
      <c r="BY24">
        <v>28312.2</v>
      </c>
      <c r="CC24" t="s">
        <v>118</v>
      </c>
      <c r="CD24">
        <v>3201</v>
      </c>
      <c r="CE24" t="s">
        <v>83</v>
      </c>
      <c r="CI24">
        <v>3</v>
      </c>
      <c r="CJ24" t="s">
        <v>79</v>
      </c>
      <c r="CK24" t="s">
        <v>206</v>
      </c>
      <c r="CL24" t="s">
        <v>80</v>
      </c>
    </row>
    <row r="25" spans="1:90" x14ac:dyDescent="0.25">
      <c r="A25" t="s">
        <v>311</v>
      </c>
      <c r="B25" t="s">
        <v>312</v>
      </c>
      <c r="C25" t="s">
        <v>72</v>
      </c>
      <c r="E25" t="str">
        <f>"GAB2002878"</f>
        <v>GAB2002878</v>
      </c>
      <c r="F25" s="2">
        <v>44314</v>
      </c>
      <c r="G25">
        <v>202110</v>
      </c>
      <c r="H25" t="s">
        <v>108</v>
      </c>
      <c r="I25" t="s">
        <v>109</v>
      </c>
      <c r="J25" t="s">
        <v>313</v>
      </c>
      <c r="K25" t="s">
        <v>75</v>
      </c>
      <c r="L25" t="s">
        <v>184</v>
      </c>
      <c r="M25" t="s">
        <v>185</v>
      </c>
      <c r="N25" t="s">
        <v>397</v>
      </c>
      <c r="O25" t="s">
        <v>129</v>
      </c>
      <c r="P25" t="str">
        <f>"CT065563                      "</f>
        <v xml:space="preserve">CT065563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23.98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2.2999999999999998</v>
      </c>
      <c r="BJ25">
        <v>6</v>
      </c>
      <c r="BK25">
        <v>6</v>
      </c>
      <c r="BL25">
        <v>131.04</v>
      </c>
      <c r="BM25">
        <v>19.66</v>
      </c>
      <c r="BN25">
        <v>150.69999999999999</v>
      </c>
      <c r="BO25">
        <v>150.69999999999999</v>
      </c>
      <c r="BQ25" t="s">
        <v>398</v>
      </c>
      <c r="BR25" t="s">
        <v>316</v>
      </c>
      <c r="BS25" t="s">
        <v>79</v>
      </c>
      <c r="BY25">
        <v>29940.48</v>
      </c>
      <c r="CC25" t="s">
        <v>185</v>
      </c>
      <c r="CD25">
        <v>2571</v>
      </c>
      <c r="CE25" t="s">
        <v>83</v>
      </c>
      <c r="CI25">
        <v>3</v>
      </c>
      <c r="CJ25" t="s">
        <v>79</v>
      </c>
      <c r="CK25" t="s">
        <v>207</v>
      </c>
      <c r="CL25" t="s">
        <v>80</v>
      </c>
    </row>
    <row r="26" spans="1:90" x14ac:dyDescent="0.25">
      <c r="A26" t="s">
        <v>311</v>
      </c>
      <c r="B26" t="s">
        <v>312</v>
      </c>
      <c r="C26" t="s">
        <v>72</v>
      </c>
      <c r="E26" t="str">
        <f>"GAB2002892"</f>
        <v>GAB2002892</v>
      </c>
      <c r="F26" s="2">
        <v>44315</v>
      </c>
      <c r="G26">
        <v>202110</v>
      </c>
      <c r="H26" t="s">
        <v>108</v>
      </c>
      <c r="I26" t="s">
        <v>109</v>
      </c>
      <c r="J26" t="s">
        <v>313</v>
      </c>
      <c r="K26" t="s">
        <v>75</v>
      </c>
      <c r="L26" t="s">
        <v>277</v>
      </c>
      <c r="M26" t="s">
        <v>278</v>
      </c>
      <c r="N26" t="s">
        <v>376</v>
      </c>
      <c r="O26" t="s">
        <v>129</v>
      </c>
      <c r="P26" t="str">
        <f>"CT065581                      "</f>
        <v xml:space="preserve">CT065581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23.98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2.5</v>
      </c>
      <c r="BJ26">
        <v>5.9</v>
      </c>
      <c r="BK26">
        <v>6</v>
      </c>
      <c r="BL26">
        <v>131.04</v>
      </c>
      <c r="BM26">
        <v>19.66</v>
      </c>
      <c r="BN26">
        <v>150.69999999999999</v>
      </c>
      <c r="BO26">
        <v>150.69999999999999</v>
      </c>
      <c r="BQ26" t="s">
        <v>377</v>
      </c>
      <c r="BR26" t="s">
        <v>316</v>
      </c>
      <c r="BS26" t="s">
        <v>79</v>
      </c>
      <c r="BY26">
        <v>29265.599999999999</v>
      </c>
      <c r="CC26" t="s">
        <v>278</v>
      </c>
      <c r="CD26">
        <v>699</v>
      </c>
      <c r="CE26" t="s">
        <v>83</v>
      </c>
      <c r="CI26">
        <v>3</v>
      </c>
      <c r="CJ26" t="s">
        <v>79</v>
      </c>
      <c r="CK26" t="s">
        <v>378</v>
      </c>
      <c r="CL26" t="s">
        <v>80</v>
      </c>
    </row>
    <row r="27" spans="1:90" x14ac:dyDescent="0.25">
      <c r="A27" t="s">
        <v>311</v>
      </c>
      <c r="B27" t="s">
        <v>312</v>
      </c>
      <c r="C27" t="s">
        <v>72</v>
      </c>
      <c r="E27" t="str">
        <f>"GAB2002894"</f>
        <v>GAB2002894</v>
      </c>
      <c r="F27" s="2">
        <v>44315</v>
      </c>
      <c r="G27">
        <v>202110</v>
      </c>
      <c r="H27" t="s">
        <v>108</v>
      </c>
      <c r="I27" t="s">
        <v>109</v>
      </c>
      <c r="J27" t="s">
        <v>313</v>
      </c>
      <c r="K27" t="s">
        <v>75</v>
      </c>
      <c r="L27" t="s">
        <v>76</v>
      </c>
      <c r="M27" t="s">
        <v>77</v>
      </c>
      <c r="N27" t="s">
        <v>399</v>
      </c>
      <c r="O27" t="s">
        <v>129</v>
      </c>
      <c r="P27" t="str">
        <f>"CT065575                      "</f>
        <v xml:space="preserve">CT065575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20.14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2.4</v>
      </c>
      <c r="BK27">
        <v>3</v>
      </c>
      <c r="BL27">
        <v>110.85</v>
      </c>
      <c r="BM27">
        <v>16.63</v>
      </c>
      <c r="BN27">
        <v>127.48</v>
      </c>
      <c r="BO27">
        <v>127.48</v>
      </c>
      <c r="BQ27" t="s">
        <v>400</v>
      </c>
      <c r="BR27" t="s">
        <v>316</v>
      </c>
      <c r="BS27" t="s">
        <v>79</v>
      </c>
      <c r="BY27">
        <v>11935</v>
      </c>
      <c r="CC27" t="s">
        <v>77</v>
      </c>
      <c r="CD27">
        <v>2192</v>
      </c>
      <c r="CE27" t="s">
        <v>83</v>
      </c>
      <c r="CI27">
        <v>2</v>
      </c>
      <c r="CJ27" t="s">
        <v>79</v>
      </c>
      <c r="CK27" t="s">
        <v>206</v>
      </c>
      <c r="CL27" t="s">
        <v>80</v>
      </c>
    </row>
    <row r="28" spans="1:90" x14ac:dyDescent="0.25">
      <c r="A28" t="s">
        <v>311</v>
      </c>
      <c r="B28" t="s">
        <v>312</v>
      </c>
      <c r="C28" t="s">
        <v>72</v>
      </c>
      <c r="E28" t="str">
        <f>"GAB2002891"</f>
        <v>GAB2002891</v>
      </c>
      <c r="F28" s="2">
        <v>44315</v>
      </c>
      <c r="G28">
        <v>202110</v>
      </c>
      <c r="H28" t="s">
        <v>108</v>
      </c>
      <c r="I28" t="s">
        <v>109</v>
      </c>
      <c r="J28" t="s">
        <v>313</v>
      </c>
      <c r="K28" t="s">
        <v>75</v>
      </c>
      <c r="L28" t="s">
        <v>277</v>
      </c>
      <c r="M28" t="s">
        <v>278</v>
      </c>
      <c r="N28" t="s">
        <v>401</v>
      </c>
      <c r="O28" t="s">
        <v>78</v>
      </c>
      <c r="P28" t="str">
        <f>"003405                        "</f>
        <v xml:space="preserve">003405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12.3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2.2999999999999998</v>
      </c>
      <c r="BK28">
        <v>2.5</v>
      </c>
      <c r="BL28">
        <v>64.63</v>
      </c>
      <c r="BM28">
        <v>9.69</v>
      </c>
      <c r="BN28">
        <v>74.319999999999993</v>
      </c>
      <c r="BO28">
        <v>74.319999999999993</v>
      </c>
      <c r="BQ28" t="s">
        <v>375</v>
      </c>
      <c r="BR28" t="s">
        <v>316</v>
      </c>
      <c r="BS28" t="s">
        <v>79</v>
      </c>
      <c r="BY28">
        <v>11439.95</v>
      </c>
      <c r="BZ28" t="s">
        <v>30</v>
      </c>
      <c r="CC28" t="s">
        <v>278</v>
      </c>
      <c r="CD28">
        <v>787</v>
      </c>
      <c r="CE28" t="s">
        <v>402</v>
      </c>
      <c r="CI28">
        <v>1</v>
      </c>
      <c r="CJ28" t="s">
        <v>79</v>
      </c>
      <c r="CK28">
        <v>21</v>
      </c>
      <c r="CL28" t="s">
        <v>80</v>
      </c>
    </row>
    <row r="29" spans="1:90" x14ac:dyDescent="0.25">
      <c r="A29" t="s">
        <v>311</v>
      </c>
      <c r="B29" t="s">
        <v>312</v>
      </c>
      <c r="C29" t="s">
        <v>72</v>
      </c>
      <c r="E29" t="str">
        <f>"GAB2002890"</f>
        <v>GAB2002890</v>
      </c>
      <c r="F29" s="2">
        <v>44315</v>
      </c>
      <c r="G29">
        <v>202110</v>
      </c>
      <c r="H29" t="s">
        <v>108</v>
      </c>
      <c r="I29" t="s">
        <v>109</v>
      </c>
      <c r="J29" t="s">
        <v>313</v>
      </c>
      <c r="K29" t="s">
        <v>75</v>
      </c>
      <c r="L29" t="s">
        <v>108</v>
      </c>
      <c r="M29" t="s">
        <v>109</v>
      </c>
      <c r="N29" t="s">
        <v>403</v>
      </c>
      <c r="O29" t="s">
        <v>78</v>
      </c>
      <c r="P29" t="str">
        <f>"CT065578                      "</f>
        <v xml:space="preserve">CT065578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7.69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0.5</v>
      </c>
      <c r="BJ29">
        <v>1.9</v>
      </c>
      <c r="BK29">
        <v>2</v>
      </c>
      <c r="BL29">
        <v>40.4</v>
      </c>
      <c r="BM29">
        <v>6.06</v>
      </c>
      <c r="BN29">
        <v>46.46</v>
      </c>
      <c r="BO29">
        <v>46.46</v>
      </c>
      <c r="BQ29" t="s">
        <v>404</v>
      </c>
      <c r="BR29" t="s">
        <v>316</v>
      </c>
      <c r="BS29" t="s">
        <v>79</v>
      </c>
      <c r="BY29">
        <v>9657</v>
      </c>
      <c r="CC29" t="s">
        <v>109</v>
      </c>
      <c r="CD29">
        <v>7550</v>
      </c>
      <c r="CE29" t="s">
        <v>402</v>
      </c>
      <c r="CI29">
        <v>1</v>
      </c>
      <c r="CJ29" t="s">
        <v>79</v>
      </c>
      <c r="CK29">
        <v>22</v>
      </c>
      <c r="CL29" t="s">
        <v>80</v>
      </c>
    </row>
    <row r="30" spans="1:90" x14ac:dyDescent="0.25">
      <c r="A30" t="s">
        <v>311</v>
      </c>
      <c r="B30" t="s">
        <v>312</v>
      </c>
      <c r="C30" t="s">
        <v>72</v>
      </c>
      <c r="E30" t="str">
        <f>"GAB2002885"</f>
        <v>GAB2002885</v>
      </c>
      <c r="F30" s="2">
        <v>44315</v>
      </c>
      <c r="G30">
        <v>202110</v>
      </c>
      <c r="H30" t="s">
        <v>108</v>
      </c>
      <c r="I30" t="s">
        <v>109</v>
      </c>
      <c r="J30" t="s">
        <v>313</v>
      </c>
      <c r="K30" t="s">
        <v>75</v>
      </c>
      <c r="L30" t="s">
        <v>191</v>
      </c>
      <c r="M30" t="s">
        <v>192</v>
      </c>
      <c r="N30" t="s">
        <v>405</v>
      </c>
      <c r="O30" t="s">
        <v>78</v>
      </c>
      <c r="P30" t="str">
        <f>"CT065574                      "</f>
        <v xml:space="preserve">CT065574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7.69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2.4</v>
      </c>
      <c r="BK30">
        <v>3</v>
      </c>
      <c r="BL30">
        <v>40.4</v>
      </c>
      <c r="BM30">
        <v>6.06</v>
      </c>
      <c r="BN30">
        <v>46.46</v>
      </c>
      <c r="BO30">
        <v>46.46</v>
      </c>
      <c r="BQ30" t="s">
        <v>406</v>
      </c>
      <c r="BR30" t="s">
        <v>316</v>
      </c>
      <c r="BS30" t="s">
        <v>79</v>
      </c>
      <c r="BY30">
        <v>11941.2</v>
      </c>
      <c r="CC30" t="s">
        <v>192</v>
      </c>
      <c r="CD30">
        <v>7600</v>
      </c>
      <c r="CE30" t="s">
        <v>407</v>
      </c>
      <c r="CI30">
        <v>1</v>
      </c>
      <c r="CJ30" t="s">
        <v>79</v>
      </c>
      <c r="CK30">
        <v>22</v>
      </c>
      <c r="CL30" t="s">
        <v>80</v>
      </c>
    </row>
    <row r="31" spans="1:90" x14ac:dyDescent="0.25">
      <c r="A31" t="s">
        <v>311</v>
      </c>
      <c r="B31" t="s">
        <v>312</v>
      </c>
      <c r="C31" t="s">
        <v>72</v>
      </c>
      <c r="E31" t="str">
        <f>"GAB2002886"</f>
        <v>GAB2002886</v>
      </c>
      <c r="F31" s="2">
        <v>44315</v>
      </c>
      <c r="G31">
        <v>202110</v>
      </c>
      <c r="H31" t="s">
        <v>108</v>
      </c>
      <c r="I31" t="s">
        <v>109</v>
      </c>
      <c r="J31" t="s">
        <v>313</v>
      </c>
      <c r="K31" t="s">
        <v>75</v>
      </c>
      <c r="L31" t="s">
        <v>372</v>
      </c>
      <c r="M31" t="s">
        <v>373</v>
      </c>
      <c r="N31" t="s">
        <v>408</v>
      </c>
      <c r="O31" t="s">
        <v>78</v>
      </c>
      <c r="P31" t="str">
        <f>"CT065573                      "</f>
        <v xml:space="preserve">CT065573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19.059999999999999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1.5</v>
      </c>
      <c r="BK31">
        <v>1.5</v>
      </c>
      <c r="BL31">
        <v>100.18</v>
      </c>
      <c r="BM31">
        <v>15.03</v>
      </c>
      <c r="BN31">
        <v>115.21</v>
      </c>
      <c r="BO31">
        <v>115.21</v>
      </c>
      <c r="BQ31" t="s">
        <v>409</v>
      </c>
      <c r="BR31" t="s">
        <v>316</v>
      </c>
      <c r="BS31" t="s">
        <v>79</v>
      </c>
      <c r="BY31">
        <v>7647.78</v>
      </c>
      <c r="CC31" t="s">
        <v>373</v>
      </c>
      <c r="CD31">
        <v>555</v>
      </c>
      <c r="CE31" t="s">
        <v>410</v>
      </c>
      <c r="CI31">
        <v>1</v>
      </c>
      <c r="CJ31" t="s">
        <v>79</v>
      </c>
      <c r="CK31">
        <v>23</v>
      </c>
      <c r="CL31" t="s">
        <v>80</v>
      </c>
    </row>
    <row r="32" spans="1:90" x14ac:dyDescent="0.25">
      <c r="A32" t="s">
        <v>311</v>
      </c>
      <c r="B32" t="s">
        <v>312</v>
      </c>
      <c r="C32" t="s">
        <v>72</v>
      </c>
      <c r="E32" t="str">
        <f>"GAB2002889"</f>
        <v>GAB2002889</v>
      </c>
      <c r="F32" s="2">
        <v>44315</v>
      </c>
      <c r="G32">
        <v>202110</v>
      </c>
      <c r="H32" t="s">
        <v>108</v>
      </c>
      <c r="I32" t="s">
        <v>109</v>
      </c>
      <c r="J32" t="s">
        <v>313</v>
      </c>
      <c r="K32" t="s">
        <v>75</v>
      </c>
      <c r="L32" t="s">
        <v>327</v>
      </c>
      <c r="M32" t="s">
        <v>328</v>
      </c>
      <c r="N32" t="s">
        <v>411</v>
      </c>
      <c r="O32" t="s">
        <v>78</v>
      </c>
      <c r="P32" t="str">
        <f>"CT065570                      "</f>
        <v xml:space="preserve">CT065570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23.37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0.3</v>
      </c>
      <c r="BJ32">
        <v>2.2000000000000002</v>
      </c>
      <c r="BK32">
        <v>2.5</v>
      </c>
      <c r="BL32">
        <v>122.81</v>
      </c>
      <c r="BM32">
        <v>18.420000000000002</v>
      </c>
      <c r="BN32">
        <v>141.22999999999999</v>
      </c>
      <c r="BO32">
        <v>141.22999999999999</v>
      </c>
      <c r="BQ32" t="s">
        <v>412</v>
      </c>
      <c r="BR32" t="s">
        <v>316</v>
      </c>
      <c r="BS32" t="s">
        <v>79</v>
      </c>
      <c r="BY32">
        <v>11135.6</v>
      </c>
      <c r="CC32" t="s">
        <v>328</v>
      </c>
      <c r="CD32">
        <v>9459</v>
      </c>
      <c r="CE32" t="s">
        <v>413</v>
      </c>
      <c r="CI32">
        <v>1</v>
      </c>
      <c r="CJ32" t="s">
        <v>79</v>
      </c>
      <c r="CK32">
        <v>23</v>
      </c>
      <c r="CL32" t="s">
        <v>80</v>
      </c>
    </row>
    <row r="33" spans="1:90" x14ac:dyDescent="0.25">
      <c r="A33" t="s">
        <v>311</v>
      </c>
      <c r="B33" t="s">
        <v>312</v>
      </c>
      <c r="C33" t="s">
        <v>72</v>
      </c>
      <c r="E33" t="str">
        <f>"GAB2002895"</f>
        <v>GAB2002895</v>
      </c>
      <c r="F33" s="2">
        <v>44315</v>
      </c>
      <c r="G33">
        <v>202110</v>
      </c>
      <c r="H33" t="s">
        <v>108</v>
      </c>
      <c r="I33" t="s">
        <v>109</v>
      </c>
      <c r="J33" t="s">
        <v>313</v>
      </c>
      <c r="K33" t="s">
        <v>75</v>
      </c>
      <c r="L33" t="s">
        <v>149</v>
      </c>
      <c r="M33" t="s">
        <v>150</v>
      </c>
      <c r="N33" t="s">
        <v>414</v>
      </c>
      <c r="O33" t="s">
        <v>78</v>
      </c>
      <c r="P33" t="str">
        <f>"CT065584                      "</f>
        <v xml:space="preserve">CT065584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23.37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0.6</v>
      </c>
      <c r="BJ33">
        <v>2.1</v>
      </c>
      <c r="BK33">
        <v>2.5</v>
      </c>
      <c r="BL33">
        <v>122.81</v>
      </c>
      <c r="BM33">
        <v>18.420000000000002</v>
      </c>
      <c r="BN33">
        <v>141.22999999999999</v>
      </c>
      <c r="BO33">
        <v>141.22999999999999</v>
      </c>
      <c r="BQ33" t="s">
        <v>415</v>
      </c>
      <c r="BR33" t="s">
        <v>316</v>
      </c>
      <c r="BS33" t="s">
        <v>79</v>
      </c>
      <c r="BY33">
        <v>10265.58</v>
      </c>
      <c r="CC33" t="s">
        <v>150</v>
      </c>
      <c r="CD33">
        <v>300</v>
      </c>
      <c r="CE33" t="s">
        <v>416</v>
      </c>
      <c r="CI33">
        <v>1</v>
      </c>
      <c r="CJ33" t="s">
        <v>79</v>
      </c>
      <c r="CK33">
        <v>23</v>
      </c>
      <c r="CL33" t="s">
        <v>80</v>
      </c>
    </row>
    <row r="34" spans="1:90" x14ac:dyDescent="0.25">
      <c r="A34" t="s">
        <v>311</v>
      </c>
      <c r="B34" t="s">
        <v>312</v>
      </c>
      <c r="C34" t="s">
        <v>72</v>
      </c>
      <c r="E34" t="str">
        <f>"GAB2002898"</f>
        <v>GAB2002898</v>
      </c>
      <c r="F34" s="2">
        <v>44315</v>
      </c>
      <c r="G34">
        <v>202110</v>
      </c>
      <c r="H34" t="s">
        <v>108</v>
      </c>
      <c r="I34" t="s">
        <v>109</v>
      </c>
      <c r="J34" t="s">
        <v>313</v>
      </c>
      <c r="K34" t="s">
        <v>75</v>
      </c>
      <c r="L34" t="s">
        <v>113</v>
      </c>
      <c r="M34" t="s">
        <v>114</v>
      </c>
      <c r="N34" t="s">
        <v>417</v>
      </c>
      <c r="O34" t="s">
        <v>78</v>
      </c>
      <c r="P34" t="str">
        <f>"003406                        "</f>
        <v xml:space="preserve">003406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19.059999999999999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2</v>
      </c>
      <c r="BK34">
        <v>2</v>
      </c>
      <c r="BL34">
        <v>100.18</v>
      </c>
      <c r="BM34">
        <v>15.03</v>
      </c>
      <c r="BN34">
        <v>115.21</v>
      </c>
      <c r="BO34">
        <v>115.21</v>
      </c>
      <c r="BQ34" t="s">
        <v>375</v>
      </c>
      <c r="BR34" t="s">
        <v>316</v>
      </c>
      <c r="BS34" t="s">
        <v>79</v>
      </c>
      <c r="BY34">
        <v>9769.98</v>
      </c>
      <c r="CC34" t="s">
        <v>114</v>
      </c>
      <c r="CD34">
        <v>1739</v>
      </c>
      <c r="CE34" t="s">
        <v>344</v>
      </c>
      <c r="CI34">
        <v>1</v>
      </c>
      <c r="CJ34" t="s">
        <v>79</v>
      </c>
      <c r="CK34">
        <v>23</v>
      </c>
      <c r="CL34" t="s">
        <v>80</v>
      </c>
    </row>
    <row r="35" spans="1:90" x14ac:dyDescent="0.25">
      <c r="A35" t="s">
        <v>311</v>
      </c>
      <c r="B35" t="s">
        <v>312</v>
      </c>
      <c r="C35" t="s">
        <v>72</v>
      </c>
      <c r="E35" t="str">
        <f>"GAB2002893"</f>
        <v>GAB2002893</v>
      </c>
      <c r="F35" s="2">
        <v>44315</v>
      </c>
      <c r="G35">
        <v>202110</v>
      </c>
      <c r="H35" t="s">
        <v>108</v>
      </c>
      <c r="I35" t="s">
        <v>109</v>
      </c>
      <c r="J35" t="s">
        <v>313</v>
      </c>
      <c r="K35" t="s">
        <v>75</v>
      </c>
      <c r="L35" t="s">
        <v>383</v>
      </c>
      <c r="M35" t="s">
        <v>384</v>
      </c>
      <c r="N35" t="s">
        <v>418</v>
      </c>
      <c r="O35" t="s">
        <v>78</v>
      </c>
      <c r="P35" t="str">
        <f>"CT065583                      "</f>
        <v xml:space="preserve">CT065583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9.84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0.8</v>
      </c>
      <c r="BJ35">
        <v>1.8</v>
      </c>
      <c r="BK35">
        <v>2</v>
      </c>
      <c r="BL35">
        <v>51.71</v>
      </c>
      <c r="BM35">
        <v>7.76</v>
      </c>
      <c r="BN35">
        <v>59.47</v>
      </c>
      <c r="BO35">
        <v>59.47</v>
      </c>
      <c r="BQ35" t="s">
        <v>419</v>
      </c>
      <c r="BR35" t="s">
        <v>316</v>
      </c>
      <c r="BS35" t="s">
        <v>79</v>
      </c>
      <c r="BY35">
        <v>9148.92</v>
      </c>
      <c r="CC35" t="s">
        <v>384</v>
      </c>
      <c r="CD35">
        <v>1200</v>
      </c>
      <c r="CE35" t="s">
        <v>420</v>
      </c>
      <c r="CI35">
        <v>1</v>
      </c>
      <c r="CJ35" t="s">
        <v>79</v>
      </c>
      <c r="CK35">
        <v>21</v>
      </c>
      <c r="CL35" t="s">
        <v>80</v>
      </c>
    </row>
    <row r="36" spans="1:90" x14ac:dyDescent="0.25">
      <c r="A36" t="s">
        <v>311</v>
      </c>
      <c r="B36" t="s">
        <v>312</v>
      </c>
      <c r="C36" t="s">
        <v>72</v>
      </c>
      <c r="E36" t="str">
        <f>"GAB2002888"</f>
        <v>GAB2002888</v>
      </c>
      <c r="F36" s="2">
        <v>44315</v>
      </c>
      <c r="G36">
        <v>202110</v>
      </c>
      <c r="H36" t="s">
        <v>108</v>
      </c>
      <c r="I36" t="s">
        <v>109</v>
      </c>
      <c r="J36" t="s">
        <v>313</v>
      </c>
      <c r="K36" t="s">
        <v>75</v>
      </c>
      <c r="L36" t="s">
        <v>421</v>
      </c>
      <c r="M36" t="s">
        <v>422</v>
      </c>
      <c r="N36" t="s">
        <v>423</v>
      </c>
      <c r="O36" t="s">
        <v>78</v>
      </c>
      <c r="P36" t="str">
        <f>"CT065572                      "</f>
        <v xml:space="preserve">CT065572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19.059999999999999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0.4</v>
      </c>
      <c r="BJ36">
        <v>1.9</v>
      </c>
      <c r="BK36">
        <v>2</v>
      </c>
      <c r="BL36">
        <v>100.18</v>
      </c>
      <c r="BM36">
        <v>15.03</v>
      </c>
      <c r="BN36">
        <v>115.21</v>
      </c>
      <c r="BO36">
        <v>115.21</v>
      </c>
      <c r="BQ36" t="s">
        <v>424</v>
      </c>
      <c r="BR36" t="s">
        <v>316</v>
      </c>
      <c r="BS36" t="s">
        <v>79</v>
      </c>
      <c r="BY36">
        <v>9387</v>
      </c>
      <c r="CC36" t="s">
        <v>422</v>
      </c>
      <c r="CD36">
        <v>2515</v>
      </c>
      <c r="CE36" t="s">
        <v>425</v>
      </c>
      <c r="CI36">
        <v>1</v>
      </c>
      <c r="CJ36" t="s">
        <v>79</v>
      </c>
      <c r="CK36">
        <v>23</v>
      </c>
      <c r="CL36" t="s">
        <v>80</v>
      </c>
    </row>
    <row r="37" spans="1:90" x14ac:dyDescent="0.25">
      <c r="A37" t="s">
        <v>311</v>
      </c>
      <c r="B37" t="s">
        <v>312</v>
      </c>
      <c r="C37" t="s">
        <v>72</v>
      </c>
      <c r="E37" t="str">
        <f>"GAB2002884"</f>
        <v>GAB2002884</v>
      </c>
      <c r="F37" s="2">
        <v>44315</v>
      </c>
      <c r="G37">
        <v>202110</v>
      </c>
      <c r="H37" t="s">
        <v>108</v>
      </c>
      <c r="I37" t="s">
        <v>109</v>
      </c>
      <c r="J37" t="s">
        <v>313</v>
      </c>
      <c r="K37" t="s">
        <v>75</v>
      </c>
      <c r="L37" t="s">
        <v>191</v>
      </c>
      <c r="M37" t="s">
        <v>192</v>
      </c>
      <c r="N37" t="s">
        <v>426</v>
      </c>
      <c r="O37" t="s">
        <v>107</v>
      </c>
      <c r="P37" t="str">
        <f>"CT065536                      "</f>
        <v xml:space="preserve">CT065536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7.69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2.2000000000000002</v>
      </c>
      <c r="BK37">
        <v>3</v>
      </c>
      <c r="BL37">
        <v>40.4</v>
      </c>
      <c r="BM37">
        <v>6.06</v>
      </c>
      <c r="BN37">
        <v>46.46</v>
      </c>
      <c r="BO37">
        <v>46.46</v>
      </c>
      <c r="BQ37" t="s">
        <v>427</v>
      </c>
      <c r="BR37" t="s">
        <v>316</v>
      </c>
      <c r="BS37" t="s">
        <v>79</v>
      </c>
      <c r="BY37">
        <v>10837.13</v>
      </c>
      <c r="CC37" t="s">
        <v>192</v>
      </c>
      <c r="CD37">
        <v>7600</v>
      </c>
      <c r="CE37" t="s">
        <v>428</v>
      </c>
      <c r="CI37">
        <v>1</v>
      </c>
      <c r="CJ37" t="s">
        <v>79</v>
      </c>
      <c r="CK37">
        <v>32</v>
      </c>
      <c r="CL37" t="s">
        <v>80</v>
      </c>
    </row>
    <row r="38" spans="1:90" x14ac:dyDescent="0.25">
      <c r="A38" t="s">
        <v>311</v>
      </c>
      <c r="B38" t="s">
        <v>312</v>
      </c>
      <c r="C38" t="s">
        <v>72</v>
      </c>
      <c r="E38" t="str">
        <f>"009940773445"</f>
        <v>009940773445</v>
      </c>
      <c r="F38" s="2">
        <v>44315</v>
      </c>
      <c r="G38">
        <v>202110</v>
      </c>
      <c r="H38" t="s">
        <v>257</v>
      </c>
      <c r="I38" t="s">
        <v>258</v>
      </c>
      <c r="J38" t="s">
        <v>356</v>
      </c>
      <c r="K38" t="s">
        <v>75</v>
      </c>
      <c r="L38" t="s">
        <v>205</v>
      </c>
      <c r="M38" t="s">
        <v>109</v>
      </c>
      <c r="N38" t="s">
        <v>364</v>
      </c>
      <c r="O38" t="s">
        <v>129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53.69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15.7</v>
      </c>
      <c r="BJ38">
        <v>35.6</v>
      </c>
      <c r="BK38">
        <v>36</v>
      </c>
      <c r="BL38">
        <v>287.17</v>
      </c>
      <c r="BM38">
        <v>43.08</v>
      </c>
      <c r="BN38">
        <v>330.25</v>
      </c>
      <c r="BO38">
        <v>330.25</v>
      </c>
      <c r="BQ38" t="s">
        <v>429</v>
      </c>
      <c r="BR38" t="s">
        <v>361</v>
      </c>
      <c r="BS38" t="s">
        <v>79</v>
      </c>
      <c r="BY38">
        <v>177955.42</v>
      </c>
      <c r="CC38" t="s">
        <v>109</v>
      </c>
      <c r="CD38">
        <v>7460</v>
      </c>
      <c r="CE38" t="s">
        <v>83</v>
      </c>
      <c r="CI38">
        <v>0</v>
      </c>
      <c r="CJ38">
        <v>0</v>
      </c>
      <c r="CK38" t="s">
        <v>306</v>
      </c>
      <c r="CL38" t="s">
        <v>80</v>
      </c>
    </row>
    <row r="39" spans="1:90" x14ac:dyDescent="0.25">
      <c r="A39" t="s">
        <v>311</v>
      </c>
      <c r="B39" t="s">
        <v>312</v>
      </c>
      <c r="C39" t="s">
        <v>72</v>
      </c>
      <c r="E39" t="str">
        <f>"GAB2002896"</f>
        <v>GAB2002896</v>
      </c>
      <c r="F39" s="2">
        <v>44315</v>
      </c>
      <c r="G39">
        <v>202110</v>
      </c>
      <c r="H39" t="s">
        <v>108</v>
      </c>
      <c r="I39" t="s">
        <v>109</v>
      </c>
      <c r="J39" t="s">
        <v>313</v>
      </c>
      <c r="K39" t="s">
        <v>75</v>
      </c>
      <c r="L39" t="s">
        <v>108</v>
      </c>
      <c r="M39" t="s">
        <v>109</v>
      </c>
      <c r="N39" t="s">
        <v>430</v>
      </c>
      <c r="O39" t="s">
        <v>129</v>
      </c>
      <c r="P39" t="str">
        <f>"CT065561                      "</f>
        <v xml:space="preserve">CT065561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17.54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8.5</v>
      </c>
      <c r="BJ39">
        <v>23.1</v>
      </c>
      <c r="BK39">
        <v>23</v>
      </c>
      <c r="BL39">
        <v>97.18</v>
      </c>
      <c r="BM39">
        <v>14.58</v>
      </c>
      <c r="BN39">
        <v>111.76</v>
      </c>
      <c r="BO39">
        <v>111.76</v>
      </c>
      <c r="BQ39" t="s">
        <v>431</v>
      </c>
      <c r="BR39" t="s">
        <v>316</v>
      </c>
      <c r="BS39" t="s">
        <v>79</v>
      </c>
      <c r="BY39">
        <v>115445.3</v>
      </c>
      <c r="CC39" t="s">
        <v>109</v>
      </c>
      <c r="CD39">
        <v>7441</v>
      </c>
      <c r="CE39" t="s">
        <v>83</v>
      </c>
      <c r="CI39">
        <v>1</v>
      </c>
      <c r="CJ39" t="s">
        <v>79</v>
      </c>
      <c r="CK39" t="s">
        <v>137</v>
      </c>
      <c r="CL39" t="s">
        <v>80</v>
      </c>
    </row>
    <row r="40" spans="1:90" x14ac:dyDescent="0.25">
      <c r="A40" t="s">
        <v>311</v>
      </c>
      <c r="B40" t="s">
        <v>312</v>
      </c>
      <c r="C40" t="s">
        <v>72</v>
      </c>
      <c r="E40" t="str">
        <f>"GAB2002897"</f>
        <v>GAB2002897</v>
      </c>
      <c r="F40" s="2">
        <v>44315</v>
      </c>
      <c r="G40">
        <v>202110</v>
      </c>
      <c r="H40" t="s">
        <v>108</v>
      </c>
      <c r="I40" t="s">
        <v>109</v>
      </c>
      <c r="J40" t="s">
        <v>313</v>
      </c>
      <c r="K40" t="s">
        <v>75</v>
      </c>
      <c r="L40" t="s">
        <v>432</v>
      </c>
      <c r="M40" t="s">
        <v>433</v>
      </c>
      <c r="N40" t="s">
        <v>434</v>
      </c>
      <c r="O40" t="s">
        <v>129</v>
      </c>
      <c r="P40" t="str">
        <f>"CT065587 CT065588 CT065586 CT0"</f>
        <v>CT065587 CT065588 CT065586 CT0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27.67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3.3</v>
      </c>
      <c r="BJ40">
        <v>5.9</v>
      </c>
      <c r="BK40">
        <v>6</v>
      </c>
      <c r="BL40">
        <v>150.43</v>
      </c>
      <c r="BM40">
        <v>22.56</v>
      </c>
      <c r="BN40">
        <v>172.99</v>
      </c>
      <c r="BO40">
        <v>172.99</v>
      </c>
      <c r="BQ40" t="s">
        <v>275</v>
      </c>
      <c r="BR40" t="s">
        <v>316</v>
      </c>
      <c r="BS40" t="s">
        <v>79</v>
      </c>
      <c r="BY40">
        <v>29664</v>
      </c>
      <c r="CC40" t="s">
        <v>433</v>
      </c>
      <c r="CD40">
        <v>601</v>
      </c>
      <c r="CE40" t="s">
        <v>83</v>
      </c>
      <c r="CI40">
        <v>3</v>
      </c>
      <c r="CJ40" t="s">
        <v>79</v>
      </c>
      <c r="CK40" t="s">
        <v>435</v>
      </c>
      <c r="CL40" t="s">
        <v>80</v>
      </c>
    </row>
    <row r="41" spans="1:90" x14ac:dyDescent="0.25">
      <c r="A41" t="s">
        <v>311</v>
      </c>
      <c r="B41" t="s">
        <v>312</v>
      </c>
      <c r="C41" t="s">
        <v>72</v>
      </c>
      <c r="E41" t="str">
        <f>"GAB2002899"</f>
        <v>GAB2002899</v>
      </c>
      <c r="F41" s="2">
        <v>44315</v>
      </c>
      <c r="G41">
        <v>202110</v>
      </c>
      <c r="H41" t="s">
        <v>108</v>
      </c>
      <c r="I41" t="s">
        <v>109</v>
      </c>
      <c r="J41" t="s">
        <v>313</v>
      </c>
      <c r="K41" t="s">
        <v>75</v>
      </c>
      <c r="L41" t="s">
        <v>436</v>
      </c>
      <c r="M41" t="s">
        <v>437</v>
      </c>
      <c r="N41" t="s">
        <v>438</v>
      </c>
      <c r="O41" t="s">
        <v>129</v>
      </c>
      <c r="P41" t="str">
        <f>"CT065589                      "</f>
        <v xml:space="preserve">CT065589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20.14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5.4</v>
      </c>
      <c r="BJ41">
        <v>11.3</v>
      </c>
      <c r="BK41">
        <v>12</v>
      </c>
      <c r="BL41">
        <v>110.85</v>
      </c>
      <c r="BM41">
        <v>16.63</v>
      </c>
      <c r="BN41">
        <v>127.48</v>
      </c>
      <c r="BO41">
        <v>127.48</v>
      </c>
      <c r="BQ41" t="s">
        <v>275</v>
      </c>
      <c r="BR41" t="s">
        <v>316</v>
      </c>
      <c r="BS41" t="s">
        <v>79</v>
      </c>
      <c r="BY41">
        <v>56746.17</v>
      </c>
      <c r="CC41" t="s">
        <v>437</v>
      </c>
      <c r="CD41">
        <v>9301</v>
      </c>
      <c r="CE41" t="s">
        <v>83</v>
      </c>
      <c r="CI41">
        <v>2</v>
      </c>
      <c r="CJ41" t="s">
        <v>79</v>
      </c>
      <c r="CK41" t="s">
        <v>206</v>
      </c>
      <c r="CL41" t="s">
        <v>80</v>
      </c>
    </row>
    <row r="42" spans="1:90" x14ac:dyDescent="0.25">
      <c r="A42" t="s">
        <v>311</v>
      </c>
      <c r="B42" t="s">
        <v>312</v>
      </c>
      <c r="C42" t="s">
        <v>72</v>
      </c>
      <c r="E42" t="str">
        <f>"GAB2002881"</f>
        <v>GAB2002881</v>
      </c>
      <c r="F42" s="2">
        <v>44315</v>
      </c>
      <c r="G42">
        <v>202110</v>
      </c>
      <c r="H42" t="s">
        <v>108</v>
      </c>
      <c r="I42" t="s">
        <v>109</v>
      </c>
      <c r="J42" t="s">
        <v>313</v>
      </c>
      <c r="K42" t="s">
        <v>75</v>
      </c>
      <c r="L42" t="s">
        <v>439</v>
      </c>
      <c r="M42" t="s">
        <v>440</v>
      </c>
      <c r="N42" t="s">
        <v>441</v>
      </c>
      <c r="O42" t="s">
        <v>129</v>
      </c>
      <c r="P42" t="str">
        <f>"003387 003403 3402            "</f>
        <v xml:space="preserve">003387 003403 3402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154.13999999999999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7</v>
      </c>
      <c r="BI42">
        <v>57.3</v>
      </c>
      <c r="BJ42">
        <v>106.6</v>
      </c>
      <c r="BK42">
        <v>107</v>
      </c>
      <c r="BL42">
        <v>815.04</v>
      </c>
      <c r="BM42">
        <v>122.26</v>
      </c>
      <c r="BN42">
        <v>937.3</v>
      </c>
      <c r="BO42">
        <v>937.3</v>
      </c>
      <c r="BQ42" t="s">
        <v>442</v>
      </c>
      <c r="BR42" t="s">
        <v>316</v>
      </c>
      <c r="BS42" t="s">
        <v>79</v>
      </c>
      <c r="BY42">
        <v>533076.98</v>
      </c>
      <c r="CC42" t="s">
        <v>440</v>
      </c>
      <c r="CD42">
        <v>4240</v>
      </c>
      <c r="CE42" t="s">
        <v>83</v>
      </c>
      <c r="CI42">
        <v>4</v>
      </c>
      <c r="CJ42" t="s">
        <v>79</v>
      </c>
      <c r="CK42" t="s">
        <v>378</v>
      </c>
      <c r="CL42" t="s">
        <v>80</v>
      </c>
    </row>
    <row r="43" spans="1:90" x14ac:dyDescent="0.25">
      <c r="A43" t="s">
        <v>311</v>
      </c>
      <c r="B43" t="s">
        <v>312</v>
      </c>
      <c r="C43" t="s">
        <v>72</v>
      </c>
      <c r="E43" t="str">
        <f>"GAB2002882"</f>
        <v>GAB2002882</v>
      </c>
      <c r="F43" s="2">
        <v>44315</v>
      </c>
      <c r="G43">
        <v>202110</v>
      </c>
      <c r="H43" t="s">
        <v>108</v>
      </c>
      <c r="I43" t="s">
        <v>109</v>
      </c>
      <c r="J43" t="s">
        <v>313</v>
      </c>
      <c r="K43" t="s">
        <v>75</v>
      </c>
      <c r="L43" t="s">
        <v>103</v>
      </c>
      <c r="M43" t="s">
        <v>104</v>
      </c>
      <c r="N43" t="s">
        <v>443</v>
      </c>
      <c r="O43" t="s">
        <v>129</v>
      </c>
      <c r="P43" t="str">
        <f>"CT065465                      "</f>
        <v xml:space="preserve">CT065465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20.14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2.1</v>
      </c>
      <c r="BJ43">
        <v>2.4</v>
      </c>
      <c r="BK43">
        <v>3</v>
      </c>
      <c r="BL43">
        <v>110.85</v>
      </c>
      <c r="BM43">
        <v>16.63</v>
      </c>
      <c r="BN43">
        <v>127.48</v>
      </c>
      <c r="BO43">
        <v>127.48</v>
      </c>
      <c r="BQ43" t="s">
        <v>444</v>
      </c>
      <c r="BR43" t="s">
        <v>316</v>
      </c>
      <c r="BS43" t="s">
        <v>79</v>
      </c>
      <c r="BY43">
        <v>11938.08</v>
      </c>
      <c r="CC43" t="s">
        <v>104</v>
      </c>
      <c r="CD43">
        <v>2</v>
      </c>
      <c r="CE43" t="s">
        <v>83</v>
      </c>
      <c r="CI43">
        <v>2</v>
      </c>
      <c r="CJ43" t="s">
        <v>79</v>
      </c>
      <c r="CK43" t="s">
        <v>206</v>
      </c>
      <c r="CL43" t="s">
        <v>80</v>
      </c>
    </row>
    <row r="44" spans="1:90" x14ac:dyDescent="0.25">
      <c r="A44" t="s">
        <v>311</v>
      </c>
      <c r="B44" t="s">
        <v>312</v>
      </c>
      <c r="C44" t="s">
        <v>72</v>
      </c>
      <c r="E44" t="str">
        <f>"GAB2002883"</f>
        <v>GAB2002883</v>
      </c>
      <c r="F44" s="2">
        <v>44315</v>
      </c>
      <c r="G44">
        <v>202110</v>
      </c>
      <c r="H44" t="s">
        <v>108</v>
      </c>
      <c r="I44" t="s">
        <v>109</v>
      </c>
      <c r="J44" t="s">
        <v>313</v>
      </c>
      <c r="K44" t="s">
        <v>75</v>
      </c>
      <c r="L44" t="s">
        <v>117</v>
      </c>
      <c r="M44" t="s">
        <v>118</v>
      </c>
      <c r="N44" t="s">
        <v>445</v>
      </c>
      <c r="O44" t="s">
        <v>129</v>
      </c>
      <c r="P44" t="str">
        <f>"CT065564                      "</f>
        <v xml:space="preserve">CT065564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20.14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0.4</v>
      </c>
      <c r="BJ44">
        <v>2.2000000000000002</v>
      </c>
      <c r="BK44">
        <v>3</v>
      </c>
      <c r="BL44">
        <v>110.85</v>
      </c>
      <c r="BM44">
        <v>16.63</v>
      </c>
      <c r="BN44">
        <v>127.48</v>
      </c>
      <c r="BO44">
        <v>127.48</v>
      </c>
      <c r="BQ44" t="s">
        <v>446</v>
      </c>
      <c r="BR44" t="s">
        <v>316</v>
      </c>
      <c r="BS44" t="s">
        <v>79</v>
      </c>
      <c r="BY44">
        <v>11056.5</v>
      </c>
      <c r="CC44" t="s">
        <v>118</v>
      </c>
      <c r="CD44">
        <v>3201</v>
      </c>
      <c r="CE44" t="s">
        <v>83</v>
      </c>
      <c r="CI44">
        <v>3</v>
      </c>
      <c r="CJ44" t="s">
        <v>79</v>
      </c>
      <c r="CK44" t="s">
        <v>206</v>
      </c>
      <c r="CL44" t="s">
        <v>80</v>
      </c>
    </row>
    <row r="45" spans="1:90" x14ac:dyDescent="0.25">
      <c r="A45" t="s">
        <v>311</v>
      </c>
      <c r="B45" t="s">
        <v>312</v>
      </c>
      <c r="C45" t="s">
        <v>72</v>
      </c>
      <c r="E45" t="str">
        <f>"GAB2002887"</f>
        <v>GAB2002887</v>
      </c>
      <c r="F45" s="2">
        <v>44315</v>
      </c>
      <c r="G45">
        <v>202110</v>
      </c>
      <c r="H45" t="s">
        <v>108</v>
      </c>
      <c r="I45" t="s">
        <v>109</v>
      </c>
      <c r="J45" t="s">
        <v>313</v>
      </c>
      <c r="K45" t="s">
        <v>75</v>
      </c>
      <c r="L45" t="s">
        <v>125</v>
      </c>
      <c r="M45" t="s">
        <v>126</v>
      </c>
      <c r="N45" t="s">
        <v>447</v>
      </c>
      <c r="O45" t="s">
        <v>129</v>
      </c>
      <c r="P45" t="str">
        <f>"CT065577                      "</f>
        <v xml:space="preserve">CT065577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20.14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2.2000000000000002</v>
      </c>
      <c r="BK45">
        <v>3</v>
      </c>
      <c r="BL45">
        <v>110.85</v>
      </c>
      <c r="BM45">
        <v>16.63</v>
      </c>
      <c r="BN45">
        <v>127.48</v>
      </c>
      <c r="BO45">
        <v>127.48</v>
      </c>
      <c r="BQ45" t="s">
        <v>448</v>
      </c>
      <c r="BR45" t="s">
        <v>316</v>
      </c>
      <c r="BS45" t="s">
        <v>79</v>
      </c>
      <c r="BY45">
        <v>10750.22</v>
      </c>
      <c r="CC45" t="s">
        <v>126</v>
      </c>
      <c r="CD45">
        <v>1682</v>
      </c>
      <c r="CE45" t="s">
        <v>83</v>
      </c>
      <c r="CI45">
        <v>2</v>
      </c>
      <c r="CJ45" t="s">
        <v>79</v>
      </c>
      <c r="CK45" t="s">
        <v>206</v>
      </c>
      <c r="CL45" t="s">
        <v>80</v>
      </c>
    </row>
    <row r="46" spans="1:90" x14ac:dyDescent="0.25">
      <c r="A46" t="s">
        <v>311</v>
      </c>
      <c r="B46" t="s">
        <v>312</v>
      </c>
      <c r="C46" t="s">
        <v>72</v>
      </c>
      <c r="E46" t="str">
        <f>"GAB2002631"</f>
        <v>GAB2002631</v>
      </c>
      <c r="F46" s="2">
        <v>44295</v>
      </c>
      <c r="G46">
        <v>202110</v>
      </c>
      <c r="H46" t="s">
        <v>108</v>
      </c>
      <c r="I46" t="s">
        <v>109</v>
      </c>
      <c r="J46" t="s">
        <v>313</v>
      </c>
      <c r="K46" t="s">
        <v>75</v>
      </c>
      <c r="L46" t="s">
        <v>134</v>
      </c>
      <c r="M46" t="s">
        <v>135</v>
      </c>
      <c r="N46" t="s">
        <v>449</v>
      </c>
      <c r="O46" t="s">
        <v>129</v>
      </c>
      <c r="P46" t="str">
        <f>"CT065238                      "</f>
        <v xml:space="preserve">CT065238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27.67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1.1000000000000001</v>
      </c>
      <c r="BJ46">
        <v>2.7</v>
      </c>
      <c r="BK46">
        <v>3</v>
      </c>
      <c r="BL46">
        <v>150.43</v>
      </c>
      <c r="BM46">
        <v>22.56</v>
      </c>
      <c r="BN46">
        <v>172.99</v>
      </c>
      <c r="BO46">
        <v>172.99</v>
      </c>
      <c r="BQ46" t="s">
        <v>450</v>
      </c>
      <c r="BR46" t="s">
        <v>316</v>
      </c>
      <c r="BS46" s="2">
        <v>44299</v>
      </c>
      <c r="BT46" s="3">
        <v>0.4152777777777778</v>
      </c>
      <c r="BU46" t="s">
        <v>451</v>
      </c>
      <c r="BV46" t="s">
        <v>106</v>
      </c>
      <c r="BY46">
        <v>12337.92</v>
      </c>
      <c r="CA46" t="s">
        <v>177</v>
      </c>
      <c r="CC46" t="s">
        <v>135</v>
      </c>
      <c r="CD46">
        <v>250</v>
      </c>
      <c r="CE46" t="s">
        <v>83</v>
      </c>
      <c r="CF46" s="2">
        <v>44299</v>
      </c>
      <c r="CI46">
        <v>3</v>
      </c>
      <c r="CJ46">
        <v>2</v>
      </c>
      <c r="CK46" t="s">
        <v>295</v>
      </c>
      <c r="CL46" t="s">
        <v>80</v>
      </c>
    </row>
    <row r="47" spans="1:90" x14ac:dyDescent="0.25">
      <c r="A47" t="s">
        <v>311</v>
      </c>
      <c r="B47" t="s">
        <v>312</v>
      </c>
      <c r="C47" t="s">
        <v>72</v>
      </c>
      <c r="E47" t="str">
        <f>"gab2002610"</f>
        <v>gab2002610</v>
      </c>
      <c r="F47" s="2">
        <v>44293</v>
      </c>
      <c r="G47">
        <v>202110</v>
      </c>
      <c r="H47" t="s">
        <v>108</v>
      </c>
      <c r="I47" t="s">
        <v>109</v>
      </c>
      <c r="J47" t="s">
        <v>364</v>
      </c>
      <c r="K47" t="s">
        <v>75</v>
      </c>
      <c r="L47" t="s">
        <v>87</v>
      </c>
      <c r="M47" t="s">
        <v>88</v>
      </c>
      <c r="N47" t="s">
        <v>452</v>
      </c>
      <c r="O47" t="s">
        <v>129</v>
      </c>
      <c r="P47" t="str">
        <f>"065215                        "</f>
        <v xml:space="preserve">065215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16.71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1.8</v>
      </c>
      <c r="BK47">
        <v>2</v>
      </c>
      <c r="BL47">
        <v>107.42</v>
      </c>
      <c r="BM47">
        <v>16.11</v>
      </c>
      <c r="BN47">
        <v>123.53</v>
      </c>
      <c r="BO47">
        <v>123.53</v>
      </c>
      <c r="BQ47" t="s">
        <v>453</v>
      </c>
      <c r="BR47" t="s">
        <v>454</v>
      </c>
      <c r="BS47" s="2">
        <v>44298</v>
      </c>
      <c r="BT47" s="3">
        <v>0.41666666666666669</v>
      </c>
      <c r="BU47" t="s">
        <v>455</v>
      </c>
      <c r="BV47" t="s">
        <v>80</v>
      </c>
      <c r="BW47" t="s">
        <v>146</v>
      </c>
      <c r="BX47" t="s">
        <v>147</v>
      </c>
      <c r="BY47">
        <v>8761.9699999999993</v>
      </c>
      <c r="CA47" t="s">
        <v>198</v>
      </c>
      <c r="CC47" t="s">
        <v>88</v>
      </c>
      <c r="CD47">
        <v>3610</v>
      </c>
      <c r="CE47" t="s">
        <v>83</v>
      </c>
      <c r="CF47" s="2">
        <v>44299</v>
      </c>
      <c r="CI47">
        <v>2</v>
      </c>
      <c r="CJ47">
        <v>3</v>
      </c>
      <c r="CK47" t="s">
        <v>206</v>
      </c>
      <c r="CL47" t="s">
        <v>80</v>
      </c>
    </row>
    <row r="48" spans="1:90" x14ac:dyDescent="0.25">
      <c r="A48" t="s">
        <v>311</v>
      </c>
      <c r="B48" t="s">
        <v>312</v>
      </c>
      <c r="C48" t="s">
        <v>72</v>
      </c>
      <c r="E48" t="str">
        <f>"gab2002600"</f>
        <v>gab2002600</v>
      </c>
      <c r="F48" s="2">
        <v>44293</v>
      </c>
      <c r="G48">
        <v>202110</v>
      </c>
      <c r="H48" t="s">
        <v>108</v>
      </c>
      <c r="I48" t="s">
        <v>109</v>
      </c>
      <c r="J48" t="s">
        <v>364</v>
      </c>
      <c r="K48" t="s">
        <v>75</v>
      </c>
      <c r="L48" t="s">
        <v>456</v>
      </c>
      <c r="M48" t="s">
        <v>457</v>
      </c>
      <c r="N48" t="s">
        <v>458</v>
      </c>
      <c r="O48" t="s">
        <v>129</v>
      </c>
      <c r="P48" t="str">
        <f>"064963                        "</f>
        <v xml:space="preserve">064963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33.99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11.4</v>
      </c>
      <c r="BJ48">
        <v>26.5</v>
      </c>
      <c r="BK48">
        <v>27</v>
      </c>
      <c r="BL48">
        <v>213.29</v>
      </c>
      <c r="BM48">
        <v>31.99</v>
      </c>
      <c r="BN48">
        <v>245.28</v>
      </c>
      <c r="BO48">
        <v>245.28</v>
      </c>
      <c r="BQ48" t="s">
        <v>459</v>
      </c>
      <c r="BR48" t="s">
        <v>454</v>
      </c>
      <c r="BS48" s="2">
        <v>44298</v>
      </c>
      <c r="BT48" s="3">
        <v>0.4548611111111111</v>
      </c>
      <c r="BU48" t="s">
        <v>460</v>
      </c>
      <c r="BV48" t="s">
        <v>80</v>
      </c>
      <c r="BW48" t="s">
        <v>304</v>
      </c>
      <c r="BX48" t="s">
        <v>461</v>
      </c>
      <c r="BY48">
        <v>132464.04</v>
      </c>
      <c r="CA48" t="s">
        <v>462</v>
      </c>
      <c r="CC48" t="s">
        <v>457</v>
      </c>
      <c r="CD48">
        <v>8301</v>
      </c>
      <c r="CE48" t="s">
        <v>83</v>
      </c>
      <c r="CF48" s="2">
        <v>44298</v>
      </c>
      <c r="CI48">
        <v>2</v>
      </c>
      <c r="CJ48">
        <v>3</v>
      </c>
      <c r="CK48" t="s">
        <v>207</v>
      </c>
      <c r="CL48" t="s">
        <v>80</v>
      </c>
    </row>
    <row r="49" spans="1:90" x14ac:dyDescent="0.25">
      <c r="A49" t="s">
        <v>311</v>
      </c>
      <c r="B49" t="s">
        <v>312</v>
      </c>
      <c r="C49" t="s">
        <v>72</v>
      </c>
      <c r="E49" t="str">
        <f>"gab2002592"</f>
        <v>gab2002592</v>
      </c>
      <c r="F49" s="2">
        <v>44293</v>
      </c>
      <c r="G49">
        <v>202110</v>
      </c>
      <c r="H49" t="s">
        <v>108</v>
      </c>
      <c r="I49" t="s">
        <v>109</v>
      </c>
      <c r="J49" t="s">
        <v>364</v>
      </c>
      <c r="K49" t="s">
        <v>75</v>
      </c>
      <c r="L49" t="s">
        <v>93</v>
      </c>
      <c r="M49" t="s">
        <v>94</v>
      </c>
      <c r="N49" t="s">
        <v>463</v>
      </c>
      <c r="O49" t="s">
        <v>129</v>
      </c>
      <c r="P49" t="str">
        <f>"065191                        "</f>
        <v xml:space="preserve">065191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16.71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0.7</v>
      </c>
      <c r="BJ49">
        <v>2.1</v>
      </c>
      <c r="BK49">
        <v>2</v>
      </c>
      <c r="BL49">
        <v>107.42</v>
      </c>
      <c r="BM49">
        <v>16.11</v>
      </c>
      <c r="BN49">
        <v>123.53</v>
      </c>
      <c r="BO49">
        <v>123.53</v>
      </c>
      <c r="BQ49" t="s">
        <v>464</v>
      </c>
      <c r="BR49" t="s">
        <v>454</v>
      </c>
      <c r="BS49" s="2">
        <v>44298</v>
      </c>
      <c r="BT49" s="3">
        <v>0.39583333333333331</v>
      </c>
      <c r="BU49" t="s">
        <v>465</v>
      </c>
      <c r="BV49" t="s">
        <v>80</v>
      </c>
      <c r="BW49" t="s">
        <v>146</v>
      </c>
      <c r="BX49" t="s">
        <v>147</v>
      </c>
      <c r="BY49">
        <v>10431.9</v>
      </c>
      <c r="CA49" t="s">
        <v>190</v>
      </c>
      <c r="CC49" t="s">
        <v>94</v>
      </c>
      <c r="CD49">
        <v>4001</v>
      </c>
      <c r="CE49" t="s">
        <v>83</v>
      </c>
      <c r="CF49" s="2">
        <v>44299</v>
      </c>
      <c r="CI49">
        <v>2</v>
      </c>
      <c r="CJ49">
        <v>3</v>
      </c>
      <c r="CK49" t="s">
        <v>206</v>
      </c>
      <c r="CL49" t="s">
        <v>80</v>
      </c>
    </row>
    <row r="50" spans="1:90" x14ac:dyDescent="0.25">
      <c r="A50" t="s">
        <v>311</v>
      </c>
      <c r="B50" t="s">
        <v>312</v>
      </c>
      <c r="C50" t="s">
        <v>72</v>
      </c>
      <c r="E50" t="str">
        <f>"gab2002609"</f>
        <v>gab2002609</v>
      </c>
      <c r="F50" s="2">
        <v>44293</v>
      </c>
      <c r="G50">
        <v>202110</v>
      </c>
      <c r="H50" t="s">
        <v>108</v>
      </c>
      <c r="I50" t="s">
        <v>109</v>
      </c>
      <c r="J50" t="s">
        <v>364</v>
      </c>
      <c r="K50" t="s">
        <v>75</v>
      </c>
      <c r="L50" t="s">
        <v>93</v>
      </c>
      <c r="M50" t="s">
        <v>94</v>
      </c>
      <c r="N50" t="s">
        <v>466</v>
      </c>
      <c r="O50" t="s">
        <v>129</v>
      </c>
      <c r="P50" t="str">
        <f>"065209                        "</f>
        <v xml:space="preserve">065209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16.71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1.2</v>
      </c>
      <c r="BJ50">
        <v>1.6</v>
      </c>
      <c r="BK50">
        <v>2</v>
      </c>
      <c r="BL50">
        <v>107.42</v>
      </c>
      <c r="BM50">
        <v>16.11</v>
      </c>
      <c r="BN50">
        <v>123.53</v>
      </c>
      <c r="BO50">
        <v>123.53</v>
      </c>
      <c r="BQ50" t="s">
        <v>467</v>
      </c>
      <c r="BR50" t="s">
        <v>454</v>
      </c>
      <c r="BS50" s="2">
        <v>44299</v>
      </c>
      <c r="BT50" s="3">
        <v>0.46875</v>
      </c>
      <c r="BU50" t="s">
        <v>468</v>
      </c>
      <c r="BV50" t="s">
        <v>80</v>
      </c>
      <c r="BW50" t="s">
        <v>146</v>
      </c>
      <c r="BX50" t="s">
        <v>147</v>
      </c>
      <c r="BY50">
        <v>7915.2</v>
      </c>
      <c r="CA50" t="s">
        <v>469</v>
      </c>
      <c r="CC50" t="s">
        <v>94</v>
      </c>
      <c r="CD50">
        <v>4060</v>
      </c>
      <c r="CE50" t="s">
        <v>83</v>
      </c>
      <c r="CF50" s="2">
        <v>44299</v>
      </c>
      <c r="CI50">
        <v>2</v>
      </c>
      <c r="CJ50">
        <v>4</v>
      </c>
      <c r="CK50" t="s">
        <v>206</v>
      </c>
      <c r="CL50" t="s">
        <v>80</v>
      </c>
    </row>
    <row r="51" spans="1:90" x14ac:dyDescent="0.25">
      <c r="A51" t="s">
        <v>311</v>
      </c>
      <c r="B51" t="s">
        <v>312</v>
      </c>
      <c r="C51" t="s">
        <v>72</v>
      </c>
      <c r="E51" t="str">
        <f>"gab2002607"</f>
        <v>gab2002607</v>
      </c>
      <c r="F51" s="2">
        <v>44293</v>
      </c>
      <c r="G51">
        <v>202110</v>
      </c>
      <c r="H51" t="s">
        <v>108</v>
      </c>
      <c r="I51" t="s">
        <v>109</v>
      </c>
      <c r="J51" t="s">
        <v>364</v>
      </c>
      <c r="K51" t="s">
        <v>75</v>
      </c>
      <c r="L51" t="s">
        <v>113</v>
      </c>
      <c r="M51" t="s">
        <v>114</v>
      </c>
      <c r="N51" t="s">
        <v>470</v>
      </c>
      <c r="O51" t="s">
        <v>129</v>
      </c>
      <c r="P51" t="str">
        <f>"065210                        "</f>
        <v xml:space="preserve">065210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16.71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1.8</v>
      </c>
      <c r="BJ51">
        <v>2.5</v>
      </c>
      <c r="BK51">
        <v>3</v>
      </c>
      <c r="BL51">
        <v>107.42</v>
      </c>
      <c r="BM51">
        <v>16.11</v>
      </c>
      <c r="BN51">
        <v>123.53</v>
      </c>
      <c r="BO51">
        <v>123.53</v>
      </c>
      <c r="BQ51" t="s">
        <v>471</v>
      </c>
      <c r="BR51" t="s">
        <v>454</v>
      </c>
      <c r="BS51" s="2">
        <v>44298</v>
      </c>
      <c r="BT51" s="3">
        <v>0.42222222222222222</v>
      </c>
      <c r="BU51" t="s">
        <v>274</v>
      </c>
      <c r="BV51" t="s">
        <v>80</v>
      </c>
      <c r="BW51" t="s">
        <v>159</v>
      </c>
      <c r="BX51" t="s">
        <v>175</v>
      </c>
      <c r="BY51">
        <v>12603.5</v>
      </c>
      <c r="CA51" t="s">
        <v>208</v>
      </c>
      <c r="CC51" t="s">
        <v>114</v>
      </c>
      <c r="CD51">
        <v>1739</v>
      </c>
      <c r="CE51" t="s">
        <v>83</v>
      </c>
      <c r="CF51" s="2">
        <v>44298</v>
      </c>
      <c r="CI51">
        <v>2</v>
      </c>
      <c r="CJ51">
        <v>3</v>
      </c>
      <c r="CK51" t="s">
        <v>206</v>
      </c>
      <c r="CL51" t="s">
        <v>80</v>
      </c>
    </row>
    <row r="52" spans="1:90" x14ac:dyDescent="0.25">
      <c r="A52" t="s">
        <v>311</v>
      </c>
      <c r="B52" t="s">
        <v>312</v>
      </c>
      <c r="C52" t="s">
        <v>72</v>
      </c>
      <c r="E52" t="str">
        <f>"gab2002554"</f>
        <v>gab2002554</v>
      </c>
      <c r="F52" s="2">
        <v>44287</v>
      </c>
      <c r="G52">
        <v>202110</v>
      </c>
      <c r="H52" t="s">
        <v>108</v>
      </c>
      <c r="I52" t="s">
        <v>109</v>
      </c>
      <c r="J52" t="s">
        <v>364</v>
      </c>
      <c r="K52" t="s">
        <v>75</v>
      </c>
      <c r="L52" t="s">
        <v>103</v>
      </c>
      <c r="M52" t="s">
        <v>104</v>
      </c>
      <c r="N52" t="s">
        <v>472</v>
      </c>
      <c r="O52" t="s">
        <v>129</v>
      </c>
      <c r="P52" t="str">
        <f>"064992                        "</f>
        <v xml:space="preserve">064992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16.71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4.5</v>
      </c>
      <c r="BJ52">
        <v>2.7</v>
      </c>
      <c r="BK52">
        <v>5</v>
      </c>
      <c r="BL52">
        <v>107.42</v>
      </c>
      <c r="BM52">
        <v>16.11</v>
      </c>
      <c r="BN52">
        <v>123.53</v>
      </c>
      <c r="BO52">
        <v>123.53</v>
      </c>
      <c r="BQ52" t="s">
        <v>473</v>
      </c>
      <c r="BR52" t="s">
        <v>454</v>
      </c>
      <c r="BS52" s="2">
        <v>44293</v>
      </c>
      <c r="BT52" s="3">
        <v>0.39999999999999997</v>
      </c>
      <c r="BU52" t="s">
        <v>474</v>
      </c>
      <c r="BV52" t="s">
        <v>80</v>
      </c>
      <c r="BW52" t="s">
        <v>151</v>
      </c>
      <c r="BX52" t="s">
        <v>188</v>
      </c>
      <c r="BY52">
        <v>13307.76</v>
      </c>
      <c r="CA52" t="s">
        <v>475</v>
      </c>
      <c r="CC52" t="s">
        <v>104</v>
      </c>
      <c r="CD52">
        <v>44</v>
      </c>
      <c r="CE52" t="s">
        <v>83</v>
      </c>
      <c r="CF52" s="2">
        <v>44293</v>
      </c>
      <c r="CI52">
        <v>2</v>
      </c>
      <c r="CJ52">
        <v>4</v>
      </c>
      <c r="CK52" t="s">
        <v>206</v>
      </c>
      <c r="CL52" t="s">
        <v>80</v>
      </c>
    </row>
    <row r="53" spans="1:90" x14ac:dyDescent="0.25">
      <c r="A53" t="s">
        <v>311</v>
      </c>
      <c r="B53" t="s">
        <v>312</v>
      </c>
      <c r="C53" t="s">
        <v>72</v>
      </c>
      <c r="E53" t="str">
        <f>"gab2002555"</f>
        <v>gab2002555</v>
      </c>
      <c r="F53" s="2">
        <v>44287</v>
      </c>
      <c r="G53">
        <v>202110</v>
      </c>
      <c r="H53" t="s">
        <v>108</v>
      </c>
      <c r="I53" t="s">
        <v>109</v>
      </c>
      <c r="J53" t="s">
        <v>364</v>
      </c>
      <c r="K53" t="s">
        <v>75</v>
      </c>
      <c r="L53" t="s">
        <v>91</v>
      </c>
      <c r="M53" t="s">
        <v>92</v>
      </c>
      <c r="N53" t="s">
        <v>476</v>
      </c>
      <c r="O53" t="s">
        <v>129</v>
      </c>
      <c r="P53" t="str">
        <f>"065085                        "</f>
        <v xml:space="preserve">065085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16.71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4.4000000000000004</v>
      </c>
      <c r="BJ53">
        <v>11.7</v>
      </c>
      <c r="BK53">
        <v>12</v>
      </c>
      <c r="BL53">
        <v>107.42</v>
      </c>
      <c r="BM53">
        <v>16.11</v>
      </c>
      <c r="BN53">
        <v>123.53</v>
      </c>
      <c r="BO53">
        <v>123.53</v>
      </c>
      <c r="BQ53" t="s">
        <v>477</v>
      </c>
      <c r="BR53" t="s">
        <v>454</v>
      </c>
      <c r="BS53" s="2">
        <v>44292</v>
      </c>
      <c r="BT53" s="3">
        <v>0.32430555555555557</v>
      </c>
      <c r="BU53" t="s">
        <v>478</v>
      </c>
      <c r="BV53" t="s">
        <v>106</v>
      </c>
      <c r="BY53">
        <v>58400.55</v>
      </c>
      <c r="CA53" t="s">
        <v>144</v>
      </c>
      <c r="CC53" t="s">
        <v>92</v>
      </c>
      <c r="CD53">
        <v>2158</v>
      </c>
      <c r="CE53" t="s">
        <v>83</v>
      </c>
      <c r="CF53" s="2">
        <v>44292</v>
      </c>
      <c r="CI53">
        <v>2</v>
      </c>
      <c r="CJ53">
        <v>3</v>
      </c>
      <c r="CK53" t="s">
        <v>206</v>
      </c>
      <c r="CL53" t="s">
        <v>80</v>
      </c>
    </row>
    <row r="54" spans="1:90" x14ac:dyDescent="0.25">
      <c r="A54" t="s">
        <v>311</v>
      </c>
      <c r="B54" t="s">
        <v>312</v>
      </c>
      <c r="C54" t="s">
        <v>72</v>
      </c>
      <c r="E54" t="str">
        <f>"gab2002561"</f>
        <v>gab2002561</v>
      </c>
      <c r="F54" s="2">
        <v>44287</v>
      </c>
      <c r="G54">
        <v>202110</v>
      </c>
      <c r="H54" t="s">
        <v>108</v>
      </c>
      <c r="I54" t="s">
        <v>109</v>
      </c>
      <c r="J54" t="s">
        <v>364</v>
      </c>
      <c r="K54" t="s">
        <v>75</v>
      </c>
      <c r="L54" t="s">
        <v>87</v>
      </c>
      <c r="M54" t="s">
        <v>88</v>
      </c>
      <c r="N54" t="s">
        <v>452</v>
      </c>
      <c r="O54" t="s">
        <v>129</v>
      </c>
      <c r="P54" t="str">
        <f>"065153                        "</f>
        <v xml:space="preserve">065153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16.71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8</v>
      </c>
      <c r="BJ54">
        <v>14.5</v>
      </c>
      <c r="BK54">
        <v>15</v>
      </c>
      <c r="BL54">
        <v>107.42</v>
      </c>
      <c r="BM54">
        <v>16.11</v>
      </c>
      <c r="BN54">
        <v>123.53</v>
      </c>
      <c r="BO54">
        <v>123.53</v>
      </c>
      <c r="BQ54" t="s">
        <v>453</v>
      </c>
      <c r="BR54" t="s">
        <v>454</v>
      </c>
      <c r="BS54" s="2">
        <v>44292</v>
      </c>
      <c r="BT54" s="3">
        <v>0.56874999999999998</v>
      </c>
      <c r="BU54" t="s">
        <v>455</v>
      </c>
      <c r="BV54" t="s">
        <v>106</v>
      </c>
      <c r="BY54">
        <v>72592.399999999994</v>
      </c>
      <c r="CA54" t="s">
        <v>198</v>
      </c>
      <c r="CC54" t="s">
        <v>88</v>
      </c>
      <c r="CD54">
        <v>3610</v>
      </c>
      <c r="CE54" t="s">
        <v>83</v>
      </c>
      <c r="CF54" s="2">
        <v>44292</v>
      </c>
      <c r="CI54">
        <v>2</v>
      </c>
      <c r="CJ54">
        <v>3</v>
      </c>
      <c r="CK54" t="s">
        <v>206</v>
      </c>
      <c r="CL54" t="s">
        <v>80</v>
      </c>
    </row>
    <row r="55" spans="1:90" x14ac:dyDescent="0.25">
      <c r="A55" t="s">
        <v>311</v>
      </c>
      <c r="B55" t="s">
        <v>312</v>
      </c>
      <c r="C55" t="s">
        <v>72</v>
      </c>
      <c r="E55" t="str">
        <f>"gab2002562"</f>
        <v>gab2002562</v>
      </c>
      <c r="F55" s="2">
        <v>44287</v>
      </c>
      <c r="G55">
        <v>202110</v>
      </c>
      <c r="H55" t="s">
        <v>108</v>
      </c>
      <c r="I55" t="s">
        <v>109</v>
      </c>
      <c r="J55" t="s">
        <v>364</v>
      </c>
      <c r="K55" t="s">
        <v>75</v>
      </c>
      <c r="L55" t="s">
        <v>257</v>
      </c>
      <c r="M55" t="s">
        <v>258</v>
      </c>
      <c r="N55" t="s">
        <v>479</v>
      </c>
      <c r="O55" t="s">
        <v>129</v>
      </c>
      <c r="P55" t="str">
        <f>"064942                        "</f>
        <v xml:space="preserve">064942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18.86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10.3</v>
      </c>
      <c r="BJ55">
        <v>17.399999999999999</v>
      </c>
      <c r="BK55">
        <v>18</v>
      </c>
      <c r="BL55">
        <v>120.58</v>
      </c>
      <c r="BM55">
        <v>18.09</v>
      </c>
      <c r="BN55">
        <v>138.66999999999999</v>
      </c>
      <c r="BO55">
        <v>138.66999999999999</v>
      </c>
      <c r="BQ55" t="s">
        <v>480</v>
      </c>
      <c r="BR55" t="s">
        <v>454</v>
      </c>
      <c r="BS55" s="2">
        <v>44292</v>
      </c>
      <c r="BT55" s="3">
        <v>0.49305555555555558</v>
      </c>
      <c r="BU55" t="s">
        <v>220</v>
      </c>
      <c r="BV55" t="s">
        <v>106</v>
      </c>
      <c r="BY55">
        <v>86952.8</v>
      </c>
      <c r="CA55" t="s">
        <v>195</v>
      </c>
      <c r="CC55" t="s">
        <v>258</v>
      </c>
      <c r="CD55">
        <v>157</v>
      </c>
      <c r="CE55" t="s">
        <v>83</v>
      </c>
      <c r="CF55" s="2">
        <v>44292</v>
      </c>
      <c r="CI55">
        <v>2</v>
      </c>
      <c r="CJ55">
        <v>3</v>
      </c>
      <c r="CK55" t="s">
        <v>206</v>
      </c>
      <c r="CL55" t="s">
        <v>80</v>
      </c>
    </row>
    <row r="56" spans="1:90" x14ac:dyDescent="0.25">
      <c r="A56" t="s">
        <v>311</v>
      </c>
      <c r="B56" t="s">
        <v>312</v>
      </c>
      <c r="C56" t="s">
        <v>72</v>
      </c>
      <c r="E56" t="str">
        <f>"gab2002573"</f>
        <v>gab2002573</v>
      </c>
      <c r="F56" s="2">
        <v>44287</v>
      </c>
      <c r="G56">
        <v>202110</v>
      </c>
      <c r="H56" t="s">
        <v>108</v>
      </c>
      <c r="I56" t="s">
        <v>109</v>
      </c>
      <c r="J56" t="s">
        <v>364</v>
      </c>
      <c r="K56" t="s">
        <v>75</v>
      </c>
      <c r="L56" t="s">
        <v>76</v>
      </c>
      <c r="M56" t="s">
        <v>77</v>
      </c>
      <c r="N56" t="s">
        <v>481</v>
      </c>
      <c r="O56" t="s">
        <v>129</v>
      </c>
      <c r="P56" t="str">
        <f>"065077                        "</f>
        <v xml:space="preserve">065077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25.3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18.3</v>
      </c>
      <c r="BJ56">
        <v>26.1</v>
      </c>
      <c r="BK56">
        <v>27</v>
      </c>
      <c r="BL56">
        <v>160.05000000000001</v>
      </c>
      <c r="BM56">
        <v>24.01</v>
      </c>
      <c r="BN56">
        <v>184.06</v>
      </c>
      <c r="BO56">
        <v>184.06</v>
      </c>
      <c r="BQ56" t="s">
        <v>482</v>
      </c>
      <c r="BR56" t="s">
        <v>454</v>
      </c>
      <c r="BS56" s="2">
        <v>44292</v>
      </c>
      <c r="BT56" s="3">
        <v>0.39027777777777778</v>
      </c>
      <c r="BU56" t="s">
        <v>483</v>
      </c>
      <c r="BV56" t="s">
        <v>106</v>
      </c>
      <c r="BY56">
        <v>130711.38</v>
      </c>
      <c r="CA56" t="s">
        <v>484</v>
      </c>
      <c r="CC56" t="s">
        <v>77</v>
      </c>
      <c r="CD56">
        <v>1804</v>
      </c>
      <c r="CE56" t="s">
        <v>83</v>
      </c>
      <c r="CF56" s="2">
        <v>44292</v>
      </c>
      <c r="CI56">
        <v>2</v>
      </c>
      <c r="CJ56">
        <v>3</v>
      </c>
      <c r="CK56" t="s">
        <v>206</v>
      </c>
      <c r="CL56" t="s">
        <v>80</v>
      </c>
    </row>
    <row r="57" spans="1:90" x14ac:dyDescent="0.25">
      <c r="A57" t="s">
        <v>311</v>
      </c>
      <c r="B57" t="s">
        <v>312</v>
      </c>
      <c r="C57" t="s">
        <v>72</v>
      </c>
      <c r="E57" t="str">
        <f>"gab2002566"</f>
        <v>gab2002566</v>
      </c>
      <c r="F57" s="2">
        <v>44287</v>
      </c>
      <c r="G57">
        <v>202110</v>
      </c>
      <c r="H57" t="s">
        <v>108</v>
      </c>
      <c r="I57" t="s">
        <v>109</v>
      </c>
      <c r="J57" t="s">
        <v>364</v>
      </c>
      <c r="K57" t="s">
        <v>75</v>
      </c>
      <c r="L57" t="s">
        <v>91</v>
      </c>
      <c r="M57" t="s">
        <v>92</v>
      </c>
      <c r="N57" t="s">
        <v>485</v>
      </c>
      <c r="O57" t="s">
        <v>129</v>
      </c>
      <c r="P57" t="str">
        <f>"065158                        "</f>
        <v xml:space="preserve">065158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16.71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2.4</v>
      </c>
      <c r="BK57">
        <v>3</v>
      </c>
      <c r="BL57">
        <v>107.42</v>
      </c>
      <c r="BM57">
        <v>16.11</v>
      </c>
      <c r="BN57">
        <v>123.53</v>
      </c>
      <c r="BO57">
        <v>123.53</v>
      </c>
      <c r="BQ57" t="s">
        <v>486</v>
      </c>
      <c r="BR57" t="s">
        <v>454</v>
      </c>
      <c r="BS57" s="2">
        <v>44292</v>
      </c>
      <c r="BT57" s="3">
        <v>0.45763888888888887</v>
      </c>
      <c r="BU57" t="s">
        <v>487</v>
      </c>
      <c r="BV57" t="s">
        <v>106</v>
      </c>
      <c r="BY57">
        <v>12159.9</v>
      </c>
      <c r="CA57" t="s">
        <v>144</v>
      </c>
      <c r="CC57" t="s">
        <v>92</v>
      </c>
      <c r="CD57">
        <v>2170</v>
      </c>
      <c r="CE57" t="s">
        <v>83</v>
      </c>
      <c r="CF57" s="2">
        <v>44292</v>
      </c>
      <c r="CI57">
        <v>2</v>
      </c>
      <c r="CJ57">
        <v>3</v>
      </c>
      <c r="CK57" t="s">
        <v>206</v>
      </c>
      <c r="CL57" t="s">
        <v>80</v>
      </c>
    </row>
    <row r="58" spans="1:90" x14ac:dyDescent="0.25">
      <c r="A58" t="s">
        <v>311</v>
      </c>
      <c r="B58" t="s">
        <v>312</v>
      </c>
      <c r="C58" t="s">
        <v>72</v>
      </c>
      <c r="E58" t="str">
        <f>"gab2002564"</f>
        <v>gab2002564</v>
      </c>
      <c r="F58" s="2">
        <v>44287</v>
      </c>
      <c r="G58">
        <v>202110</v>
      </c>
      <c r="H58" t="s">
        <v>108</v>
      </c>
      <c r="I58" t="s">
        <v>109</v>
      </c>
      <c r="J58" t="s">
        <v>364</v>
      </c>
      <c r="K58" t="s">
        <v>75</v>
      </c>
      <c r="L58" t="s">
        <v>277</v>
      </c>
      <c r="M58" t="s">
        <v>278</v>
      </c>
      <c r="N58" t="s">
        <v>488</v>
      </c>
      <c r="O58" t="s">
        <v>129</v>
      </c>
      <c r="P58" t="str">
        <f>"065141                        "</f>
        <v xml:space="preserve">065141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19.899999999999999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4.0999999999999996</v>
      </c>
      <c r="BJ58">
        <v>12.7</v>
      </c>
      <c r="BK58">
        <v>13</v>
      </c>
      <c r="BL58">
        <v>126.96</v>
      </c>
      <c r="BM58">
        <v>19.04</v>
      </c>
      <c r="BN58">
        <v>146</v>
      </c>
      <c r="BO58">
        <v>146</v>
      </c>
      <c r="BQ58" t="s">
        <v>489</v>
      </c>
      <c r="BR58" t="s">
        <v>454</v>
      </c>
      <c r="BS58" s="2">
        <v>44293</v>
      </c>
      <c r="BT58" s="3">
        <v>0.46527777777777773</v>
      </c>
      <c r="BU58" t="s">
        <v>490</v>
      </c>
      <c r="BV58" t="s">
        <v>106</v>
      </c>
      <c r="BY58">
        <v>63409.5</v>
      </c>
      <c r="CA58" t="s">
        <v>491</v>
      </c>
      <c r="CC58" t="s">
        <v>278</v>
      </c>
      <c r="CD58">
        <v>699</v>
      </c>
      <c r="CE58" t="s">
        <v>83</v>
      </c>
      <c r="CF58" s="2">
        <v>44293</v>
      </c>
      <c r="CI58">
        <v>3</v>
      </c>
      <c r="CJ58">
        <v>4</v>
      </c>
      <c r="CK58" t="s">
        <v>378</v>
      </c>
      <c r="CL58" t="s">
        <v>80</v>
      </c>
    </row>
    <row r="59" spans="1:90" x14ac:dyDescent="0.25">
      <c r="A59" t="s">
        <v>311</v>
      </c>
      <c r="B59" t="s">
        <v>312</v>
      </c>
      <c r="C59" t="s">
        <v>72</v>
      </c>
      <c r="E59" t="str">
        <f>"gab2002572"</f>
        <v>gab2002572</v>
      </c>
      <c r="F59" s="2">
        <v>44287</v>
      </c>
      <c r="G59">
        <v>202110</v>
      </c>
      <c r="H59" t="s">
        <v>108</v>
      </c>
      <c r="I59" t="s">
        <v>109</v>
      </c>
      <c r="J59" t="s">
        <v>364</v>
      </c>
      <c r="K59" t="s">
        <v>75</v>
      </c>
      <c r="L59" t="s">
        <v>97</v>
      </c>
      <c r="M59" t="s">
        <v>98</v>
      </c>
      <c r="N59" t="s">
        <v>492</v>
      </c>
      <c r="O59" t="s">
        <v>129</v>
      </c>
      <c r="P59" t="str">
        <f>"065013                        "</f>
        <v xml:space="preserve">065013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16.579999999999998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2.6</v>
      </c>
      <c r="BJ59">
        <v>2.8</v>
      </c>
      <c r="BK59">
        <v>3</v>
      </c>
      <c r="BL59">
        <v>106.62</v>
      </c>
      <c r="BM59">
        <v>15.99</v>
      </c>
      <c r="BN59">
        <v>122.61</v>
      </c>
      <c r="BO59">
        <v>122.61</v>
      </c>
      <c r="BQ59" t="s">
        <v>493</v>
      </c>
      <c r="BR59" t="s">
        <v>454</v>
      </c>
      <c r="BS59" s="2">
        <v>44292</v>
      </c>
      <c r="BT59" s="3">
        <v>0.4548611111111111</v>
      </c>
      <c r="BU59" t="s">
        <v>494</v>
      </c>
      <c r="BV59" t="s">
        <v>106</v>
      </c>
      <c r="BY59">
        <v>14224</v>
      </c>
      <c r="CA59" t="s">
        <v>178</v>
      </c>
      <c r="CC59" t="s">
        <v>98</v>
      </c>
      <c r="CD59">
        <v>6070</v>
      </c>
      <c r="CE59" t="s">
        <v>83</v>
      </c>
      <c r="CF59" s="2">
        <v>44292</v>
      </c>
      <c r="CI59">
        <v>2</v>
      </c>
      <c r="CJ59">
        <v>3</v>
      </c>
      <c r="CK59" t="s">
        <v>203</v>
      </c>
      <c r="CL59" t="s">
        <v>80</v>
      </c>
    </row>
    <row r="60" spans="1:90" x14ac:dyDescent="0.25">
      <c r="A60" t="s">
        <v>311</v>
      </c>
      <c r="B60" t="s">
        <v>312</v>
      </c>
      <c r="C60" t="s">
        <v>72</v>
      </c>
      <c r="E60" t="str">
        <f>"gab2002629"</f>
        <v>gab2002629</v>
      </c>
      <c r="F60" s="2">
        <v>44294</v>
      </c>
      <c r="G60">
        <v>202110</v>
      </c>
      <c r="H60" t="s">
        <v>108</v>
      </c>
      <c r="I60" t="s">
        <v>109</v>
      </c>
      <c r="J60" t="s">
        <v>364</v>
      </c>
      <c r="K60" t="s">
        <v>75</v>
      </c>
      <c r="L60" t="s">
        <v>103</v>
      </c>
      <c r="M60" t="s">
        <v>104</v>
      </c>
      <c r="N60" t="s">
        <v>495</v>
      </c>
      <c r="O60" t="s">
        <v>129</v>
      </c>
      <c r="P60" t="str">
        <f>"CT065235                      "</f>
        <v xml:space="preserve">CT065235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20.14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2.2999999999999998</v>
      </c>
      <c r="BK60">
        <v>3</v>
      </c>
      <c r="BL60">
        <v>110.85</v>
      </c>
      <c r="BM60">
        <v>16.63</v>
      </c>
      <c r="BN60">
        <v>127.48</v>
      </c>
      <c r="BO60">
        <v>127.48</v>
      </c>
      <c r="BQ60" t="s">
        <v>496</v>
      </c>
      <c r="BR60" t="s">
        <v>454</v>
      </c>
      <c r="BS60" s="2">
        <v>44295</v>
      </c>
      <c r="BT60" s="3">
        <v>0.4201388888888889</v>
      </c>
      <c r="BU60" t="s">
        <v>497</v>
      </c>
      <c r="BV60" t="s">
        <v>106</v>
      </c>
      <c r="BY60">
        <v>11563.16</v>
      </c>
      <c r="CA60" t="s">
        <v>230</v>
      </c>
      <c r="CC60" t="s">
        <v>104</v>
      </c>
      <c r="CD60">
        <v>182</v>
      </c>
      <c r="CE60" t="s">
        <v>83</v>
      </c>
      <c r="CF60" s="2">
        <v>44295</v>
      </c>
      <c r="CI60">
        <v>2</v>
      </c>
      <c r="CJ60">
        <v>1</v>
      </c>
      <c r="CK60" t="s">
        <v>206</v>
      </c>
      <c r="CL60" t="s">
        <v>80</v>
      </c>
    </row>
    <row r="61" spans="1:90" x14ac:dyDescent="0.25">
      <c r="A61" t="s">
        <v>311</v>
      </c>
      <c r="B61" t="s">
        <v>312</v>
      </c>
      <c r="C61" t="s">
        <v>72</v>
      </c>
      <c r="E61" t="str">
        <f>"gab2002626"</f>
        <v>gab2002626</v>
      </c>
      <c r="F61" s="2">
        <v>44294</v>
      </c>
      <c r="G61">
        <v>202110</v>
      </c>
      <c r="H61" t="s">
        <v>108</v>
      </c>
      <c r="I61" t="s">
        <v>109</v>
      </c>
      <c r="J61" t="s">
        <v>364</v>
      </c>
      <c r="K61" t="s">
        <v>75</v>
      </c>
      <c r="L61" t="s">
        <v>125</v>
      </c>
      <c r="M61" t="s">
        <v>126</v>
      </c>
      <c r="N61" t="s">
        <v>498</v>
      </c>
      <c r="O61" t="s">
        <v>129</v>
      </c>
      <c r="P61" t="str">
        <f>"CT065234                      "</f>
        <v xml:space="preserve">CT065234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20.14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1.7</v>
      </c>
      <c r="BJ61">
        <v>5.8</v>
      </c>
      <c r="BK61">
        <v>6</v>
      </c>
      <c r="BL61">
        <v>110.85</v>
      </c>
      <c r="BM61">
        <v>16.63</v>
      </c>
      <c r="BN61">
        <v>127.48</v>
      </c>
      <c r="BO61">
        <v>127.48</v>
      </c>
      <c r="BQ61" t="s">
        <v>368</v>
      </c>
      <c r="BR61" t="s">
        <v>454</v>
      </c>
      <c r="BS61" s="2">
        <v>44298</v>
      </c>
      <c r="BT61" s="3">
        <v>0.47986111111111113</v>
      </c>
      <c r="BU61" t="s">
        <v>499</v>
      </c>
      <c r="BV61" t="s">
        <v>106</v>
      </c>
      <c r="BY61">
        <v>29237.759999999998</v>
      </c>
      <c r="CA61" t="s">
        <v>228</v>
      </c>
      <c r="CC61" t="s">
        <v>126</v>
      </c>
      <c r="CD61">
        <v>1684</v>
      </c>
      <c r="CE61" t="s">
        <v>83</v>
      </c>
      <c r="CF61" s="2">
        <v>44298</v>
      </c>
      <c r="CI61">
        <v>2</v>
      </c>
      <c r="CJ61">
        <v>2</v>
      </c>
      <c r="CK61" t="s">
        <v>206</v>
      </c>
      <c r="CL61" t="s">
        <v>80</v>
      </c>
    </row>
    <row r="62" spans="1:90" x14ac:dyDescent="0.25">
      <c r="A62" t="s">
        <v>311</v>
      </c>
      <c r="B62" t="s">
        <v>312</v>
      </c>
      <c r="C62" t="s">
        <v>72</v>
      </c>
      <c r="E62" t="str">
        <f>"gab2002625"</f>
        <v>gab2002625</v>
      </c>
      <c r="F62" s="2">
        <v>44294</v>
      </c>
      <c r="G62">
        <v>202110</v>
      </c>
      <c r="H62" t="s">
        <v>108</v>
      </c>
      <c r="I62" t="s">
        <v>109</v>
      </c>
      <c r="J62" t="s">
        <v>364</v>
      </c>
      <c r="K62" t="s">
        <v>75</v>
      </c>
      <c r="L62" t="s">
        <v>103</v>
      </c>
      <c r="M62" t="s">
        <v>104</v>
      </c>
      <c r="N62" t="s">
        <v>500</v>
      </c>
      <c r="O62" t="s">
        <v>129</v>
      </c>
      <c r="P62" t="str">
        <f>"CT065232                      "</f>
        <v xml:space="preserve">CT065232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20.14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2.1</v>
      </c>
      <c r="BJ62">
        <v>6</v>
      </c>
      <c r="BK62">
        <v>6</v>
      </c>
      <c r="BL62">
        <v>110.85</v>
      </c>
      <c r="BM62">
        <v>16.63</v>
      </c>
      <c r="BN62">
        <v>127.48</v>
      </c>
      <c r="BO62">
        <v>127.48</v>
      </c>
      <c r="BQ62" t="s">
        <v>501</v>
      </c>
      <c r="BR62" t="s">
        <v>454</v>
      </c>
      <c r="BS62" s="2">
        <v>44298</v>
      </c>
      <c r="BT62" s="3">
        <v>0.44861111111111113</v>
      </c>
      <c r="BU62" t="s">
        <v>502</v>
      </c>
      <c r="BV62" t="s">
        <v>106</v>
      </c>
      <c r="BY62">
        <v>29811.200000000001</v>
      </c>
      <c r="CA62" t="s">
        <v>503</v>
      </c>
      <c r="CC62" t="s">
        <v>104</v>
      </c>
      <c r="CD62">
        <v>43</v>
      </c>
      <c r="CE62" t="s">
        <v>83</v>
      </c>
      <c r="CF62" s="2">
        <v>44298</v>
      </c>
      <c r="CI62">
        <v>2</v>
      </c>
      <c r="CJ62">
        <v>2</v>
      </c>
      <c r="CK62" t="s">
        <v>206</v>
      </c>
      <c r="CL62" t="s">
        <v>80</v>
      </c>
    </row>
    <row r="63" spans="1:90" x14ac:dyDescent="0.25">
      <c r="A63" t="s">
        <v>311</v>
      </c>
      <c r="B63" t="s">
        <v>312</v>
      </c>
      <c r="C63" t="s">
        <v>72</v>
      </c>
      <c r="E63" t="str">
        <f>"gab2002618"</f>
        <v>gab2002618</v>
      </c>
      <c r="F63" s="2">
        <v>44294</v>
      </c>
      <c r="G63">
        <v>202110</v>
      </c>
      <c r="H63" t="s">
        <v>108</v>
      </c>
      <c r="I63" t="s">
        <v>109</v>
      </c>
      <c r="J63" t="s">
        <v>364</v>
      </c>
      <c r="K63" t="s">
        <v>75</v>
      </c>
      <c r="L63" t="s">
        <v>89</v>
      </c>
      <c r="M63" t="s">
        <v>90</v>
      </c>
      <c r="N63" t="s">
        <v>504</v>
      </c>
      <c r="O63" t="s">
        <v>129</v>
      </c>
      <c r="P63" t="str">
        <f>"CT065105                      "</f>
        <v xml:space="preserve">CT065105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19.98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9.6</v>
      </c>
      <c r="BJ63">
        <v>6.1</v>
      </c>
      <c r="BK63">
        <v>10</v>
      </c>
      <c r="BL63">
        <v>110.02</v>
      </c>
      <c r="BM63">
        <v>16.5</v>
      </c>
      <c r="BN63">
        <v>126.52</v>
      </c>
      <c r="BO63">
        <v>126.52</v>
      </c>
      <c r="BQ63" t="s">
        <v>505</v>
      </c>
      <c r="BR63" t="s">
        <v>454</v>
      </c>
      <c r="BS63" s="2">
        <v>44298</v>
      </c>
      <c r="BT63" s="3">
        <v>0.43333333333333335</v>
      </c>
      <c r="BU63" t="s">
        <v>506</v>
      </c>
      <c r="BV63" t="s">
        <v>106</v>
      </c>
      <c r="BY63">
        <v>30702.75</v>
      </c>
      <c r="CA63" t="s">
        <v>237</v>
      </c>
      <c r="CC63" t="s">
        <v>90</v>
      </c>
      <c r="CD63">
        <v>5213</v>
      </c>
      <c r="CE63" t="s">
        <v>83</v>
      </c>
      <c r="CF63" s="2">
        <v>44298</v>
      </c>
      <c r="CI63">
        <v>2</v>
      </c>
      <c r="CJ63">
        <v>2</v>
      </c>
      <c r="CK63" t="s">
        <v>203</v>
      </c>
      <c r="CL63" t="s">
        <v>80</v>
      </c>
    </row>
    <row r="64" spans="1:90" x14ac:dyDescent="0.25">
      <c r="A64" t="s">
        <v>311</v>
      </c>
      <c r="B64" t="s">
        <v>312</v>
      </c>
      <c r="C64" t="s">
        <v>72</v>
      </c>
      <c r="E64" t="str">
        <f>"gab2002556"</f>
        <v>gab2002556</v>
      </c>
      <c r="F64" s="2">
        <v>44287</v>
      </c>
      <c r="G64">
        <v>202110</v>
      </c>
      <c r="H64" t="s">
        <v>108</v>
      </c>
      <c r="I64" t="s">
        <v>109</v>
      </c>
      <c r="J64" t="s">
        <v>364</v>
      </c>
      <c r="K64" t="s">
        <v>75</v>
      </c>
      <c r="L64" t="s">
        <v>191</v>
      </c>
      <c r="M64" t="s">
        <v>192</v>
      </c>
      <c r="N64" t="s">
        <v>507</v>
      </c>
      <c r="O64" t="s">
        <v>78</v>
      </c>
      <c r="P64" t="str">
        <f>"065146                        "</f>
        <v xml:space="preserve">065146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6.38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0.3</v>
      </c>
      <c r="BJ64">
        <v>2.2000000000000002</v>
      </c>
      <c r="BK64">
        <v>3</v>
      </c>
      <c r="BL64">
        <v>39.090000000000003</v>
      </c>
      <c r="BM64">
        <v>5.86</v>
      </c>
      <c r="BN64">
        <v>44.95</v>
      </c>
      <c r="BO64">
        <v>44.95</v>
      </c>
      <c r="BQ64" t="s">
        <v>406</v>
      </c>
      <c r="BR64" t="s">
        <v>454</v>
      </c>
      <c r="BS64" s="2">
        <v>44292</v>
      </c>
      <c r="BT64" s="3">
        <v>0.43263888888888885</v>
      </c>
      <c r="BU64" t="s">
        <v>508</v>
      </c>
      <c r="BV64" t="s">
        <v>106</v>
      </c>
      <c r="BY64">
        <v>11244.8</v>
      </c>
      <c r="BZ64" t="s">
        <v>84</v>
      </c>
      <c r="CA64" t="s">
        <v>193</v>
      </c>
      <c r="CC64" t="s">
        <v>192</v>
      </c>
      <c r="CD64">
        <v>7600</v>
      </c>
      <c r="CE64" t="s">
        <v>83</v>
      </c>
      <c r="CF64" s="2">
        <v>44293</v>
      </c>
      <c r="CI64">
        <v>1</v>
      </c>
      <c r="CJ64">
        <v>3</v>
      </c>
      <c r="CK64">
        <v>22</v>
      </c>
      <c r="CL64" t="s">
        <v>80</v>
      </c>
    </row>
    <row r="65" spans="1:90" x14ac:dyDescent="0.25">
      <c r="A65" t="s">
        <v>311</v>
      </c>
      <c r="B65" t="s">
        <v>312</v>
      </c>
      <c r="C65" t="s">
        <v>72</v>
      </c>
      <c r="E65" t="str">
        <f>"gab2002563"</f>
        <v>gab2002563</v>
      </c>
      <c r="F65" s="2">
        <v>44287</v>
      </c>
      <c r="G65">
        <v>202110</v>
      </c>
      <c r="H65" t="s">
        <v>108</v>
      </c>
      <c r="I65" t="s">
        <v>109</v>
      </c>
      <c r="J65" t="s">
        <v>364</v>
      </c>
      <c r="K65" t="s">
        <v>75</v>
      </c>
      <c r="L65" t="s">
        <v>85</v>
      </c>
      <c r="M65" t="s">
        <v>86</v>
      </c>
      <c r="N65" t="s">
        <v>509</v>
      </c>
      <c r="O65" t="s">
        <v>78</v>
      </c>
      <c r="P65" t="str">
        <f>"065156                        "</f>
        <v xml:space="preserve">065156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8.16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0.4</v>
      </c>
      <c r="BJ65">
        <v>2</v>
      </c>
      <c r="BK65">
        <v>2</v>
      </c>
      <c r="BL65">
        <v>50.03</v>
      </c>
      <c r="BM65">
        <v>7.5</v>
      </c>
      <c r="BN65">
        <v>57.53</v>
      </c>
      <c r="BO65">
        <v>57.53</v>
      </c>
      <c r="BQ65" t="s">
        <v>510</v>
      </c>
      <c r="BR65" t="s">
        <v>454</v>
      </c>
      <c r="BS65" s="2">
        <v>44292</v>
      </c>
      <c r="BT65" s="3">
        <v>0.41041666666666665</v>
      </c>
      <c r="BU65" t="s">
        <v>285</v>
      </c>
      <c r="BV65" t="s">
        <v>106</v>
      </c>
      <c r="BY65">
        <v>10150.56</v>
      </c>
      <c r="BZ65" t="s">
        <v>121</v>
      </c>
      <c r="CA65" t="s">
        <v>219</v>
      </c>
      <c r="CC65" t="s">
        <v>86</v>
      </c>
      <c r="CD65">
        <v>1475</v>
      </c>
      <c r="CE65" t="s">
        <v>83</v>
      </c>
      <c r="CF65" s="2">
        <v>44292</v>
      </c>
      <c r="CI65">
        <v>1</v>
      </c>
      <c r="CJ65">
        <v>3</v>
      </c>
      <c r="CK65">
        <v>21</v>
      </c>
      <c r="CL65" t="s">
        <v>80</v>
      </c>
    </row>
    <row r="66" spans="1:90" x14ac:dyDescent="0.25">
      <c r="A66" t="s">
        <v>311</v>
      </c>
      <c r="B66" t="s">
        <v>312</v>
      </c>
      <c r="C66" t="s">
        <v>72</v>
      </c>
      <c r="E66" t="str">
        <f>"gab2002571"</f>
        <v>gab2002571</v>
      </c>
      <c r="F66" s="2">
        <v>44287</v>
      </c>
      <c r="G66">
        <v>202110</v>
      </c>
      <c r="H66" t="s">
        <v>108</v>
      </c>
      <c r="I66" t="s">
        <v>109</v>
      </c>
      <c r="J66" t="s">
        <v>364</v>
      </c>
      <c r="K66" t="s">
        <v>75</v>
      </c>
      <c r="L66" t="s">
        <v>327</v>
      </c>
      <c r="M66" t="s">
        <v>328</v>
      </c>
      <c r="N66" t="s">
        <v>511</v>
      </c>
      <c r="O66" t="s">
        <v>78</v>
      </c>
      <c r="P66" t="str">
        <f>"065164                        "</f>
        <v xml:space="preserve">065164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26.54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3.4</v>
      </c>
      <c r="BK66">
        <v>3.5</v>
      </c>
      <c r="BL66">
        <v>162.62</v>
      </c>
      <c r="BM66">
        <v>24.39</v>
      </c>
      <c r="BN66">
        <v>187.01</v>
      </c>
      <c r="BO66">
        <v>187.01</v>
      </c>
      <c r="BQ66" t="s">
        <v>412</v>
      </c>
      <c r="BR66" t="s">
        <v>454</v>
      </c>
      <c r="BS66" s="2">
        <v>44292</v>
      </c>
      <c r="BT66" s="3">
        <v>0.4236111111111111</v>
      </c>
      <c r="BU66" t="s">
        <v>512</v>
      </c>
      <c r="BV66" t="s">
        <v>106</v>
      </c>
      <c r="BY66">
        <v>16794.939999999999</v>
      </c>
      <c r="BZ66" t="s">
        <v>84</v>
      </c>
      <c r="CA66" t="s">
        <v>513</v>
      </c>
      <c r="CC66" t="s">
        <v>328</v>
      </c>
      <c r="CD66">
        <v>9459</v>
      </c>
      <c r="CE66" t="s">
        <v>83</v>
      </c>
      <c r="CF66" s="2">
        <v>44292</v>
      </c>
      <c r="CI66">
        <v>1</v>
      </c>
      <c r="CJ66">
        <v>3</v>
      </c>
      <c r="CK66">
        <v>23</v>
      </c>
      <c r="CL66" t="s">
        <v>80</v>
      </c>
    </row>
    <row r="67" spans="1:90" x14ac:dyDescent="0.25">
      <c r="A67" t="s">
        <v>311</v>
      </c>
      <c r="B67" t="s">
        <v>312</v>
      </c>
      <c r="C67" t="s">
        <v>72</v>
      </c>
      <c r="E67" t="str">
        <f>"gab2002558"</f>
        <v>gab2002558</v>
      </c>
      <c r="F67" s="2">
        <v>44287</v>
      </c>
      <c r="G67">
        <v>202110</v>
      </c>
      <c r="H67" t="s">
        <v>108</v>
      </c>
      <c r="I67" t="s">
        <v>109</v>
      </c>
      <c r="J67" t="s">
        <v>364</v>
      </c>
      <c r="K67" t="s">
        <v>75</v>
      </c>
      <c r="L67" t="s">
        <v>108</v>
      </c>
      <c r="M67" t="s">
        <v>109</v>
      </c>
      <c r="N67" t="s">
        <v>514</v>
      </c>
      <c r="O67" t="s">
        <v>78</v>
      </c>
      <c r="P67" t="str">
        <f>"065149                        "</f>
        <v xml:space="preserve">065149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6.38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1.9</v>
      </c>
      <c r="BJ67">
        <v>6.2</v>
      </c>
      <c r="BK67">
        <v>7</v>
      </c>
      <c r="BL67">
        <v>39.090000000000003</v>
      </c>
      <c r="BM67">
        <v>5.86</v>
      </c>
      <c r="BN67">
        <v>44.95</v>
      </c>
      <c r="BO67">
        <v>44.95</v>
      </c>
      <c r="BQ67" t="s">
        <v>233</v>
      </c>
      <c r="BR67" t="s">
        <v>454</v>
      </c>
      <c r="BS67" s="2">
        <v>44292</v>
      </c>
      <c r="BT67" s="3">
        <v>0.40833333333333338</v>
      </c>
      <c r="BU67" t="s">
        <v>515</v>
      </c>
      <c r="BV67" t="s">
        <v>106</v>
      </c>
      <c r="BY67">
        <v>30795.84</v>
      </c>
      <c r="BZ67" t="s">
        <v>84</v>
      </c>
      <c r="CA67" t="s">
        <v>169</v>
      </c>
      <c r="CC67" t="s">
        <v>109</v>
      </c>
      <c r="CD67">
        <v>7800</v>
      </c>
      <c r="CE67" t="s">
        <v>83</v>
      </c>
      <c r="CF67" s="2">
        <v>44293</v>
      </c>
      <c r="CI67">
        <v>1</v>
      </c>
      <c r="CJ67">
        <v>3</v>
      </c>
      <c r="CK67">
        <v>22</v>
      </c>
      <c r="CL67" t="s">
        <v>80</v>
      </c>
    </row>
    <row r="68" spans="1:90" x14ac:dyDescent="0.25">
      <c r="A68" t="s">
        <v>311</v>
      </c>
      <c r="B68" t="s">
        <v>312</v>
      </c>
      <c r="C68" t="s">
        <v>72</v>
      </c>
      <c r="E68" t="str">
        <f>"gab2002570"</f>
        <v>gab2002570</v>
      </c>
      <c r="F68" s="2">
        <v>44287</v>
      </c>
      <c r="G68">
        <v>202110</v>
      </c>
      <c r="H68" t="s">
        <v>108</v>
      </c>
      <c r="I68" t="s">
        <v>109</v>
      </c>
      <c r="J68" t="s">
        <v>364</v>
      </c>
      <c r="K68" t="s">
        <v>75</v>
      </c>
      <c r="L68" t="s">
        <v>516</v>
      </c>
      <c r="M68" t="s">
        <v>517</v>
      </c>
      <c r="N68" t="s">
        <v>518</v>
      </c>
      <c r="O68" t="s">
        <v>78</v>
      </c>
      <c r="P68" t="str">
        <f>"065163                        "</f>
        <v xml:space="preserve">065163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14.28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2.2000000000000002</v>
      </c>
      <c r="BK68">
        <v>2.5</v>
      </c>
      <c r="BL68">
        <v>87.5</v>
      </c>
      <c r="BM68">
        <v>13.13</v>
      </c>
      <c r="BN68">
        <v>100.63</v>
      </c>
      <c r="BO68">
        <v>100.63</v>
      </c>
      <c r="BQ68" t="s">
        <v>519</v>
      </c>
      <c r="BR68" t="s">
        <v>454</v>
      </c>
      <c r="BS68" s="2">
        <v>44292</v>
      </c>
      <c r="BT68" s="3">
        <v>0.60416666666666663</v>
      </c>
      <c r="BU68" t="s">
        <v>520</v>
      </c>
      <c r="BV68" t="s">
        <v>106</v>
      </c>
      <c r="BY68">
        <v>10867.5</v>
      </c>
      <c r="BZ68" t="s">
        <v>84</v>
      </c>
      <c r="CA68" t="s">
        <v>521</v>
      </c>
      <c r="CC68" t="s">
        <v>517</v>
      </c>
      <c r="CD68">
        <v>7200</v>
      </c>
      <c r="CE68" t="s">
        <v>83</v>
      </c>
      <c r="CF68" s="2">
        <v>44294</v>
      </c>
      <c r="CI68">
        <v>2</v>
      </c>
      <c r="CJ68">
        <v>3</v>
      </c>
      <c r="CK68">
        <v>24</v>
      </c>
      <c r="CL68" t="s">
        <v>80</v>
      </c>
    </row>
    <row r="69" spans="1:90" x14ac:dyDescent="0.25">
      <c r="A69" t="s">
        <v>311</v>
      </c>
      <c r="B69" t="s">
        <v>312</v>
      </c>
      <c r="C69" t="s">
        <v>72</v>
      </c>
      <c r="E69" t="str">
        <f>"gab2002569"</f>
        <v>gab2002569</v>
      </c>
      <c r="F69" s="2">
        <v>44287</v>
      </c>
      <c r="G69">
        <v>202110</v>
      </c>
      <c r="H69" t="s">
        <v>108</v>
      </c>
      <c r="I69" t="s">
        <v>109</v>
      </c>
      <c r="J69" t="s">
        <v>364</v>
      </c>
      <c r="K69" t="s">
        <v>75</v>
      </c>
      <c r="L69" t="s">
        <v>334</v>
      </c>
      <c r="M69" t="s">
        <v>335</v>
      </c>
      <c r="N69" t="s">
        <v>522</v>
      </c>
      <c r="O69" t="s">
        <v>78</v>
      </c>
      <c r="P69" t="str">
        <f>"065160 065161                 "</f>
        <v xml:space="preserve">065160 065161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15.82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0.7</v>
      </c>
      <c r="BJ69">
        <v>1.7</v>
      </c>
      <c r="BK69">
        <v>2</v>
      </c>
      <c r="BL69">
        <v>96.94</v>
      </c>
      <c r="BM69">
        <v>14.54</v>
      </c>
      <c r="BN69">
        <v>111.48</v>
      </c>
      <c r="BO69">
        <v>111.48</v>
      </c>
      <c r="BQ69" t="s">
        <v>337</v>
      </c>
      <c r="BR69" t="s">
        <v>454</v>
      </c>
      <c r="BS69" s="2">
        <v>44292</v>
      </c>
      <c r="BT69" s="3">
        <v>0.42638888888888887</v>
      </c>
      <c r="BU69" t="s">
        <v>523</v>
      </c>
      <c r="BV69" t="s">
        <v>106</v>
      </c>
      <c r="BY69">
        <v>8558.99</v>
      </c>
      <c r="BZ69" t="s">
        <v>121</v>
      </c>
      <c r="CA69" t="s">
        <v>524</v>
      </c>
      <c r="CC69" t="s">
        <v>335</v>
      </c>
      <c r="CD69">
        <v>2745</v>
      </c>
      <c r="CE69" t="s">
        <v>83</v>
      </c>
      <c r="CF69" s="2">
        <v>44299</v>
      </c>
      <c r="CI69">
        <v>1</v>
      </c>
      <c r="CJ69">
        <v>3</v>
      </c>
      <c r="CK69">
        <v>23</v>
      </c>
      <c r="CL69" t="s">
        <v>80</v>
      </c>
    </row>
    <row r="70" spans="1:90" x14ac:dyDescent="0.25">
      <c r="A70" t="s">
        <v>311</v>
      </c>
      <c r="B70" t="s">
        <v>312</v>
      </c>
      <c r="C70" t="s">
        <v>72</v>
      </c>
      <c r="E70" t="str">
        <f>"gab2002574"</f>
        <v>gab2002574</v>
      </c>
      <c r="F70" s="2">
        <v>44287</v>
      </c>
      <c r="G70">
        <v>202110</v>
      </c>
      <c r="H70" t="s">
        <v>108</v>
      </c>
      <c r="I70" t="s">
        <v>109</v>
      </c>
      <c r="J70" t="s">
        <v>364</v>
      </c>
      <c r="K70" t="s">
        <v>75</v>
      </c>
      <c r="L70" t="s">
        <v>191</v>
      </c>
      <c r="M70" t="s">
        <v>192</v>
      </c>
      <c r="N70" t="s">
        <v>525</v>
      </c>
      <c r="O70" t="s">
        <v>78</v>
      </c>
      <c r="P70" t="str">
        <f>"065167                        "</f>
        <v xml:space="preserve">065167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6.38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</v>
      </c>
      <c r="BK70">
        <v>2</v>
      </c>
      <c r="BL70">
        <v>39.090000000000003</v>
      </c>
      <c r="BM70">
        <v>5.86</v>
      </c>
      <c r="BN70">
        <v>44.95</v>
      </c>
      <c r="BO70">
        <v>44.95</v>
      </c>
      <c r="BQ70" t="s">
        <v>526</v>
      </c>
      <c r="BR70" t="s">
        <v>454</v>
      </c>
      <c r="BS70" s="2">
        <v>44292</v>
      </c>
      <c r="BT70" s="3">
        <v>0.4465277777777778</v>
      </c>
      <c r="BU70" t="s">
        <v>245</v>
      </c>
      <c r="BV70" t="s">
        <v>106</v>
      </c>
      <c r="BY70">
        <v>10032.86</v>
      </c>
      <c r="BZ70" t="s">
        <v>84</v>
      </c>
      <c r="CA70" t="s">
        <v>193</v>
      </c>
      <c r="CC70" t="s">
        <v>192</v>
      </c>
      <c r="CD70">
        <v>7600</v>
      </c>
      <c r="CE70" t="s">
        <v>83</v>
      </c>
      <c r="CF70" s="2">
        <v>44293</v>
      </c>
      <c r="CI70">
        <v>1</v>
      </c>
      <c r="CJ70">
        <v>3</v>
      </c>
      <c r="CK70">
        <v>22</v>
      </c>
      <c r="CL70" t="s">
        <v>80</v>
      </c>
    </row>
    <row r="71" spans="1:90" x14ac:dyDescent="0.25">
      <c r="A71" t="s">
        <v>311</v>
      </c>
      <c r="B71" t="s">
        <v>312</v>
      </c>
      <c r="C71" t="s">
        <v>72</v>
      </c>
      <c r="E71" t="str">
        <f>"gab2002565"</f>
        <v>gab2002565</v>
      </c>
      <c r="F71" s="2">
        <v>44287</v>
      </c>
      <c r="G71">
        <v>202110</v>
      </c>
      <c r="H71" t="s">
        <v>108</v>
      </c>
      <c r="I71" t="s">
        <v>109</v>
      </c>
      <c r="J71" t="s">
        <v>364</v>
      </c>
      <c r="K71" t="s">
        <v>75</v>
      </c>
      <c r="L71" t="s">
        <v>108</v>
      </c>
      <c r="M71" t="s">
        <v>109</v>
      </c>
      <c r="N71" t="s">
        <v>527</v>
      </c>
      <c r="O71" t="s">
        <v>78</v>
      </c>
      <c r="P71" t="str">
        <f>"065157                        "</f>
        <v xml:space="preserve">065157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6.38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2.1</v>
      </c>
      <c r="BK71">
        <v>3</v>
      </c>
      <c r="BL71">
        <v>39.090000000000003</v>
      </c>
      <c r="BM71">
        <v>5.86</v>
      </c>
      <c r="BN71">
        <v>44.95</v>
      </c>
      <c r="BO71">
        <v>44.95</v>
      </c>
      <c r="BQ71" t="s">
        <v>528</v>
      </c>
      <c r="BR71" t="s">
        <v>454</v>
      </c>
      <c r="BS71" s="2">
        <v>44292</v>
      </c>
      <c r="BT71" s="3">
        <v>0.37916666666666665</v>
      </c>
      <c r="BU71" t="s">
        <v>529</v>
      </c>
      <c r="BV71" t="s">
        <v>106</v>
      </c>
      <c r="BY71">
        <v>10577.52</v>
      </c>
      <c r="BZ71" t="s">
        <v>84</v>
      </c>
      <c r="CA71" t="s">
        <v>218</v>
      </c>
      <c r="CC71" t="s">
        <v>109</v>
      </c>
      <c r="CD71">
        <v>7975</v>
      </c>
      <c r="CE71" t="s">
        <v>83</v>
      </c>
      <c r="CF71" s="2">
        <v>44293</v>
      </c>
      <c r="CI71">
        <v>1</v>
      </c>
      <c r="CJ71">
        <v>3</v>
      </c>
      <c r="CK71">
        <v>22</v>
      </c>
      <c r="CL71" t="s">
        <v>80</v>
      </c>
    </row>
    <row r="72" spans="1:90" x14ac:dyDescent="0.25">
      <c r="A72" t="s">
        <v>311</v>
      </c>
      <c r="B72" t="s">
        <v>312</v>
      </c>
      <c r="C72" t="s">
        <v>72</v>
      </c>
      <c r="E72" t="str">
        <f>"gab2002557"</f>
        <v>gab2002557</v>
      </c>
      <c r="F72" s="2">
        <v>44287</v>
      </c>
      <c r="G72">
        <v>202110</v>
      </c>
      <c r="H72" t="s">
        <v>108</v>
      </c>
      <c r="I72" t="s">
        <v>109</v>
      </c>
      <c r="J72" t="s">
        <v>364</v>
      </c>
      <c r="K72" t="s">
        <v>75</v>
      </c>
      <c r="L72" t="s">
        <v>108</v>
      </c>
      <c r="M72" t="s">
        <v>109</v>
      </c>
      <c r="N72" t="s">
        <v>530</v>
      </c>
      <c r="O72" t="s">
        <v>78</v>
      </c>
      <c r="P72" t="str">
        <f>"065114                        "</f>
        <v xml:space="preserve">065114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6.38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1.7</v>
      </c>
      <c r="BK72">
        <v>2</v>
      </c>
      <c r="BL72">
        <v>39.090000000000003</v>
      </c>
      <c r="BM72">
        <v>5.86</v>
      </c>
      <c r="BN72">
        <v>44.95</v>
      </c>
      <c r="BO72">
        <v>44.95</v>
      </c>
      <c r="BQ72" t="s">
        <v>531</v>
      </c>
      <c r="BR72" t="s">
        <v>454</v>
      </c>
      <c r="BS72" s="2">
        <v>44292</v>
      </c>
      <c r="BT72" s="3">
        <v>0.41111111111111115</v>
      </c>
      <c r="BU72" t="s">
        <v>532</v>
      </c>
      <c r="BV72" t="s">
        <v>106</v>
      </c>
      <c r="BY72">
        <v>8481.6</v>
      </c>
      <c r="BZ72" t="s">
        <v>84</v>
      </c>
      <c r="CA72" t="s">
        <v>152</v>
      </c>
      <c r="CC72" t="s">
        <v>109</v>
      </c>
      <c r="CD72">
        <v>7441</v>
      </c>
      <c r="CE72" t="s">
        <v>83</v>
      </c>
      <c r="CF72" s="2">
        <v>44293</v>
      </c>
      <c r="CI72">
        <v>1</v>
      </c>
      <c r="CJ72">
        <v>3</v>
      </c>
      <c r="CK72">
        <v>22</v>
      </c>
      <c r="CL72" t="s">
        <v>80</v>
      </c>
    </row>
    <row r="73" spans="1:90" x14ac:dyDescent="0.25">
      <c r="A73" t="s">
        <v>311</v>
      </c>
      <c r="B73" t="s">
        <v>312</v>
      </c>
      <c r="C73" t="s">
        <v>72</v>
      </c>
      <c r="E73" t="str">
        <f>"gab2002567"</f>
        <v>gab2002567</v>
      </c>
      <c r="F73" s="2">
        <v>44287</v>
      </c>
      <c r="G73">
        <v>202110</v>
      </c>
      <c r="H73" t="s">
        <v>108</v>
      </c>
      <c r="I73" t="s">
        <v>109</v>
      </c>
      <c r="J73" t="s">
        <v>364</v>
      </c>
      <c r="K73" t="s">
        <v>75</v>
      </c>
      <c r="L73" t="s">
        <v>108</v>
      </c>
      <c r="M73" t="s">
        <v>109</v>
      </c>
      <c r="N73" t="s">
        <v>533</v>
      </c>
      <c r="O73" t="s">
        <v>78</v>
      </c>
      <c r="P73" t="str">
        <f>"003291                        "</f>
        <v xml:space="preserve">003291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6.38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0.5</v>
      </c>
      <c r="BJ73">
        <v>1.8</v>
      </c>
      <c r="BK73">
        <v>2</v>
      </c>
      <c r="BL73">
        <v>39.090000000000003</v>
      </c>
      <c r="BM73">
        <v>5.86</v>
      </c>
      <c r="BN73">
        <v>44.95</v>
      </c>
      <c r="BO73">
        <v>44.95</v>
      </c>
      <c r="BQ73" t="s">
        <v>534</v>
      </c>
      <c r="BR73" t="s">
        <v>454</v>
      </c>
      <c r="BS73" s="2">
        <v>44292</v>
      </c>
      <c r="BT73" s="3">
        <v>0.7284722222222223</v>
      </c>
      <c r="BU73" t="s">
        <v>535</v>
      </c>
      <c r="BV73" t="s">
        <v>80</v>
      </c>
      <c r="BW73" t="s">
        <v>159</v>
      </c>
      <c r="BX73" t="s">
        <v>164</v>
      </c>
      <c r="BY73">
        <v>8861.16</v>
      </c>
      <c r="BZ73" t="s">
        <v>84</v>
      </c>
      <c r="CA73" t="s">
        <v>181</v>
      </c>
      <c r="CC73" t="s">
        <v>109</v>
      </c>
      <c r="CD73">
        <v>7441</v>
      </c>
      <c r="CE73" t="s">
        <v>83</v>
      </c>
      <c r="CF73" s="2">
        <v>44293</v>
      </c>
      <c r="CI73">
        <v>1</v>
      </c>
      <c r="CJ73">
        <v>3</v>
      </c>
      <c r="CK73">
        <v>22</v>
      </c>
      <c r="CL73" t="s">
        <v>80</v>
      </c>
    </row>
    <row r="74" spans="1:90" x14ac:dyDescent="0.25">
      <c r="A74" t="s">
        <v>311</v>
      </c>
      <c r="B74" t="s">
        <v>312</v>
      </c>
      <c r="C74" t="s">
        <v>72</v>
      </c>
      <c r="E74" t="str">
        <f>"gab2002559"</f>
        <v>gab2002559</v>
      </c>
      <c r="F74" s="2">
        <v>44287</v>
      </c>
      <c r="G74">
        <v>202110</v>
      </c>
      <c r="H74" t="s">
        <v>108</v>
      </c>
      <c r="I74" t="s">
        <v>109</v>
      </c>
      <c r="J74" t="s">
        <v>364</v>
      </c>
      <c r="K74" t="s">
        <v>75</v>
      </c>
      <c r="L74" t="s">
        <v>134</v>
      </c>
      <c r="M74" t="s">
        <v>135</v>
      </c>
      <c r="N74" t="s">
        <v>536</v>
      </c>
      <c r="O74" t="s">
        <v>78</v>
      </c>
      <c r="P74" t="str">
        <f>"065151                        "</f>
        <v xml:space="preserve">065151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19.39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1.5</v>
      </c>
      <c r="BJ74">
        <v>2.5</v>
      </c>
      <c r="BK74">
        <v>2.5</v>
      </c>
      <c r="BL74">
        <v>118.83</v>
      </c>
      <c r="BM74">
        <v>17.82</v>
      </c>
      <c r="BN74">
        <v>136.65</v>
      </c>
      <c r="BO74">
        <v>136.65</v>
      </c>
      <c r="BQ74" t="s">
        <v>267</v>
      </c>
      <c r="BR74" t="s">
        <v>454</v>
      </c>
      <c r="BS74" s="2">
        <v>44292</v>
      </c>
      <c r="BT74" s="3">
        <v>0.37152777777777773</v>
      </c>
      <c r="BU74" t="s">
        <v>537</v>
      </c>
      <c r="BV74" t="s">
        <v>106</v>
      </c>
      <c r="BY74">
        <v>12558</v>
      </c>
      <c r="BZ74" t="s">
        <v>121</v>
      </c>
      <c r="CA74" t="s">
        <v>177</v>
      </c>
      <c r="CC74" t="s">
        <v>135</v>
      </c>
      <c r="CD74">
        <v>250</v>
      </c>
      <c r="CE74" t="s">
        <v>83</v>
      </c>
      <c r="CF74" s="2">
        <v>44292</v>
      </c>
      <c r="CI74">
        <v>1</v>
      </c>
      <c r="CJ74">
        <v>3</v>
      </c>
      <c r="CK74">
        <v>23</v>
      </c>
      <c r="CL74" t="s">
        <v>80</v>
      </c>
    </row>
    <row r="75" spans="1:90" x14ac:dyDescent="0.25">
      <c r="A75" t="s">
        <v>311</v>
      </c>
      <c r="B75" t="s">
        <v>312</v>
      </c>
      <c r="C75" t="s">
        <v>72</v>
      </c>
      <c r="E75" t="str">
        <f>"gab2002560"</f>
        <v>gab2002560</v>
      </c>
      <c r="F75" s="2">
        <v>44287</v>
      </c>
      <c r="G75">
        <v>202110</v>
      </c>
      <c r="H75" t="s">
        <v>108</v>
      </c>
      <c r="I75" t="s">
        <v>109</v>
      </c>
      <c r="J75" t="s">
        <v>364</v>
      </c>
      <c r="K75" t="s">
        <v>75</v>
      </c>
      <c r="L75" t="s">
        <v>93</v>
      </c>
      <c r="M75" t="s">
        <v>94</v>
      </c>
      <c r="N75" t="s">
        <v>538</v>
      </c>
      <c r="O75" t="s">
        <v>78</v>
      </c>
      <c r="P75" t="str">
        <f>"065152                        "</f>
        <v xml:space="preserve">065152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8.16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0.3</v>
      </c>
      <c r="BJ75">
        <v>1.7</v>
      </c>
      <c r="BK75">
        <v>2</v>
      </c>
      <c r="BL75">
        <v>50.03</v>
      </c>
      <c r="BM75">
        <v>7.5</v>
      </c>
      <c r="BN75">
        <v>57.53</v>
      </c>
      <c r="BO75">
        <v>57.53</v>
      </c>
      <c r="BQ75" t="s">
        <v>539</v>
      </c>
      <c r="BR75" t="s">
        <v>454</v>
      </c>
      <c r="BS75" s="2">
        <v>44292</v>
      </c>
      <c r="BT75" s="3">
        <v>0.36458333333333331</v>
      </c>
      <c r="BU75" t="s">
        <v>540</v>
      </c>
      <c r="BV75" t="s">
        <v>106</v>
      </c>
      <c r="BY75">
        <v>8608.11</v>
      </c>
      <c r="BZ75" t="s">
        <v>84</v>
      </c>
      <c r="CA75" t="s">
        <v>279</v>
      </c>
      <c r="CC75" t="s">
        <v>94</v>
      </c>
      <c r="CD75">
        <v>4001</v>
      </c>
      <c r="CE75" t="s">
        <v>83</v>
      </c>
      <c r="CF75" s="2">
        <v>44292</v>
      </c>
      <c r="CI75">
        <v>1</v>
      </c>
      <c r="CJ75">
        <v>3</v>
      </c>
      <c r="CK75">
        <v>21</v>
      </c>
      <c r="CL75" t="s">
        <v>80</v>
      </c>
    </row>
    <row r="76" spans="1:90" x14ac:dyDescent="0.25">
      <c r="A76" t="s">
        <v>311</v>
      </c>
      <c r="B76" t="s">
        <v>312</v>
      </c>
      <c r="C76" t="s">
        <v>72</v>
      </c>
      <c r="E76" t="str">
        <f>"gab2002568"</f>
        <v>gab2002568</v>
      </c>
      <c r="F76" s="2">
        <v>44287</v>
      </c>
      <c r="G76">
        <v>202110</v>
      </c>
      <c r="H76" t="s">
        <v>108</v>
      </c>
      <c r="I76" t="s">
        <v>109</v>
      </c>
      <c r="J76" t="s">
        <v>364</v>
      </c>
      <c r="K76" t="s">
        <v>75</v>
      </c>
      <c r="L76" t="s">
        <v>108</v>
      </c>
      <c r="M76" t="s">
        <v>109</v>
      </c>
      <c r="N76" t="s">
        <v>541</v>
      </c>
      <c r="O76" t="s">
        <v>78</v>
      </c>
      <c r="P76" t="str">
        <f>"003289                        "</f>
        <v xml:space="preserve">003289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6.38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1.1000000000000001</v>
      </c>
      <c r="BK76">
        <v>2</v>
      </c>
      <c r="BL76">
        <v>39.090000000000003</v>
      </c>
      <c r="BM76">
        <v>5.86</v>
      </c>
      <c r="BN76">
        <v>44.95</v>
      </c>
      <c r="BO76">
        <v>44.95</v>
      </c>
      <c r="BQ76" t="s">
        <v>375</v>
      </c>
      <c r="BR76" t="s">
        <v>454</v>
      </c>
      <c r="BS76" s="2">
        <v>44292</v>
      </c>
      <c r="BT76" s="3">
        <v>0.59861111111111109</v>
      </c>
      <c r="BU76" t="s">
        <v>542</v>
      </c>
      <c r="BV76" t="s">
        <v>80</v>
      </c>
      <c r="BW76" t="s">
        <v>163</v>
      </c>
      <c r="BX76" t="s">
        <v>164</v>
      </c>
      <c r="BY76">
        <v>5477.76</v>
      </c>
      <c r="BZ76" t="s">
        <v>84</v>
      </c>
      <c r="CA76" t="s">
        <v>169</v>
      </c>
      <c r="CC76" t="s">
        <v>109</v>
      </c>
      <c r="CD76">
        <v>7945</v>
      </c>
      <c r="CE76" t="s">
        <v>83</v>
      </c>
      <c r="CF76" s="2">
        <v>44293</v>
      </c>
      <c r="CI76">
        <v>1</v>
      </c>
      <c r="CJ76">
        <v>3</v>
      </c>
      <c r="CK76">
        <v>22</v>
      </c>
      <c r="CL76" t="s">
        <v>80</v>
      </c>
    </row>
    <row r="77" spans="1:90" x14ac:dyDescent="0.25">
      <c r="A77" t="s">
        <v>311</v>
      </c>
      <c r="B77" t="s">
        <v>312</v>
      </c>
      <c r="C77" t="s">
        <v>72</v>
      </c>
      <c r="E77" t="str">
        <f>"gab2002553"</f>
        <v>gab2002553</v>
      </c>
      <c r="F77" s="2">
        <v>44287</v>
      </c>
      <c r="G77">
        <v>202110</v>
      </c>
      <c r="H77" t="s">
        <v>108</v>
      </c>
      <c r="I77" t="s">
        <v>109</v>
      </c>
      <c r="J77" t="s">
        <v>364</v>
      </c>
      <c r="K77" t="s">
        <v>75</v>
      </c>
      <c r="L77" t="s">
        <v>421</v>
      </c>
      <c r="M77" t="s">
        <v>422</v>
      </c>
      <c r="N77" t="s">
        <v>543</v>
      </c>
      <c r="O77" t="s">
        <v>78</v>
      </c>
      <c r="P77" t="str">
        <f>"065143                        "</f>
        <v xml:space="preserve">065143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15.82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0.6</v>
      </c>
      <c r="BJ77">
        <v>1.9</v>
      </c>
      <c r="BK77">
        <v>2</v>
      </c>
      <c r="BL77">
        <v>96.94</v>
      </c>
      <c r="BM77">
        <v>14.54</v>
      </c>
      <c r="BN77">
        <v>111.48</v>
      </c>
      <c r="BO77">
        <v>111.48</v>
      </c>
      <c r="BQ77" t="s">
        <v>267</v>
      </c>
      <c r="BR77" t="s">
        <v>454</v>
      </c>
      <c r="BS77" s="2">
        <v>44292</v>
      </c>
      <c r="BT77" s="3">
        <v>0.36527777777777781</v>
      </c>
      <c r="BU77" t="s">
        <v>544</v>
      </c>
      <c r="BV77" t="s">
        <v>106</v>
      </c>
      <c r="BY77">
        <v>9298.7999999999993</v>
      </c>
      <c r="BZ77" t="s">
        <v>84</v>
      </c>
      <c r="CA77" t="s">
        <v>264</v>
      </c>
      <c r="CC77" t="s">
        <v>422</v>
      </c>
      <c r="CD77">
        <v>2515</v>
      </c>
      <c r="CE77" t="s">
        <v>83</v>
      </c>
      <c r="CF77" s="2">
        <v>44292</v>
      </c>
      <c r="CI77">
        <v>1</v>
      </c>
      <c r="CJ77">
        <v>3</v>
      </c>
      <c r="CK77">
        <v>23</v>
      </c>
      <c r="CL77" t="s">
        <v>80</v>
      </c>
    </row>
    <row r="78" spans="1:90" x14ac:dyDescent="0.25">
      <c r="A78" t="s">
        <v>311</v>
      </c>
      <c r="B78" t="s">
        <v>312</v>
      </c>
      <c r="C78" t="s">
        <v>72</v>
      </c>
      <c r="E78" t="str">
        <f>"gab2002605"</f>
        <v>gab2002605</v>
      </c>
      <c r="F78" s="2">
        <v>44293</v>
      </c>
      <c r="G78">
        <v>202110</v>
      </c>
      <c r="H78" t="s">
        <v>108</v>
      </c>
      <c r="I78" t="s">
        <v>109</v>
      </c>
      <c r="J78" t="s">
        <v>364</v>
      </c>
      <c r="K78" t="s">
        <v>75</v>
      </c>
      <c r="L78" t="s">
        <v>179</v>
      </c>
      <c r="M78" t="s">
        <v>180</v>
      </c>
      <c r="N78" t="s">
        <v>545</v>
      </c>
      <c r="O78" t="s">
        <v>129</v>
      </c>
      <c r="P78" t="str">
        <f>"065139                        "</f>
        <v xml:space="preserve">065139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16.71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4.2</v>
      </c>
      <c r="BJ78">
        <v>2.2999999999999998</v>
      </c>
      <c r="BK78">
        <v>5</v>
      </c>
      <c r="BL78">
        <v>107.42</v>
      </c>
      <c r="BM78">
        <v>16.11</v>
      </c>
      <c r="BN78">
        <v>123.53</v>
      </c>
      <c r="BO78">
        <v>123.53</v>
      </c>
      <c r="BQ78" t="s">
        <v>546</v>
      </c>
      <c r="BR78" t="s">
        <v>454</v>
      </c>
      <c r="BS78" s="2">
        <v>44298</v>
      </c>
      <c r="BT78" s="3">
        <v>0.36805555555555558</v>
      </c>
      <c r="BU78" t="s">
        <v>212</v>
      </c>
      <c r="BV78" t="s">
        <v>80</v>
      </c>
      <c r="BW78" t="s">
        <v>146</v>
      </c>
      <c r="BX78" t="s">
        <v>147</v>
      </c>
      <c r="BY78">
        <v>11450.16</v>
      </c>
      <c r="CA78" t="s">
        <v>308</v>
      </c>
      <c r="CC78" t="s">
        <v>180</v>
      </c>
      <c r="CD78">
        <v>4320</v>
      </c>
      <c r="CE78" t="s">
        <v>83</v>
      </c>
      <c r="CF78" s="2">
        <v>44299</v>
      </c>
      <c r="CI78">
        <v>2</v>
      </c>
      <c r="CJ78">
        <v>3</v>
      </c>
      <c r="CK78" t="s">
        <v>206</v>
      </c>
      <c r="CL78" t="s">
        <v>80</v>
      </c>
    </row>
    <row r="79" spans="1:90" x14ac:dyDescent="0.25">
      <c r="A79" t="s">
        <v>311</v>
      </c>
      <c r="B79" t="s">
        <v>312</v>
      </c>
      <c r="C79" t="s">
        <v>72</v>
      </c>
      <c r="E79" t="str">
        <f>"gab2002575"</f>
        <v>gab2002575</v>
      </c>
      <c r="F79" s="2">
        <v>44292</v>
      </c>
      <c r="G79">
        <v>202110</v>
      </c>
      <c r="H79" t="s">
        <v>108</v>
      </c>
      <c r="I79" t="s">
        <v>109</v>
      </c>
      <c r="J79" t="s">
        <v>364</v>
      </c>
      <c r="K79" t="s">
        <v>75</v>
      </c>
      <c r="L79" t="s">
        <v>103</v>
      </c>
      <c r="M79" t="s">
        <v>104</v>
      </c>
      <c r="N79" t="s">
        <v>547</v>
      </c>
      <c r="O79" t="s">
        <v>129</v>
      </c>
      <c r="P79" t="str">
        <f>"CT065087                      "</f>
        <v xml:space="preserve">CT065087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16.71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4.3</v>
      </c>
      <c r="BJ79">
        <v>2.9</v>
      </c>
      <c r="BK79">
        <v>5</v>
      </c>
      <c r="BL79">
        <v>107.42</v>
      </c>
      <c r="BM79">
        <v>16.11</v>
      </c>
      <c r="BN79">
        <v>123.53</v>
      </c>
      <c r="BO79">
        <v>123.53</v>
      </c>
      <c r="BQ79" t="s">
        <v>548</v>
      </c>
      <c r="BR79" t="s">
        <v>454</v>
      </c>
      <c r="BS79" s="2">
        <v>44294</v>
      </c>
      <c r="BT79" s="3">
        <v>0.41319444444444442</v>
      </c>
      <c r="BU79" t="s">
        <v>549</v>
      </c>
      <c r="BV79" t="s">
        <v>106</v>
      </c>
      <c r="BY79">
        <v>14544</v>
      </c>
      <c r="CA79" t="s">
        <v>187</v>
      </c>
      <c r="CC79" t="s">
        <v>104</v>
      </c>
      <c r="CD79">
        <v>2</v>
      </c>
      <c r="CE79" t="s">
        <v>83</v>
      </c>
      <c r="CF79" s="2">
        <v>44294</v>
      </c>
      <c r="CI79">
        <v>2</v>
      </c>
      <c r="CJ79">
        <v>2</v>
      </c>
      <c r="CK79" t="s">
        <v>206</v>
      </c>
      <c r="CL79" t="s">
        <v>80</v>
      </c>
    </row>
    <row r="80" spans="1:90" x14ac:dyDescent="0.25">
      <c r="A80" t="s">
        <v>311</v>
      </c>
      <c r="B80" t="s">
        <v>312</v>
      </c>
      <c r="C80" t="s">
        <v>72</v>
      </c>
      <c r="E80" t="str">
        <f>"gab2002577"</f>
        <v>gab2002577</v>
      </c>
      <c r="F80" s="2">
        <v>44292</v>
      </c>
      <c r="G80">
        <v>202110</v>
      </c>
      <c r="H80" t="s">
        <v>108</v>
      </c>
      <c r="I80" t="s">
        <v>109</v>
      </c>
      <c r="J80" t="s">
        <v>364</v>
      </c>
      <c r="K80" t="s">
        <v>75</v>
      </c>
      <c r="L80" t="s">
        <v>184</v>
      </c>
      <c r="M80" t="s">
        <v>185</v>
      </c>
      <c r="N80" t="s">
        <v>550</v>
      </c>
      <c r="O80" t="s">
        <v>129</v>
      </c>
      <c r="P80" t="str">
        <f>"CT065171                      "</f>
        <v xml:space="preserve">CT065171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19.899999999999999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0.3</v>
      </c>
      <c r="BJ80">
        <v>2.4</v>
      </c>
      <c r="BK80">
        <v>3</v>
      </c>
      <c r="BL80">
        <v>126.96</v>
      </c>
      <c r="BM80">
        <v>19.04</v>
      </c>
      <c r="BN80">
        <v>146</v>
      </c>
      <c r="BO80">
        <v>146</v>
      </c>
      <c r="BQ80" t="s">
        <v>551</v>
      </c>
      <c r="BR80" t="s">
        <v>454</v>
      </c>
      <c r="BS80" s="2">
        <v>44293</v>
      </c>
      <c r="BT80" s="3">
        <v>0.4152777777777778</v>
      </c>
      <c r="BU80" t="s">
        <v>552</v>
      </c>
      <c r="BV80" t="s">
        <v>106</v>
      </c>
      <c r="BY80">
        <v>11907.68</v>
      </c>
      <c r="CA80" t="s">
        <v>186</v>
      </c>
      <c r="CC80" t="s">
        <v>185</v>
      </c>
      <c r="CD80">
        <v>2571</v>
      </c>
      <c r="CE80" t="s">
        <v>83</v>
      </c>
      <c r="CF80" s="2">
        <v>44294</v>
      </c>
      <c r="CI80">
        <v>3</v>
      </c>
      <c r="CJ80">
        <v>1</v>
      </c>
      <c r="CK80" t="s">
        <v>207</v>
      </c>
      <c r="CL80" t="s">
        <v>80</v>
      </c>
    </row>
    <row r="81" spans="1:90" x14ac:dyDescent="0.25">
      <c r="A81" t="s">
        <v>311</v>
      </c>
      <c r="B81" t="s">
        <v>312</v>
      </c>
      <c r="C81" t="s">
        <v>72</v>
      </c>
      <c r="E81" t="str">
        <f>"gab2002582"</f>
        <v>gab2002582</v>
      </c>
      <c r="F81" s="2">
        <v>44292</v>
      </c>
      <c r="G81">
        <v>202110</v>
      </c>
      <c r="H81" t="s">
        <v>108</v>
      </c>
      <c r="I81" t="s">
        <v>109</v>
      </c>
      <c r="J81" t="s">
        <v>364</v>
      </c>
      <c r="K81" t="s">
        <v>75</v>
      </c>
      <c r="L81" t="s">
        <v>436</v>
      </c>
      <c r="M81" t="s">
        <v>437</v>
      </c>
      <c r="N81" t="s">
        <v>553</v>
      </c>
      <c r="O81" t="s">
        <v>129</v>
      </c>
      <c r="P81" t="str">
        <f>"CT065175                      "</f>
        <v xml:space="preserve">CT065175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16.71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2.5</v>
      </c>
      <c r="BJ81">
        <v>5.8</v>
      </c>
      <c r="BK81">
        <v>6</v>
      </c>
      <c r="BL81">
        <v>107.42</v>
      </c>
      <c r="BM81">
        <v>16.11</v>
      </c>
      <c r="BN81">
        <v>123.53</v>
      </c>
      <c r="BO81">
        <v>123.53</v>
      </c>
      <c r="BQ81" t="s">
        <v>453</v>
      </c>
      <c r="BR81" t="s">
        <v>454</v>
      </c>
      <c r="BS81" s="2">
        <v>44294</v>
      </c>
      <c r="BT81" s="3">
        <v>0.60486111111111118</v>
      </c>
      <c r="BU81" t="s">
        <v>554</v>
      </c>
      <c r="BV81" t="s">
        <v>106</v>
      </c>
      <c r="BY81">
        <v>29019.38</v>
      </c>
      <c r="CA81" t="s">
        <v>555</v>
      </c>
      <c r="CC81" t="s">
        <v>437</v>
      </c>
      <c r="CD81">
        <v>9301</v>
      </c>
      <c r="CE81" t="s">
        <v>83</v>
      </c>
      <c r="CF81" s="2">
        <v>44295</v>
      </c>
      <c r="CI81">
        <v>2</v>
      </c>
      <c r="CJ81">
        <v>2</v>
      </c>
      <c r="CK81" t="s">
        <v>206</v>
      </c>
      <c r="CL81" t="s">
        <v>80</v>
      </c>
    </row>
    <row r="82" spans="1:90" x14ac:dyDescent="0.25">
      <c r="A82" t="s">
        <v>311</v>
      </c>
      <c r="B82" t="s">
        <v>312</v>
      </c>
      <c r="C82" t="s">
        <v>72</v>
      </c>
      <c r="E82" t="str">
        <f>"gab2002588"</f>
        <v>gab2002588</v>
      </c>
      <c r="F82" s="2">
        <v>44292</v>
      </c>
      <c r="G82">
        <v>202110</v>
      </c>
      <c r="H82" t="s">
        <v>108</v>
      </c>
      <c r="I82" t="s">
        <v>109</v>
      </c>
      <c r="J82" t="s">
        <v>364</v>
      </c>
      <c r="K82" t="s">
        <v>75</v>
      </c>
      <c r="L82" t="s">
        <v>113</v>
      </c>
      <c r="M82" t="s">
        <v>114</v>
      </c>
      <c r="N82" t="s">
        <v>556</v>
      </c>
      <c r="O82" t="s">
        <v>129</v>
      </c>
      <c r="P82" t="str">
        <f>"CT064928                      "</f>
        <v xml:space="preserve">CT064928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16.71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2.9</v>
      </c>
      <c r="BJ82">
        <v>6.1</v>
      </c>
      <c r="BK82">
        <v>6</v>
      </c>
      <c r="BL82">
        <v>107.42</v>
      </c>
      <c r="BM82">
        <v>16.11</v>
      </c>
      <c r="BN82">
        <v>123.53</v>
      </c>
      <c r="BO82">
        <v>123.53</v>
      </c>
      <c r="BQ82" t="s">
        <v>557</v>
      </c>
      <c r="BR82" t="s">
        <v>454</v>
      </c>
      <c r="BS82" s="2">
        <v>44294</v>
      </c>
      <c r="BT82" s="3">
        <v>0.4145833333333333</v>
      </c>
      <c r="BU82" t="s">
        <v>558</v>
      </c>
      <c r="BV82" t="s">
        <v>106</v>
      </c>
      <c r="BY82">
        <v>30369.599999999999</v>
      </c>
      <c r="CA82" t="s">
        <v>208</v>
      </c>
      <c r="CC82" t="s">
        <v>114</v>
      </c>
      <c r="CD82">
        <v>1739</v>
      </c>
      <c r="CE82" t="s">
        <v>83</v>
      </c>
      <c r="CF82" s="2">
        <v>44295</v>
      </c>
      <c r="CI82">
        <v>2</v>
      </c>
      <c r="CJ82">
        <v>2</v>
      </c>
      <c r="CK82" t="s">
        <v>206</v>
      </c>
      <c r="CL82" t="s">
        <v>80</v>
      </c>
    </row>
    <row r="83" spans="1:90" x14ac:dyDescent="0.25">
      <c r="A83" t="s">
        <v>311</v>
      </c>
      <c r="B83" t="s">
        <v>312</v>
      </c>
      <c r="C83" t="s">
        <v>72</v>
      </c>
      <c r="E83" t="str">
        <f>"gab2002585"</f>
        <v>gab2002585</v>
      </c>
      <c r="F83" s="2">
        <v>44292</v>
      </c>
      <c r="G83">
        <v>202110</v>
      </c>
      <c r="H83" t="s">
        <v>108</v>
      </c>
      <c r="I83" t="s">
        <v>109</v>
      </c>
      <c r="J83" t="s">
        <v>364</v>
      </c>
      <c r="K83" t="s">
        <v>75</v>
      </c>
      <c r="L83" t="s">
        <v>290</v>
      </c>
      <c r="M83" t="s">
        <v>291</v>
      </c>
      <c r="N83" t="s">
        <v>559</v>
      </c>
      <c r="O83" t="s">
        <v>78</v>
      </c>
      <c r="P83" t="str">
        <f>"CT065178                      "</f>
        <v xml:space="preserve">CT065178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15.82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0.9</v>
      </c>
      <c r="BJ83">
        <v>1.9</v>
      </c>
      <c r="BK83">
        <v>2</v>
      </c>
      <c r="BL83">
        <v>96.94</v>
      </c>
      <c r="BM83">
        <v>14.54</v>
      </c>
      <c r="BN83">
        <v>111.48</v>
      </c>
      <c r="BO83">
        <v>111.48</v>
      </c>
      <c r="BQ83" t="s">
        <v>560</v>
      </c>
      <c r="BR83" t="s">
        <v>454</v>
      </c>
      <c r="BS83" s="2">
        <v>44294</v>
      </c>
      <c r="BT83" s="3">
        <v>0.5131944444444444</v>
      </c>
      <c r="BU83" t="s">
        <v>561</v>
      </c>
      <c r="BV83" t="s">
        <v>106</v>
      </c>
      <c r="BY83">
        <v>9503.84</v>
      </c>
      <c r="BZ83" t="s">
        <v>84</v>
      </c>
      <c r="CA83" t="s">
        <v>562</v>
      </c>
      <c r="CC83" t="s">
        <v>291</v>
      </c>
      <c r="CD83">
        <v>8800</v>
      </c>
      <c r="CE83" t="s">
        <v>83</v>
      </c>
      <c r="CF83" s="2">
        <v>44294</v>
      </c>
      <c r="CI83">
        <v>3</v>
      </c>
      <c r="CJ83">
        <v>2</v>
      </c>
      <c r="CK83">
        <v>23</v>
      </c>
      <c r="CL83" t="s">
        <v>80</v>
      </c>
    </row>
    <row r="84" spans="1:90" x14ac:dyDescent="0.25">
      <c r="A84" t="s">
        <v>311</v>
      </c>
      <c r="B84" t="s">
        <v>312</v>
      </c>
      <c r="C84" t="s">
        <v>72</v>
      </c>
      <c r="E84" t="str">
        <f>"gab2002583"</f>
        <v>gab2002583</v>
      </c>
      <c r="F84" s="2">
        <v>44292</v>
      </c>
      <c r="G84">
        <v>202110</v>
      </c>
      <c r="H84" t="s">
        <v>108</v>
      </c>
      <c r="I84" t="s">
        <v>109</v>
      </c>
      <c r="J84" t="s">
        <v>364</v>
      </c>
      <c r="K84" t="s">
        <v>75</v>
      </c>
      <c r="L84" t="s">
        <v>76</v>
      </c>
      <c r="M84" t="s">
        <v>77</v>
      </c>
      <c r="N84" t="s">
        <v>563</v>
      </c>
      <c r="O84" t="s">
        <v>78</v>
      </c>
      <c r="P84" t="str">
        <f>"CT065184                      "</f>
        <v xml:space="preserve">CT065184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8.16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0.3</v>
      </c>
      <c r="BJ84">
        <v>1.9</v>
      </c>
      <c r="BK84">
        <v>2</v>
      </c>
      <c r="BL84">
        <v>50.03</v>
      </c>
      <c r="BM84">
        <v>7.5</v>
      </c>
      <c r="BN84">
        <v>57.53</v>
      </c>
      <c r="BO84">
        <v>57.53</v>
      </c>
      <c r="BQ84" t="s">
        <v>375</v>
      </c>
      <c r="BR84" t="s">
        <v>454</v>
      </c>
      <c r="BS84" s="2">
        <v>44293</v>
      </c>
      <c r="BT84" s="3">
        <v>0.4236111111111111</v>
      </c>
      <c r="BU84" t="s">
        <v>564</v>
      </c>
      <c r="BV84" t="s">
        <v>106</v>
      </c>
      <c r="BY84">
        <v>9647</v>
      </c>
      <c r="BZ84" t="s">
        <v>84</v>
      </c>
      <c r="CA84" t="s">
        <v>565</v>
      </c>
      <c r="CC84" t="s">
        <v>77</v>
      </c>
      <c r="CD84">
        <v>2021</v>
      </c>
      <c r="CE84" t="s">
        <v>83</v>
      </c>
      <c r="CF84" s="2">
        <v>44293</v>
      </c>
      <c r="CI84">
        <v>1</v>
      </c>
      <c r="CJ84">
        <v>1</v>
      </c>
      <c r="CK84">
        <v>21</v>
      </c>
      <c r="CL84" t="s">
        <v>80</v>
      </c>
    </row>
    <row r="85" spans="1:90" x14ac:dyDescent="0.25">
      <c r="A85" t="s">
        <v>311</v>
      </c>
      <c r="B85" t="s">
        <v>312</v>
      </c>
      <c r="C85" t="s">
        <v>72</v>
      </c>
      <c r="E85" t="str">
        <f>"gab2002584"</f>
        <v>gab2002584</v>
      </c>
      <c r="F85" s="2">
        <v>44292</v>
      </c>
      <c r="G85">
        <v>202110</v>
      </c>
      <c r="H85" t="s">
        <v>108</v>
      </c>
      <c r="I85" t="s">
        <v>109</v>
      </c>
      <c r="J85" t="s">
        <v>364</v>
      </c>
      <c r="K85" t="s">
        <v>75</v>
      </c>
      <c r="L85" t="s">
        <v>76</v>
      </c>
      <c r="M85" t="s">
        <v>77</v>
      </c>
      <c r="N85" t="s">
        <v>566</v>
      </c>
      <c r="O85" t="s">
        <v>78</v>
      </c>
      <c r="P85" t="str">
        <f>"CT065180                      "</f>
        <v xml:space="preserve">CT065180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10.199999999999999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2.2999999999999998</v>
      </c>
      <c r="BK85">
        <v>2.5</v>
      </c>
      <c r="BL85">
        <v>62.53</v>
      </c>
      <c r="BM85">
        <v>9.3800000000000008</v>
      </c>
      <c r="BN85">
        <v>71.91</v>
      </c>
      <c r="BO85">
        <v>71.91</v>
      </c>
      <c r="BQ85" t="s">
        <v>567</v>
      </c>
      <c r="BR85" t="s">
        <v>454</v>
      </c>
      <c r="BS85" s="2">
        <v>44293</v>
      </c>
      <c r="BT85" s="3">
        <v>0.40972222222222227</v>
      </c>
      <c r="BU85" t="s">
        <v>568</v>
      </c>
      <c r="BV85" t="s">
        <v>106</v>
      </c>
      <c r="BY85">
        <v>11312.09</v>
      </c>
      <c r="BZ85" t="s">
        <v>84</v>
      </c>
      <c r="CA85" t="s">
        <v>569</v>
      </c>
      <c r="CC85" t="s">
        <v>77</v>
      </c>
      <c r="CD85">
        <v>2196</v>
      </c>
      <c r="CE85" t="s">
        <v>83</v>
      </c>
      <c r="CF85" s="2">
        <v>44293</v>
      </c>
      <c r="CI85">
        <v>1</v>
      </c>
      <c r="CJ85">
        <v>1</v>
      </c>
      <c r="CK85">
        <v>21</v>
      </c>
      <c r="CL85" t="s">
        <v>80</v>
      </c>
    </row>
    <row r="86" spans="1:90" x14ac:dyDescent="0.25">
      <c r="A86" t="s">
        <v>311</v>
      </c>
      <c r="B86" t="s">
        <v>312</v>
      </c>
      <c r="C86" t="s">
        <v>72</v>
      </c>
      <c r="E86" t="str">
        <f>"gab2002578"</f>
        <v>gab2002578</v>
      </c>
      <c r="F86" s="2">
        <v>44292</v>
      </c>
      <c r="G86">
        <v>202110</v>
      </c>
      <c r="H86" t="s">
        <v>108</v>
      </c>
      <c r="I86" t="s">
        <v>109</v>
      </c>
      <c r="J86" t="s">
        <v>364</v>
      </c>
      <c r="K86" t="s">
        <v>75</v>
      </c>
      <c r="L86" t="s">
        <v>91</v>
      </c>
      <c r="M86" t="s">
        <v>92</v>
      </c>
      <c r="N86" t="s">
        <v>570</v>
      </c>
      <c r="O86" t="s">
        <v>78</v>
      </c>
      <c r="P86" t="str">
        <f>"CT065172                      "</f>
        <v xml:space="preserve">CT065172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10.199999999999999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2.2999999999999998</v>
      </c>
      <c r="BK86">
        <v>2.5</v>
      </c>
      <c r="BL86">
        <v>62.53</v>
      </c>
      <c r="BM86">
        <v>9.3800000000000008</v>
      </c>
      <c r="BN86">
        <v>71.91</v>
      </c>
      <c r="BO86">
        <v>71.91</v>
      </c>
      <c r="BQ86" t="s">
        <v>571</v>
      </c>
      <c r="BR86" t="s">
        <v>454</v>
      </c>
      <c r="BS86" s="2">
        <v>44293</v>
      </c>
      <c r="BT86" s="3">
        <v>0.35416666666666669</v>
      </c>
      <c r="BU86" t="s">
        <v>572</v>
      </c>
      <c r="BV86" t="s">
        <v>106</v>
      </c>
      <c r="BY86">
        <v>11542.5</v>
      </c>
      <c r="BZ86" t="s">
        <v>84</v>
      </c>
      <c r="CA86" t="s">
        <v>176</v>
      </c>
      <c r="CC86" t="s">
        <v>92</v>
      </c>
      <c r="CD86">
        <v>2194</v>
      </c>
      <c r="CE86" t="s">
        <v>83</v>
      </c>
      <c r="CF86" s="2">
        <v>44294</v>
      </c>
      <c r="CI86">
        <v>1</v>
      </c>
      <c r="CJ86">
        <v>1</v>
      </c>
      <c r="CK86">
        <v>21</v>
      </c>
      <c r="CL86" t="s">
        <v>80</v>
      </c>
    </row>
    <row r="87" spans="1:90" x14ac:dyDescent="0.25">
      <c r="A87" t="s">
        <v>311</v>
      </c>
      <c r="B87" t="s">
        <v>312</v>
      </c>
      <c r="C87" t="s">
        <v>72</v>
      </c>
      <c r="E87" t="str">
        <f>"gab2002580"</f>
        <v>gab2002580</v>
      </c>
      <c r="F87" s="2">
        <v>44292</v>
      </c>
      <c r="G87">
        <v>202110</v>
      </c>
      <c r="H87" t="s">
        <v>108</v>
      </c>
      <c r="I87" t="s">
        <v>109</v>
      </c>
      <c r="J87" t="s">
        <v>364</v>
      </c>
      <c r="K87" t="s">
        <v>75</v>
      </c>
      <c r="L87" t="s">
        <v>108</v>
      </c>
      <c r="M87" t="s">
        <v>109</v>
      </c>
      <c r="N87" t="s">
        <v>573</v>
      </c>
      <c r="O87" t="s">
        <v>78</v>
      </c>
      <c r="P87" t="str">
        <f>"CT065174                      "</f>
        <v xml:space="preserve">CT065174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6.38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1.9</v>
      </c>
      <c r="BK87">
        <v>2</v>
      </c>
      <c r="BL87">
        <v>39.090000000000003</v>
      </c>
      <c r="BM87">
        <v>5.86</v>
      </c>
      <c r="BN87">
        <v>44.95</v>
      </c>
      <c r="BO87">
        <v>44.95</v>
      </c>
      <c r="BQ87" t="s">
        <v>574</v>
      </c>
      <c r="BR87" t="s">
        <v>454</v>
      </c>
      <c r="BS87" s="2">
        <v>44293</v>
      </c>
      <c r="BT87" s="3">
        <v>0.41805555555555557</v>
      </c>
      <c r="BU87" t="s">
        <v>575</v>
      </c>
      <c r="BV87" t="s">
        <v>106</v>
      </c>
      <c r="BY87">
        <v>9587.24</v>
      </c>
      <c r="BZ87" t="s">
        <v>84</v>
      </c>
      <c r="CA87" t="s">
        <v>305</v>
      </c>
      <c r="CC87" t="s">
        <v>109</v>
      </c>
      <c r="CD87">
        <v>7441</v>
      </c>
      <c r="CE87" t="s">
        <v>83</v>
      </c>
      <c r="CF87" s="2">
        <v>44294</v>
      </c>
      <c r="CI87">
        <v>1</v>
      </c>
      <c r="CJ87">
        <v>1</v>
      </c>
      <c r="CK87">
        <v>22</v>
      </c>
      <c r="CL87" t="s">
        <v>80</v>
      </c>
    </row>
    <row r="88" spans="1:90" x14ac:dyDescent="0.25">
      <c r="A88" t="s">
        <v>311</v>
      </c>
      <c r="B88" t="s">
        <v>312</v>
      </c>
      <c r="C88" t="s">
        <v>72</v>
      </c>
      <c r="E88" t="str">
        <f>"gab2002579"</f>
        <v>gab2002579</v>
      </c>
      <c r="F88" s="2">
        <v>44292</v>
      </c>
      <c r="G88">
        <v>202110</v>
      </c>
      <c r="H88" t="s">
        <v>108</v>
      </c>
      <c r="I88" t="s">
        <v>109</v>
      </c>
      <c r="J88" t="s">
        <v>364</v>
      </c>
      <c r="K88" t="s">
        <v>75</v>
      </c>
      <c r="L88" t="s">
        <v>108</v>
      </c>
      <c r="M88" t="s">
        <v>109</v>
      </c>
      <c r="N88" t="s">
        <v>576</v>
      </c>
      <c r="O88" t="s">
        <v>78</v>
      </c>
      <c r="P88" t="str">
        <f>"CT065173                      "</f>
        <v xml:space="preserve">CT065173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6.38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1.1000000000000001</v>
      </c>
      <c r="BJ88">
        <v>2.5</v>
      </c>
      <c r="BK88">
        <v>3</v>
      </c>
      <c r="BL88">
        <v>39.090000000000003</v>
      </c>
      <c r="BM88">
        <v>5.86</v>
      </c>
      <c r="BN88">
        <v>44.95</v>
      </c>
      <c r="BO88">
        <v>44.95</v>
      </c>
      <c r="BQ88" t="s">
        <v>577</v>
      </c>
      <c r="BR88" t="s">
        <v>454</v>
      </c>
      <c r="BS88" s="2">
        <v>44293</v>
      </c>
      <c r="BT88" s="3">
        <v>0.59097222222222223</v>
      </c>
      <c r="BU88" t="s">
        <v>578</v>
      </c>
      <c r="BV88" t="s">
        <v>80</v>
      </c>
      <c r="BW88" t="s">
        <v>146</v>
      </c>
      <c r="BX88" t="s">
        <v>164</v>
      </c>
      <c r="BY88">
        <v>12300.86</v>
      </c>
      <c r="BZ88" t="s">
        <v>84</v>
      </c>
      <c r="CA88" t="s">
        <v>182</v>
      </c>
      <c r="CC88" t="s">
        <v>109</v>
      </c>
      <c r="CD88">
        <v>7550</v>
      </c>
      <c r="CE88" t="s">
        <v>83</v>
      </c>
      <c r="CF88" s="2">
        <v>44294</v>
      </c>
      <c r="CI88">
        <v>1</v>
      </c>
      <c r="CJ88">
        <v>1</v>
      </c>
      <c r="CK88">
        <v>22</v>
      </c>
      <c r="CL88" t="s">
        <v>80</v>
      </c>
    </row>
    <row r="89" spans="1:90" x14ac:dyDescent="0.25">
      <c r="A89" t="s">
        <v>311</v>
      </c>
      <c r="B89" t="s">
        <v>312</v>
      </c>
      <c r="C89" t="s">
        <v>72</v>
      </c>
      <c r="E89" t="str">
        <f>"gab2002581"</f>
        <v>gab2002581</v>
      </c>
      <c r="F89" s="2">
        <v>44292</v>
      </c>
      <c r="G89">
        <v>202110</v>
      </c>
      <c r="H89" t="s">
        <v>108</v>
      </c>
      <c r="I89" t="s">
        <v>109</v>
      </c>
      <c r="J89" t="s">
        <v>364</v>
      </c>
      <c r="K89" t="s">
        <v>75</v>
      </c>
      <c r="L89" t="s">
        <v>357</v>
      </c>
      <c r="M89" t="s">
        <v>358</v>
      </c>
      <c r="N89" t="s">
        <v>579</v>
      </c>
      <c r="O89" t="s">
        <v>78</v>
      </c>
      <c r="P89" t="str">
        <f>"CT065176                      "</f>
        <v xml:space="preserve">CT065176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15.82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1.1000000000000001</v>
      </c>
      <c r="BJ89">
        <v>1.6</v>
      </c>
      <c r="BK89">
        <v>2</v>
      </c>
      <c r="BL89">
        <v>96.94</v>
      </c>
      <c r="BM89">
        <v>14.54</v>
      </c>
      <c r="BN89">
        <v>111.48</v>
      </c>
      <c r="BO89">
        <v>111.48</v>
      </c>
      <c r="BQ89" t="s">
        <v>580</v>
      </c>
      <c r="BR89" t="s">
        <v>454</v>
      </c>
      <c r="BS89" s="2">
        <v>44294</v>
      </c>
      <c r="BT89" s="3">
        <v>0.3611111111111111</v>
      </c>
      <c r="BU89" t="s">
        <v>292</v>
      </c>
      <c r="BV89" t="s">
        <v>80</v>
      </c>
      <c r="BY89">
        <v>8108.1</v>
      </c>
      <c r="BZ89" t="s">
        <v>84</v>
      </c>
      <c r="CA89" t="s">
        <v>363</v>
      </c>
      <c r="CC89" t="s">
        <v>358</v>
      </c>
      <c r="CD89">
        <v>9700</v>
      </c>
      <c r="CE89" t="s">
        <v>83</v>
      </c>
      <c r="CF89" s="2">
        <v>44294</v>
      </c>
      <c r="CI89">
        <v>1</v>
      </c>
      <c r="CJ89">
        <v>2</v>
      </c>
      <c r="CK89">
        <v>23</v>
      </c>
      <c r="CL89" t="s">
        <v>80</v>
      </c>
    </row>
    <row r="90" spans="1:90" x14ac:dyDescent="0.25">
      <c r="A90" t="s">
        <v>311</v>
      </c>
      <c r="B90" t="s">
        <v>312</v>
      </c>
      <c r="C90" t="s">
        <v>72</v>
      </c>
      <c r="E90" t="str">
        <f>"gab2002576"</f>
        <v>gab2002576</v>
      </c>
      <c r="F90" s="2">
        <v>44292</v>
      </c>
      <c r="G90">
        <v>202110</v>
      </c>
      <c r="H90" t="s">
        <v>108</v>
      </c>
      <c r="I90" t="s">
        <v>109</v>
      </c>
      <c r="J90" t="s">
        <v>364</v>
      </c>
      <c r="K90" t="s">
        <v>75</v>
      </c>
      <c r="L90" t="s">
        <v>108</v>
      </c>
      <c r="M90" t="s">
        <v>109</v>
      </c>
      <c r="N90" t="s">
        <v>581</v>
      </c>
      <c r="O90" t="s">
        <v>78</v>
      </c>
      <c r="P90" t="str">
        <f>"CT065170                      "</f>
        <v xml:space="preserve">CT065170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6.38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2.1</v>
      </c>
      <c r="BK90">
        <v>3</v>
      </c>
      <c r="BL90">
        <v>39.090000000000003</v>
      </c>
      <c r="BM90">
        <v>5.86</v>
      </c>
      <c r="BN90">
        <v>44.95</v>
      </c>
      <c r="BO90">
        <v>44.95</v>
      </c>
      <c r="BQ90" t="s">
        <v>233</v>
      </c>
      <c r="BR90" t="s">
        <v>454</v>
      </c>
      <c r="BS90" s="2">
        <v>44293</v>
      </c>
      <c r="BT90" s="3">
        <v>0.3611111111111111</v>
      </c>
      <c r="BU90" t="s">
        <v>252</v>
      </c>
      <c r="BV90" t="s">
        <v>106</v>
      </c>
      <c r="BY90">
        <v>10367.68</v>
      </c>
      <c r="BZ90" t="s">
        <v>84</v>
      </c>
      <c r="CA90" t="s">
        <v>169</v>
      </c>
      <c r="CC90" t="s">
        <v>109</v>
      </c>
      <c r="CD90">
        <v>7800</v>
      </c>
      <c r="CE90" t="s">
        <v>83</v>
      </c>
      <c r="CF90" s="2">
        <v>44294</v>
      </c>
      <c r="CI90">
        <v>1</v>
      </c>
      <c r="CJ90">
        <v>1</v>
      </c>
      <c r="CK90">
        <v>22</v>
      </c>
      <c r="CL90" t="s">
        <v>80</v>
      </c>
    </row>
    <row r="91" spans="1:90" x14ac:dyDescent="0.25">
      <c r="A91" t="s">
        <v>311</v>
      </c>
      <c r="B91" t="s">
        <v>312</v>
      </c>
      <c r="C91" t="s">
        <v>72</v>
      </c>
      <c r="E91" t="str">
        <f>"gab2002587"</f>
        <v>gab2002587</v>
      </c>
      <c r="F91" s="2">
        <v>44292</v>
      </c>
      <c r="G91">
        <v>202110</v>
      </c>
      <c r="H91" t="s">
        <v>108</v>
      </c>
      <c r="I91" t="s">
        <v>109</v>
      </c>
      <c r="J91" t="s">
        <v>364</v>
      </c>
      <c r="K91" t="s">
        <v>75</v>
      </c>
      <c r="L91" t="s">
        <v>93</v>
      </c>
      <c r="M91" t="s">
        <v>94</v>
      </c>
      <c r="N91" t="s">
        <v>582</v>
      </c>
      <c r="O91" t="s">
        <v>78</v>
      </c>
      <c r="P91" t="str">
        <f>"003296                        "</f>
        <v xml:space="preserve">003296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8.16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0.3</v>
      </c>
      <c r="BJ91">
        <v>2</v>
      </c>
      <c r="BK91">
        <v>2</v>
      </c>
      <c r="BL91">
        <v>50.03</v>
      </c>
      <c r="BM91">
        <v>7.5</v>
      </c>
      <c r="BN91">
        <v>57.53</v>
      </c>
      <c r="BO91">
        <v>57.53</v>
      </c>
      <c r="BQ91" t="s">
        <v>354</v>
      </c>
      <c r="BR91" t="s">
        <v>454</v>
      </c>
      <c r="BS91" s="2">
        <v>44294</v>
      </c>
      <c r="BT91" s="3">
        <v>0.40763888888888888</v>
      </c>
      <c r="BU91" t="s">
        <v>583</v>
      </c>
      <c r="BV91" t="s">
        <v>80</v>
      </c>
      <c r="BW91" t="s">
        <v>146</v>
      </c>
      <c r="BX91" t="s">
        <v>217</v>
      </c>
      <c r="BY91">
        <v>10006.74</v>
      </c>
      <c r="BZ91" t="s">
        <v>84</v>
      </c>
      <c r="CA91" t="s">
        <v>190</v>
      </c>
      <c r="CC91" t="s">
        <v>94</v>
      </c>
      <c r="CD91">
        <v>4001</v>
      </c>
      <c r="CE91" t="s">
        <v>83</v>
      </c>
      <c r="CF91" s="2">
        <v>44294</v>
      </c>
      <c r="CI91">
        <v>1</v>
      </c>
      <c r="CJ91">
        <v>2</v>
      </c>
      <c r="CK91">
        <v>21</v>
      </c>
      <c r="CL91" t="s">
        <v>80</v>
      </c>
    </row>
    <row r="92" spans="1:90" x14ac:dyDescent="0.25">
      <c r="A92" t="s">
        <v>311</v>
      </c>
      <c r="B92" t="s">
        <v>312</v>
      </c>
      <c r="C92" t="s">
        <v>72</v>
      </c>
      <c r="E92" t="str">
        <f>"gab2002589"</f>
        <v>gab2002589</v>
      </c>
      <c r="F92" s="2">
        <v>44292</v>
      </c>
      <c r="G92">
        <v>202110</v>
      </c>
      <c r="H92" t="s">
        <v>108</v>
      </c>
      <c r="I92" t="s">
        <v>109</v>
      </c>
      <c r="J92" t="s">
        <v>364</v>
      </c>
      <c r="K92" t="s">
        <v>75</v>
      </c>
      <c r="L92" t="s">
        <v>421</v>
      </c>
      <c r="M92" t="s">
        <v>422</v>
      </c>
      <c r="N92" t="s">
        <v>584</v>
      </c>
      <c r="O92" t="s">
        <v>78</v>
      </c>
      <c r="P92" t="str">
        <f>"CT065188                      "</f>
        <v xml:space="preserve">CT065188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19.39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0.6</v>
      </c>
      <c r="BJ92">
        <v>2.4</v>
      </c>
      <c r="BK92">
        <v>2.5</v>
      </c>
      <c r="BL92">
        <v>118.83</v>
      </c>
      <c r="BM92">
        <v>17.82</v>
      </c>
      <c r="BN92">
        <v>136.65</v>
      </c>
      <c r="BO92">
        <v>136.65</v>
      </c>
      <c r="BQ92" t="s">
        <v>424</v>
      </c>
      <c r="BR92" t="s">
        <v>454</v>
      </c>
      <c r="BS92" s="2">
        <v>44293</v>
      </c>
      <c r="BT92" s="3">
        <v>0.40902777777777777</v>
      </c>
      <c r="BU92" t="s">
        <v>544</v>
      </c>
      <c r="BV92" t="s">
        <v>106</v>
      </c>
      <c r="BY92">
        <v>11778.76</v>
      </c>
      <c r="BZ92" t="s">
        <v>84</v>
      </c>
      <c r="CA92" t="s">
        <v>264</v>
      </c>
      <c r="CC92" t="s">
        <v>422</v>
      </c>
      <c r="CD92">
        <v>2515</v>
      </c>
      <c r="CE92" t="s">
        <v>83</v>
      </c>
      <c r="CF92" s="2">
        <v>44293</v>
      </c>
      <c r="CI92">
        <v>1</v>
      </c>
      <c r="CJ92">
        <v>1</v>
      </c>
      <c r="CK92">
        <v>23</v>
      </c>
      <c r="CL92" t="s">
        <v>80</v>
      </c>
    </row>
    <row r="93" spans="1:90" x14ac:dyDescent="0.25">
      <c r="A93" t="s">
        <v>311</v>
      </c>
      <c r="B93" t="s">
        <v>312</v>
      </c>
      <c r="C93" t="s">
        <v>72</v>
      </c>
      <c r="E93" t="str">
        <f>"gab2002590"</f>
        <v>gab2002590</v>
      </c>
      <c r="F93" s="2">
        <v>44292</v>
      </c>
      <c r="G93">
        <v>202110</v>
      </c>
      <c r="H93" t="s">
        <v>108</v>
      </c>
      <c r="I93" t="s">
        <v>109</v>
      </c>
      <c r="J93" t="s">
        <v>364</v>
      </c>
      <c r="K93" t="s">
        <v>75</v>
      </c>
      <c r="L93" t="s">
        <v>103</v>
      </c>
      <c r="M93" t="s">
        <v>104</v>
      </c>
      <c r="N93" t="s">
        <v>585</v>
      </c>
      <c r="O93" t="s">
        <v>78</v>
      </c>
      <c r="P93" t="str">
        <f>"003298                        "</f>
        <v xml:space="preserve">003298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8.16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1.8</v>
      </c>
      <c r="BK93">
        <v>2</v>
      </c>
      <c r="BL93">
        <v>50.03</v>
      </c>
      <c r="BM93">
        <v>7.5</v>
      </c>
      <c r="BN93">
        <v>57.53</v>
      </c>
      <c r="BO93">
        <v>57.53</v>
      </c>
      <c r="BQ93" t="s">
        <v>586</v>
      </c>
      <c r="BR93" t="s">
        <v>454</v>
      </c>
      <c r="BS93" s="2">
        <v>44293</v>
      </c>
      <c r="BT93" s="3">
        <v>0.44791666666666669</v>
      </c>
      <c r="BU93" t="s">
        <v>587</v>
      </c>
      <c r="BV93" t="s">
        <v>80</v>
      </c>
      <c r="BW93" t="s">
        <v>151</v>
      </c>
      <c r="BX93" t="s">
        <v>188</v>
      </c>
      <c r="BY93">
        <v>8829.41</v>
      </c>
      <c r="BZ93" t="s">
        <v>84</v>
      </c>
      <c r="CA93" t="s">
        <v>281</v>
      </c>
      <c r="CC93" t="s">
        <v>104</v>
      </c>
      <c r="CD93">
        <v>182</v>
      </c>
      <c r="CE93" t="s">
        <v>83</v>
      </c>
      <c r="CF93" s="2">
        <v>44293</v>
      </c>
      <c r="CI93">
        <v>1</v>
      </c>
      <c r="CJ93">
        <v>1</v>
      </c>
      <c r="CK93">
        <v>21</v>
      </c>
      <c r="CL93" t="s">
        <v>80</v>
      </c>
    </row>
    <row r="94" spans="1:90" x14ac:dyDescent="0.25">
      <c r="A94" t="s">
        <v>311</v>
      </c>
      <c r="B94" t="s">
        <v>312</v>
      </c>
      <c r="C94" t="s">
        <v>72</v>
      </c>
      <c r="E94" t="str">
        <f>"gab2002591"</f>
        <v>gab2002591</v>
      </c>
      <c r="F94" s="2">
        <v>44292</v>
      </c>
      <c r="G94">
        <v>202110</v>
      </c>
      <c r="H94" t="s">
        <v>108</v>
      </c>
      <c r="I94" t="s">
        <v>109</v>
      </c>
      <c r="J94" t="s">
        <v>364</v>
      </c>
      <c r="K94" t="s">
        <v>75</v>
      </c>
      <c r="L94" t="s">
        <v>108</v>
      </c>
      <c r="M94" t="s">
        <v>109</v>
      </c>
      <c r="N94" t="s">
        <v>588</v>
      </c>
      <c r="O94" t="s">
        <v>78</v>
      </c>
      <c r="P94" t="str">
        <f>"003299                        "</f>
        <v xml:space="preserve">003299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6.38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1.6</v>
      </c>
      <c r="BK94">
        <v>2</v>
      </c>
      <c r="BL94">
        <v>39.090000000000003</v>
      </c>
      <c r="BM94">
        <v>5.86</v>
      </c>
      <c r="BN94">
        <v>44.95</v>
      </c>
      <c r="BO94">
        <v>44.95</v>
      </c>
      <c r="BQ94" t="s">
        <v>375</v>
      </c>
      <c r="BR94" t="s">
        <v>454</v>
      </c>
      <c r="BS94" s="2">
        <v>44293</v>
      </c>
      <c r="BT94" s="3">
        <v>0.64722222222222225</v>
      </c>
      <c r="BU94" t="s">
        <v>589</v>
      </c>
      <c r="BV94" t="s">
        <v>80</v>
      </c>
      <c r="BW94" t="s">
        <v>159</v>
      </c>
      <c r="BX94" t="s">
        <v>164</v>
      </c>
      <c r="BY94">
        <v>7809.12</v>
      </c>
      <c r="BZ94" t="s">
        <v>84</v>
      </c>
      <c r="CA94" t="s">
        <v>181</v>
      </c>
      <c r="CC94" t="s">
        <v>109</v>
      </c>
      <c r="CD94">
        <v>7441</v>
      </c>
      <c r="CE94" t="s">
        <v>83</v>
      </c>
      <c r="CF94" s="2">
        <v>44294</v>
      </c>
      <c r="CI94">
        <v>1</v>
      </c>
      <c r="CJ94">
        <v>1</v>
      </c>
      <c r="CK94">
        <v>22</v>
      </c>
      <c r="CL94" t="s">
        <v>80</v>
      </c>
    </row>
    <row r="95" spans="1:90" x14ac:dyDescent="0.25">
      <c r="A95" t="s">
        <v>311</v>
      </c>
      <c r="B95" t="s">
        <v>312</v>
      </c>
      <c r="C95" t="s">
        <v>72</v>
      </c>
      <c r="E95" t="str">
        <f>"GAB2002744"</f>
        <v>GAB2002744</v>
      </c>
      <c r="F95" s="2">
        <v>44302</v>
      </c>
      <c r="G95">
        <v>202110</v>
      </c>
      <c r="H95" t="s">
        <v>108</v>
      </c>
      <c r="I95" t="s">
        <v>109</v>
      </c>
      <c r="J95" t="s">
        <v>313</v>
      </c>
      <c r="K95" t="s">
        <v>75</v>
      </c>
      <c r="L95" t="s">
        <v>91</v>
      </c>
      <c r="M95" t="s">
        <v>92</v>
      </c>
      <c r="N95" t="s">
        <v>590</v>
      </c>
      <c r="O95" t="s">
        <v>129</v>
      </c>
      <c r="P95" t="str">
        <f>"CT065386                      "</f>
        <v xml:space="preserve">CT065386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20.14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0.8</v>
      </c>
      <c r="BJ95">
        <v>1.7</v>
      </c>
      <c r="BK95">
        <v>2</v>
      </c>
      <c r="BL95">
        <v>110.85</v>
      </c>
      <c r="BM95">
        <v>16.63</v>
      </c>
      <c r="BN95">
        <v>127.48</v>
      </c>
      <c r="BO95">
        <v>127.48</v>
      </c>
      <c r="BQ95" t="s">
        <v>486</v>
      </c>
      <c r="BR95" t="s">
        <v>316</v>
      </c>
      <c r="BS95" s="2">
        <v>44305</v>
      </c>
      <c r="BT95" s="3">
        <v>0.39444444444444443</v>
      </c>
      <c r="BU95" t="s">
        <v>487</v>
      </c>
      <c r="BV95" t="s">
        <v>106</v>
      </c>
      <c r="BY95">
        <v>8496.6</v>
      </c>
      <c r="CA95" t="s">
        <v>232</v>
      </c>
      <c r="CC95" t="s">
        <v>92</v>
      </c>
      <c r="CD95">
        <v>2170</v>
      </c>
      <c r="CE95" t="s">
        <v>83</v>
      </c>
      <c r="CF95" s="2">
        <v>44305</v>
      </c>
      <c r="CI95">
        <v>2</v>
      </c>
      <c r="CJ95">
        <v>1</v>
      </c>
      <c r="CK95" t="s">
        <v>206</v>
      </c>
      <c r="CL95" t="s">
        <v>80</v>
      </c>
    </row>
    <row r="96" spans="1:90" x14ac:dyDescent="0.25">
      <c r="A96" t="s">
        <v>311</v>
      </c>
      <c r="B96" t="s">
        <v>312</v>
      </c>
      <c r="C96" t="s">
        <v>72</v>
      </c>
      <c r="E96" t="str">
        <f>"gab2002595"</f>
        <v>gab2002595</v>
      </c>
      <c r="F96" s="2">
        <v>44293</v>
      </c>
      <c r="G96">
        <v>202110</v>
      </c>
      <c r="H96" t="s">
        <v>108</v>
      </c>
      <c r="I96" t="s">
        <v>109</v>
      </c>
      <c r="J96" t="s">
        <v>364</v>
      </c>
      <c r="K96" t="s">
        <v>75</v>
      </c>
      <c r="L96" t="s">
        <v>87</v>
      </c>
      <c r="M96" t="s">
        <v>88</v>
      </c>
      <c r="N96" t="s">
        <v>591</v>
      </c>
      <c r="O96" t="s">
        <v>129</v>
      </c>
      <c r="P96" t="str">
        <f>"065196                        "</f>
        <v xml:space="preserve">065196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16.71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0.8</v>
      </c>
      <c r="BJ96">
        <v>1.9</v>
      </c>
      <c r="BK96">
        <v>2</v>
      </c>
      <c r="BL96">
        <v>107.42</v>
      </c>
      <c r="BM96">
        <v>16.11</v>
      </c>
      <c r="BN96">
        <v>123.53</v>
      </c>
      <c r="BO96">
        <v>123.53</v>
      </c>
      <c r="BQ96" t="s">
        <v>592</v>
      </c>
      <c r="BR96" t="s">
        <v>454</v>
      </c>
      <c r="BS96" s="2">
        <v>44298</v>
      </c>
      <c r="BT96" s="3">
        <v>0.52083333333333337</v>
      </c>
      <c r="BU96" t="s">
        <v>593</v>
      </c>
      <c r="BV96" t="s">
        <v>80</v>
      </c>
      <c r="BW96" t="s">
        <v>146</v>
      </c>
      <c r="BX96" t="s">
        <v>147</v>
      </c>
      <c r="BY96">
        <v>9742.68</v>
      </c>
      <c r="CA96" t="s">
        <v>162</v>
      </c>
      <c r="CC96" t="s">
        <v>88</v>
      </c>
      <c r="CD96">
        <v>3610</v>
      </c>
      <c r="CE96" t="s">
        <v>83</v>
      </c>
      <c r="CF96" s="2">
        <v>44299</v>
      </c>
      <c r="CI96">
        <v>2</v>
      </c>
      <c r="CJ96">
        <v>3</v>
      </c>
      <c r="CK96" t="s">
        <v>206</v>
      </c>
      <c r="CL96" t="s">
        <v>80</v>
      </c>
    </row>
    <row r="97" spans="1:90" x14ac:dyDescent="0.25">
      <c r="A97" t="s">
        <v>311</v>
      </c>
      <c r="B97" t="s">
        <v>312</v>
      </c>
      <c r="C97" t="s">
        <v>72</v>
      </c>
      <c r="E97" t="str">
        <f>"gab2002593"</f>
        <v>gab2002593</v>
      </c>
      <c r="F97" s="2">
        <v>44293</v>
      </c>
      <c r="G97">
        <v>202110</v>
      </c>
      <c r="H97" t="s">
        <v>108</v>
      </c>
      <c r="I97" t="s">
        <v>109</v>
      </c>
      <c r="J97" t="s">
        <v>364</v>
      </c>
      <c r="K97" t="s">
        <v>75</v>
      </c>
      <c r="L97" t="s">
        <v>76</v>
      </c>
      <c r="M97" t="s">
        <v>77</v>
      </c>
      <c r="N97" t="s">
        <v>594</v>
      </c>
      <c r="O97" t="s">
        <v>129</v>
      </c>
      <c r="P97" t="str">
        <f>"065190                        "</f>
        <v xml:space="preserve">065190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16.71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0.5</v>
      </c>
      <c r="BJ97">
        <v>2.2999999999999998</v>
      </c>
      <c r="BK97">
        <v>3</v>
      </c>
      <c r="BL97">
        <v>107.42</v>
      </c>
      <c r="BM97">
        <v>16.11</v>
      </c>
      <c r="BN97">
        <v>123.53</v>
      </c>
      <c r="BO97">
        <v>123.53</v>
      </c>
      <c r="BQ97" t="s">
        <v>595</v>
      </c>
      <c r="BR97" t="s">
        <v>454</v>
      </c>
      <c r="BS97" s="2">
        <v>44294</v>
      </c>
      <c r="BT97" s="3">
        <v>0.4201388888888889</v>
      </c>
      <c r="BU97" t="s">
        <v>596</v>
      </c>
      <c r="BV97" t="s">
        <v>106</v>
      </c>
      <c r="BY97">
        <v>11265.39</v>
      </c>
      <c r="CA97" t="s">
        <v>597</v>
      </c>
      <c r="CC97" t="s">
        <v>77</v>
      </c>
      <c r="CD97">
        <v>2021</v>
      </c>
      <c r="CE97" t="s">
        <v>83</v>
      </c>
      <c r="CF97" s="2">
        <v>44295</v>
      </c>
      <c r="CI97">
        <v>2</v>
      </c>
      <c r="CJ97">
        <v>1</v>
      </c>
      <c r="CK97" t="s">
        <v>206</v>
      </c>
      <c r="CL97" t="s">
        <v>80</v>
      </c>
    </row>
    <row r="98" spans="1:90" x14ac:dyDescent="0.25">
      <c r="A98" t="s">
        <v>311</v>
      </c>
      <c r="B98" t="s">
        <v>312</v>
      </c>
      <c r="C98" t="s">
        <v>72</v>
      </c>
      <c r="E98" t="str">
        <f>"gab2002616"</f>
        <v>gab2002616</v>
      </c>
      <c r="F98" s="2">
        <v>44294</v>
      </c>
      <c r="G98">
        <v>202110</v>
      </c>
      <c r="H98" t="s">
        <v>108</v>
      </c>
      <c r="I98" t="s">
        <v>109</v>
      </c>
      <c r="J98" t="s">
        <v>364</v>
      </c>
      <c r="K98" t="s">
        <v>75</v>
      </c>
      <c r="L98" t="s">
        <v>76</v>
      </c>
      <c r="M98" t="s">
        <v>77</v>
      </c>
      <c r="N98" t="s">
        <v>598</v>
      </c>
      <c r="O98" t="s">
        <v>129</v>
      </c>
      <c r="P98" t="str">
        <f>"CT065217                      "</f>
        <v xml:space="preserve">CT065217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20.14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2.2999999999999998</v>
      </c>
      <c r="BK98">
        <v>3</v>
      </c>
      <c r="BL98">
        <v>110.85</v>
      </c>
      <c r="BM98">
        <v>16.63</v>
      </c>
      <c r="BN98">
        <v>127.48</v>
      </c>
      <c r="BO98">
        <v>127.48</v>
      </c>
      <c r="BQ98" t="s">
        <v>599</v>
      </c>
      <c r="BR98" t="s">
        <v>454</v>
      </c>
      <c r="BS98" s="2">
        <v>44295</v>
      </c>
      <c r="BT98" s="3">
        <v>0.4236111111111111</v>
      </c>
      <c r="BU98" t="s">
        <v>600</v>
      </c>
      <c r="BV98" t="s">
        <v>106</v>
      </c>
      <c r="BY98">
        <v>11321.02</v>
      </c>
      <c r="CA98" t="s">
        <v>484</v>
      </c>
      <c r="CC98" t="s">
        <v>77</v>
      </c>
      <c r="CD98">
        <v>2193</v>
      </c>
      <c r="CE98" t="s">
        <v>83</v>
      </c>
      <c r="CF98" s="2">
        <v>44295</v>
      </c>
      <c r="CI98">
        <v>2</v>
      </c>
      <c r="CJ98">
        <v>1</v>
      </c>
      <c r="CK98" t="s">
        <v>206</v>
      </c>
      <c r="CL98" t="s">
        <v>80</v>
      </c>
    </row>
    <row r="99" spans="1:90" x14ac:dyDescent="0.25">
      <c r="A99" t="s">
        <v>311</v>
      </c>
      <c r="B99" t="s">
        <v>312</v>
      </c>
      <c r="C99" t="s">
        <v>72</v>
      </c>
      <c r="E99" t="str">
        <f>"gab2002611"</f>
        <v>gab2002611</v>
      </c>
      <c r="F99" s="2">
        <v>44293</v>
      </c>
      <c r="G99">
        <v>202110</v>
      </c>
      <c r="H99" t="s">
        <v>108</v>
      </c>
      <c r="I99" t="s">
        <v>109</v>
      </c>
      <c r="J99" t="s">
        <v>364</v>
      </c>
      <c r="K99" t="s">
        <v>75</v>
      </c>
      <c r="L99" t="s">
        <v>108</v>
      </c>
      <c r="M99" t="s">
        <v>109</v>
      </c>
      <c r="N99" t="s">
        <v>601</v>
      </c>
      <c r="O99" t="s">
        <v>78</v>
      </c>
      <c r="P99" t="str">
        <f>"065214                        "</f>
        <v xml:space="preserve">065214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6.38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0.7</v>
      </c>
      <c r="BJ99">
        <v>2.2999999999999998</v>
      </c>
      <c r="BK99">
        <v>3</v>
      </c>
      <c r="BL99">
        <v>39.090000000000003</v>
      </c>
      <c r="BM99">
        <v>5.86</v>
      </c>
      <c r="BN99">
        <v>44.95</v>
      </c>
      <c r="BO99">
        <v>44.95</v>
      </c>
      <c r="BQ99" t="s">
        <v>404</v>
      </c>
      <c r="BR99" t="s">
        <v>454</v>
      </c>
      <c r="BS99" s="2">
        <v>44294</v>
      </c>
      <c r="BT99" s="3">
        <v>0.5541666666666667</v>
      </c>
      <c r="BU99" t="s">
        <v>602</v>
      </c>
      <c r="BV99" t="s">
        <v>80</v>
      </c>
      <c r="BW99" t="s">
        <v>146</v>
      </c>
      <c r="BX99" t="s">
        <v>164</v>
      </c>
      <c r="BY99">
        <v>11343.64</v>
      </c>
      <c r="BZ99" t="s">
        <v>84</v>
      </c>
      <c r="CA99" t="s">
        <v>182</v>
      </c>
      <c r="CC99" t="s">
        <v>109</v>
      </c>
      <c r="CD99">
        <v>7550</v>
      </c>
      <c r="CE99" t="s">
        <v>83</v>
      </c>
      <c r="CF99" s="2">
        <v>44295</v>
      </c>
      <c r="CI99">
        <v>1</v>
      </c>
      <c r="CJ99">
        <v>1</v>
      </c>
      <c r="CK99">
        <v>22</v>
      </c>
      <c r="CL99" t="s">
        <v>80</v>
      </c>
    </row>
    <row r="100" spans="1:90" x14ac:dyDescent="0.25">
      <c r="A100" t="s">
        <v>311</v>
      </c>
      <c r="B100" t="s">
        <v>312</v>
      </c>
      <c r="C100" t="s">
        <v>72</v>
      </c>
      <c r="E100" t="str">
        <f>"009940773334"</f>
        <v>009940773334</v>
      </c>
      <c r="F100" s="2">
        <v>44293</v>
      </c>
      <c r="G100">
        <v>202110</v>
      </c>
      <c r="H100" t="s">
        <v>257</v>
      </c>
      <c r="I100" t="s">
        <v>258</v>
      </c>
      <c r="J100" t="s">
        <v>356</v>
      </c>
      <c r="K100" t="s">
        <v>75</v>
      </c>
      <c r="L100" t="s">
        <v>108</v>
      </c>
      <c r="M100" t="s">
        <v>109</v>
      </c>
      <c r="N100" t="s">
        <v>603</v>
      </c>
      <c r="O100" t="s">
        <v>78</v>
      </c>
      <c r="P100" t="str">
        <f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8.16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50.03</v>
      </c>
      <c r="BM100">
        <v>7.5</v>
      </c>
      <c r="BN100">
        <v>57.53</v>
      </c>
      <c r="BO100">
        <v>57.53</v>
      </c>
      <c r="BQ100" t="s">
        <v>604</v>
      </c>
      <c r="BR100" t="s">
        <v>361</v>
      </c>
      <c r="BS100" s="2">
        <v>44294</v>
      </c>
      <c r="BT100" s="3">
        <v>0.4548611111111111</v>
      </c>
      <c r="BU100" t="s">
        <v>366</v>
      </c>
      <c r="BV100" t="s">
        <v>80</v>
      </c>
      <c r="BW100" t="s">
        <v>146</v>
      </c>
      <c r="BX100" t="s">
        <v>164</v>
      </c>
      <c r="BY100">
        <v>1200</v>
      </c>
      <c r="BZ100" t="s">
        <v>84</v>
      </c>
      <c r="CA100" t="s">
        <v>112</v>
      </c>
      <c r="CC100" t="s">
        <v>109</v>
      </c>
      <c r="CD100">
        <v>7460</v>
      </c>
      <c r="CE100" t="s">
        <v>83</v>
      </c>
      <c r="CF100" s="2">
        <v>44295</v>
      </c>
      <c r="CI100">
        <v>1</v>
      </c>
      <c r="CJ100">
        <v>1</v>
      </c>
      <c r="CK100">
        <v>21</v>
      </c>
      <c r="CL100" t="s">
        <v>80</v>
      </c>
    </row>
    <row r="101" spans="1:90" x14ac:dyDescent="0.25">
      <c r="A101" t="s">
        <v>311</v>
      </c>
      <c r="B101" t="s">
        <v>312</v>
      </c>
      <c r="C101" t="s">
        <v>72</v>
      </c>
      <c r="E101" t="str">
        <f>"gab2002604"</f>
        <v>gab2002604</v>
      </c>
      <c r="F101" s="2">
        <v>44293</v>
      </c>
      <c r="G101">
        <v>202110</v>
      </c>
      <c r="H101" t="s">
        <v>108</v>
      </c>
      <c r="I101" t="s">
        <v>109</v>
      </c>
      <c r="J101" t="s">
        <v>364</v>
      </c>
      <c r="K101" t="s">
        <v>75</v>
      </c>
      <c r="L101" t="s">
        <v>456</v>
      </c>
      <c r="M101" t="s">
        <v>457</v>
      </c>
      <c r="N101" t="s">
        <v>605</v>
      </c>
      <c r="O101" t="s">
        <v>78</v>
      </c>
      <c r="P101" t="str">
        <f>"065202                        "</f>
        <v xml:space="preserve">065202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10.199999999999999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0.5</v>
      </c>
      <c r="BJ101">
        <v>2.1</v>
      </c>
      <c r="BK101">
        <v>2.5</v>
      </c>
      <c r="BL101">
        <v>62.53</v>
      </c>
      <c r="BM101">
        <v>9.3800000000000008</v>
      </c>
      <c r="BN101">
        <v>71.91</v>
      </c>
      <c r="BO101">
        <v>71.91</v>
      </c>
      <c r="BQ101" t="s">
        <v>303</v>
      </c>
      <c r="BR101" t="s">
        <v>454</v>
      </c>
      <c r="BS101" s="2">
        <v>44295</v>
      </c>
      <c r="BT101" s="3">
        <v>0.35416666666666669</v>
      </c>
      <c r="BU101" t="s">
        <v>606</v>
      </c>
      <c r="BV101" t="s">
        <v>80</v>
      </c>
      <c r="BW101" t="s">
        <v>304</v>
      </c>
      <c r="BX101" t="s">
        <v>461</v>
      </c>
      <c r="BY101">
        <v>10368</v>
      </c>
      <c r="BZ101" t="s">
        <v>84</v>
      </c>
      <c r="CA101" t="s">
        <v>607</v>
      </c>
      <c r="CC101" t="s">
        <v>457</v>
      </c>
      <c r="CD101">
        <v>8301</v>
      </c>
      <c r="CE101" t="s">
        <v>83</v>
      </c>
      <c r="CF101" s="2">
        <v>44295</v>
      </c>
      <c r="CI101">
        <v>1</v>
      </c>
      <c r="CJ101">
        <v>2</v>
      </c>
      <c r="CK101">
        <v>21</v>
      </c>
      <c r="CL101" t="s">
        <v>80</v>
      </c>
    </row>
    <row r="102" spans="1:90" x14ac:dyDescent="0.25">
      <c r="A102" t="s">
        <v>311</v>
      </c>
      <c r="B102" t="s">
        <v>312</v>
      </c>
      <c r="C102" t="s">
        <v>72</v>
      </c>
      <c r="E102" t="str">
        <f>"gab2002603"</f>
        <v>gab2002603</v>
      </c>
      <c r="F102" s="2">
        <v>44293</v>
      </c>
      <c r="G102">
        <v>202110</v>
      </c>
      <c r="H102" t="s">
        <v>108</v>
      </c>
      <c r="I102" t="s">
        <v>109</v>
      </c>
      <c r="J102" t="s">
        <v>364</v>
      </c>
      <c r="K102" t="s">
        <v>75</v>
      </c>
      <c r="L102" t="s">
        <v>132</v>
      </c>
      <c r="M102" t="s">
        <v>133</v>
      </c>
      <c r="N102" t="s">
        <v>608</v>
      </c>
      <c r="O102" t="s">
        <v>78</v>
      </c>
      <c r="P102" t="str">
        <f>"065203 065205                 "</f>
        <v xml:space="preserve">065203 065205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19.39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0.8</v>
      </c>
      <c r="BJ102">
        <v>2.1</v>
      </c>
      <c r="BK102">
        <v>2.5</v>
      </c>
      <c r="BL102">
        <v>118.83</v>
      </c>
      <c r="BM102">
        <v>17.82</v>
      </c>
      <c r="BN102">
        <v>136.65</v>
      </c>
      <c r="BO102">
        <v>136.65</v>
      </c>
      <c r="BQ102" t="s">
        <v>609</v>
      </c>
      <c r="BR102" t="s">
        <v>454</v>
      </c>
      <c r="BS102" s="2">
        <v>44294</v>
      </c>
      <c r="BT102" s="3">
        <v>0.33333333333333331</v>
      </c>
      <c r="BU102" t="s">
        <v>249</v>
      </c>
      <c r="BV102" t="s">
        <v>106</v>
      </c>
      <c r="BY102">
        <v>10646.72</v>
      </c>
      <c r="BZ102" t="s">
        <v>121</v>
      </c>
      <c r="CA102" t="s">
        <v>610</v>
      </c>
      <c r="CC102" t="s">
        <v>133</v>
      </c>
      <c r="CD102">
        <v>1982</v>
      </c>
      <c r="CE102" t="s">
        <v>83</v>
      </c>
      <c r="CF102" s="2">
        <v>44295</v>
      </c>
      <c r="CI102">
        <v>1</v>
      </c>
      <c r="CJ102">
        <v>1</v>
      </c>
      <c r="CK102">
        <v>23</v>
      </c>
      <c r="CL102" t="s">
        <v>80</v>
      </c>
    </row>
    <row r="103" spans="1:90" x14ac:dyDescent="0.25">
      <c r="A103" t="s">
        <v>311</v>
      </c>
      <c r="B103" t="s">
        <v>312</v>
      </c>
      <c r="C103" t="s">
        <v>72</v>
      </c>
      <c r="E103" t="str">
        <f>"gab2002602"</f>
        <v>gab2002602</v>
      </c>
      <c r="F103" s="2">
        <v>44293</v>
      </c>
      <c r="G103">
        <v>202110</v>
      </c>
      <c r="H103" t="s">
        <v>108</v>
      </c>
      <c r="I103" t="s">
        <v>109</v>
      </c>
      <c r="J103" t="s">
        <v>364</v>
      </c>
      <c r="K103" t="s">
        <v>75</v>
      </c>
      <c r="L103" t="s">
        <v>108</v>
      </c>
      <c r="M103" t="s">
        <v>109</v>
      </c>
      <c r="N103" t="s">
        <v>611</v>
      </c>
      <c r="O103" t="s">
        <v>107</v>
      </c>
      <c r="P103" t="str">
        <f>"065201                        "</f>
        <v xml:space="preserve">065201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6.38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1.5</v>
      </c>
      <c r="BJ103">
        <v>2.4</v>
      </c>
      <c r="BK103">
        <v>3</v>
      </c>
      <c r="BL103">
        <v>39.090000000000003</v>
      </c>
      <c r="BM103">
        <v>5.86</v>
      </c>
      <c r="BN103">
        <v>44.95</v>
      </c>
      <c r="BO103">
        <v>44.95</v>
      </c>
      <c r="BQ103" t="s">
        <v>310</v>
      </c>
      <c r="BR103" t="s">
        <v>454</v>
      </c>
      <c r="BS103" s="2">
        <v>44294</v>
      </c>
      <c r="BT103" s="3">
        <v>0.39930555555555558</v>
      </c>
      <c r="BU103" t="s">
        <v>612</v>
      </c>
      <c r="BV103" t="s">
        <v>106</v>
      </c>
      <c r="BY103">
        <v>11876.16</v>
      </c>
      <c r="BZ103" t="s">
        <v>234</v>
      </c>
      <c r="CA103" t="s">
        <v>181</v>
      </c>
      <c r="CC103" t="s">
        <v>109</v>
      </c>
      <c r="CD103">
        <v>7441</v>
      </c>
      <c r="CE103" t="s">
        <v>83</v>
      </c>
      <c r="CF103" s="2">
        <v>44295</v>
      </c>
      <c r="CI103">
        <v>1</v>
      </c>
      <c r="CJ103">
        <v>1</v>
      </c>
      <c r="CK103">
        <v>32</v>
      </c>
      <c r="CL103" t="s">
        <v>80</v>
      </c>
    </row>
    <row r="104" spans="1:90" x14ac:dyDescent="0.25">
      <c r="A104" t="s">
        <v>311</v>
      </c>
      <c r="B104" t="s">
        <v>312</v>
      </c>
      <c r="C104" t="s">
        <v>72</v>
      </c>
      <c r="E104" t="str">
        <f>"gab2002606"</f>
        <v>gab2002606</v>
      </c>
      <c r="F104" s="2">
        <v>44293</v>
      </c>
      <c r="G104">
        <v>202110</v>
      </c>
      <c r="H104" t="s">
        <v>108</v>
      </c>
      <c r="I104" t="s">
        <v>109</v>
      </c>
      <c r="J104" t="s">
        <v>364</v>
      </c>
      <c r="K104" t="s">
        <v>75</v>
      </c>
      <c r="L104" t="s">
        <v>334</v>
      </c>
      <c r="M104" t="s">
        <v>335</v>
      </c>
      <c r="N104" t="s">
        <v>613</v>
      </c>
      <c r="O104" t="s">
        <v>78</v>
      </c>
      <c r="P104" t="str">
        <f>"065206                        "</f>
        <v xml:space="preserve">065206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19.39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1.8</v>
      </c>
      <c r="BJ104">
        <v>2.5</v>
      </c>
      <c r="BK104">
        <v>2.5</v>
      </c>
      <c r="BL104">
        <v>118.83</v>
      </c>
      <c r="BM104">
        <v>17.82</v>
      </c>
      <c r="BN104">
        <v>136.65</v>
      </c>
      <c r="BO104">
        <v>136.65</v>
      </c>
      <c r="BQ104" t="s">
        <v>337</v>
      </c>
      <c r="BR104" t="s">
        <v>454</v>
      </c>
      <c r="BS104" s="2">
        <v>44294</v>
      </c>
      <c r="BT104" s="3">
        <v>0.43124999999999997</v>
      </c>
      <c r="BU104" t="s">
        <v>614</v>
      </c>
      <c r="BV104" t="s">
        <v>106</v>
      </c>
      <c r="BY104">
        <v>12340.3</v>
      </c>
      <c r="BZ104" t="s">
        <v>121</v>
      </c>
      <c r="CA104" t="s">
        <v>615</v>
      </c>
      <c r="CC104" t="s">
        <v>335</v>
      </c>
      <c r="CD104">
        <v>2745</v>
      </c>
      <c r="CE104" t="s">
        <v>83</v>
      </c>
      <c r="CF104" s="2">
        <v>44299</v>
      </c>
      <c r="CI104">
        <v>1</v>
      </c>
      <c r="CJ104">
        <v>1</v>
      </c>
      <c r="CK104">
        <v>23</v>
      </c>
      <c r="CL104" t="s">
        <v>80</v>
      </c>
    </row>
    <row r="105" spans="1:90" x14ac:dyDescent="0.25">
      <c r="A105" t="s">
        <v>311</v>
      </c>
      <c r="B105" t="s">
        <v>312</v>
      </c>
      <c r="C105" t="s">
        <v>72</v>
      </c>
      <c r="E105" t="str">
        <f>"gab2002598"</f>
        <v>gab2002598</v>
      </c>
      <c r="F105" s="2">
        <v>44293</v>
      </c>
      <c r="G105">
        <v>202110</v>
      </c>
      <c r="H105" t="s">
        <v>108</v>
      </c>
      <c r="I105" t="s">
        <v>109</v>
      </c>
      <c r="J105" t="s">
        <v>364</v>
      </c>
      <c r="K105" t="s">
        <v>75</v>
      </c>
      <c r="L105" t="s">
        <v>110</v>
      </c>
      <c r="M105" t="s">
        <v>111</v>
      </c>
      <c r="N105" t="s">
        <v>616</v>
      </c>
      <c r="O105" t="s">
        <v>78</v>
      </c>
      <c r="P105" t="str">
        <f>"065198                        "</f>
        <v xml:space="preserve">065198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22.96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0.9</v>
      </c>
      <c r="BJ105">
        <v>2.8</v>
      </c>
      <c r="BK105">
        <v>3</v>
      </c>
      <c r="BL105">
        <v>140.72</v>
      </c>
      <c r="BM105">
        <v>21.11</v>
      </c>
      <c r="BN105">
        <v>161.83000000000001</v>
      </c>
      <c r="BO105">
        <v>161.83000000000001</v>
      </c>
      <c r="BQ105" t="s">
        <v>318</v>
      </c>
      <c r="BR105" t="s">
        <v>454</v>
      </c>
      <c r="BS105" s="2">
        <v>44295</v>
      </c>
      <c r="BT105" s="3">
        <v>0.4604166666666667</v>
      </c>
      <c r="BU105" t="s">
        <v>261</v>
      </c>
      <c r="BV105" t="s">
        <v>80</v>
      </c>
      <c r="BW105" t="s">
        <v>163</v>
      </c>
      <c r="BX105" t="s">
        <v>147</v>
      </c>
      <c r="BY105">
        <v>13831.84</v>
      </c>
      <c r="BZ105" t="s">
        <v>84</v>
      </c>
      <c r="CA105" t="s">
        <v>201</v>
      </c>
      <c r="CC105" t="s">
        <v>111</v>
      </c>
      <c r="CD105">
        <v>4400</v>
      </c>
      <c r="CE105" t="s">
        <v>83</v>
      </c>
      <c r="CF105" s="2">
        <v>44295</v>
      </c>
      <c r="CI105">
        <v>1</v>
      </c>
      <c r="CJ105">
        <v>2</v>
      </c>
      <c r="CK105">
        <v>23</v>
      </c>
      <c r="CL105" t="s">
        <v>80</v>
      </c>
    </row>
    <row r="106" spans="1:90" x14ac:dyDescent="0.25">
      <c r="A106" t="s">
        <v>311</v>
      </c>
      <c r="B106" t="s">
        <v>312</v>
      </c>
      <c r="C106" t="s">
        <v>72</v>
      </c>
      <c r="E106" t="str">
        <f>"gab2002599"</f>
        <v>gab2002599</v>
      </c>
      <c r="F106" s="2">
        <v>44293</v>
      </c>
      <c r="G106">
        <v>202110</v>
      </c>
      <c r="H106" t="s">
        <v>108</v>
      </c>
      <c r="I106" t="s">
        <v>109</v>
      </c>
      <c r="J106" t="s">
        <v>364</v>
      </c>
      <c r="K106" t="s">
        <v>75</v>
      </c>
      <c r="L106" t="s">
        <v>617</v>
      </c>
      <c r="M106" t="s">
        <v>618</v>
      </c>
      <c r="N106" t="s">
        <v>619</v>
      </c>
      <c r="O106" t="s">
        <v>78</v>
      </c>
      <c r="P106" t="str">
        <f>"065052                        "</f>
        <v xml:space="preserve">065052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15.82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1.6</v>
      </c>
      <c r="BK106">
        <v>2</v>
      </c>
      <c r="BL106">
        <v>96.94</v>
      </c>
      <c r="BM106">
        <v>14.54</v>
      </c>
      <c r="BN106">
        <v>111.48</v>
      </c>
      <c r="BO106">
        <v>111.48</v>
      </c>
      <c r="BQ106" t="s">
        <v>375</v>
      </c>
      <c r="BR106" t="s">
        <v>454</v>
      </c>
      <c r="BS106" s="2">
        <v>44294</v>
      </c>
      <c r="BT106" s="3">
        <v>0.50694444444444442</v>
      </c>
      <c r="BU106" t="s">
        <v>620</v>
      </c>
      <c r="BV106" t="s">
        <v>106</v>
      </c>
      <c r="BY106">
        <v>8098.42</v>
      </c>
      <c r="BZ106" t="s">
        <v>84</v>
      </c>
      <c r="CA106" t="s">
        <v>621</v>
      </c>
      <c r="CC106" t="s">
        <v>618</v>
      </c>
      <c r="CD106">
        <v>3100</v>
      </c>
      <c r="CE106" t="s">
        <v>83</v>
      </c>
      <c r="CF106" s="2">
        <v>44295</v>
      </c>
      <c r="CI106">
        <v>1</v>
      </c>
      <c r="CJ106">
        <v>1</v>
      </c>
      <c r="CK106">
        <v>23</v>
      </c>
      <c r="CL106" t="s">
        <v>80</v>
      </c>
    </row>
    <row r="107" spans="1:90" x14ac:dyDescent="0.25">
      <c r="A107" t="s">
        <v>311</v>
      </c>
      <c r="B107" t="s">
        <v>312</v>
      </c>
      <c r="C107" t="s">
        <v>72</v>
      </c>
      <c r="E107" t="str">
        <f>"gab2002597"</f>
        <v>gab2002597</v>
      </c>
      <c r="F107" s="2">
        <v>44293</v>
      </c>
      <c r="G107">
        <v>202110</v>
      </c>
      <c r="H107" t="s">
        <v>108</v>
      </c>
      <c r="I107" t="s">
        <v>109</v>
      </c>
      <c r="J107" t="s">
        <v>364</v>
      </c>
      <c r="K107" t="s">
        <v>75</v>
      </c>
      <c r="L107" t="s">
        <v>108</v>
      </c>
      <c r="M107" t="s">
        <v>109</v>
      </c>
      <c r="N107" t="s">
        <v>622</v>
      </c>
      <c r="O107" t="s">
        <v>78</v>
      </c>
      <c r="P107" t="str">
        <f>"003300                        "</f>
        <v xml:space="preserve">003300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6.38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0.7</v>
      </c>
      <c r="BJ107">
        <v>2.2000000000000002</v>
      </c>
      <c r="BK107">
        <v>3</v>
      </c>
      <c r="BL107">
        <v>39.090000000000003</v>
      </c>
      <c r="BM107">
        <v>5.86</v>
      </c>
      <c r="BN107">
        <v>44.95</v>
      </c>
      <c r="BO107">
        <v>44.95</v>
      </c>
      <c r="BQ107" t="s">
        <v>623</v>
      </c>
      <c r="BR107" t="s">
        <v>454</v>
      </c>
      <c r="BS107" s="2">
        <v>44294</v>
      </c>
      <c r="BT107" s="3">
        <v>0.31736111111111115</v>
      </c>
      <c r="BU107" t="s">
        <v>196</v>
      </c>
      <c r="BV107" t="s">
        <v>106</v>
      </c>
      <c r="BY107">
        <v>10974.74</v>
      </c>
      <c r="BZ107" t="s">
        <v>84</v>
      </c>
      <c r="CA107" t="s">
        <v>169</v>
      </c>
      <c r="CC107" t="s">
        <v>109</v>
      </c>
      <c r="CD107">
        <v>7945</v>
      </c>
      <c r="CE107" t="s">
        <v>83</v>
      </c>
      <c r="CF107" s="2">
        <v>44295</v>
      </c>
      <c r="CI107">
        <v>1</v>
      </c>
      <c r="CJ107">
        <v>1</v>
      </c>
      <c r="CK107">
        <v>22</v>
      </c>
      <c r="CL107" t="s">
        <v>80</v>
      </c>
    </row>
    <row r="108" spans="1:90" x14ac:dyDescent="0.25">
      <c r="A108" t="s">
        <v>311</v>
      </c>
      <c r="B108" t="s">
        <v>312</v>
      </c>
      <c r="C108" t="s">
        <v>72</v>
      </c>
      <c r="E108" t="str">
        <f>"gab2002596"</f>
        <v>gab2002596</v>
      </c>
      <c r="F108" s="2">
        <v>44293</v>
      </c>
      <c r="G108">
        <v>202110</v>
      </c>
      <c r="H108" t="s">
        <v>108</v>
      </c>
      <c r="I108" t="s">
        <v>109</v>
      </c>
      <c r="J108" t="s">
        <v>364</v>
      </c>
      <c r="K108" t="s">
        <v>75</v>
      </c>
      <c r="L108" t="s">
        <v>327</v>
      </c>
      <c r="M108" t="s">
        <v>328</v>
      </c>
      <c r="N108" t="s">
        <v>624</v>
      </c>
      <c r="O108" t="s">
        <v>78</v>
      </c>
      <c r="P108" t="str">
        <f>"065197                        "</f>
        <v xml:space="preserve">065197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44.4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2.4</v>
      </c>
      <c r="BJ108">
        <v>6</v>
      </c>
      <c r="BK108">
        <v>6</v>
      </c>
      <c r="BL108">
        <v>272.08</v>
      </c>
      <c r="BM108">
        <v>40.81</v>
      </c>
      <c r="BN108">
        <v>312.89</v>
      </c>
      <c r="BO108">
        <v>312.89</v>
      </c>
      <c r="BQ108" t="s">
        <v>330</v>
      </c>
      <c r="BR108" t="s">
        <v>454</v>
      </c>
      <c r="BS108" s="2">
        <v>44294</v>
      </c>
      <c r="BT108" s="3">
        <v>0.43472222222222223</v>
      </c>
      <c r="BU108" t="s">
        <v>282</v>
      </c>
      <c r="BV108" t="s">
        <v>106</v>
      </c>
      <c r="BY108">
        <v>29979.52</v>
      </c>
      <c r="BZ108" t="s">
        <v>84</v>
      </c>
      <c r="CA108" t="s">
        <v>513</v>
      </c>
      <c r="CC108" t="s">
        <v>328</v>
      </c>
      <c r="CD108">
        <v>9459</v>
      </c>
      <c r="CE108" t="s">
        <v>83</v>
      </c>
      <c r="CF108" s="2">
        <v>44294</v>
      </c>
      <c r="CI108">
        <v>1</v>
      </c>
      <c r="CJ108">
        <v>1</v>
      </c>
      <c r="CK108">
        <v>23</v>
      </c>
      <c r="CL108" t="s">
        <v>80</v>
      </c>
    </row>
    <row r="109" spans="1:90" x14ac:dyDescent="0.25">
      <c r="A109" t="s">
        <v>311</v>
      </c>
      <c r="B109" t="s">
        <v>312</v>
      </c>
      <c r="C109" t="s">
        <v>72</v>
      </c>
      <c r="E109" t="str">
        <f>"gab2002594"</f>
        <v>gab2002594</v>
      </c>
      <c r="F109" s="2">
        <v>44293</v>
      </c>
      <c r="G109">
        <v>202110</v>
      </c>
      <c r="H109" t="s">
        <v>108</v>
      </c>
      <c r="I109" t="s">
        <v>109</v>
      </c>
      <c r="J109" t="s">
        <v>364</v>
      </c>
      <c r="K109" t="s">
        <v>75</v>
      </c>
      <c r="L109" t="s">
        <v>108</v>
      </c>
      <c r="M109" t="s">
        <v>109</v>
      </c>
      <c r="N109" t="s">
        <v>625</v>
      </c>
      <c r="O109" t="s">
        <v>78</v>
      </c>
      <c r="P109" t="str">
        <f>"065195                        "</f>
        <v xml:space="preserve">065195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6.38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0.9</v>
      </c>
      <c r="BJ109">
        <v>2.6</v>
      </c>
      <c r="BK109">
        <v>3</v>
      </c>
      <c r="BL109">
        <v>39.090000000000003</v>
      </c>
      <c r="BM109">
        <v>5.86</v>
      </c>
      <c r="BN109">
        <v>44.95</v>
      </c>
      <c r="BO109">
        <v>44.95</v>
      </c>
      <c r="BQ109" t="s">
        <v>626</v>
      </c>
      <c r="BR109" t="s">
        <v>454</v>
      </c>
      <c r="BS109" s="2">
        <v>44294</v>
      </c>
      <c r="BT109" s="3">
        <v>0.55625000000000002</v>
      </c>
      <c r="BU109" t="s">
        <v>215</v>
      </c>
      <c r="BV109" t="s">
        <v>80</v>
      </c>
      <c r="BW109" t="s">
        <v>146</v>
      </c>
      <c r="BX109" t="s">
        <v>164</v>
      </c>
      <c r="BY109">
        <v>12857.44</v>
      </c>
      <c r="BZ109" t="s">
        <v>84</v>
      </c>
      <c r="CA109" t="s">
        <v>182</v>
      </c>
      <c r="CC109" t="s">
        <v>109</v>
      </c>
      <c r="CD109">
        <v>7550</v>
      </c>
      <c r="CE109" t="s">
        <v>83</v>
      </c>
      <c r="CF109" s="2">
        <v>44295</v>
      </c>
      <c r="CI109">
        <v>1</v>
      </c>
      <c r="CJ109">
        <v>1</v>
      </c>
      <c r="CK109">
        <v>22</v>
      </c>
      <c r="CL109" t="s">
        <v>80</v>
      </c>
    </row>
    <row r="110" spans="1:90" x14ac:dyDescent="0.25">
      <c r="A110" t="s">
        <v>311</v>
      </c>
      <c r="B110" t="s">
        <v>312</v>
      </c>
      <c r="C110" t="s">
        <v>72</v>
      </c>
      <c r="E110" t="str">
        <f>"gab2002608"</f>
        <v>gab2002608</v>
      </c>
      <c r="F110" s="2">
        <v>44293</v>
      </c>
      <c r="G110">
        <v>202110</v>
      </c>
      <c r="H110" t="s">
        <v>108</v>
      </c>
      <c r="I110" t="s">
        <v>109</v>
      </c>
      <c r="J110" t="s">
        <v>364</v>
      </c>
      <c r="K110" t="s">
        <v>75</v>
      </c>
      <c r="L110" t="s">
        <v>421</v>
      </c>
      <c r="M110" t="s">
        <v>422</v>
      </c>
      <c r="N110" t="s">
        <v>543</v>
      </c>
      <c r="O110" t="s">
        <v>78</v>
      </c>
      <c r="P110" t="str">
        <f>"065211                        "</f>
        <v xml:space="preserve">065211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15.82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1.9</v>
      </c>
      <c r="BK110">
        <v>2</v>
      </c>
      <c r="BL110">
        <v>96.94</v>
      </c>
      <c r="BM110">
        <v>14.54</v>
      </c>
      <c r="BN110">
        <v>111.48</v>
      </c>
      <c r="BO110">
        <v>111.48</v>
      </c>
      <c r="BQ110" t="s">
        <v>424</v>
      </c>
      <c r="BR110" t="s">
        <v>454</v>
      </c>
      <c r="BS110" s="2">
        <v>44294</v>
      </c>
      <c r="BT110" s="3">
        <v>0.38055555555555554</v>
      </c>
      <c r="BU110" t="s">
        <v>544</v>
      </c>
      <c r="BV110" t="s">
        <v>106</v>
      </c>
      <c r="BY110">
        <v>9628.6299999999992</v>
      </c>
      <c r="BZ110" t="s">
        <v>84</v>
      </c>
      <c r="CA110" t="s">
        <v>264</v>
      </c>
      <c r="CC110" t="s">
        <v>422</v>
      </c>
      <c r="CD110">
        <v>2515</v>
      </c>
      <c r="CE110" t="s">
        <v>83</v>
      </c>
      <c r="CF110" s="2">
        <v>44294</v>
      </c>
      <c r="CI110">
        <v>1</v>
      </c>
      <c r="CJ110">
        <v>1</v>
      </c>
      <c r="CK110">
        <v>23</v>
      </c>
      <c r="CL110" t="s">
        <v>80</v>
      </c>
    </row>
    <row r="111" spans="1:90" x14ac:dyDescent="0.25">
      <c r="A111" t="s">
        <v>311</v>
      </c>
      <c r="B111" t="s">
        <v>312</v>
      </c>
      <c r="C111" t="s">
        <v>72</v>
      </c>
      <c r="E111" t="str">
        <f>"gab2002613"</f>
        <v>gab2002613</v>
      </c>
      <c r="F111" s="2">
        <v>44293</v>
      </c>
      <c r="G111">
        <v>202110</v>
      </c>
      <c r="H111" t="s">
        <v>108</v>
      </c>
      <c r="I111" t="s">
        <v>109</v>
      </c>
      <c r="J111" t="s">
        <v>364</v>
      </c>
      <c r="K111" t="s">
        <v>75</v>
      </c>
      <c r="L111" t="s">
        <v>108</v>
      </c>
      <c r="M111" t="s">
        <v>109</v>
      </c>
      <c r="N111" t="s">
        <v>627</v>
      </c>
      <c r="O111" t="s">
        <v>78</v>
      </c>
      <c r="P111" t="str">
        <f>"003308                        "</f>
        <v xml:space="preserve">003308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6.38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0.5</v>
      </c>
      <c r="BJ111">
        <v>2.2999999999999998</v>
      </c>
      <c r="BK111">
        <v>3</v>
      </c>
      <c r="BL111">
        <v>39.090000000000003</v>
      </c>
      <c r="BM111">
        <v>5.86</v>
      </c>
      <c r="BN111">
        <v>44.95</v>
      </c>
      <c r="BO111">
        <v>44.95</v>
      </c>
      <c r="BQ111" t="s">
        <v>375</v>
      </c>
      <c r="BR111" t="s">
        <v>454</v>
      </c>
      <c r="BS111" s="2">
        <v>44294</v>
      </c>
      <c r="BT111" s="3">
        <v>0.41805555555555557</v>
      </c>
      <c r="BU111" t="s">
        <v>302</v>
      </c>
      <c r="BV111" t="s">
        <v>106</v>
      </c>
      <c r="BY111">
        <v>11542.7</v>
      </c>
      <c r="BZ111" t="s">
        <v>84</v>
      </c>
      <c r="CA111" t="s">
        <v>173</v>
      </c>
      <c r="CC111" t="s">
        <v>109</v>
      </c>
      <c r="CD111">
        <v>7500</v>
      </c>
      <c r="CE111" t="s">
        <v>83</v>
      </c>
      <c r="CF111" s="2">
        <v>44295</v>
      </c>
      <c r="CI111">
        <v>1</v>
      </c>
      <c r="CJ111">
        <v>1</v>
      </c>
      <c r="CK111">
        <v>22</v>
      </c>
      <c r="CL111" t="s">
        <v>80</v>
      </c>
    </row>
    <row r="112" spans="1:90" x14ac:dyDescent="0.25">
      <c r="A112" t="s">
        <v>311</v>
      </c>
      <c r="B112" t="s">
        <v>312</v>
      </c>
      <c r="C112" t="s">
        <v>72</v>
      </c>
      <c r="E112" t="str">
        <f>"gab2002612"</f>
        <v>gab2002612</v>
      </c>
      <c r="F112" s="2">
        <v>44293</v>
      </c>
      <c r="G112">
        <v>202110</v>
      </c>
      <c r="H112" t="s">
        <v>108</v>
      </c>
      <c r="I112" t="s">
        <v>109</v>
      </c>
      <c r="J112" t="s">
        <v>364</v>
      </c>
      <c r="K112" t="s">
        <v>75</v>
      </c>
      <c r="L112" t="s">
        <v>73</v>
      </c>
      <c r="M112" t="s">
        <v>74</v>
      </c>
      <c r="N112" t="s">
        <v>628</v>
      </c>
      <c r="O112" t="s">
        <v>78</v>
      </c>
      <c r="P112" t="str">
        <f>"003310                        "</f>
        <v xml:space="preserve">003310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24.48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2.5</v>
      </c>
      <c r="BJ112">
        <v>5.8</v>
      </c>
      <c r="BK112">
        <v>6</v>
      </c>
      <c r="BL112">
        <v>150.03</v>
      </c>
      <c r="BM112">
        <v>22.5</v>
      </c>
      <c r="BN112">
        <v>172.53</v>
      </c>
      <c r="BO112">
        <v>172.53</v>
      </c>
      <c r="BQ112" t="s">
        <v>629</v>
      </c>
      <c r="BR112" t="s">
        <v>454</v>
      </c>
      <c r="BS112" s="2">
        <v>44294</v>
      </c>
      <c r="BT112" s="3">
        <v>0.31458333333333333</v>
      </c>
      <c r="BU112" t="s">
        <v>630</v>
      </c>
      <c r="BV112" t="s">
        <v>106</v>
      </c>
      <c r="BY112">
        <v>29224.639999999999</v>
      </c>
      <c r="BZ112" t="s">
        <v>84</v>
      </c>
      <c r="CA112" t="s">
        <v>246</v>
      </c>
      <c r="CC112" t="s">
        <v>74</v>
      </c>
      <c r="CD112">
        <v>1619</v>
      </c>
      <c r="CE112" t="s">
        <v>83</v>
      </c>
      <c r="CF112" s="2">
        <v>44294</v>
      </c>
      <c r="CI112">
        <v>1</v>
      </c>
      <c r="CJ112">
        <v>1</v>
      </c>
      <c r="CK112">
        <v>21</v>
      </c>
      <c r="CL112" t="s">
        <v>80</v>
      </c>
    </row>
    <row r="113" spans="1:90" x14ac:dyDescent="0.25">
      <c r="A113" t="s">
        <v>311</v>
      </c>
      <c r="B113" t="s">
        <v>312</v>
      </c>
      <c r="C113" t="s">
        <v>72</v>
      </c>
      <c r="E113" t="str">
        <f>"gab2002601"</f>
        <v>gab2002601</v>
      </c>
      <c r="F113" s="2">
        <v>44293</v>
      </c>
      <c r="G113">
        <v>202110</v>
      </c>
      <c r="H113" t="s">
        <v>108</v>
      </c>
      <c r="I113" t="s">
        <v>109</v>
      </c>
      <c r="J113" t="s">
        <v>364</v>
      </c>
      <c r="K113" t="s">
        <v>75</v>
      </c>
      <c r="L113" t="s">
        <v>631</v>
      </c>
      <c r="M113" t="s">
        <v>632</v>
      </c>
      <c r="N113" t="s">
        <v>633</v>
      </c>
      <c r="O113" t="s">
        <v>78</v>
      </c>
      <c r="P113" t="str">
        <f>"065199                        "</f>
        <v xml:space="preserve">065199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15.82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0.8</v>
      </c>
      <c r="BJ113">
        <v>1.9</v>
      </c>
      <c r="BK113">
        <v>2</v>
      </c>
      <c r="BL113">
        <v>96.94</v>
      </c>
      <c r="BM113">
        <v>14.54</v>
      </c>
      <c r="BN113">
        <v>111.48</v>
      </c>
      <c r="BO113">
        <v>111.48</v>
      </c>
      <c r="BQ113" t="s">
        <v>634</v>
      </c>
      <c r="BR113" t="s">
        <v>454</v>
      </c>
      <c r="BS113" s="2">
        <v>44295</v>
      </c>
      <c r="BT113" s="3">
        <v>0.72916666666666663</v>
      </c>
      <c r="BU113" t="s">
        <v>496</v>
      </c>
      <c r="BV113" t="s">
        <v>106</v>
      </c>
      <c r="BY113">
        <v>9615.68</v>
      </c>
      <c r="BZ113" t="s">
        <v>84</v>
      </c>
      <c r="CC113" t="s">
        <v>632</v>
      </c>
      <c r="CD113">
        <v>7000</v>
      </c>
      <c r="CE113" t="s">
        <v>83</v>
      </c>
      <c r="CF113" s="2">
        <v>44300</v>
      </c>
      <c r="CI113">
        <v>3</v>
      </c>
      <c r="CJ113">
        <v>2</v>
      </c>
      <c r="CK113">
        <v>23</v>
      </c>
      <c r="CL113" t="s">
        <v>80</v>
      </c>
    </row>
    <row r="114" spans="1:90" x14ac:dyDescent="0.25">
      <c r="A114" t="s">
        <v>311</v>
      </c>
      <c r="B114" t="s">
        <v>312</v>
      </c>
      <c r="C114" t="s">
        <v>72</v>
      </c>
      <c r="E114" t="str">
        <f>"009940773333"</f>
        <v>009940773333</v>
      </c>
      <c r="F114" s="2">
        <v>44293</v>
      </c>
      <c r="G114">
        <v>202110</v>
      </c>
      <c r="H114" t="s">
        <v>257</v>
      </c>
      <c r="I114" t="s">
        <v>258</v>
      </c>
      <c r="J114" t="s">
        <v>356</v>
      </c>
      <c r="K114" t="s">
        <v>75</v>
      </c>
      <c r="L114" t="s">
        <v>436</v>
      </c>
      <c r="M114" t="s">
        <v>437</v>
      </c>
      <c r="N114" t="s">
        <v>364</v>
      </c>
      <c r="O114" t="s">
        <v>129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11.48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6.2</v>
      </c>
      <c r="BJ114">
        <v>6.6</v>
      </c>
      <c r="BK114">
        <v>7</v>
      </c>
      <c r="BL114">
        <v>75.36</v>
      </c>
      <c r="BM114">
        <v>11.3</v>
      </c>
      <c r="BN114">
        <v>86.66</v>
      </c>
      <c r="BO114">
        <v>86.66</v>
      </c>
      <c r="BQ114" t="s">
        <v>635</v>
      </c>
      <c r="BR114" t="s">
        <v>361</v>
      </c>
      <c r="BS114" s="2">
        <v>44299</v>
      </c>
      <c r="BT114" s="3">
        <v>0.66666666666666663</v>
      </c>
      <c r="BU114" t="s">
        <v>636</v>
      </c>
      <c r="BV114" t="s">
        <v>80</v>
      </c>
      <c r="BW114" t="s">
        <v>289</v>
      </c>
      <c r="BX114" t="s">
        <v>637</v>
      </c>
      <c r="BY114">
        <v>33196.68</v>
      </c>
      <c r="CA114" t="s">
        <v>638</v>
      </c>
      <c r="CC114" t="s">
        <v>437</v>
      </c>
      <c r="CD114">
        <v>9300</v>
      </c>
      <c r="CE114" t="s">
        <v>83</v>
      </c>
      <c r="CF114" s="2">
        <v>44299</v>
      </c>
      <c r="CI114">
        <v>0</v>
      </c>
      <c r="CJ114">
        <v>0</v>
      </c>
      <c r="CK114" t="s">
        <v>307</v>
      </c>
      <c r="CL114" t="s">
        <v>80</v>
      </c>
    </row>
    <row r="115" spans="1:90" x14ac:dyDescent="0.25">
      <c r="A115" t="s">
        <v>311</v>
      </c>
      <c r="B115" t="s">
        <v>312</v>
      </c>
      <c r="C115" t="s">
        <v>72</v>
      </c>
      <c r="E115" t="str">
        <f>"GAB2002639"</f>
        <v>GAB2002639</v>
      </c>
      <c r="F115" s="2">
        <v>44295</v>
      </c>
      <c r="G115">
        <v>202110</v>
      </c>
      <c r="H115" t="s">
        <v>108</v>
      </c>
      <c r="I115" t="s">
        <v>109</v>
      </c>
      <c r="J115" t="s">
        <v>313</v>
      </c>
      <c r="K115" t="s">
        <v>75</v>
      </c>
      <c r="L115" t="s">
        <v>93</v>
      </c>
      <c r="M115" t="s">
        <v>94</v>
      </c>
      <c r="N115" t="s">
        <v>639</v>
      </c>
      <c r="O115" t="s">
        <v>129</v>
      </c>
      <c r="P115" t="str">
        <f>"CT065224                      "</f>
        <v xml:space="preserve">CT065224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20.14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5.5</v>
      </c>
      <c r="BJ115">
        <v>7.6</v>
      </c>
      <c r="BK115">
        <v>8</v>
      </c>
      <c r="BL115">
        <v>110.85</v>
      </c>
      <c r="BM115">
        <v>16.63</v>
      </c>
      <c r="BN115">
        <v>127.48</v>
      </c>
      <c r="BO115">
        <v>127.48</v>
      </c>
      <c r="BQ115" t="s">
        <v>640</v>
      </c>
      <c r="BR115" t="s">
        <v>316</v>
      </c>
      <c r="BS115" s="2">
        <v>44298</v>
      </c>
      <c r="BT115" s="3">
        <v>0.4465277777777778</v>
      </c>
      <c r="BU115" t="s">
        <v>641</v>
      </c>
      <c r="BV115" t="s">
        <v>106</v>
      </c>
      <c r="BY115">
        <v>38184.300000000003</v>
      </c>
      <c r="CA115" t="s">
        <v>190</v>
      </c>
      <c r="CC115" t="s">
        <v>94</v>
      </c>
      <c r="CD115">
        <v>4001</v>
      </c>
      <c r="CE115" t="s">
        <v>83</v>
      </c>
      <c r="CF115" s="2">
        <v>44299</v>
      </c>
      <c r="CI115">
        <v>2</v>
      </c>
      <c r="CJ115">
        <v>1</v>
      </c>
      <c r="CK115" t="s">
        <v>206</v>
      </c>
      <c r="CL115" t="s">
        <v>80</v>
      </c>
    </row>
    <row r="116" spans="1:90" x14ac:dyDescent="0.25">
      <c r="A116" t="s">
        <v>311</v>
      </c>
      <c r="B116" t="s">
        <v>312</v>
      </c>
      <c r="C116" t="s">
        <v>72</v>
      </c>
      <c r="E116" t="str">
        <f>"GAB2002614"</f>
        <v>GAB2002614</v>
      </c>
      <c r="F116" s="2">
        <v>44294</v>
      </c>
      <c r="G116">
        <v>202110</v>
      </c>
      <c r="H116" t="s">
        <v>108</v>
      </c>
      <c r="I116" t="s">
        <v>109</v>
      </c>
      <c r="J116" t="s">
        <v>313</v>
      </c>
      <c r="K116" t="s">
        <v>75</v>
      </c>
      <c r="L116" t="s">
        <v>642</v>
      </c>
      <c r="M116" t="s">
        <v>643</v>
      </c>
      <c r="N116" t="s">
        <v>644</v>
      </c>
      <c r="O116" t="s">
        <v>129</v>
      </c>
      <c r="P116" t="str">
        <f>"003200                        "</f>
        <v xml:space="preserve">003200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53.85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17.7</v>
      </c>
      <c r="BJ116">
        <v>26.4</v>
      </c>
      <c r="BK116">
        <v>27</v>
      </c>
      <c r="BL116">
        <v>288.02</v>
      </c>
      <c r="BM116">
        <v>43.2</v>
      </c>
      <c r="BN116">
        <v>331.22</v>
      </c>
      <c r="BO116">
        <v>331.22</v>
      </c>
      <c r="BQ116" t="s">
        <v>645</v>
      </c>
      <c r="BR116" t="s">
        <v>316</v>
      </c>
      <c r="BS116" s="2">
        <v>44300</v>
      </c>
      <c r="BT116" s="3">
        <v>0.45416666666666666</v>
      </c>
      <c r="BU116" t="s">
        <v>646</v>
      </c>
      <c r="BV116" t="s">
        <v>106</v>
      </c>
      <c r="BY116">
        <v>136428.20000000001</v>
      </c>
      <c r="CC116" t="s">
        <v>643</v>
      </c>
      <c r="CD116">
        <v>4686</v>
      </c>
      <c r="CE116" t="s">
        <v>83</v>
      </c>
      <c r="CF116" s="2">
        <v>44302</v>
      </c>
      <c r="CI116">
        <v>4</v>
      </c>
      <c r="CJ116">
        <v>4</v>
      </c>
      <c r="CK116" t="s">
        <v>371</v>
      </c>
      <c r="CL116" t="s">
        <v>80</v>
      </c>
    </row>
    <row r="117" spans="1:90" x14ac:dyDescent="0.25">
      <c r="A117" t="s">
        <v>311</v>
      </c>
      <c r="B117" t="s">
        <v>312</v>
      </c>
      <c r="C117" t="s">
        <v>72</v>
      </c>
      <c r="E117" t="str">
        <f>"GAB2002615"</f>
        <v>GAB2002615</v>
      </c>
      <c r="F117" s="2">
        <v>44294</v>
      </c>
      <c r="G117">
        <v>202110</v>
      </c>
      <c r="H117" t="s">
        <v>108</v>
      </c>
      <c r="I117" t="s">
        <v>109</v>
      </c>
      <c r="J117" t="s">
        <v>313</v>
      </c>
      <c r="K117" t="s">
        <v>75</v>
      </c>
      <c r="L117" t="s">
        <v>103</v>
      </c>
      <c r="M117" t="s">
        <v>104</v>
      </c>
      <c r="N117" t="s">
        <v>647</v>
      </c>
      <c r="O117" t="s">
        <v>129</v>
      </c>
      <c r="P117" t="str">
        <f>"003255                        "</f>
        <v xml:space="preserve">003255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20.14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0.5</v>
      </c>
      <c r="BJ117">
        <v>3.8</v>
      </c>
      <c r="BK117">
        <v>4</v>
      </c>
      <c r="BL117">
        <v>110.85</v>
      </c>
      <c r="BM117">
        <v>16.63</v>
      </c>
      <c r="BN117">
        <v>127.48</v>
      </c>
      <c r="BO117">
        <v>127.48</v>
      </c>
      <c r="BQ117" t="s">
        <v>648</v>
      </c>
      <c r="BR117" t="s">
        <v>316</v>
      </c>
      <c r="BS117" s="2">
        <v>44295</v>
      </c>
      <c r="BT117" s="3">
        <v>0.36805555555555558</v>
      </c>
      <c r="BU117" t="s">
        <v>649</v>
      </c>
      <c r="BV117" t="s">
        <v>106</v>
      </c>
      <c r="BY117">
        <v>10562.58</v>
      </c>
      <c r="CA117" t="s">
        <v>148</v>
      </c>
      <c r="CC117" t="s">
        <v>104</v>
      </c>
      <c r="CD117">
        <v>110</v>
      </c>
      <c r="CE117" t="s">
        <v>83</v>
      </c>
      <c r="CF117" s="2">
        <v>44295</v>
      </c>
      <c r="CI117">
        <v>2</v>
      </c>
      <c r="CJ117">
        <v>1</v>
      </c>
      <c r="CK117" t="s">
        <v>206</v>
      </c>
      <c r="CL117" t="s">
        <v>80</v>
      </c>
    </row>
    <row r="118" spans="1:90" x14ac:dyDescent="0.25">
      <c r="A118" t="s">
        <v>311</v>
      </c>
      <c r="B118" t="s">
        <v>312</v>
      </c>
      <c r="C118" t="s">
        <v>72</v>
      </c>
      <c r="E118" t="str">
        <f>"009940773335"</f>
        <v>009940773335</v>
      </c>
      <c r="F118" s="2">
        <v>44294</v>
      </c>
      <c r="G118">
        <v>202110</v>
      </c>
      <c r="H118" t="s">
        <v>257</v>
      </c>
      <c r="I118" t="s">
        <v>258</v>
      </c>
      <c r="J118" t="s">
        <v>356</v>
      </c>
      <c r="K118" t="s">
        <v>75</v>
      </c>
      <c r="L118" t="s">
        <v>115</v>
      </c>
      <c r="M118" t="s">
        <v>116</v>
      </c>
      <c r="N118" t="s">
        <v>650</v>
      </c>
      <c r="O118" t="s">
        <v>78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9.84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0.5</v>
      </c>
      <c r="BK118">
        <v>1</v>
      </c>
      <c r="BL118">
        <v>51.71</v>
      </c>
      <c r="BM118">
        <v>7.76</v>
      </c>
      <c r="BN118">
        <v>59.47</v>
      </c>
      <c r="BO118">
        <v>59.47</v>
      </c>
      <c r="BQ118" t="s">
        <v>651</v>
      </c>
      <c r="BR118" t="s">
        <v>361</v>
      </c>
      <c r="BS118" s="2">
        <v>44295</v>
      </c>
      <c r="BT118" s="3">
        <v>0.36944444444444446</v>
      </c>
      <c r="BU118" t="s">
        <v>652</v>
      </c>
      <c r="BV118" t="s">
        <v>106</v>
      </c>
      <c r="BY118">
        <v>2400</v>
      </c>
      <c r="BZ118" t="s">
        <v>84</v>
      </c>
      <c r="CA118" t="s">
        <v>216</v>
      </c>
      <c r="CC118" t="s">
        <v>116</v>
      </c>
      <c r="CD118">
        <v>1724</v>
      </c>
      <c r="CE118" t="s">
        <v>83</v>
      </c>
      <c r="CF118" s="2">
        <v>44296</v>
      </c>
      <c r="CI118">
        <v>0</v>
      </c>
      <c r="CJ118">
        <v>0</v>
      </c>
      <c r="CK118">
        <v>21</v>
      </c>
      <c r="CL118" t="s">
        <v>80</v>
      </c>
    </row>
    <row r="119" spans="1:90" x14ac:dyDescent="0.25">
      <c r="A119" t="s">
        <v>311</v>
      </c>
      <c r="B119" t="s">
        <v>312</v>
      </c>
      <c r="C119" t="s">
        <v>72</v>
      </c>
      <c r="E119" t="str">
        <f>"gab2002623"</f>
        <v>gab2002623</v>
      </c>
      <c r="F119" s="2">
        <v>44294</v>
      </c>
      <c r="G119">
        <v>202110</v>
      </c>
      <c r="H119" t="s">
        <v>108</v>
      </c>
      <c r="I119" t="s">
        <v>109</v>
      </c>
      <c r="J119" t="s">
        <v>364</v>
      </c>
      <c r="K119" t="s">
        <v>75</v>
      </c>
      <c r="L119" t="s">
        <v>103</v>
      </c>
      <c r="M119" t="s">
        <v>104</v>
      </c>
      <c r="N119" t="s">
        <v>364</v>
      </c>
      <c r="O119" t="s">
        <v>78</v>
      </c>
      <c r="P119" t="str">
        <f>"CT065233 ATT DUDU             "</f>
        <v xml:space="preserve">CT065233 ATT DUDU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27.05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0.7</v>
      </c>
      <c r="BJ119">
        <v>5.3</v>
      </c>
      <c r="BK119">
        <v>5.5</v>
      </c>
      <c r="BL119">
        <v>142.13999999999999</v>
      </c>
      <c r="BM119">
        <v>21.32</v>
      </c>
      <c r="BN119">
        <v>163.46</v>
      </c>
      <c r="BO119">
        <v>163.46</v>
      </c>
      <c r="BQ119" t="s">
        <v>653</v>
      </c>
      <c r="BR119" t="s">
        <v>454</v>
      </c>
      <c r="BS119" s="2">
        <v>44295</v>
      </c>
      <c r="BT119" s="3">
        <v>0.38958333333333334</v>
      </c>
      <c r="BU119" t="s">
        <v>654</v>
      </c>
      <c r="BV119" t="s">
        <v>106</v>
      </c>
      <c r="BY119">
        <v>26251.8</v>
      </c>
      <c r="BZ119" t="s">
        <v>84</v>
      </c>
      <c r="CA119" t="s">
        <v>655</v>
      </c>
      <c r="CC119" t="s">
        <v>104</v>
      </c>
      <c r="CD119">
        <v>157</v>
      </c>
      <c r="CE119" t="s">
        <v>83</v>
      </c>
      <c r="CF119" s="2">
        <v>44295</v>
      </c>
      <c r="CI119">
        <v>1</v>
      </c>
      <c r="CJ119">
        <v>1</v>
      </c>
      <c r="CK119">
        <v>21</v>
      </c>
      <c r="CL119" t="s">
        <v>80</v>
      </c>
    </row>
    <row r="120" spans="1:90" x14ac:dyDescent="0.25">
      <c r="A120" t="s">
        <v>311</v>
      </c>
      <c r="B120" t="s">
        <v>312</v>
      </c>
      <c r="C120" t="s">
        <v>72</v>
      </c>
      <c r="E120" t="str">
        <f>"gab2002617"</f>
        <v>gab2002617</v>
      </c>
      <c r="F120" s="2">
        <v>44294</v>
      </c>
      <c r="G120">
        <v>202110</v>
      </c>
      <c r="H120" t="s">
        <v>108</v>
      </c>
      <c r="I120" t="s">
        <v>109</v>
      </c>
      <c r="J120" t="s">
        <v>364</v>
      </c>
      <c r="K120" t="s">
        <v>75</v>
      </c>
      <c r="L120" t="s">
        <v>108</v>
      </c>
      <c r="M120" t="s">
        <v>109</v>
      </c>
      <c r="N120" t="s">
        <v>656</v>
      </c>
      <c r="O120" t="s">
        <v>78</v>
      </c>
      <c r="P120" t="str">
        <f>"CT065218                      "</f>
        <v xml:space="preserve">CT065218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7.69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0.3</v>
      </c>
      <c r="BJ120">
        <v>2.6</v>
      </c>
      <c r="BK120">
        <v>3</v>
      </c>
      <c r="BL120">
        <v>40.4</v>
      </c>
      <c r="BM120">
        <v>6.06</v>
      </c>
      <c r="BN120">
        <v>46.46</v>
      </c>
      <c r="BO120">
        <v>46.46</v>
      </c>
      <c r="BQ120" t="s">
        <v>574</v>
      </c>
      <c r="BR120" t="s">
        <v>454</v>
      </c>
      <c r="BS120" s="2">
        <v>44295</v>
      </c>
      <c r="BT120" s="3">
        <v>0.4375</v>
      </c>
      <c r="BU120" t="s">
        <v>657</v>
      </c>
      <c r="BV120" t="s">
        <v>106</v>
      </c>
      <c r="BY120">
        <v>13005</v>
      </c>
      <c r="BZ120" t="s">
        <v>84</v>
      </c>
      <c r="CA120" t="s">
        <v>305</v>
      </c>
      <c r="CC120" t="s">
        <v>109</v>
      </c>
      <c r="CD120">
        <v>7441</v>
      </c>
      <c r="CE120" t="s">
        <v>83</v>
      </c>
      <c r="CF120" s="2">
        <v>44298</v>
      </c>
      <c r="CI120">
        <v>1</v>
      </c>
      <c r="CJ120">
        <v>1</v>
      </c>
      <c r="CK120">
        <v>22</v>
      </c>
      <c r="CL120" t="s">
        <v>80</v>
      </c>
    </row>
    <row r="121" spans="1:90" x14ac:dyDescent="0.25">
      <c r="A121" t="s">
        <v>311</v>
      </c>
      <c r="B121" t="s">
        <v>312</v>
      </c>
      <c r="C121" t="s">
        <v>72</v>
      </c>
      <c r="E121" t="str">
        <f>"gab2002619"</f>
        <v>gab2002619</v>
      </c>
      <c r="F121" s="2">
        <v>44294</v>
      </c>
      <c r="G121">
        <v>202110</v>
      </c>
      <c r="H121" t="s">
        <v>108</v>
      </c>
      <c r="I121" t="s">
        <v>109</v>
      </c>
      <c r="J121" t="s">
        <v>364</v>
      </c>
      <c r="K121" t="s">
        <v>75</v>
      </c>
      <c r="L121" t="s">
        <v>138</v>
      </c>
      <c r="M121" t="s">
        <v>139</v>
      </c>
      <c r="N121" t="s">
        <v>658</v>
      </c>
      <c r="O121" t="s">
        <v>78</v>
      </c>
      <c r="P121" t="str">
        <f>"CT065220                      "</f>
        <v xml:space="preserve">CT065220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23.37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1.5</v>
      </c>
      <c r="BJ121">
        <v>2.2999999999999998</v>
      </c>
      <c r="BK121">
        <v>2.5</v>
      </c>
      <c r="BL121">
        <v>122.81</v>
      </c>
      <c r="BM121">
        <v>18.420000000000002</v>
      </c>
      <c r="BN121">
        <v>141.22999999999999</v>
      </c>
      <c r="BO121">
        <v>141.22999999999999</v>
      </c>
      <c r="BQ121" t="s">
        <v>659</v>
      </c>
      <c r="BR121" t="s">
        <v>454</v>
      </c>
      <c r="BS121" s="2">
        <v>44295</v>
      </c>
      <c r="BT121" s="3">
        <v>0.32500000000000001</v>
      </c>
      <c r="BU121" t="s">
        <v>222</v>
      </c>
      <c r="BV121" t="s">
        <v>106</v>
      </c>
      <c r="BY121">
        <v>11558.04</v>
      </c>
      <c r="BZ121" t="s">
        <v>84</v>
      </c>
      <c r="CA121" t="s">
        <v>210</v>
      </c>
      <c r="CC121" t="s">
        <v>139</v>
      </c>
      <c r="CD121">
        <v>1900</v>
      </c>
      <c r="CE121" t="s">
        <v>83</v>
      </c>
      <c r="CF121" s="2">
        <v>44301</v>
      </c>
      <c r="CI121">
        <v>1</v>
      </c>
      <c r="CJ121">
        <v>1</v>
      </c>
      <c r="CK121">
        <v>23</v>
      </c>
      <c r="CL121" t="s">
        <v>80</v>
      </c>
    </row>
    <row r="122" spans="1:90" x14ac:dyDescent="0.25">
      <c r="A122" t="s">
        <v>311</v>
      </c>
      <c r="B122" t="s">
        <v>312</v>
      </c>
      <c r="C122" t="s">
        <v>72</v>
      </c>
      <c r="E122" t="str">
        <f>"gab2002628"</f>
        <v>gab2002628</v>
      </c>
      <c r="F122" s="2">
        <v>44294</v>
      </c>
      <c r="G122">
        <v>202110</v>
      </c>
      <c r="H122" t="s">
        <v>108</v>
      </c>
      <c r="I122" t="s">
        <v>109</v>
      </c>
      <c r="J122" t="s">
        <v>364</v>
      </c>
      <c r="K122" t="s">
        <v>75</v>
      </c>
      <c r="L122" t="s">
        <v>436</v>
      </c>
      <c r="M122" t="s">
        <v>437</v>
      </c>
      <c r="N122" t="s">
        <v>660</v>
      </c>
      <c r="O122" t="s">
        <v>107</v>
      </c>
      <c r="P122" t="str">
        <f>"JEFFREY                       "</f>
        <v xml:space="preserve">JEFFREY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41.51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5</v>
      </c>
      <c r="BJ122">
        <v>8.3000000000000007</v>
      </c>
      <c r="BK122">
        <v>9</v>
      </c>
      <c r="BL122">
        <v>218.16</v>
      </c>
      <c r="BM122">
        <v>32.72</v>
      </c>
      <c r="BN122">
        <v>250.88</v>
      </c>
      <c r="BO122">
        <v>250.88</v>
      </c>
      <c r="BP122" t="s">
        <v>661</v>
      </c>
      <c r="BQ122" t="s">
        <v>635</v>
      </c>
      <c r="BR122" t="s">
        <v>454</v>
      </c>
      <c r="BS122" s="2">
        <v>44299</v>
      </c>
      <c r="BT122" s="3">
        <v>0.64583333333333337</v>
      </c>
      <c r="BU122" t="s">
        <v>636</v>
      </c>
      <c r="BV122" t="s">
        <v>80</v>
      </c>
      <c r="BW122" t="s">
        <v>289</v>
      </c>
      <c r="BX122" t="s">
        <v>637</v>
      </c>
      <c r="BY122">
        <v>41278.800000000003</v>
      </c>
      <c r="BZ122" t="s">
        <v>234</v>
      </c>
      <c r="CA122" t="s">
        <v>638</v>
      </c>
      <c r="CC122" t="s">
        <v>437</v>
      </c>
      <c r="CD122">
        <v>9301</v>
      </c>
      <c r="CE122" t="s">
        <v>83</v>
      </c>
      <c r="CF122" s="2">
        <v>44299</v>
      </c>
      <c r="CI122">
        <v>1</v>
      </c>
      <c r="CJ122">
        <v>3</v>
      </c>
      <c r="CK122">
        <v>31</v>
      </c>
      <c r="CL122" t="s">
        <v>80</v>
      </c>
    </row>
    <row r="123" spans="1:90" x14ac:dyDescent="0.25">
      <c r="A123" t="s">
        <v>311</v>
      </c>
      <c r="B123" t="s">
        <v>312</v>
      </c>
      <c r="C123" t="s">
        <v>72</v>
      </c>
      <c r="E123" t="str">
        <f>"gab2002622"</f>
        <v>gab2002622</v>
      </c>
      <c r="F123" s="2">
        <v>44294</v>
      </c>
      <c r="G123">
        <v>202110</v>
      </c>
      <c r="H123" t="s">
        <v>108</v>
      </c>
      <c r="I123" t="s">
        <v>109</v>
      </c>
      <c r="J123" t="s">
        <v>364</v>
      </c>
      <c r="K123" t="s">
        <v>75</v>
      </c>
      <c r="L123" t="s">
        <v>132</v>
      </c>
      <c r="M123" t="s">
        <v>133</v>
      </c>
      <c r="N123" t="s">
        <v>662</v>
      </c>
      <c r="O123" t="s">
        <v>78</v>
      </c>
      <c r="P123" t="str">
        <f>"CT065229                      "</f>
        <v xml:space="preserve">CT065229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27.67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0.3</v>
      </c>
      <c r="BJ123">
        <v>2.6</v>
      </c>
      <c r="BK123">
        <v>3</v>
      </c>
      <c r="BL123">
        <v>145.43</v>
      </c>
      <c r="BM123">
        <v>21.81</v>
      </c>
      <c r="BN123">
        <v>167.24</v>
      </c>
      <c r="BO123">
        <v>167.24</v>
      </c>
      <c r="BQ123" t="s">
        <v>609</v>
      </c>
      <c r="BR123" t="s">
        <v>454</v>
      </c>
      <c r="BS123" s="2">
        <v>44295</v>
      </c>
      <c r="BT123" s="3">
        <v>0.35486111111111113</v>
      </c>
      <c r="BU123" t="s">
        <v>663</v>
      </c>
      <c r="BV123" t="s">
        <v>106</v>
      </c>
      <c r="BY123">
        <v>13020.3</v>
      </c>
      <c r="BZ123" t="s">
        <v>121</v>
      </c>
      <c r="CA123" t="s">
        <v>610</v>
      </c>
      <c r="CC123" t="s">
        <v>133</v>
      </c>
      <c r="CD123">
        <v>1982</v>
      </c>
      <c r="CE123" t="s">
        <v>83</v>
      </c>
      <c r="CF123" s="2">
        <v>44296</v>
      </c>
      <c r="CI123">
        <v>1</v>
      </c>
      <c r="CJ123">
        <v>1</v>
      </c>
      <c r="CK123">
        <v>23</v>
      </c>
      <c r="CL123" t="s">
        <v>80</v>
      </c>
    </row>
    <row r="124" spans="1:90" x14ac:dyDescent="0.25">
      <c r="A124" t="s">
        <v>311</v>
      </c>
      <c r="B124" t="s">
        <v>312</v>
      </c>
      <c r="C124" t="s">
        <v>72</v>
      </c>
      <c r="E124" t="str">
        <f>"gab2002620"</f>
        <v>gab2002620</v>
      </c>
      <c r="F124" s="2">
        <v>44294</v>
      </c>
      <c r="G124">
        <v>202110</v>
      </c>
      <c r="H124" t="s">
        <v>108</v>
      </c>
      <c r="I124" t="s">
        <v>109</v>
      </c>
      <c r="J124" t="s">
        <v>364</v>
      </c>
      <c r="K124" t="s">
        <v>75</v>
      </c>
      <c r="L124" t="s">
        <v>108</v>
      </c>
      <c r="M124" t="s">
        <v>109</v>
      </c>
      <c r="N124" t="s">
        <v>530</v>
      </c>
      <c r="O124" t="s">
        <v>78</v>
      </c>
      <c r="P124" t="str">
        <f>"CT065227                      "</f>
        <v xml:space="preserve">CT065227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7.69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0.4</v>
      </c>
      <c r="BJ124">
        <v>2.2000000000000002</v>
      </c>
      <c r="BK124">
        <v>3</v>
      </c>
      <c r="BL124">
        <v>40.4</v>
      </c>
      <c r="BM124">
        <v>6.06</v>
      </c>
      <c r="BN124">
        <v>46.46</v>
      </c>
      <c r="BO124">
        <v>46.46</v>
      </c>
      <c r="BQ124" t="s">
        <v>531</v>
      </c>
      <c r="BR124" t="s">
        <v>454</v>
      </c>
      <c r="BS124" s="2">
        <v>44295</v>
      </c>
      <c r="BT124" s="3">
        <v>0.39930555555555558</v>
      </c>
      <c r="BU124" t="s">
        <v>664</v>
      </c>
      <c r="BV124" t="s">
        <v>106</v>
      </c>
      <c r="BY124">
        <v>10927.98</v>
      </c>
      <c r="BZ124" t="s">
        <v>84</v>
      </c>
      <c r="CA124" t="s">
        <v>200</v>
      </c>
      <c r="CC124" t="s">
        <v>109</v>
      </c>
      <c r="CD124">
        <v>7441</v>
      </c>
      <c r="CE124" t="s">
        <v>83</v>
      </c>
      <c r="CF124" s="2">
        <v>44298</v>
      </c>
      <c r="CI124">
        <v>1</v>
      </c>
      <c r="CJ124">
        <v>1</v>
      </c>
      <c r="CK124">
        <v>22</v>
      </c>
      <c r="CL124" t="s">
        <v>80</v>
      </c>
    </row>
    <row r="125" spans="1:90" x14ac:dyDescent="0.25">
      <c r="A125" t="s">
        <v>311</v>
      </c>
      <c r="B125" t="s">
        <v>312</v>
      </c>
      <c r="C125" t="s">
        <v>72</v>
      </c>
      <c r="E125" t="str">
        <f>"gab2002630"</f>
        <v>gab2002630</v>
      </c>
      <c r="F125" s="2">
        <v>44294</v>
      </c>
      <c r="G125">
        <v>202110</v>
      </c>
      <c r="H125" t="s">
        <v>108</v>
      </c>
      <c r="I125" t="s">
        <v>109</v>
      </c>
      <c r="J125" t="s">
        <v>364</v>
      </c>
      <c r="K125" t="s">
        <v>75</v>
      </c>
      <c r="L125" t="s">
        <v>93</v>
      </c>
      <c r="M125" t="s">
        <v>94</v>
      </c>
      <c r="N125" t="s">
        <v>665</v>
      </c>
      <c r="O125" t="s">
        <v>78</v>
      </c>
      <c r="P125" t="str">
        <f>"003315                        "</f>
        <v xml:space="preserve">003315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9.84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0.6</v>
      </c>
      <c r="BJ125">
        <v>2</v>
      </c>
      <c r="BK125">
        <v>2</v>
      </c>
      <c r="BL125">
        <v>51.71</v>
      </c>
      <c r="BM125">
        <v>7.76</v>
      </c>
      <c r="BN125">
        <v>59.47</v>
      </c>
      <c r="BO125">
        <v>59.47</v>
      </c>
      <c r="BQ125" t="s">
        <v>354</v>
      </c>
      <c r="BR125" t="s">
        <v>454</v>
      </c>
      <c r="BS125" s="2">
        <v>44298</v>
      </c>
      <c r="BT125" s="3">
        <v>0.40902777777777777</v>
      </c>
      <c r="BU125" t="s">
        <v>666</v>
      </c>
      <c r="BV125" t="s">
        <v>80</v>
      </c>
      <c r="BW125" t="s">
        <v>146</v>
      </c>
      <c r="BX125" t="s">
        <v>147</v>
      </c>
      <c r="BY125">
        <v>10046.4</v>
      </c>
      <c r="BZ125" t="s">
        <v>84</v>
      </c>
      <c r="CA125" t="s">
        <v>190</v>
      </c>
      <c r="CC125" t="s">
        <v>94</v>
      </c>
      <c r="CD125">
        <v>4001</v>
      </c>
      <c r="CE125" t="s">
        <v>83</v>
      </c>
      <c r="CF125" s="2">
        <v>44299</v>
      </c>
      <c r="CI125">
        <v>1</v>
      </c>
      <c r="CJ125">
        <v>2</v>
      </c>
      <c r="CK125">
        <v>21</v>
      </c>
      <c r="CL125" t="s">
        <v>80</v>
      </c>
    </row>
    <row r="126" spans="1:90" x14ac:dyDescent="0.25">
      <c r="A126" t="s">
        <v>311</v>
      </c>
      <c r="B126" t="s">
        <v>312</v>
      </c>
      <c r="C126" t="s">
        <v>72</v>
      </c>
      <c r="E126" t="str">
        <f>"GAB2002632"</f>
        <v>GAB2002632</v>
      </c>
      <c r="F126" s="2">
        <v>44295</v>
      </c>
      <c r="G126">
        <v>202110</v>
      </c>
      <c r="H126" t="s">
        <v>108</v>
      </c>
      <c r="I126" t="s">
        <v>109</v>
      </c>
      <c r="J126" t="s">
        <v>313</v>
      </c>
      <c r="K126" t="s">
        <v>75</v>
      </c>
      <c r="L126" t="s">
        <v>125</v>
      </c>
      <c r="M126" t="s">
        <v>126</v>
      </c>
      <c r="N126" t="s">
        <v>667</v>
      </c>
      <c r="O126" t="s">
        <v>129</v>
      </c>
      <c r="P126" t="str">
        <f>"CT065239                      "</f>
        <v xml:space="preserve">CT065239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20.14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1.2</v>
      </c>
      <c r="BJ126">
        <v>2.7</v>
      </c>
      <c r="BK126">
        <v>3</v>
      </c>
      <c r="BL126">
        <v>110.85</v>
      </c>
      <c r="BM126">
        <v>16.63</v>
      </c>
      <c r="BN126">
        <v>127.48</v>
      </c>
      <c r="BO126">
        <v>127.48</v>
      </c>
      <c r="BQ126" t="s">
        <v>325</v>
      </c>
      <c r="BR126" t="s">
        <v>316</v>
      </c>
      <c r="BS126" s="2">
        <v>44298</v>
      </c>
      <c r="BT126" s="3">
        <v>0.41666666666666669</v>
      </c>
      <c r="BU126" t="s">
        <v>668</v>
      </c>
      <c r="BV126" t="s">
        <v>106</v>
      </c>
      <c r="BY126">
        <v>12600</v>
      </c>
      <c r="CA126" t="s">
        <v>161</v>
      </c>
      <c r="CC126" t="s">
        <v>126</v>
      </c>
      <c r="CD126">
        <v>1682</v>
      </c>
      <c r="CE126" t="s">
        <v>83</v>
      </c>
      <c r="CF126" s="2">
        <v>44298</v>
      </c>
      <c r="CI126">
        <v>2</v>
      </c>
      <c r="CJ126">
        <v>1</v>
      </c>
      <c r="CK126" t="s">
        <v>206</v>
      </c>
      <c r="CL126" t="s">
        <v>80</v>
      </c>
    </row>
    <row r="127" spans="1:90" x14ac:dyDescent="0.25">
      <c r="A127" t="s">
        <v>311</v>
      </c>
      <c r="B127" t="s">
        <v>312</v>
      </c>
      <c r="C127" t="s">
        <v>72</v>
      </c>
      <c r="E127" t="str">
        <f>"GAB2002636"</f>
        <v>GAB2002636</v>
      </c>
      <c r="F127" s="2">
        <v>44295</v>
      </c>
      <c r="G127">
        <v>202110</v>
      </c>
      <c r="H127" t="s">
        <v>108</v>
      </c>
      <c r="I127" t="s">
        <v>109</v>
      </c>
      <c r="J127" t="s">
        <v>313</v>
      </c>
      <c r="K127" t="s">
        <v>75</v>
      </c>
      <c r="L127" t="s">
        <v>297</v>
      </c>
      <c r="M127" t="s">
        <v>298</v>
      </c>
      <c r="N127" t="s">
        <v>669</v>
      </c>
      <c r="O127" t="s">
        <v>129</v>
      </c>
      <c r="P127" t="str">
        <f>"CT065216                      "</f>
        <v xml:space="preserve">CT065216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20.14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2.2000000000000002</v>
      </c>
      <c r="BJ127">
        <v>2</v>
      </c>
      <c r="BK127">
        <v>3</v>
      </c>
      <c r="BL127">
        <v>110.85</v>
      </c>
      <c r="BM127">
        <v>16.63</v>
      </c>
      <c r="BN127">
        <v>127.48</v>
      </c>
      <c r="BO127">
        <v>127.48</v>
      </c>
      <c r="BQ127" t="s">
        <v>670</v>
      </c>
      <c r="BR127" t="s">
        <v>316</v>
      </c>
      <c r="BS127" s="2">
        <v>44298</v>
      </c>
      <c r="BT127" s="3">
        <v>0.4055555555555555</v>
      </c>
      <c r="BU127" t="s">
        <v>671</v>
      </c>
      <c r="BV127" t="s">
        <v>106</v>
      </c>
      <c r="BY127">
        <v>10232.07</v>
      </c>
      <c r="CA127" t="s">
        <v>204</v>
      </c>
      <c r="CC127" t="s">
        <v>298</v>
      </c>
      <c r="CD127">
        <v>2146</v>
      </c>
      <c r="CE127" t="s">
        <v>83</v>
      </c>
      <c r="CF127" s="2">
        <v>44298</v>
      </c>
      <c r="CI127">
        <v>2</v>
      </c>
      <c r="CJ127">
        <v>1</v>
      </c>
      <c r="CK127" t="s">
        <v>206</v>
      </c>
      <c r="CL127" t="s">
        <v>80</v>
      </c>
    </row>
    <row r="128" spans="1:90" x14ac:dyDescent="0.25">
      <c r="A128" t="s">
        <v>311</v>
      </c>
      <c r="B128" t="s">
        <v>312</v>
      </c>
      <c r="C128" t="s">
        <v>72</v>
      </c>
      <c r="E128" t="str">
        <f>"GAB2002634"</f>
        <v>GAB2002634</v>
      </c>
      <c r="F128" s="2">
        <v>44295</v>
      </c>
      <c r="G128">
        <v>202110</v>
      </c>
      <c r="H128" t="s">
        <v>108</v>
      </c>
      <c r="I128" t="s">
        <v>109</v>
      </c>
      <c r="J128" t="s">
        <v>313</v>
      </c>
      <c r="K128" t="s">
        <v>75</v>
      </c>
      <c r="L128" t="s">
        <v>257</v>
      </c>
      <c r="M128" t="s">
        <v>258</v>
      </c>
      <c r="N128" t="s">
        <v>672</v>
      </c>
      <c r="O128" t="s">
        <v>129</v>
      </c>
      <c r="P128" t="str">
        <f>"CT065121                      "</f>
        <v xml:space="preserve">CT065121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52.91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37.200000000000003</v>
      </c>
      <c r="BJ128">
        <v>52.5</v>
      </c>
      <c r="BK128">
        <v>53</v>
      </c>
      <c r="BL128">
        <v>283.08</v>
      </c>
      <c r="BM128">
        <v>42.46</v>
      </c>
      <c r="BN128">
        <v>325.54000000000002</v>
      </c>
      <c r="BO128">
        <v>325.54000000000002</v>
      </c>
      <c r="BQ128" t="s">
        <v>673</v>
      </c>
      <c r="BR128" t="s">
        <v>316</v>
      </c>
      <c r="BS128" s="2">
        <v>44298</v>
      </c>
      <c r="BT128" s="3">
        <v>0.60763888888888895</v>
      </c>
      <c r="BU128" t="s">
        <v>674</v>
      </c>
      <c r="BV128" t="s">
        <v>106</v>
      </c>
      <c r="BY128">
        <v>262493.49</v>
      </c>
      <c r="CA128" t="s">
        <v>675</v>
      </c>
      <c r="CC128" t="s">
        <v>258</v>
      </c>
      <c r="CD128">
        <v>157</v>
      </c>
      <c r="CE128" t="s">
        <v>83</v>
      </c>
      <c r="CF128" s="2">
        <v>44298</v>
      </c>
      <c r="CI128">
        <v>2</v>
      </c>
      <c r="CJ128">
        <v>1</v>
      </c>
      <c r="CK128" t="s">
        <v>206</v>
      </c>
      <c r="CL128" t="s">
        <v>80</v>
      </c>
    </row>
    <row r="129" spans="1:90" x14ac:dyDescent="0.25">
      <c r="A129" t="s">
        <v>311</v>
      </c>
      <c r="B129" t="s">
        <v>312</v>
      </c>
      <c r="C129" t="s">
        <v>72</v>
      </c>
      <c r="E129" t="str">
        <f>"GAB2002640"</f>
        <v>GAB2002640</v>
      </c>
      <c r="F129" s="2">
        <v>44295</v>
      </c>
      <c r="G129">
        <v>202110</v>
      </c>
      <c r="H129" t="s">
        <v>108</v>
      </c>
      <c r="I129" t="s">
        <v>109</v>
      </c>
      <c r="J129" t="s">
        <v>313</v>
      </c>
      <c r="K129" t="s">
        <v>75</v>
      </c>
      <c r="L129" t="s">
        <v>81</v>
      </c>
      <c r="M129" t="s">
        <v>82</v>
      </c>
      <c r="N129" t="s">
        <v>676</v>
      </c>
      <c r="O129" t="s">
        <v>129</v>
      </c>
      <c r="P129" t="str">
        <f>"CT065166                      "</f>
        <v xml:space="preserve">CT065166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22.38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12.2</v>
      </c>
      <c r="BJ129">
        <v>17.7</v>
      </c>
      <c r="BK129">
        <v>18</v>
      </c>
      <c r="BL129">
        <v>122.62</v>
      </c>
      <c r="BM129">
        <v>18.39</v>
      </c>
      <c r="BN129">
        <v>141.01</v>
      </c>
      <c r="BO129">
        <v>141.01</v>
      </c>
      <c r="BQ129" t="s">
        <v>677</v>
      </c>
      <c r="BR129" t="s">
        <v>316</v>
      </c>
      <c r="BS129" s="2">
        <v>44298</v>
      </c>
      <c r="BT129" s="3">
        <v>0.52777777777777779</v>
      </c>
      <c r="BU129" t="s">
        <v>678</v>
      </c>
      <c r="BV129" t="s">
        <v>106</v>
      </c>
      <c r="BY129">
        <v>88519.5</v>
      </c>
      <c r="CA129" t="s">
        <v>145</v>
      </c>
      <c r="CC129" t="s">
        <v>82</v>
      </c>
      <c r="CD129">
        <v>6230</v>
      </c>
      <c r="CE129" t="s">
        <v>83</v>
      </c>
      <c r="CF129" s="2">
        <v>44298</v>
      </c>
      <c r="CI129">
        <v>2</v>
      </c>
      <c r="CJ129">
        <v>1</v>
      </c>
      <c r="CK129" t="s">
        <v>203</v>
      </c>
      <c r="CL129" t="s">
        <v>80</v>
      </c>
    </row>
    <row r="130" spans="1:90" x14ac:dyDescent="0.25">
      <c r="A130" t="s">
        <v>311</v>
      </c>
      <c r="B130" t="s">
        <v>312</v>
      </c>
      <c r="C130" t="s">
        <v>72</v>
      </c>
      <c r="E130" t="str">
        <f>"GAB2002642"</f>
        <v>GAB2002642</v>
      </c>
      <c r="F130" s="2">
        <v>44295</v>
      </c>
      <c r="G130">
        <v>202110</v>
      </c>
      <c r="H130" t="s">
        <v>108</v>
      </c>
      <c r="I130" t="s">
        <v>109</v>
      </c>
      <c r="J130" t="s">
        <v>313</v>
      </c>
      <c r="K130" t="s">
        <v>75</v>
      </c>
      <c r="L130" t="s">
        <v>76</v>
      </c>
      <c r="M130" t="s">
        <v>77</v>
      </c>
      <c r="N130" t="s">
        <v>679</v>
      </c>
      <c r="O130" t="s">
        <v>129</v>
      </c>
      <c r="P130" t="str">
        <f>"CT065857                      "</f>
        <v xml:space="preserve">CT065857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68.44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3</v>
      </c>
      <c r="BI130">
        <v>26.4</v>
      </c>
      <c r="BJ130">
        <v>70.5</v>
      </c>
      <c r="BK130">
        <v>71</v>
      </c>
      <c r="BL130">
        <v>364.67</v>
      </c>
      <c r="BM130">
        <v>54.7</v>
      </c>
      <c r="BN130">
        <v>419.37</v>
      </c>
      <c r="BO130">
        <v>419.37</v>
      </c>
      <c r="BQ130" t="s">
        <v>680</v>
      </c>
      <c r="BR130" t="s">
        <v>316</v>
      </c>
      <c r="BS130" s="2">
        <v>44298</v>
      </c>
      <c r="BT130" s="3">
        <v>0.44722222222222219</v>
      </c>
      <c r="BU130" t="s">
        <v>681</v>
      </c>
      <c r="BV130" t="s">
        <v>106</v>
      </c>
      <c r="BY130">
        <v>352600.85</v>
      </c>
      <c r="CA130" t="s">
        <v>682</v>
      </c>
      <c r="CC130" t="s">
        <v>77</v>
      </c>
      <c r="CD130">
        <v>2196</v>
      </c>
      <c r="CE130" t="s">
        <v>83</v>
      </c>
      <c r="CF130" s="2">
        <v>44298</v>
      </c>
      <c r="CI130">
        <v>2</v>
      </c>
      <c r="CJ130">
        <v>1</v>
      </c>
      <c r="CK130" t="s">
        <v>206</v>
      </c>
      <c r="CL130" t="s">
        <v>80</v>
      </c>
    </row>
    <row r="131" spans="1:90" x14ac:dyDescent="0.25">
      <c r="A131" t="s">
        <v>311</v>
      </c>
      <c r="B131" t="s">
        <v>312</v>
      </c>
      <c r="C131" t="s">
        <v>72</v>
      </c>
      <c r="E131" t="str">
        <f>"GAB2002643"</f>
        <v>GAB2002643</v>
      </c>
      <c r="F131" s="2">
        <v>44295</v>
      </c>
      <c r="G131">
        <v>202110</v>
      </c>
      <c r="H131" t="s">
        <v>108</v>
      </c>
      <c r="I131" t="s">
        <v>109</v>
      </c>
      <c r="J131" t="s">
        <v>313</v>
      </c>
      <c r="K131" t="s">
        <v>75</v>
      </c>
      <c r="L131" t="s">
        <v>76</v>
      </c>
      <c r="M131" t="s">
        <v>77</v>
      </c>
      <c r="N131" t="s">
        <v>683</v>
      </c>
      <c r="O131" t="s">
        <v>129</v>
      </c>
      <c r="P131" t="str">
        <f>"CT065248                      "</f>
        <v xml:space="preserve">CT065248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20.14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4.5999999999999996</v>
      </c>
      <c r="BJ131">
        <v>8.1</v>
      </c>
      <c r="BK131">
        <v>8</v>
      </c>
      <c r="BL131">
        <v>110.85</v>
      </c>
      <c r="BM131">
        <v>16.63</v>
      </c>
      <c r="BN131">
        <v>127.48</v>
      </c>
      <c r="BO131">
        <v>127.48</v>
      </c>
      <c r="BQ131" t="s">
        <v>684</v>
      </c>
      <c r="BR131" t="s">
        <v>316</v>
      </c>
      <c r="BS131" s="2">
        <v>44298</v>
      </c>
      <c r="BT131" s="3">
        <v>0.56527777777777777</v>
      </c>
      <c r="BU131" t="s">
        <v>685</v>
      </c>
      <c r="BV131" t="s">
        <v>106</v>
      </c>
      <c r="BY131">
        <v>40463.550000000003</v>
      </c>
      <c r="CA131" t="s">
        <v>276</v>
      </c>
      <c r="CC131" t="s">
        <v>77</v>
      </c>
      <c r="CD131">
        <v>2193</v>
      </c>
      <c r="CE131" t="s">
        <v>83</v>
      </c>
      <c r="CF131" s="2">
        <v>44299</v>
      </c>
      <c r="CI131">
        <v>2</v>
      </c>
      <c r="CJ131">
        <v>1</v>
      </c>
      <c r="CK131" t="s">
        <v>206</v>
      </c>
      <c r="CL131" t="s">
        <v>80</v>
      </c>
    </row>
    <row r="132" spans="1:90" x14ac:dyDescent="0.25">
      <c r="A132" t="s">
        <v>311</v>
      </c>
      <c r="B132" t="s">
        <v>312</v>
      </c>
      <c r="C132" t="s">
        <v>72</v>
      </c>
      <c r="E132" t="str">
        <f>"GAB2002645"</f>
        <v>GAB2002645</v>
      </c>
      <c r="F132" s="2">
        <v>44295</v>
      </c>
      <c r="G132">
        <v>202110</v>
      </c>
      <c r="H132" t="s">
        <v>108</v>
      </c>
      <c r="I132" t="s">
        <v>109</v>
      </c>
      <c r="J132" t="s">
        <v>313</v>
      </c>
      <c r="K132" t="s">
        <v>75</v>
      </c>
      <c r="L132" t="s">
        <v>179</v>
      </c>
      <c r="M132" t="s">
        <v>180</v>
      </c>
      <c r="N132" t="s">
        <v>349</v>
      </c>
      <c r="O132" t="s">
        <v>129</v>
      </c>
      <c r="P132" t="str">
        <f>"CT065246                      "</f>
        <v xml:space="preserve">CT065246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20.14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4.8</v>
      </c>
      <c r="BJ132">
        <v>12.4</v>
      </c>
      <c r="BK132">
        <v>13</v>
      </c>
      <c r="BL132">
        <v>110.85</v>
      </c>
      <c r="BM132">
        <v>16.63</v>
      </c>
      <c r="BN132">
        <v>127.48</v>
      </c>
      <c r="BO132">
        <v>127.48</v>
      </c>
      <c r="BQ132" t="s">
        <v>375</v>
      </c>
      <c r="BR132" t="s">
        <v>316</v>
      </c>
      <c r="BS132" s="2">
        <v>44298</v>
      </c>
      <c r="BT132" s="3">
        <v>0.36805555555555558</v>
      </c>
      <c r="BU132" t="s">
        <v>212</v>
      </c>
      <c r="BV132" t="s">
        <v>106</v>
      </c>
      <c r="BY132">
        <v>62092.800000000003</v>
      </c>
      <c r="CA132" t="s">
        <v>308</v>
      </c>
      <c r="CC132" t="s">
        <v>180</v>
      </c>
      <c r="CD132">
        <v>4320</v>
      </c>
      <c r="CE132" t="s">
        <v>83</v>
      </c>
      <c r="CF132" s="2">
        <v>44299</v>
      </c>
      <c r="CI132">
        <v>2</v>
      </c>
      <c r="CJ132">
        <v>1</v>
      </c>
      <c r="CK132" t="s">
        <v>206</v>
      </c>
      <c r="CL132" t="s">
        <v>80</v>
      </c>
    </row>
    <row r="133" spans="1:90" x14ac:dyDescent="0.25">
      <c r="A133" t="s">
        <v>311</v>
      </c>
      <c r="B133" t="s">
        <v>312</v>
      </c>
      <c r="C133" t="s">
        <v>72</v>
      </c>
      <c r="E133" t="str">
        <f>"GAB2002650"</f>
        <v>GAB2002650</v>
      </c>
      <c r="F133" s="2">
        <v>44295</v>
      </c>
      <c r="G133">
        <v>202110</v>
      </c>
      <c r="H133" t="s">
        <v>108</v>
      </c>
      <c r="I133" t="s">
        <v>109</v>
      </c>
      <c r="J133" t="s">
        <v>313</v>
      </c>
      <c r="K133" t="s">
        <v>75</v>
      </c>
      <c r="L133" t="s">
        <v>76</v>
      </c>
      <c r="M133" t="s">
        <v>77</v>
      </c>
      <c r="N133" t="s">
        <v>686</v>
      </c>
      <c r="O133" t="s">
        <v>78</v>
      </c>
      <c r="P133" t="str">
        <f>"003324                        "</f>
        <v xml:space="preserve">003324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9.84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0.3</v>
      </c>
      <c r="BJ133">
        <v>2</v>
      </c>
      <c r="BK133">
        <v>2</v>
      </c>
      <c r="BL133">
        <v>51.71</v>
      </c>
      <c r="BM133">
        <v>7.76</v>
      </c>
      <c r="BN133">
        <v>59.47</v>
      </c>
      <c r="BO133">
        <v>59.47</v>
      </c>
      <c r="BQ133" t="s">
        <v>350</v>
      </c>
      <c r="BR133" t="s">
        <v>316</v>
      </c>
      <c r="BS133" s="2">
        <v>44298</v>
      </c>
      <c r="BT133" s="3">
        <v>0.34027777777777773</v>
      </c>
      <c r="BU133" t="s">
        <v>687</v>
      </c>
      <c r="BV133" t="s">
        <v>106</v>
      </c>
      <c r="BY133">
        <v>9977.98</v>
      </c>
      <c r="CA133" t="s">
        <v>688</v>
      </c>
      <c r="CC133" t="s">
        <v>77</v>
      </c>
      <c r="CD133">
        <v>2196</v>
      </c>
      <c r="CE133" t="s">
        <v>323</v>
      </c>
      <c r="CF133" s="2">
        <v>44298</v>
      </c>
      <c r="CI133">
        <v>1</v>
      </c>
      <c r="CJ133">
        <v>1</v>
      </c>
      <c r="CK133">
        <v>21</v>
      </c>
      <c r="CL133" t="s">
        <v>80</v>
      </c>
    </row>
    <row r="134" spans="1:90" x14ac:dyDescent="0.25">
      <c r="A134" t="s">
        <v>311</v>
      </c>
      <c r="B134" t="s">
        <v>312</v>
      </c>
      <c r="C134" t="s">
        <v>72</v>
      </c>
      <c r="E134" t="str">
        <f>"GAB2002647"</f>
        <v>GAB2002647</v>
      </c>
      <c r="F134" s="2">
        <v>44295</v>
      </c>
      <c r="G134">
        <v>202110</v>
      </c>
      <c r="H134" t="s">
        <v>108</v>
      </c>
      <c r="I134" t="s">
        <v>109</v>
      </c>
      <c r="J134" t="s">
        <v>313</v>
      </c>
      <c r="K134" t="s">
        <v>75</v>
      </c>
      <c r="L134" t="s">
        <v>108</v>
      </c>
      <c r="M134" t="s">
        <v>109</v>
      </c>
      <c r="N134" t="s">
        <v>689</v>
      </c>
      <c r="O134" t="s">
        <v>78</v>
      </c>
      <c r="P134" t="str">
        <f>"003319                        "</f>
        <v xml:space="preserve">003319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7.69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2.2000000000000002</v>
      </c>
      <c r="BK134">
        <v>3</v>
      </c>
      <c r="BL134">
        <v>40.4</v>
      </c>
      <c r="BM134">
        <v>6.06</v>
      </c>
      <c r="BN134">
        <v>46.46</v>
      </c>
      <c r="BO134">
        <v>46.46</v>
      </c>
      <c r="BQ134" t="s">
        <v>375</v>
      </c>
      <c r="BR134" t="s">
        <v>316</v>
      </c>
      <c r="BS134" s="2">
        <v>44298</v>
      </c>
      <c r="BT134" s="3">
        <v>0.56944444444444442</v>
      </c>
      <c r="BU134" t="s">
        <v>690</v>
      </c>
      <c r="BV134" t="s">
        <v>80</v>
      </c>
      <c r="BW134" t="s">
        <v>163</v>
      </c>
      <c r="BX134" t="s">
        <v>164</v>
      </c>
      <c r="BY134">
        <v>10813.52</v>
      </c>
      <c r="CA134" t="s">
        <v>169</v>
      </c>
      <c r="CC134" t="s">
        <v>109</v>
      </c>
      <c r="CD134">
        <v>7945</v>
      </c>
      <c r="CE134" t="s">
        <v>344</v>
      </c>
      <c r="CF134" s="2">
        <v>44299</v>
      </c>
      <c r="CI134">
        <v>1</v>
      </c>
      <c r="CJ134">
        <v>1</v>
      </c>
      <c r="CK134">
        <v>22</v>
      </c>
      <c r="CL134" t="s">
        <v>80</v>
      </c>
    </row>
    <row r="135" spans="1:90" x14ac:dyDescent="0.25">
      <c r="A135" t="s">
        <v>311</v>
      </c>
      <c r="B135" t="s">
        <v>312</v>
      </c>
      <c r="C135" t="s">
        <v>72</v>
      </c>
      <c r="E135" t="str">
        <f>"GAB2002646"</f>
        <v>GAB2002646</v>
      </c>
      <c r="F135" s="2">
        <v>44295</v>
      </c>
      <c r="G135">
        <v>202110</v>
      </c>
      <c r="H135" t="s">
        <v>108</v>
      </c>
      <c r="I135" t="s">
        <v>109</v>
      </c>
      <c r="J135" t="s">
        <v>313</v>
      </c>
      <c r="K135" t="s">
        <v>75</v>
      </c>
      <c r="L135" t="s">
        <v>103</v>
      </c>
      <c r="M135" t="s">
        <v>104</v>
      </c>
      <c r="N135" t="s">
        <v>691</v>
      </c>
      <c r="O135" t="s">
        <v>78</v>
      </c>
      <c r="P135" t="str">
        <f>"003320                        "</f>
        <v xml:space="preserve">003320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9.84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0.5</v>
      </c>
      <c r="BJ135">
        <v>1.7</v>
      </c>
      <c r="BK135">
        <v>2</v>
      </c>
      <c r="BL135">
        <v>51.71</v>
      </c>
      <c r="BM135">
        <v>7.76</v>
      </c>
      <c r="BN135">
        <v>59.47</v>
      </c>
      <c r="BO135">
        <v>59.47</v>
      </c>
      <c r="BQ135" t="s">
        <v>299</v>
      </c>
      <c r="BR135" t="s">
        <v>316</v>
      </c>
      <c r="BS135" s="2">
        <v>44298</v>
      </c>
      <c r="BT135" s="3">
        <v>0.35972222222222222</v>
      </c>
      <c r="BU135" t="s">
        <v>692</v>
      </c>
      <c r="BV135" t="s">
        <v>106</v>
      </c>
      <c r="BY135">
        <v>8509.7099999999991</v>
      </c>
      <c r="CA135" t="s">
        <v>693</v>
      </c>
      <c r="CC135" t="s">
        <v>104</v>
      </c>
      <c r="CD135">
        <v>83</v>
      </c>
      <c r="CE135" t="s">
        <v>694</v>
      </c>
      <c r="CF135" s="2">
        <v>44298</v>
      </c>
      <c r="CI135">
        <v>1</v>
      </c>
      <c r="CJ135">
        <v>1</v>
      </c>
      <c r="CK135">
        <v>21</v>
      </c>
      <c r="CL135" t="s">
        <v>80</v>
      </c>
    </row>
    <row r="136" spans="1:90" x14ac:dyDescent="0.25">
      <c r="A136" t="s">
        <v>311</v>
      </c>
      <c r="B136" t="s">
        <v>312</v>
      </c>
      <c r="C136" t="s">
        <v>72</v>
      </c>
      <c r="E136" t="str">
        <f>"GAB2002644"</f>
        <v>GAB2002644</v>
      </c>
      <c r="F136" s="2">
        <v>44295</v>
      </c>
      <c r="G136">
        <v>202110</v>
      </c>
      <c r="H136" t="s">
        <v>108</v>
      </c>
      <c r="I136" t="s">
        <v>109</v>
      </c>
      <c r="J136" t="s">
        <v>313</v>
      </c>
      <c r="K136" t="s">
        <v>75</v>
      </c>
      <c r="L136" t="s">
        <v>76</v>
      </c>
      <c r="M136" t="s">
        <v>77</v>
      </c>
      <c r="N136" t="s">
        <v>695</v>
      </c>
      <c r="O136" t="s">
        <v>78</v>
      </c>
      <c r="P136" t="str">
        <f>"CT065257                      "</f>
        <v xml:space="preserve">CT065257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19.670000000000002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3.8</v>
      </c>
      <c r="BK136">
        <v>4</v>
      </c>
      <c r="BL136">
        <v>103.38</v>
      </c>
      <c r="BM136">
        <v>15.51</v>
      </c>
      <c r="BN136">
        <v>118.89</v>
      </c>
      <c r="BO136">
        <v>118.89</v>
      </c>
      <c r="BQ136" t="s">
        <v>375</v>
      </c>
      <c r="BR136" t="s">
        <v>316</v>
      </c>
      <c r="BS136" s="2">
        <v>44298</v>
      </c>
      <c r="BT136" s="3">
        <v>0.43472222222222223</v>
      </c>
      <c r="BU136" t="s">
        <v>124</v>
      </c>
      <c r="BV136" t="s">
        <v>106</v>
      </c>
      <c r="BY136">
        <v>19200</v>
      </c>
      <c r="CA136" t="s">
        <v>565</v>
      </c>
      <c r="CC136" t="s">
        <v>77</v>
      </c>
      <c r="CD136">
        <v>2021</v>
      </c>
      <c r="CE136" t="s">
        <v>319</v>
      </c>
      <c r="CF136" s="2">
        <v>44298</v>
      </c>
      <c r="CI136">
        <v>1</v>
      </c>
      <c r="CJ136">
        <v>1</v>
      </c>
      <c r="CK136">
        <v>21</v>
      </c>
      <c r="CL136" t="s">
        <v>80</v>
      </c>
    </row>
    <row r="137" spans="1:90" x14ac:dyDescent="0.25">
      <c r="A137" t="s">
        <v>311</v>
      </c>
      <c r="B137" t="s">
        <v>312</v>
      </c>
      <c r="C137" t="s">
        <v>72</v>
      </c>
      <c r="E137" t="str">
        <f>"GAB2002638"</f>
        <v>GAB2002638</v>
      </c>
      <c r="F137" s="2">
        <v>44295</v>
      </c>
      <c r="G137">
        <v>202110</v>
      </c>
      <c r="H137" t="s">
        <v>108</v>
      </c>
      <c r="I137" t="s">
        <v>109</v>
      </c>
      <c r="J137" t="s">
        <v>313</v>
      </c>
      <c r="K137" t="s">
        <v>75</v>
      </c>
      <c r="L137" t="s">
        <v>108</v>
      </c>
      <c r="M137" t="s">
        <v>109</v>
      </c>
      <c r="N137" t="s">
        <v>320</v>
      </c>
      <c r="O137" t="s">
        <v>78</v>
      </c>
      <c r="P137" t="str">
        <f>"CT065252                      "</f>
        <v xml:space="preserve">CT065252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7.69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0.4</v>
      </c>
      <c r="BJ137">
        <v>2.6</v>
      </c>
      <c r="BK137">
        <v>3</v>
      </c>
      <c r="BL137">
        <v>40.4</v>
      </c>
      <c r="BM137">
        <v>6.06</v>
      </c>
      <c r="BN137">
        <v>46.46</v>
      </c>
      <c r="BO137">
        <v>46.46</v>
      </c>
      <c r="BQ137" t="s">
        <v>321</v>
      </c>
      <c r="BR137" t="s">
        <v>316</v>
      </c>
      <c r="BS137" s="2">
        <v>44298</v>
      </c>
      <c r="BT137" s="3">
        <v>0.54166666666666663</v>
      </c>
      <c r="BU137" t="s">
        <v>696</v>
      </c>
      <c r="BV137" t="s">
        <v>106</v>
      </c>
      <c r="BY137">
        <v>13227.7</v>
      </c>
      <c r="CA137" t="s">
        <v>218</v>
      </c>
      <c r="CC137" t="s">
        <v>109</v>
      </c>
      <c r="CD137">
        <v>7806</v>
      </c>
      <c r="CE137" t="s">
        <v>402</v>
      </c>
      <c r="CF137" s="2">
        <v>44299</v>
      </c>
      <c r="CI137">
        <v>1</v>
      </c>
      <c r="CJ137">
        <v>1</v>
      </c>
      <c r="CK137">
        <v>22</v>
      </c>
      <c r="CL137" t="s">
        <v>80</v>
      </c>
    </row>
    <row r="138" spans="1:90" x14ac:dyDescent="0.25">
      <c r="A138" t="s">
        <v>311</v>
      </c>
      <c r="B138" t="s">
        <v>312</v>
      </c>
      <c r="C138" t="s">
        <v>72</v>
      </c>
      <c r="E138" t="str">
        <f>"GAB2002637"</f>
        <v>GAB2002637</v>
      </c>
      <c r="F138" s="2">
        <v>44295</v>
      </c>
      <c r="G138">
        <v>202110</v>
      </c>
      <c r="H138" t="s">
        <v>108</v>
      </c>
      <c r="I138" t="s">
        <v>109</v>
      </c>
      <c r="J138" t="s">
        <v>313</v>
      </c>
      <c r="K138" t="s">
        <v>75</v>
      </c>
      <c r="L138" t="s">
        <v>85</v>
      </c>
      <c r="M138" t="s">
        <v>86</v>
      </c>
      <c r="N138" t="s">
        <v>697</v>
      </c>
      <c r="O138" t="s">
        <v>78</v>
      </c>
      <c r="P138" t="str">
        <f>"CT065254                      "</f>
        <v xml:space="preserve">CT065254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9.84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1.3</v>
      </c>
      <c r="BK138">
        <v>1.5</v>
      </c>
      <c r="BL138">
        <v>51.71</v>
      </c>
      <c r="BM138">
        <v>7.76</v>
      </c>
      <c r="BN138">
        <v>59.47</v>
      </c>
      <c r="BO138">
        <v>59.47</v>
      </c>
      <c r="BQ138" t="s">
        <v>510</v>
      </c>
      <c r="BR138" t="s">
        <v>316</v>
      </c>
      <c r="BS138" s="2">
        <v>44298</v>
      </c>
      <c r="BT138" s="3">
        <v>0.36458333333333331</v>
      </c>
      <c r="BU138" t="s">
        <v>698</v>
      </c>
      <c r="BV138" t="s">
        <v>106</v>
      </c>
      <c r="BY138">
        <v>6323.63</v>
      </c>
      <c r="BZ138" t="s">
        <v>30</v>
      </c>
      <c r="CA138" t="s">
        <v>699</v>
      </c>
      <c r="CC138" t="s">
        <v>86</v>
      </c>
      <c r="CD138">
        <v>1475</v>
      </c>
      <c r="CE138" t="s">
        <v>344</v>
      </c>
      <c r="CF138" s="2">
        <v>44299</v>
      </c>
      <c r="CI138">
        <v>1</v>
      </c>
      <c r="CJ138">
        <v>1</v>
      </c>
      <c r="CK138">
        <v>21</v>
      </c>
      <c r="CL138" t="s">
        <v>80</v>
      </c>
    </row>
    <row r="139" spans="1:90" x14ac:dyDescent="0.25">
      <c r="A139" t="s">
        <v>311</v>
      </c>
      <c r="B139" t="s">
        <v>312</v>
      </c>
      <c r="C139" t="s">
        <v>72</v>
      </c>
      <c r="E139" t="str">
        <f>"GAB2002649"</f>
        <v>GAB2002649</v>
      </c>
      <c r="F139" s="2">
        <v>44295</v>
      </c>
      <c r="G139">
        <v>202110</v>
      </c>
      <c r="H139" t="s">
        <v>108</v>
      </c>
      <c r="I139" t="s">
        <v>109</v>
      </c>
      <c r="J139" t="s">
        <v>313</v>
      </c>
      <c r="K139" t="s">
        <v>75</v>
      </c>
      <c r="L139" t="s">
        <v>617</v>
      </c>
      <c r="M139" t="s">
        <v>618</v>
      </c>
      <c r="N139" t="s">
        <v>700</v>
      </c>
      <c r="O139" t="s">
        <v>78</v>
      </c>
      <c r="P139" t="str">
        <f>"CT065052                      "</f>
        <v xml:space="preserve">CT065052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23.37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2.2999999999999998</v>
      </c>
      <c r="BK139">
        <v>2.5</v>
      </c>
      <c r="BL139">
        <v>122.81</v>
      </c>
      <c r="BM139">
        <v>18.420000000000002</v>
      </c>
      <c r="BN139">
        <v>141.22999999999999</v>
      </c>
      <c r="BO139">
        <v>141.22999999999999</v>
      </c>
      <c r="BQ139" t="s">
        <v>375</v>
      </c>
      <c r="BR139" t="s">
        <v>316</v>
      </c>
      <c r="BS139" s="2">
        <v>44298</v>
      </c>
      <c r="BT139" s="3">
        <v>0.53472222222222221</v>
      </c>
      <c r="BU139" t="s">
        <v>701</v>
      </c>
      <c r="BV139" t="s">
        <v>106</v>
      </c>
      <c r="BY139">
        <v>11717.16</v>
      </c>
      <c r="CA139" t="s">
        <v>621</v>
      </c>
      <c r="CC139" t="s">
        <v>618</v>
      </c>
      <c r="CD139">
        <v>3100</v>
      </c>
      <c r="CE139" t="s">
        <v>344</v>
      </c>
      <c r="CF139" s="2">
        <v>44299</v>
      </c>
      <c r="CI139">
        <v>1</v>
      </c>
      <c r="CJ139">
        <v>1</v>
      </c>
      <c r="CK139">
        <v>23</v>
      </c>
      <c r="CL139" t="s">
        <v>80</v>
      </c>
    </row>
    <row r="140" spans="1:90" x14ac:dyDescent="0.25">
      <c r="A140" t="s">
        <v>311</v>
      </c>
      <c r="B140" t="s">
        <v>312</v>
      </c>
      <c r="C140" t="s">
        <v>72</v>
      </c>
      <c r="E140" t="str">
        <f>"GAB2002648"</f>
        <v>GAB2002648</v>
      </c>
      <c r="F140" s="2">
        <v>44295</v>
      </c>
      <c r="G140">
        <v>202110</v>
      </c>
      <c r="H140" t="s">
        <v>108</v>
      </c>
      <c r="I140" t="s">
        <v>109</v>
      </c>
      <c r="J140" t="s">
        <v>313</v>
      </c>
      <c r="K140" t="s">
        <v>75</v>
      </c>
      <c r="L140" t="s">
        <v>456</v>
      </c>
      <c r="M140" t="s">
        <v>457</v>
      </c>
      <c r="N140" t="s">
        <v>702</v>
      </c>
      <c r="O140" t="s">
        <v>78</v>
      </c>
      <c r="P140" t="str">
        <f>"CT065258                      "</f>
        <v xml:space="preserve">CT065258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12.3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0.5</v>
      </c>
      <c r="BJ140">
        <v>2.2999999999999998</v>
      </c>
      <c r="BK140">
        <v>2.5</v>
      </c>
      <c r="BL140">
        <v>64.63</v>
      </c>
      <c r="BM140">
        <v>9.69</v>
      </c>
      <c r="BN140">
        <v>74.319999999999993</v>
      </c>
      <c r="BO140">
        <v>74.319999999999993</v>
      </c>
      <c r="BQ140" t="s">
        <v>303</v>
      </c>
      <c r="BR140" t="s">
        <v>316</v>
      </c>
      <c r="BS140" s="2">
        <v>44298</v>
      </c>
      <c r="BT140" s="3">
        <v>0.35416666666666669</v>
      </c>
      <c r="BU140" t="s">
        <v>287</v>
      </c>
      <c r="BV140" t="s">
        <v>106</v>
      </c>
      <c r="BY140">
        <v>11351.33</v>
      </c>
      <c r="CA140" t="s">
        <v>703</v>
      </c>
      <c r="CC140" t="s">
        <v>457</v>
      </c>
      <c r="CD140">
        <v>8301</v>
      </c>
      <c r="CE140" t="s">
        <v>704</v>
      </c>
      <c r="CF140" s="2">
        <v>44298</v>
      </c>
      <c r="CI140">
        <v>1</v>
      </c>
      <c r="CJ140">
        <v>1</v>
      </c>
      <c r="CK140">
        <v>21</v>
      </c>
      <c r="CL140" t="s">
        <v>80</v>
      </c>
    </row>
    <row r="141" spans="1:90" x14ac:dyDescent="0.25">
      <c r="A141" t="s">
        <v>311</v>
      </c>
      <c r="B141" t="s">
        <v>312</v>
      </c>
      <c r="C141" t="s">
        <v>72</v>
      </c>
      <c r="E141" t="str">
        <f>"GAB2002633"</f>
        <v>GAB2002633</v>
      </c>
      <c r="F141" s="2">
        <v>44295</v>
      </c>
      <c r="G141">
        <v>202110</v>
      </c>
      <c r="H141" t="s">
        <v>108</v>
      </c>
      <c r="I141" t="s">
        <v>109</v>
      </c>
      <c r="J141" t="s">
        <v>313</v>
      </c>
      <c r="K141" t="s">
        <v>75</v>
      </c>
      <c r="L141" t="s">
        <v>357</v>
      </c>
      <c r="M141" t="s">
        <v>358</v>
      </c>
      <c r="N141" t="s">
        <v>705</v>
      </c>
      <c r="O141" t="s">
        <v>78</v>
      </c>
      <c r="P141" t="str">
        <f>"CT065244                      "</f>
        <v xml:space="preserve">CT065244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19.059999999999999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0.9</v>
      </c>
      <c r="BJ141">
        <v>1.8</v>
      </c>
      <c r="BK141">
        <v>2</v>
      </c>
      <c r="BL141">
        <v>100.18</v>
      </c>
      <c r="BM141">
        <v>15.03</v>
      </c>
      <c r="BN141">
        <v>115.21</v>
      </c>
      <c r="BO141">
        <v>115.21</v>
      </c>
      <c r="BQ141" t="s">
        <v>580</v>
      </c>
      <c r="BR141" t="s">
        <v>316</v>
      </c>
      <c r="BS141" s="2">
        <v>44298</v>
      </c>
      <c r="BT141" s="3">
        <v>0.3611111111111111</v>
      </c>
      <c r="BU141" t="s">
        <v>706</v>
      </c>
      <c r="BV141" t="s">
        <v>106</v>
      </c>
      <c r="BY141">
        <v>9178.2900000000009</v>
      </c>
      <c r="CC141" t="s">
        <v>358</v>
      </c>
      <c r="CD141">
        <v>9700</v>
      </c>
      <c r="CE141" t="s">
        <v>707</v>
      </c>
      <c r="CF141" s="2">
        <v>44298</v>
      </c>
      <c r="CI141">
        <v>1</v>
      </c>
      <c r="CJ141">
        <v>1</v>
      </c>
      <c r="CK141">
        <v>23</v>
      </c>
      <c r="CL141" t="s">
        <v>80</v>
      </c>
    </row>
    <row r="142" spans="1:90" x14ac:dyDescent="0.25">
      <c r="A142" t="s">
        <v>311</v>
      </c>
      <c r="B142" t="s">
        <v>312</v>
      </c>
      <c r="C142" t="s">
        <v>72</v>
      </c>
      <c r="E142" t="str">
        <f>"GAB2002694"</f>
        <v>GAB2002694</v>
      </c>
      <c r="F142" s="2">
        <v>44299</v>
      </c>
      <c r="G142">
        <v>202110</v>
      </c>
      <c r="H142" t="s">
        <v>108</v>
      </c>
      <c r="I142" t="s">
        <v>109</v>
      </c>
      <c r="J142" t="s">
        <v>313</v>
      </c>
      <c r="K142" t="s">
        <v>75</v>
      </c>
      <c r="L142" t="s">
        <v>257</v>
      </c>
      <c r="M142" t="s">
        <v>258</v>
      </c>
      <c r="N142" t="s">
        <v>364</v>
      </c>
      <c r="O142" t="s">
        <v>129</v>
      </c>
      <c r="P142" t="str">
        <f>"CT065260 CT065284             "</f>
        <v xml:space="preserve">CT065260 CT065284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39.119999999999997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15.1</v>
      </c>
      <c r="BJ142">
        <v>36.200000000000003</v>
      </c>
      <c r="BK142">
        <v>37</v>
      </c>
      <c r="BL142">
        <v>210.57</v>
      </c>
      <c r="BM142">
        <v>31.59</v>
      </c>
      <c r="BN142">
        <v>242.16</v>
      </c>
      <c r="BO142">
        <v>242.16</v>
      </c>
      <c r="BQ142" t="s">
        <v>708</v>
      </c>
      <c r="BR142" t="s">
        <v>316</v>
      </c>
      <c r="BS142" s="2">
        <v>44301</v>
      </c>
      <c r="BT142" s="3">
        <v>0.43472222222222223</v>
      </c>
      <c r="BU142" t="s">
        <v>709</v>
      </c>
      <c r="BV142" t="s">
        <v>106</v>
      </c>
      <c r="BY142">
        <v>181009.46</v>
      </c>
      <c r="CA142" t="s">
        <v>655</v>
      </c>
      <c r="CC142" t="s">
        <v>258</v>
      </c>
      <c r="CD142">
        <v>157</v>
      </c>
      <c r="CE142" t="s">
        <v>83</v>
      </c>
      <c r="CF142" s="2">
        <v>44301</v>
      </c>
      <c r="CI142">
        <v>2</v>
      </c>
      <c r="CJ142">
        <v>2</v>
      </c>
      <c r="CK142" t="s">
        <v>206</v>
      </c>
      <c r="CL142" t="s">
        <v>80</v>
      </c>
    </row>
    <row r="143" spans="1:90" x14ac:dyDescent="0.25">
      <c r="A143" t="s">
        <v>311</v>
      </c>
      <c r="B143" t="s">
        <v>312</v>
      </c>
      <c r="C143" t="s">
        <v>72</v>
      </c>
      <c r="E143" t="str">
        <f>"GAB2002676"</f>
        <v>GAB2002676</v>
      </c>
      <c r="F143" s="2">
        <v>44299</v>
      </c>
      <c r="G143">
        <v>202110</v>
      </c>
      <c r="H143" t="s">
        <v>108</v>
      </c>
      <c r="I143" t="s">
        <v>109</v>
      </c>
      <c r="J143" t="s">
        <v>313</v>
      </c>
      <c r="K143" t="s">
        <v>75</v>
      </c>
      <c r="L143" t="s">
        <v>103</v>
      </c>
      <c r="M143" t="s">
        <v>104</v>
      </c>
      <c r="N143" t="s">
        <v>710</v>
      </c>
      <c r="O143" t="s">
        <v>129</v>
      </c>
      <c r="P143" t="str">
        <f>"CT065247                      "</f>
        <v xml:space="preserve">CT065247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20.14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1.5</v>
      </c>
      <c r="BJ143">
        <v>6</v>
      </c>
      <c r="BK143">
        <v>6</v>
      </c>
      <c r="BL143">
        <v>110.85</v>
      </c>
      <c r="BM143">
        <v>16.63</v>
      </c>
      <c r="BN143">
        <v>127.48</v>
      </c>
      <c r="BO143">
        <v>127.48</v>
      </c>
      <c r="BQ143" t="s">
        <v>711</v>
      </c>
      <c r="BR143" t="s">
        <v>316</v>
      </c>
      <c r="BS143" s="2">
        <v>44301</v>
      </c>
      <c r="BT143" s="3">
        <v>0.45833333333333331</v>
      </c>
      <c r="BU143" t="s">
        <v>712</v>
      </c>
      <c r="BV143" t="s">
        <v>106</v>
      </c>
      <c r="BY143">
        <v>29909.88</v>
      </c>
      <c r="CA143" t="s">
        <v>254</v>
      </c>
      <c r="CC143" t="s">
        <v>104</v>
      </c>
      <c r="CD143">
        <v>2</v>
      </c>
      <c r="CE143" t="s">
        <v>83</v>
      </c>
      <c r="CF143" s="2">
        <v>44301</v>
      </c>
      <c r="CI143">
        <v>2</v>
      </c>
      <c r="CJ143">
        <v>2</v>
      </c>
      <c r="CK143" t="s">
        <v>206</v>
      </c>
      <c r="CL143" t="s">
        <v>80</v>
      </c>
    </row>
    <row r="144" spans="1:90" x14ac:dyDescent="0.25">
      <c r="A144" t="s">
        <v>311</v>
      </c>
      <c r="B144" t="s">
        <v>312</v>
      </c>
      <c r="C144" t="s">
        <v>72</v>
      </c>
      <c r="E144" t="str">
        <f>"GAB2002693"</f>
        <v>GAB2002693</v>
      </c>
      <c r="F144" s="2">
        <v>44299</v>
      </c>
      <c r="G144">
        <v>202110</v>
      </c>
      <c r="H144" t="s">
        <v>108</v>
      </c>
      <c r="I144" t="s">
        <v>109</v>
      </c>
      <c r="J144" t="s">
        <v>313</v>
      </c>
      <c r="K144" t="s">
        <v>75</v>
      </c>
      <c r="L144" t="s">
        <v>103</v>
      </c>
      <c r="M144" t="s">
        <v>104</v>
      </c>
      <c r="N144" t="s">
        <v>713</v>
      </c>
      <c r="O144" t="s">
        <v>129</v>
      </c>
      <c r="P144" t="str">
        <f>"CT065297                      "</f>
        <v xml:space="preserve">CT065297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20.14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2.5</v>
      </c>
      <c r="BJ144">
        <v>2.2999999999999998</v>
      </c>
      <c r="BK144">
        <v>3</v>
      </c>
      <c r="BL144">
        <v>110.85</v>
      </c>
      <c r="BM144">
        <v>16.63</v>
      </c>
      <c r="BN144">
        <v>127.48</v>
      </c>
      <c r="BO144">
        <v>127.48</v>
      </c>
      <c r="BQ144" t="s">
        <v>714</v>
      </c>
      <c r="BR144" t="s">
        <v>316</v>
      </c>
      <c r="BS144" s="2">
        <v>44301</v>
      </c>
      <c r="BT144" s="3">
        <v>0.4152777777777778</v>
      </c>
      <c r="BU144" t="s">
        <v>715</v>
      </c>
      <c r="BV144" t="s">
        <v>106</v>
      </c>
      <c r="BY144">
        <v>11573.5</v>
      </c>
      <c r="CA144" t="s">
        <v>187</v>
      </c>
      <c r="CC144" t="s">
        <v>104</v>
      </c>
      <c r="CD144">
        <v>2</v>
      </c>
      <c r="CE144" t="s">
        <v>83</v>
      </c>
      <c r="CF144" s="2">
        <v>44301</v>
      </c>
      <c r="CI144">
        <v>2</v>
      </c>
      <c r="CJ144">
        <v>2</v>
      </c>
      <c r="CK144" t="s">
        <v>206</v>
      </c>
      <c r="CL144" t="s">
        <v>80</v>
      </c>
    </row>
    <row r="145" spans="1:90" x14ac:dyDescent="0.25">
      <c r="A145" t="s">
        <v>311</v>
      </c>
      <c r="B145" t="s">
        <v>312</v>
      </c>
      <c r="C145" t="s">
        <v>72</v>
      </c>
      <c r="E145" t="str">
        <f>"GAB2002678"</f>
        <v>GAB2002678</v>
      </c>
      <c r="F145" s="2">
        <v>44299</v>
      </c>
      <c r="G145">
        <v>202110</v>
      </c>
      <c r="H145" t="s">
        <v>108</v>
      </c>
      <c r="I145" t="s">
        <v>109</v>
      </c>
      <c r="J145" t="s">
        <v>313</v>
      </c>
      <c r="K145" t="s">
        <v>75</v>
      </c>
      <c r="L145" t="s">
        <v>456</v>
      </c>
      <c r="M145" t="s">
        <v>457</v>
      </c>
      <c r="N145" t="s">
        <v>716</v>
      </c>
      <c r="O145" t="s">
        <v>129</v>
      </c>
      <c r="P145" t="str">
        <f>"CT065261                      "</f>
        <v xml:space="preserve">CT065261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23.98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1.5</v>
      </c>
      <c r="BJ145">
        <v>6.1</v>
      </c>
      <c r="BK145">
        <v>6</v>
      </c>
      <c r="BL145">
        <v>131.04</v>
      </c>
      <c r="BM145">
        <v>19.66</v>
      </c>
      <c r="BN145">
        <v>150.69999999999999</v>
      </c>
      <c r="BO145">
        <v>150.69999999999999</v>
      </c>
      <c r="BQ145" t="s">
        <v>717</v>
      </c>
      <c r="BR145" t="s">
        <v>316</v>
      </c>
      <c r="BS145" s="2">
        <v>44302</v>
      </c>
      <c r="BT145" s="3">
        <v>0.54791666666666672</v>
      </c>
      <c r="BU145" t="s">
        <v>718</v>
      </c>
      <c r="BV145" t="s">
        <v>80</v>
      </c>
      <c r="BW145" t="s">
        <v>304</v>
      </c>
      <c r="BX145" t="s">
        <v>461</v>
      </c>
      <c r="BY145">
        <v>30303.040000000001</v>
      </c>
      <c r="CA145" t="s">
        <v>719</v>
      </c>
      <c r="CC145" t="s">
        <v>457</v>
      </c>
      <c r="CD145">
        <v>8300</v>
      </c>
      <c r="CE145" t="s">
        <v>83</v>
      </c>
      <c r="CF145" s="2">
        <v>44302</v>
      </c>
      <c r="CI145">
        <v>2</v>
      </c>
      <c r="CJ145">
        <v>3</v>
      </c>
      <c r="CK145" t="s">
        <v>207</v>
      </c>
      <c r="CL145" t="s">
        <v>80</v>
      </c>
    </row>
    <row r="146" spans="1:90" x14ac:dyDescent="0.25">
      <c r="A146" t="s">
        <v>311</v>
      </c>
      <c r="B146" t="s">
        <v>312</v>
      </c>
      <c r="C146" t="s">
        <v>72</v>
      </c>
      <c r="E146" t="str">
        <f>"GAB2002671"</f>
        <v>GAB2002671</v>
      </c>
      <c r="F146" s="2">
        <v>44299</v>
      </c>
      <c r="G146">
        <v>202110</v>
      </c>
      <c r="H146" t="s">
        <v>108</v>
      </c>
      <c r="I146" t="s">
        <v>109</v>
      </c>
      <c r="J146" t="s">
        <v>313</v>
      </c>
      <c r="K146" t="s">
        <v>75</v>
      </c>
      <c r="L146" t="s">
        <v>76</v>
      </c>
      <c r="M146" t="s">
        <v>77</v>
      </c>
      <c r="N146" t="s">
        <v>720</v>
      </c>
      <c r="O146" t="s">
        <v>129</v>
      </c>
      <c r="P146" t="str">
        <f>"CT065137                      "</f>
        <v xml:space="preserve">CT065137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20.14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6.7</v>
      </c>
      <c r="BJ146">
        <v>8.8000000000000007</v>
      </c>
      <c r="BK146">
        <v>9</v>
      </c>
      <c r="BL146">
        <v>110.85</v>
      </c>
      <c r="BM146">
        <v>16.63</v>
      </c>
      <c r="BN146">
        <v>127.48</v>
      </c>
      <c r="BO146">
        <v>127.48</v>
      </c>
      <c r="BQ146" t="s">
        <v>721</v>
      </c>
      <c r="BR146" t="s">
        <v>316</v>
      </c>
      <c r="BS146" s="2">
        <v>44305</v>
      </c>
      <c r="BT146" s="3">
        <v>0.45833333333333331</v>
      </c>
      <c r="BU146" t="s">
        <v>722</v>
      </c>
      <c r="BV146" t="s">
        <v>80</v>
      </c>
      <c r="BW146" t="s">
        <v>163</v>
      </c>
      <c r="BX146" t="s">
        <v>202</v>
      </c>
      <c r="BY146">
        <v>43953.84</v>
      </c>
      <c r="CA146" t="s">
        <v>158</v>
      </c>
      <c r="CC146" t="s">
        <v>77</v>
      </c>
      <c r="CD146">
        <v>2196</v>
      </c>
      <c r="CE146" t="s">
        <v>83</v>
      </c>
      <c r="CF146" s="2">
        <v>44305</v>
      </c>
      <c r="CI146">
        <v>2</v>
      </c>
      <c r="CJ146">
        <v>4</v>
      </c>
      <c r="CK146" t="s">
        <v>206</v>
      </c>
      <c r="CL146" t="s">
        <v>80</v>
      </c>
    </row>
    <row r="147" spans="1:90" x14ac:dyDescent="0.25">
      <c r="A147" t="s">
        <v>311</v>
      </c>
      <c r="B147" t="s">
        <v>312</v>
      </c>
      <c r="C147" t="s">
        <v>72</v>
      </c>
      <c r="E147" t="str">
        <f>"GAB2002692"</f>
        <v>GAB2002692</v>
      </c>
      <c r="F147" s="2">
        <v>44299</v>
      </c>
      <c r="G147">
        <v>202110</v>
      </c>
      <c r="H147" t="s">
        <v>108</v>
      </c>
      <c r="I147" t="s">
        <v>109</v>
      </c>
      <c r="J147" t="s">
        <v>313</v>
      </c>
      <c r="K147" t="s">
        <v>75</v>
      </c>
      <c r="L147" t="s">
        <v>101</v>
      </c>
      <c r="M147" t="s">
        <v>102</v>
      </c>
      <c r="N147" t="s">
        <v>723</v>
      </c>
      <c r="O147" t="s">
        <v>129</v>
      </c>
      <c r="P147" t="str">
        <f>"CT065186                      "</f>
        <v xml:space="preserve">CT065186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107.25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5</v>
      </c>
      <c r="BI147">
        <v>42.4</v>
      </c>
      <c r="BJ147">
        <v>116.1</v>
      </c>
      <c r="BK147">
        <v>116</v>
      </c>
      <c r="BL147">
        <v>568.63</v>
      </c>
      <c r="BM147">
        <v>85.29</v>
      </c>
      <c r="BN147">
        <v>653.91999999999996</v>
      </c>
      <c r="BO147">
        <v>653.91999999999996</v>
      </c>
      <c r="BQ147" t="s">
        <v>724</v>
      </c>
      <c r="BR147" t="s">
        <v>316</v>
      </c>
      <c r="BS147" s="2">
        <v>44301</v>
      </c>
      <c r="BT147" s="3">
        <v>0.5229166666666667</v>
      </c>
      <c r="BU147" t="s">
        <v>725</v>
      </c>
      <c r="BV147" t="s">
        <v>106</v>
      </c>
      <c r="BY147">
        <v>580308.32999999996</v>
      </c>
      <c r="CA147" t="s">
        <v>260</v>
      </c>
      <c r="CC147" t="s">
        <v>102</v>
      </c>
      <c r="CD147">
        <v>1501</v>
      </c>
      <c r="CE147" t="s">
        <v>83</v>
      </c>
      <c r="CF147" s="2">
        <v>44302</v>
      </c>
      <c r="CI147">
        <v>2</v>
      </c>
      <c r="CJ147">
        <v>2</v>
      </c>
      <c r="CK147" t="s">
        <v>206</v>
      </c>
      <c r="CL147" t="s">
        <v>80</v>
      </c>
    </row>
    <row r="148" spans="1:90" x14ac:dyDescent="0.25">
      <c r="A148" t="s">
        <v>311</v>
      </c>
      <c r="B148" t="s">
        <v>312</v>
      </c>
      <c r="C148" t="s">
        <v>72</v>
      </c>
      <c r="E148" t="str">
        <f>"GAB2002675"</f>
        <v>GAB2002675</v>
      </c>
      <c r="F148" s="2">
        <v>44299</v>
      </c>
      <c r="G148">
        <v>202110</v>
      </c>
      <c r="H148" t="s">
        <v>108</v>
      </c>
      <c r="I148" t="s">
        <v>109</v>
      </c>
      <c r="J148" t="s">
        <v>313</v>
      </c>
      <c r="K148" t="s">
        <v>75</v>
      </c>
      <c r="L148" t="s">
        <v>103</v>
      </c>
      <c r="M148" t="s">
        <v>104</v>
      </c>
      <c r="N148" t="s">
        <v>726</v>
      </c>
      <c r="O148" t="s">
        <v>129</v>
      </c>
      <c r="P148" t="str">
        <f>"CT065264                      "</f>
        <v xml:space="preserve">CT065264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20.14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4.5999999999999996</v>
      </c>
      <c r="BJ148">
        <v>9.4</v>
      </c>
      <c r="BK148">
        <v>10</v>
      </c>
      <c r="BL148">
        <v>110.85</v>
      </c>
      <c r="BM148">
        <v>16.63</v>
      </c>
      <c r="BN148">
        <v>127.48</v>
      </c>
      <c r="BO148">
        <v>127.48</v>
      </c>
      <c r="BQ148" t="s">
        <v>727</v>
      </c>
      <c r="BR148" t="s">
        <v>316</v>
      </c>
      <c r="BS148" s="2">
        <v>44301</v>
      </c>
      <c r="BT148" s="3">
        <v>0.40347222222222223</v>
      </c>
      <c r="BU148" t="s">
        <v>728</v>
      </c>
      <c r="BV148" t="s">
        <v>106</v>
      </c>
      <c r="BY148">
        <v>47044.53</v>
      </c>
      <c r="CA148" t="s">
        <v>288</v>
      </c>
      <c r="CC148" t="s">
        <v>104</v>
      </c>
      <c r="CD148">
        <v>1</v>
      </c>
      <c r="CE148" t="s">
        <v>83</v>
      </c>
      <c r="CF148" s="2">
        <v>44301</v>
      </c>
      <c r="CI148">
        <v>2</v>
      </c>
      <c r="CJ148">
        <v>2</v>
      </c>
      <c r="CK148" t="s">
        <v>206</v>
      </c>
      <c r="CL148" t="s">
        <v>80</v>
      </c>
    </row>
    <row r="149" spans="1:90" x14ac:dyDescent="0.25">
      <c r="A149" t="s">
        <v>311</v>
      </c>
      <c r="B149" t="s">
        <v>312</v>
      </c>
      <c r="C149" t="s">
        <v>72</v>
      </c>
      <c r="E149" t="str">
        <f>"GAB2002685"</f>
        <v>GAB2002685</v>
      </c>
      <c r="F149" s="2">
        <v>44299</v>
      </c>
      <c r="G149">
        <v>202110</v>
      </c>
      <c r="H149" t="s">
        <v>108</v>
      </c>
      <c r="I149" t="s">
        <v>109</v>
      </c>
      <c r="J149" t="s">
        <v>313</v>
      </c>
      <c r="K149" t="s">
        <v>75</v>
      </c>
      <c r="L149" t="s">
        <v>103</v>
      </c>
      <c r="M149" t="s">
        <v>104</v>
      </c>
      <c r="N149" t="s">
        <v>729</v>
      </c>
      <c r="O149" t="s">
        <v>129</v>
      </c>
      <c r="P149" t="str">
        <f>"CT065309                      "</f>
        <v xml:space="preserve">CT065309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20.14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1.9</v>
      </c>
      <c r="BJ149">
        <v>5.8</v>
      </c>
      <c r="BK149">
        <v>6</v>
      </c>
      <c r="BL149">
        <v>110.85</v>
      </c>
      <c r="BM149">
        <v>16.63</v>
      </c>
      <c r="BN149">
        <v>127.48</v>
      </c>
      <c r="BO149">
        <v>127.48</v>
      </c>
      <c r="BQ149" t="s">
        <v>730</v>
      </c>
      <c r="BR149" t="s">
        <v>316</v>
      </c>
      <c r="BS149" s="2">
        <v>44301</v>
      </c>
      <c r="BT149" s="3">
        <v>0.69861111111111107</v>
      </c>
      <c r="BU149" t="s">
        <v>731</v>
      </c>
      <c r="BV149" t="s">
        <v>106</v>
      </c>
      <c r="BY149">
        <v>29225.07</v>
      </c>
      <c r="CA149" t="s">
        <v>230</v>
      </c>
      <c r="CC149" t="s">
        <v>104</v>
      </c>
      <c r="CD149">
        <v>2</v>
      </c>
      <c r="CE149" t="s">
        <v>83</v>
      </c>
      <c r="CF149" s="2">
        <v>44301</v>
      </c>
      <c r="CI149">
        <v>2</v>
      </c>
      <c r="CJ149">
        <v>2</v>
      </c>
      <c r="CK149" t="s">
        <v>206</v>
      </c>
      <c r="CL149" t="s">
        <v>80</v>
      </c>
    </row>
    <row r="150" spans="1:90" x14ac:dyDescent="0.25">
      <c r="A150" t="s">
        <v>311</v>
      </c>
      <c r="B150" t="s">
        <v>312</v>
      </c>
      <c r="C150" t="s">
        <v>72</v>
      </c>
      <c r="E150" t="str">
        <f>"GAB2002661"</f>
        <v>GAB2002661</v>
      </c>
      <c r="F150" s="2">
        <v>44298</v>
      </c>
      <c r="G150">
        <v>202110</v>
      </c>
      <c r="H150" t="s">
        <v>108</v>
      </c>
      <c r="I150" t="s">
        <v>109</v>
      </c>
      <c r="J150" t="s">
        <v>313</v>
      </c>
      <c r="K150" t="s">
        <v>75</v>
      </c>
      <c r="L150" t="s">
        <v>127</v>
      </c>
      <c r="M150" t="s">
        <v>128</v>
      </c>
      <c r="N150" t="s">
        <v>732</v>
      </c>
      <c r="O150" t="s">
        <v>129</v>
      </c>
      <c r="P150" t="str">
        <f>"CT065267                      "</f>
        <v xml:space="preserve">CT065267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149.88999999999999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3</v>
      </c>
      <c r="BI150">
        <v>29</v>
      </c>
      <c r="BJ150">
        <v>103.8</v>
      </c>
      <c r="BK150">
        <v>104</v>
      </c>
      <c r="BL150">
        <v>792.73</v>
      </c>
      <c r="BM150">
        <v>118.91</v>
      </c>
      <c r="BN150">
        <v>911.64</v>
      </c>
      <c r="BO150">
        <v>911.64</v>
      </c>
      <c r="BR150" t="s">
        <v>316</v>
      </c>
      <c r="BS150" s="2">
        <v>44300</v>
      </c>
      <c r="BT150" s="3">
        <v>0.37291666666666662</v>
      </c>
      <c r="BU150" t="s">
        <v>733</v>
      </c>
      <c r="BV150" t="s">
        <v>106</v>
      </c>
      <c r="BY150">
        <v>518824.67</v>
      </c>
      <c r="CA150" t="s">
        <v>734</v>
      </c>
      <c r="CC150" t="s">
        <v>128</v>
      </c>
      <c r="CD150">
        <v>1035</v>
      </c>
      <c r="CE150" t="s">
        <v>735</v>
      </c>
      <c r="CF150" s="2">
        <v>44300</v>
      </c>
      <c r="CI150">
        <v>3</v>
      </c>
      <c r="CJ150">
        <v>2</v>
      </c>
      <c r="CK150" t="s">
        <v>378</v>
      </c>
      <c r="CL150" t="s">
        <v>80</v>
      </c>
    </row>
    <row r="151" spans="1:90" x14ac:dyDescent="0.25">
      <c r="A151" t="s">
        <v>311</v>
      </c>
      <c r="B151" t="s">
        <v>312</v>
      </c>
      <c r="C151" t="s">
        <v>72</v>
      </c>
      <c r="E151" t="str">
        <f>"GAB2002660"</f>
        <v>GAB2002660</v>
      </c>
      <c r="F151" s="2">
        <v>44298</v>
      </c>
      <c r="G151">
        <v>202110</v>
      </c>
      <c r="H151" t="s">
        <v>108</v>
      </c>
      <c r="I151" t="s">
        <v>109</v>
      </c>
      <c r="J151" t="s">
        <v>313</v>
      </c>
      <c r="K151" t="s">
        <v>75</v>
      </c>
      <c r="L151" t="s">
        <v>93</v>
      </c>
      <c r="M151" t="s">
        <v>94</v>
      </c>
      <c r="N151" t="s">
        <v>736</v>
      </c>
      <c r="O151" t="s">
        <v>129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95.18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3</v>
      </c>
      <c r="BI151">
        <v>28.6</v>
      </c>
      <c r="BJ151">
        <v>101.5</v>
      </c>
      <c r="BK151">
        <v>102</v>
      </c>
      <c r="BL151">
        <v>505.18</v>
      </c>
      <c r="BM151">
        <v>75.78</v>
      </c>
      <c r="BN151">
        <v>580.96</v>
      </c>
      <c r="BO151">
        <v>580.96</v>
      </c>
      <c r="BQ151" t="s">
        <v>737</v>
      </c>
      <c r="BR151" t="s">
        <v>316</v>
      </c>
      <c r="BS151" s="2">
        <v>44300</v>
      </c>
      <c r="BT151" s="3">
        <v>0.47916666666666669</v>
      </c>
      <c r="BU151" t="s">
        <v>738</v>
      </c>
      <c r="BV151" t="s">
        <v>106</v>
      </c>
      <c r="BY151">
        <v>507316.61</v>
      </c>
      <c r="CA151" t="s">
        <v>739</v>
      </c>
      <c r="CC151" t="s">
        <v>94</v>
      </c>
      <c r="CD151">
        <v>4001</v>
      </c>
      <c r="CE151" t="s">
        <v>735</v>
      </c>
      <c r="CF151" s="2">
        <v>44300</v>
      </c>
      <c r="CI151">
        <v>2</v>
      </c>
      <c r="CJ151">
        <v>2</v>
      </c>
      <c r="CK151" t="s">
        <v>206</v>
      </c>
      <c r="CL151" t="s">
        <v>80</v>
      </c>
    </row>
    <row r="152" spans="1:90" x14ac:dyDescent="0.25">
      <c r="A152" t="s">
        <v>311</v>
      </c>
      <c r="B152" t="s">
        <v>312</v>
      </c>
      <c r="C152" t="s">
        <v>72</v>
      </c>
      <c r="E152" t="str">
        <f>"GAB2002659"</f>
        <v>GAB2002659</v>
      </c>
      <c r="F152" s="2">
        <v>44298</v>
      </c>
      <c r="G152">
        <v>202110</v>
      </c>
      <c r="H152" t="s">
        <v>108</v>
      </c>
      <c r="I152" t="s">
        <v>109</v>
      </c>
      <c r="J152" t="s">
        <v>313</v>
      </c>
      <c r="K152" t="s">
        <v>75</v>
      </c>
      <c r="L152" t="s">
        <v>73</v>
      </c>
      <c r="M152" t="s">
        <v>74</v>
      </c>
      <c r="N152" t="s">
        <v>740</v>
      </c>
      <c r="O152" t="s">
        <v>129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95.18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3</v>
      </c>
      <c r="BI152">
        <v>30.3</v>
      </c>
      <c r="BJ152">
        <v>101.4</v>
      </c>
      <c r="BK152">
        <v>102</v>
      </c>
      <c r="BL152">
        <v>505.18</v>
      </c>
      <c r="BM152">
        <v>75.78</v>
      </c>
      <c r="BN152">
        <v>580.96</v>
      </c>
      <c r="BO152">
        <v>580.96</v>
      </c>
      <c r="BQ152" t="s">
        <v>741</v>
      </c>
      <c r="BR152" t="s">
        <v>316</v>
      </c>
      <c r="BS152" s="2">
        <v>44300</v>
      </c>
      <c r="BT152" s="3">
        <v>0.39166666666666666</v>
      </c>
      <c r="BU152" t="s">
        <v>742</v>
      </c>
      <c r="BV152" t="s">
        <v>106</v>
      </c>
      <c r="BY152">
        <v>506870.22</v>
      </c>
      <c r="CA152" t="s">
        <v>240</v>
      </c>
      <c r="CC152" t="s">
        <v>74</v>
      </c>
      <c r="CD152">
        <v>1632</v>
      </c>
      <c r="CE152" t="s">
        <v>735</v>
      </c>
      <c r="CF152" s="2">
        <v>44300</v>
      </c>
      <c r="CI152">
        <v>2</v>
      </c>
      <c r="CJ152">
        <v>2</v>
      </c>
      <c r="CK152" t="s">
        <v>206</v>
      </c>
      <c r="CL152" t="s">
        <v>80</v>
      </c>
    </row>
    <row r="153" spans="1:90" x14ac:dyDescent="0.25">
      <c r="A153" t="s">
        <v>311</v>
      </c>
      <c r="B153" t="s">
        <v>312</v>
      </c>
      <c r="C153" t="s">
        <v>72</v>
      </c>
      <c r="E153" t="str">
        <f>"GAB2002658"</f>
        <v>GAB2002658</v>
      </c>
      <c r="F153" s="2">
        <v>44298</v>
      </c>
      <c r="G153">
        <v>202110</v>
      </c>
      <c r="H153" t="s">
        <v>108</v>
      </c>
      <c r="I153" t="s">
        <v>109</v>
      </c>
      <c r="J153" t="s">
        <v>313</v>
      </c>
      <c r="K153" t="s">
        <v>75</v>
      </c>
      <c r="L153" t="s">
        <v>132</v>
      </c>
      <c r="M153" t="s">
        <v>133</v>
      </c>
      <c r="N153" t="s">
        <v>743</v>
      </c>
      <c r="O153" t="s">
        <v>129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148.47999999999999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3</v>
      </c>
      <c r="BI153">
        <v>28.7</v>
      </c>
      <c r="BJ153">
        <v>102.4</v>
      </c>
      <c r="BK153">
        <v>103</v>
      </c>
      <c r="BL153">
        <v>785.3</v>
      </c>
      <c r="BM153">
        <v>117.8</v>
      </c>
      <c r="BN153">
        <v>903.1</v>
      </c>
      <c r="BO153">
        <v>903.1</v>
      </c>
      <c r="BQ153" t="s">
        <v>744</v>
      </c>
      <c r="BR153" t="s">
        <v>316</v>
      </c>
      <c r="BS153" s="2">
        <v>44302</v>
      </c>
      <c r="BT153" s="3">
        <v>0.36458333333333331</v>
      </c>
      <c r="BU153" t="s">
        <v>745</v>
      </c>
      <c r="BV153" t="s">
        <v>80</v>
      </c>
      <c r="BW153" t="s">
        <v>168</v>
      </c>
      <c r="BX153" t="s">
        <v>160</v>
      </c>
      <c r="BY153">
        <v>512100.08</v>
      </c>
      <c r="CC153" t="s">
        <v>133</v>
      </c>
      <c r="CD153">
        <v>1930</v>
      </c>
      <c r="CE153" t="s">
        <v>735</v>
      </c>
      <c r="CF153" s="2">
        <v>44303</v>
      </c>
      <c r="CI153">
        <v>2</v>
      </c>
      <c r="CJ153">
        <v>4</v>
      </c>
      <c r="CK153" t="s">
        <v>207</v>
      </c>
      <c r="CL153" t="s">
        <v>80</v>
      </c>
    </row>
    <row r="154" spans="1:90" x14ac:dyDescent="0.25">
      <c r="A154" t="s">
        <v>311</v>
      </c>
      <c r="B154" t="s">
        <v>312</v>
      </c>
      <c r="C154" t="s">
        <v>72</v>
      </c>
      <c r="E154" t="str">
        <f>"GAB2002657"</f>
        <v>GAB2002657</v>
      </c>
      <c r="F154" s="2">
        <v>44298</v>
      </c>
      <c r="G154">
        <v>202110</v>
      </c>
      <c r="H154" t="s">
        <v>108</v>
      </c>
      <c r="I154" t="s">
        <v>109</v>
      </c>
      <c r="J154" t="s">
        <v>313</v>
      </c>
      <c r="K154" t="s">
        <v>75</v>
      </c>
      <c r="L154" t="s">
        <v>76</v>
      </c>
      <c r="M154" t="s">
        <v>77</v>
      </c>
      <c r="N154" t="s">
        <v>746</v>
      </c>
      <c r="O154" t="s">
        <v>129</v>
      </c>
      <c r="P154" t="str">
        <f>"CT065269                      "</f>
        <v xml:space="preserve">CT065269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46.02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18.8</v>
      </c>
      <c r="BJ154">
        <v>44.5</v>
      </c>
      <c r="BK154">
        <v>45</v>
      </c>
      <c r="BL154">
        <v>246.83</v>
      </c>
      <c r="BM154">
        <v>37.020000000000003</v>
      </c>
      <c r="BN154">
        <v>283.85000000000002</v>
      </c>
      <c r="BO154">
        <v>283.85000000000002</v>
      </c>
      <c r="BR154" t="s">
        <v>316</v>
      </c>
      <c r="BS154" s="2">
        <v>44300</v>
      </c>
      <c r="BT154" s="3">
        <v>0.38055555555555554</v>
      </c>
      <c r="BU154" t="s">
        <v>747</v>
      </c>
      <c r="BV154" t="s">
        <v>106</v>
      </c>
      <c r="BY154">
        <v>222611.16</v>
      </c>
      <c r="CA154" t="s">
        <v>748</v>
      </c>
      <c r="CC154" t="s">
        <v>77</v>
      </c>
      <c r="CD154">
        <v>1864</v>
      </c>
      <c r="CE154" t="s">
        <v>735</v>
      </c>
      <c r="CF154" s="2">
        <v>44301</v>
      </c>
      <c r="CI154">
        <v>2</v>
      </c>
      <c r="CJ154">
        <v>2</v>
      </c>
      <c r="CK154" t="s">
        <v>206</v>
      </c>
      <c r="CL154" t="s">
        <v>80</v>
      </c>
    </row>
    <row r="155" spans="1:90" x14ac:dyDescent="0.25">
      <c r="A155" t="s">
        <v>311</v>
      </c>
      <c r="B155" t="s">
        <v>312</v>
      </c>
      <c r="C155" t="s">
        <v>72</v>
      </c>
      <c r="E155" t="str">
        <f>"GAB2002668"</f>
        <v>GAB2002668</v>
      </c>
      <c r="F155" s="2">
        <v>44298</v>
      </c>
      <c r="G155">
        <v>202110</v>
      </c>
      <c r="H155" t="s">
        <v>108</v>
      </c>
      <c r="I155" t="s">
        <v>109</v>
      </c>
      <c r="J155" t="s">
        <v>313</v>
      </c>
      <c r="K155" t="s">
        <v>75</v>
      </c>
      <c r="L155" t="s">
        <v>87</v>
      </c>
      <c r="M155" t="s">
        <v>88</v>
      </c>
      <c r="N155" t="s">
        <v>749</v>
      </c>
      <c r="O155" t="s">
        <v>129</v>
      </c>
      <c r="P155" t="str">
        <f>"CT065279                      "</f>
        <v xml:space="preserve">CT065279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20.14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0.5</v>
      </c>
      <c r="BJ155">
        <v>2.6</v>
      </c>
      <c r="BK155">
        <v>3</v>
      </c>
      <c r="BL155">
        <v>110.85</v>
      </c>
      <c r="BM155">
        <v>16.63</v>
      </c>
      <c r="BN155">
        <v>127.48</v>
      </c>
      <c r="BO155">
        <v>127.48</v>
      </c>
      <c r="BQ155" t="s">
        <v>453</v>
      </c>
      <c r="BR155" t="s">
        <v>316</v>
      </c>
      <c r="BS155" s="2">
        <v>44300</v>
      </c>
      <c r="BT155" s="3">
        <v>0.4201388888888889</v>
      </c>
      <c r="BU155" t="s">
        <v>750</v>
      </c>
      <c r="BV155" t="s">
        <v>106</v>
      </c>
      <c r="BY155">
        <v>13220.42</v>
      </c>
      <c r="CA155" t="s">
        <v>198</v>
      </c>
      <c r="CC155" t="s">
        <v>88</v>
      </c>
      <c r="CD155">
        <v>3610</v>
      </c>
      <c r="CE155" t="s">
        <v>402</v>
      </c>
      <c r="CF155" s="2">
        <v>44300</v>
      </c>
      <c r="CI155">
        <v>2</v>
      </c>
      <c r="CJ155">
        <v>2</v>
      </c>
      <c r="CK155" t="s">
        <v>206</v>
      </c>
      <c r="CL155" t="s">
        <v>80</v>
      </c>
    </row>
    <row r="156" spans="1:90" x14ac:dyDescent="0.25">
      <c r="A156" t="s">
        <v>311</v>
      </c>
      <c r="B156" t="s">
        <v>312</v>
      </c>
      <c r="C156" t="s">
        <v>72</v>
      </c>
      <c r="E156" t="str">
        <f>"GAB2002666"</f>
        <v>GAB2002666</v>
      </c>
      <c r="F156" s="2">
        <v>44298</v>
      </c>
      <c r="G156">
        <v>202110</v>
      </c>
      <c r="H156" t="s">
        <v>108</v>
      </c>
      <c r="I156" t="s">
        <v>109</v>
      </c>
      <c r="J156" t="s">
        <v>313</v>
      </c>
      <c r="K156" t="s">
        <v>75</v>
      </c>
      <c r="L156" t="s">
        <v>421</v>
      </c>
      <c r="M156" t="s">
        <v>422</v>
      </c>
      <c r="N156" t="s">
        <v>423</v>
      </c>
      <c r="O156" t="s">
        <v>78</v>
      </c>
      <c r="P156" t="str">
        <f>"CT065289                      "</f>
        <v xml:space="preserve">CT065289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19.059999999999999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1.2</v>
      </c>
      <c r="BK156">
        <v>1.5</v>
      </c>
      <c r="BL156">
        <v>100.18</v>
      </c>
      <c r="BM156">
        <v>15.03</v>
      </c>
      <c r="BN156">
        <v>115.21</v>
      </c>
      <c r="BO156">
        <v>115.21</v>
      </c>
      <c r="BQ156" t="s">
        <v>424</v>
      </c>
      <c r="BR156" t="s">
        <v>316</v>
      </c>
      <c r="BS156" s="2">
        <v>44299</v>
      </c>
      <c r="BT156" s="3">
        <v>0.38263888888888892</v>
      </c>
      <c r="BU156" t="s">
        <v>751</v>
      </c>
      <c r="BV156" t="s">
        <v>106</v>
      </c>
      <c r="BY156">
        <v>5752.88</v>
      </c>
      <c r="CA156" t="s">
        <v>752</v>
      </c>
      <c r="CC156" t="s">
        <v>422</v>
      </c>
      <c r="CD156">
        <v>2515</v>
      </c>
      <c r="CE156" t="s">
        <v>344</v>
      </c>
      <c r="CF156" s="2">
        <v>44299</v>
      </c>
      <c r="CI156">
        <v>1</v>
      </c>
      <c r="CJ156">
        <v>1</v>
      </c>
      <c r="CK156">
        <v>23</v>
      </c>
      <c r="CL156" t="s">
        <v>80</v>
      </c>
    </row>
    <row r="157" spans="1:90" x14ac:dyDescent="0.25">
      <c r="A157" t="s">
        <v>311</v>
      </c>
      <c r="B157" t="s">
        <v>312</v>
      </c>
      <c r="C157" t="s">
        <v>72</v>
      </c>
      <c r="E157" t="str">
        <f>"GAB2002669"</f>
        <v>GAB2002669</v>
      </c>
      <c r="F157" s="2">
        <v>44298</v>
      </c>
      <c r="G157">
        <v>202110</v>
      </c>
      <c r="H157" t="s">
        <v>108</v>
      </c>
      <c r="I157" t="s">
        <v>109</v>
      </c>
      <c r="J157" t="s">
        <v>313</v>
      </c>
      <c r="K157" t="s">
        <v>75</v>
      </c>
      <c r="L157" t="s">
        <v>108</v>
      </c>
      <c r="M157" t="s">
        <v>109</v>
      </c>
      <c r="N157" t="s">
        <v>753</v>
      </c>
      <c r="O157" t="s">
        <v>78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7.69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0.5</v>
      </c>
      <c r="BJ157">
        <v>2.2000000000000002</v>
      </c>
      <c r="BK157">
        <v>3</v>
      </c>
      <c r="BL157">
        <v>40.4</v>
      </c>
      <c r="BM157">
        <v>6.06</v>
      </c>
      <c r="BN157">
        <v>46.46</v>
      </c>
      <c r="BO157">
        <v>46.46</v>
      </c>
      <c r="BQ157" t="s">
        <v>754</v>
      </c>
      <c r="BR157" t="s">
        <v>316</v>
      </c>
      <c r="BS157" s="2">
        <v>44299</v>
      </c>
      <c r="BT157" s="3">
        <v>0.54166666666666663</v>
      </c>
      <c r="BU157" t="s">
        <v>755</v>
      </c>
      <c r="BV157" t="s">
        <v>80</v>
      </c>
      <c r="BW157" t="s">
        <v>146</v>
      </c>
      <c r="BX157" t="s">
        <v>194</v>
      </c>
      <c r="BY157">
        <v>10965.36</v>
      </c>
      <c r="CA157" t="s">
        <v>182</v>
      </c>
      <c r="CC157" t="s">
        <v>109</v>
      </c>
      <c r="CD157">
        <v>7550</v>
      </c>
      <c r="CE157" t="s">
        <v>704</v>
      </c>
      <c r="CF157" s="2">
        <v>44300</v>
      </c>
      <c r="CI157">
        <v>1</v>
      </c>
      <c r="CJ157">
        <v>1</v>
      </c>
      <c r="CK157">
        <v>22</v>
      </c>
      <c r="CL157" t="s">
        <v>80</v>
      </c>
    </row>
    <row r="158" spans="1:90" x14ac:dyDescent="0.25">
      <c r="A158" t="s">
        <v>311</v>
      </c>
      <c r="B158" t="s">
        <v>312</v>
      </c>
      <c r="C158" t="s">
        <v>72</v>
      </c>
      <c r="E158" t="str">
        <f>"GAB2002663"</f>
        <v>GAB2002663</v>
      </c>
      <c r="F158" s="2">
        <v>44298</v>
      </c>
      <c r="G158">
        <v>202110</v>
      </c>
      <c r="H158" t="s">
        <v>108</v>
      </c>
      <c r="I158" t="s">
        <v>109</v>
      </c>
      <c r="J158" t="s">
        <v>313</v>
      </c>
      <c r="K158" t="s">
        <v>75</v>
      </c>
      <c r="L158" t="s">
        <v>101</v>
      </c>
      <c r="M158" t="s">
        <v>102</v>
      </c>
      <c r="N158" t="s">
        <v>756</v>
      </c>
      <c r="O158" t="s">
        <v>78</v>
      </c>
      <c r="P158" t="str">
        <f>"003329                        "</f>
        <v xml:space="preserve">003329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9.84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0.7</v>
      </c>
      <c r="BJ158">
        <v>1.6</v>
      </c>
      <c r="BK158">
        <v>2</v>
      </c>
      <c r="BL158">
        <v>51.71</v>
      </c>
      <c r="BM158">
        <v>7.76</v>
      </c>
      <c r="BN158">
        <v>59.47</v>
      </c>
      <c r="BO158">
        <v>59.47</v>
      </c>
      <c r="BQ158" t="s">
        <v>375</v>
      </c>
      <c r="BR158" t="s">
        <v>316</v>
      </c>
      <c r="BS158" s="2">
        <v>44299</v>
      </c>
      <c r="BT158" s="3">
        <v>0.39374999999999999</v>
      </c>
      <c r="BU158" t="s">
        <v>757</v>
      </c>
      <c r="BV158" t="s">
        <v>106</v>
      </c>
      <c r="BY158">
        <v>8205.1200000000008</v>
      </c>
      <c r="CA158" t="s">
        <v>183</v>
      </c>
      <c r="CC158" t="s">
        <v>102</v>
      </c>
      <c r="CD158">
        <v>1501</v>
      </c>
      <c r="CE158" t="s">
        <v>758</v>
      </c>
      <c r="CI158">
        <v>1</v>
      </c>
      <c r="CJ158">
        <v>1</v>
      </c>
      <c r="CK158">
        <v>21</v>
      </c>
      <c r="CL158" t="s">
        <v>80</v>
      </c>
    </row>
    <row r="159" spans="1:90" x14ac:dyDescent="0.25">
      <c r="A159" t="s">
        <v>311</v>
      </c>
      <c r="B159" t="s">
        <v>312</v>
      </c>
      <c r="C159" t="s">
        <v>72</v>
      </c>
      <c r="E159" t="str">
        <f>"GAB2002662"</f>
        <v>GAB2002662</v>
      </c>
      <c r="F159" s="2">
        <v>44298</v>
      </c>
      <c r="G159">
        <v>202110</v>
      </c>
      <c r="H159" t="s">
        <v>108</v>
      </c>
      <c r="I159" t="s">
        <v>109</v>
      </c>
      <c r="J159" t="s">
        <v>313</v>
      </c>
      <c r="K159" t="s">
        <v>75</v>
      </c>
      <c r="L159" t="s">
        <v>103</v>
      </c>
      <c r="M159" t="s">
        <v>104</v>
      </c>
      <c r="N159" t="s">
        <v>759</v>
      </c>
      <c r="O159" t="s">
        <v>78</v>
      </c>
      <c r="P159" t="str">
        <f>"003314                        "</f>
        <v xml:space="preserve">003314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9.84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0.3</v>
      </c>
      <c r="BJ159">
        <v>1.6</v>
      </c>
      <c r="BK159">
        <v>2</v>
      </c>
      <c r="BL159">
        <v>51.71</v>
      </c>
      <c r="BM159">
        <v>7.76</v>
      </c>
      <c r="BN159">
        <v>59.47</v>
      </c>
      <c r="BO159">
        <v>59.47</v>
      </c>
      <c r="BQ159" t="s">
        <v>299</v>
      </c>
      <c r="BR159" t="s">
        <v>316</v>
      </c>
      <c r="BS159" s="2">
        <v>44299</v>
      </c>
      <c r="BT159" s="3">
        <v>0.33402777777777781</v>
      </c>
      <c r="BU159" t="s">
        <v>760</v>
      </c>
      <c r="BV159" t="s">
        <v>106</v>
      </c>
      <c r="BY159">
        <v>8199.35</v>
      </c>
      <c r="CA159" t="s">
        <v>187</v>
      </c>
      <c r="CC159" t="s">
        <v>104</v>
      </c>
      <c r="CD159">
        <v>83</v>
      </c>
      <c r="CE159" t="s">
        <v>761</v>
      </c>
      <c r="CF159" s="2">
        <v>44299</v>
      </c>
      <c r="CI159">
        <v>1</v>
      </c>
      <c r="CJ159">
        <v>1</v>
      </c>
      <c r="CK159">
        <v>21</v>
      </c>
      <c r="CL159" t="s">
        <v>80</v>
      </c>
    </row>
    <row r="160" spans="1:90" x14ac:dyDescent="0.25">
      <c r="A160" t="s">
        <v>311</v>
      </c>
      <c r="B160" t="s">
        <v>312</v>
      </c>
      <c r="C160" t="s">
        <v>72</v>
      </c>
      <c r="E160" t="str">
        <f>"GAB2002655"</f>
        <v>GAB2002655</v>
      </c>
      <c r="F160" s="2">
        <v>44298</v>
      </c>
      <c r="G160">
        <v>202110</v>
      </c>
      <c r="H160" t="s">
        <v>108</v>
      </c>
      <c r="I160" t="s">
        <v>109</v>
      </c>
      <c r="J160" t="s">
        <v>313</v>
      </c>
      <c r="K160" t="s">
        <v>75</v>
      </c>
      <c r="L160" t="s">
        <v>122</v>
      </c>
      <c r="M160" t="s">
        <v>123</v>
      </c>
      <c r="N160" t="s">
        <v>762</v>
      </c>
      <c r="O160" t="s">
        <v>78</v>
      </c>
      <c r="P160" t="str">
        <f>"CT065275                      "</f>
        <v xml:space="preserve">CT065275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13.84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0.3</v>
      </c>
      <c r="BJ160">
        <v>1.8</v>
      </c>
      <c r="BK160">
        <v>2</v>
      </c>
      <c r="BL160">
        <v>72.72</v>
      </c>
      <c r="BM160">
        <v>10.91</v>
      </c>
      <c r="BN160">
        <v>83.63</v>
      </c>
      <c r="BO160">
        <v>83.63</v>
      </c>
      <c r="BQ160" t="s">
        <v>763</v>
      </c>
      <c r="BR160" t="s">
        <v>316</v>
      </c>
      <c r="BS160" s="2">
        <v>44299</v>
      </c>
      <c r="BT160" s="3">
        <v>0.44236111111111115</v>
      </c>
      <c r="BU160" t="s">
        <v>764</v>
      </c>
      <c r="BV160" t="s">
        <v>106</v>
      </c>
      <c r="BY160">
        <v>8810.1</v>
      </c>
      <c r="CA160" t="s">
        <v>226</v>
      </c>
      <c r="CC160" t="s">
        <v>123</v>
      </c>
      <c r="CD160">
        <v>6850</v>
      </c>
      <c r="CE160" t="s">
        <v>323</v>
      </c>
      <c r="CF160" s="2">
        <v>44300</v>
      </c>
      <c r="CI160">
        <v>2</v>
      </c>
      <c r="CJ160">
        <v>1</v>
      </c>
      <c r="CK160">
        <v>24</v>
      </c>
      <c r="CL160" t="s">
        <v>80</v>
      </c>
    </row>
    <row r="161" spans="1:90" x14ac:dyDescent="0.25">
      <c r="A161" t="s">
        <v>311</v>
      </c>
      <c r="B161" t="s">
        <v>312</v>
      </c>
      <c r="C161" t="s">
        <v>72</v>
      </c>
      <c r="E161" t="str">
        <f>"GAB2002656"</f>
        <v>GAB2002656</v>
      </c>
      <c r="F161" s="2">
        <v>44298</v>
      </c>
      <c r="G161">
        <v>202110</v>
      </c>
      <c r="H161" t="s">
        <v>108</v>
      </c>
      <c r="I161" t="s">
        <v>109</v>
      </c>
      <c r="J161" t="s">
        <v>313</v>
      </c>
      <c r="K161" t="s">
        <v>75</v>
      </c>
      <c r="L161" t="s">
        <v>765</v>
      </c>
      <c r="M161" t="s">
        <v>766</v>
      </c>
      <c r="N161" t="s">
        <v>767</v>
      </c>
      <c r="O161" t="s">
        <v>78</v>
      </c>
      <c r="P161" t="str">
        <f>"CT065276                      "</f>
        <v xml:space="preserve">CT065276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19.059999999999999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1.8</v>
      </c>
      <c r="BK161">
        <v>2</v>
      </c>
      <c r="BL161">
        <v>100.18</v>
      </c>
      <c r="BM161">
        <v>15.03</v>
      </c>
      <c r="BN161">
        <v>115.21</v>
      </c>
      <c r="BO161">
        <v>115.21</v>
      </c>
      <c r="BQ161" t="s">
        <v>768</v>
      </c>
      <c r="BR161" t="s">
        <v>316</v>
      </c>
      <c r="BS161" s="2">
        <v>44299</v>
      </c>
      <c r="BT161" s="3">
        <v>0.37291666666666662</v>
      </c>
      <c r="BU161" t="s">
        <v>769</v>
      </c>
      <c r="BV161" t="s">
        <v>106</v>
      </c>
      <c r="BY161">
        <v>8856</v>
      </c>
      <c r="CA161" t="s">
        <v>231</v>
      </c>
      <c r="CC161" t="s">
        <v>766</v>
      </c>
      <c r="CD161">
        <v>2430</v>
      </c>
      <c r="CE161" t="s">
        <v>323</v>
      </c>
      <c r="CF161" s="2">
        <v>44300</v>
      </c>
      <c r="CI161">
        <v>1</v>
      </c>
      <c r="CJ161">
        <v>1</v>
      </c>
      <c r="CK161">
        <v>23</v>
      </c>
      <c r="CL161" t="s">
        <v>80</v>
      </c>
    </row>
    <row r="162" spans="1:90" x14ac:dyDescent="0.25">
      <c r="A162" t="s">
        <v>311</v>
      </c>
      <c r="B162" t="s">
        <v>312</v>
      </c>
      <c r="C162" t="s">
        <v>72</v>
      </c>
      <c r="E162" t="str">
        <f>"GAB2002654"</f>
        <v>GAB2002654</v>
      </c>
      <c r="F162" s="2">
        <v>44298</v>
      </c>
      <c r="G162">
        <v>202110</v>
      </c>
      <c r="H162" t="s">
        <v>108</v>
      </c>
      <c r="I162" t="s">
        <v>109</v>
      </c>
      <c r="J162" t="s">
        <v>313</v>
      </c>
      <c r="K162" t="s">
        <v>75</v>
      </c>
      <c r="L162" t="s">
        <v>108</v>
      </c>
      <c r="M162" t="s">
        <v>109</v>
      </c>
      <c r="N162" t="s">
        <v>324</v>
      </c>
      <c r="O162" t="s">
        <v>78</v>
      </c>
      <c r="P162" t="str">
        <f>"CT065271                      "</f>
        <v xml:space="preserve">CT065271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7.69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0.4</v>
      </c>
      <c r="BJ162">
        <v>2.5</v>
      </c>
      <c r="BK162">
        <v>3</v>
      </c>
      <c r="BL162">
        <v>40.4</v>
      </c>
      <c r="BM162">
        <v>6.06</v>
      </c>
      <c r="BN162">
        <v>46.46</v>
      </c>
      <c r="BO162">
        <v>46.46</v>
      </c>
      <c r="BQ162" t="s">
        <v>325</v>
      </c>
      <c r="BR162" t="s">
        <v>316</v>
      </c>
      <c r="BS162" s="2">
        <v>44299</v>
      </c>
      <c r="BT162" s="3">
        <v>0.33749999999999997</v>
      </c>
      <c r="BU162" t="s">
        <v>326</v>
      </c>
      <c r="BV162" t="s">
        <v>106</v>
      </c>
      <c r="BY162">
        <v>12395.33</v>
      </c>
      <c r="CA162" t="s">
        <v>152</v>
      </c>
      <c r="CC162" t="s">
        <v>109</v>
      </c>
      <c r="CD162">
        <v>7441</v>
      </c>
      <c r="CE162" t="s">
        <v>319</v>
      </c>
      <c r="CF162" s="2">
        <v>44300</v>
      </c>
      <c r="CI162">
        <v>1</v>
      </c>
      <c r="CJ162">
        <v>1</v>
      </c>
      <c r="CK162">
        <v>22</v>
      </c>
      <c r="CL162" t="s">
        <v>80</v>
      </c>
    </row>
    <row r="163" spans="1:90" x14ac:dyDescent="0.25">
      <c r="A163" t="s">
        <v>311</v>
      </c>
      <c r="B163" t="s">
        <v>312</v>
      </c>
      <c r="C163" t="s">
        <v>72</v>
      </c>
      <c r="E163" t="str">
        <f>"GAB2002653"</f>
        <v>GAB2002653</v>
      </c>
      <c r="F163" s="2">
        <v>44298</v>
      </c>
      <c r="G163">
        <v>202110</v>
      </c>
      <c r="H163" t="s">
        <v>108</v>
      </c>
      <c r="I163" t="s">
        <v>109</v>
      </c>
      <c r="J163" t="s">
        <v>313</v>
      </c>
      <c r="K163" t="s">
        <v>75</v>
      </c>
      <c r="L163" t="s">
        <v>617</v>
      </c>
      <c r="M163" t="s">
        <v>618</v>
      </c>
      <c r="N163" t="s">
        <v>700</v>
      </c>
      <c r="O163" t="s">
        <v>78</v>
      </c>
      <c r="P163" t="str">
        <f>"CT065273                      "</f>
        <v xml:space="preserve">CT065273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23.37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0.5</v>
      </c>
      <c r="BJ163">
        <v>2.4</v>
      </c>
      <c r="BK163">
        <v>2.5</v>
      </c>
      <c r="BL163">
        <v>122.81</v>
      </c>
      <c r="BM163">
        <v>18.420000000000002</v>
      </c>
      <c r="BN163">
        <v>141.22999999999999</v>
      </c>
      <c r="BO163">
        <v>141.22999999999999</v>
      </c>
      <c r="BQ163" t="s">
        <v>375</v>
      </c>
      <c r="BR163" t="s">
        <v>316</v>
      </c>
      <c r="BS163" s="2">
        <v>44299</v>
      </c>
      <c r="BT163" s="3">
        <v>0.57430555555555551</v>
      </c>
      <c r="BU163" t="s">
        <v>701</v>
      </c>
      <c r="BV163" t="s">
        <v>106</v>
      </c>
      <c r="BY163">
        <v>12048.75</v>
      </c>
      <c r="CA163" t="s">
        <v>621</v>
      </c>
      <c r="CC163" t="s">
        <v>618</v>
      </c>
      <c r="CD163">
        <v>3100</v>
      </c>
      <c r="CE163" t="s">
        <v>416</v>
      </c>
      <c r="CF163" s="2">
        <v>44300</v>
      </c>
      <c r="CI163">
        <v>1</v>
      </c>
      <c r="CJ163">
        <v>1</v>
      </c>
      <c r="CK163">
        <v>23</v>
      </c>
      <c r="CL163" t="s">
        <v>80</v>
      </c>
    </row>
    <row r="164" spans="1:90" x14ac:dyDescent="0.25">
      <c r="A164" t="s">
        <v>311</v>
      </c>
      <c r="B164" t="s">
        <v>312</v>
      </c>
      <c r="C164" t="s">
        <v>72</v>
      </c>
      <c r="E164" t="str">
        <f>"GAB2002652"</f>
        <v>GAB2002652</v>
      </c>
      <c r="F164" s="2">
        <v>44298</v>
      </c>
      <c r="G164">
        <v>202110</v>
      </c>
      <c r="H164" t="s">
        <v>108</v>
      </c>
      <c r="I164" t="s">
        <v>109</v>
      </c>
      <c r="J164" t="s">
        <v>313</v>
      </c>
      <c r="K164" t="s">
        <v>75</v>
      </c>
      <c r="L164" t="s">
        <v>191</v>
      </c>
      <c r="M164" t="s">
        <v>192</v>
      </c>
      <c r="N164" t="s">
        <v>405</v>
      </c>
      <c r="O164" t="s">
        <v>78</v>
      </c>
      <c r="P164" t="str">
        <f>"CT065274                      "</f>
        <v xml:space="preserve">CT065274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7.69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0.3</v>
      </c>
      <c r="BJ164">
        <v>2.8</v>
      </c>
      <c r="BK164">
        <v>3</v>
      </c>
      <c r="BL164">
        <v>40.4</v>
      </c>
      <c r="BM164">
        <v>6.06</v>
      </c>
      <c r="BN164">
        <v>46.46</v>
      </c>
      <c r="BO164">
        <v>46.46</v>
      </c>
      <c r="BQ164" t="s">
        <v>406</v>
      </c>
      <c r="BR164" t="s">
        <v>316</v>
      </c>
      <c r="BS164" s="2">
        <v>44299</v>
      </c>
      <c r="BT164" s="3">
        <v>0.4069444444444445</v>
      </c>
      <c r="BU164" t="s">
        <v>293</v>
      </c>
      <c r="BV164" t="s">
        <v>106</v>
      </c>
      <c r="BY164">
        <v>13761</v>
      </c>
      <c r="CA164" t="s">
        <v>193</v>
      </c>
      <c r="CC164" t="s">
        <v>192</v>
      </c>
      <c r="CD164">
        <v>7600</v>
      </c>
      <c r="CE164" t="s">
        <v>323</v>
      </c>
      <c r="CF164" s="2">
        <v>44300</v>
      </c>
      <c r="CI164">
        <v>1</v>
      </c>
      <c r="CJ164">
        <v>1</v>
      </c>
      <c r="CK164">
        <v>22</v>
      </c>
      <c r="CL164" t="s">
        <v>80</v>
      </c>
    </row>
    <row r="165" spans="1:90" x14ac:dyDescent="0.25">
      <c r="A165" t="s">
        <v>311</v>
      </c>
      <c r="B165" t="s">
        <v>312</v>
      </c>
      <c r="C165" t="s">
        <v>72</v>
      </c>
      <c r="E165" t="str">
        <f>"GAB2002667"</f>
        <v>GAB2002667</v>
      </c>
      <c r="F165" s="2">
        <v>44298</v>
      </c>
      <c r="G165">
        <v>202110</v>
      </c>
      <c r="H165" t="s">
        <v>108</v>
      </c>
      <c r="I165" t="s">
        <v>109</v>
      </c>
      <c r="J165" t="s">
        <v>313</v>
      </c>
      <c r="K165" t="s">
        <v>75</v>
      </c>
      <c r="L165" t="s">
        <v>327</v>
      </c>
      <c r="M165" t="s">
        <v>328</v>
      </c>
      <c r="N165" t="s">
        <v>329</v>
      </c>
      <c r="O165" t="s">
        <v>78</v>
      </c>
      <c r="P165" t="str">
        <f>"CT065277                      "</f>
        <v xml:space="preserve">CT065277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19.059999999999999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0.5</v>
      </c>
      <c r="BJ165">
        <v>1.8</v>
      </c>
      <c r="BK165">
        <v>2</v>
      </c>
      <c r="BL165">
        <v>100.18</v>
      </c>
      <c r="BM165">
        <v>15.03</v>
      </c>
      <c r="BN165">
        <v>115.21</v>
      </c>
      <c r="BO165">
        <v>115.21</v>
      </c>
      <c r="BQ165" t="s">
        <v>770</v>
      </c>
      <c r="BR165" t="s">
        <v>316</v>
      </c>
      <c r="BS165" s="2">
        <v>44299</v>
      </c>
      <c r="BT165" s="3">
        <v>0.4368055555555555</v>
      </c>
      <c r="BU165" t="s">
        <v>253</v>
      </c>
      <c r="BV165" t="s">
        <v>106</v>
      </c>
      <c r="BY165">
        <v>8936.73</v>
      </c>
      <c r="CA165" t="s">
        <v>513</v>
      </c>
      <c r="CC165" t="s">
        <v>328</v>
      </c>
      <c r="CD165">
        <v>9459</v>
      </c>
      <c r="CE165" t="s">
        <v>771</v>
      </c>
      <c r="CF165" s="2">
        <v>44299</v>
      </c>
      <c r="CI165">
        <v>1</v>
      </c>
      <c r="CJ165">
        <v>1</v>
      </c>
      <c r="CK165">
        <v>23</v>
      </c>
      <c r="CL165" t="s">
        <v>80</v>
      </c>
    </row>
    <row r="166" spans="1:90" x14ac:dyDescent="0.25">
      <c r="A166" t="s">
        <v>311</v>
      </c>
      <c r="B166" t="s">
        <v>312</v>
      </c>
      <c r="C166" t="s">
        <v>72</v>
      </c>
      <c r="E166" t="str">
        <f>"GAB2002664"</f>
        <v>GAB2002664</v>
      </c>
      <c r="F166" s="2">
        <v>44298</v>
      </c>
      <c r="G166">
        <v>202110</v>
      </c>
      <c r="H166" t="s">
        <v>108</v>
      </c>
      <c r="I166" t="s">
        <v>109</v>
      </c>
      <c r="J166" t="s">
        <v>313</v>
      </c>
      <c r="K166" t="s">
        <v>75</v>
      </c>
      <c r="L166" t="s">
        <v>108</v>
      </c>
      <c r="M166" t="s">
        <v>109</v>
      </c>
      <c r="N166" t="s">
        <v>772</v>
      </c>
      <c r="O166" t="s">
        <v>78</v>
      </c>
      <c r="P166" t="str">
        <f>"003330                        "</f>
        <v xml:space="preserve">003330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7.69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2.4</v>
      </c>
      <c r="BK166">
        <v>3</v>
      </c>
      <c r="BL166">
        <v>40.4</v>
      </c>
      <c r="BM166">
        <v>6.06</v>
      </c>
      <c r="BN166">
        <v>46.46</v>
      </c>
      <c r="BO166">
        <v>46.46</v>
      </c>
      <c r="BQ166" t="s">
        <v>375</v>
      </c>
      <c r="BR166" t="s">
        <v>316</v>
      </c>
      <c r="BS166" s="2">
        <v>44299</v>
      </c>
      <c r="BT166" s="3">
        <v>0.46458333333333335</v>
      </c>
      <c r="BU166" t="s">
        <v>589</v>
      </c>
      <c r="BV166" t="s">
        <v>80</v>
      </c>
      <c r="BW166" t="s">
        <v>159</v>
      </c>
      <c r="BX166" t="s">
        <v>164</v>
      </c>
      <c r="BY166">
        <v>11874.72</v>
      </c>
      <c r="CA166" t="s">
        <v>181</v>
      </c>
      <c r="CC166" t="s">
        <v>109</v>
      </c>
      <c r="CD166">
        <v>7441</v>
      </c>
      <c r="CE166" t="s">
        <v>344</v>
      </c>
      <c r="CF166" s="2">
        <v>44300</v>
      </c>
      <c r="CI166">
        <v>1</v>
      </c>
      <c r="CJ166">
        <v>1</v>
      </c>
      <c r="CK166">
        <v>22</v>
      </c>
      <c r="CL166" t="s">
        <v>80</v>
      </c>
    </row>
    <row r="167" spans="1:90" x14ac:dyDescent="0.25">
      <c r="A167" t="s">
        <v>311</v>
      </c>
      <c r="B167" t="s">
        <v>312</v>
      </c>
      <c r="C167" t="s">
        <v>72</v>
      </c>
      <c r="E167" t="str">
        <f>"GAB2002665"</f>
        <v>GAB2002665</v>
      </c>
      <c r="F167" s="2">
        <v>44298</v>
      </c>
      <c r="G167">
        <v>202110</v>
      </c>
      <c r="H167" t="s">
        <v>108</v>
      </c>
      <c r="I167" t="s">
        <v>109</v>
      </c>
      <c r="J167" t="s">
        <v>313</v>
      </c>
      <c r="K167" t="s">
        <v>75</v>
      </c>
      <c r="L167" t="s">
        <v>103</v>
      </c>
      <c r="M167" t="s">
        <v>104</v>
      </c>
      <c r="N167" t="s">
        <v>364</v>
      </c>
      <c r="O167" t="s">
        <v>78</v>
      </c>
      <c r="P167" t="str">
        <f>"CT065286                      "</f>
        <v xml:space="preserve">CT065286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12.3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2.5</v>
      </c>
      <c r="BK167">
        <v>2.5</v>
      </c>
      <c r="BL167">
        <v>64.63</v>
      </c>
      <c r="BM167">
        <v>9.69</v>
      </c>
      <c r="BN167">
        <v>74.319999999999993</v>
      </c>
      <c r="BO167">
        <v>74.319999999999993</v>
      </c>
      <c r="BQ167" t="s">
        <v>773</v>
      </c>
      <c r="BR167" t="s">
        <v>316</v>
      </c>
      <c r="BS167" s="2">
        <v>44299</v>
      </c>
      <c r="BT167" s="3">
        <v>0.39027777777777778</v>
      </c>
      <c r="BU167" t="s">
        <v>709</v>
      </c>
      <c r="BV167" t="s">
        <v>106</v>
      </c>
      <c r="BY167">
        <v>12309.17</v>
      </c>
      <c r="CA167" t="s">
        <v>655</v>
      </c>
      <c r="CC167" t="s">
        <v>104</v>
      </c>
      <c r="CD167">
        <v>157</v>
      </c>
      <c r="CE167" t="s">
        <v>344</v>
      </c>
      <c r="CF167" s="2">
        <v>44299</v>
      </c>
      <c r="CI167">
        <v>1</v>
      </c>
      <c r="CJ167">
        <v>1</v>
      </c>
      <c r="CK167">
        <v>21</v>
      </c>
      <c r="CL167" t="s">
        <v>80</v>
      </c>
    </row>
    <row r="168" spans="1:90" x14ac:dyDescent="0.25">
      <c r="A168" t="s">
        <v>311</v>
      </c>
      <c r="B168" t="s">
        <v>312</v>
      </c>
      <c r="C168" t="s">
        <v>72</v>
      </c>
      <c r="E168" t="str">
        <f>"GAB2002670"</f>
        <v>GAB2002670</v>
      </c>
      <c r="F168" s="2">
        <v>44298</v>
      </c>
      <c r="G168">
        <v>202110</v>
      </c>
      <c r="H168" t="s">
        <v>108</v>
      </c>
      <c r="I168" t="s">
        <v>109</v>
      </c>
      <c r="J168" t="s">
        <v>313</v>
      </c>
      <c r="K168" t="s">
        <v>75</v>
      </c>
      <c r="L168" t="s">
        <v>85</v>
      </c>
      <c r="M168" t="s">
        <v>86</v>
      </c>
      <c r="N168" t="s">
        <v>697</v>
      </c>
      <c r="O168" t="s">
        <v>78</v>
      </c>
      <c r="P168" t="str">
        <f>"CT065278                      "</f>
        <v xml:space="preserve">CT065278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12.3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2.2000000000000002</v>
      </c>
      <c r="BK168">
        <v>2.5</v>
      </c>
      <c r="BL168">
        <v>64.63</v>
      </c>
      <c r="BM168">
        <v>9.69</v>
      </c>
      <c r="BN168">
        <v>74.319999999999993</v>
      </c>
      <c r="BO168">
        <v>74.319999999999993</v>
      </c>
      <c r="BQ168" t="s">
        <v>510</v>
      </c>
      <c r="BR168" t="s">
        <v>316</v>
      </c>
      <c r="BS168" s="2">
        <v>44299</v>
      </c>
      <c r="BT168" s="3">
        <v>0.40416666666666662</v>
      </c>
      <c r="BU168" t="s">
        <v>774</v>
      </c>
      <c r="BV168" t="s">
        <v>106</v>
      </c>
      <c r="BY168">
        <v>11167.07</v>
      </c>
      <c r="BZ168" t="s">
        <v>30</v>
      </c>
      <c r="CA168" t="s">
        <v>699</v>
      </c>
      <c r="CC168" t="s">
        <v>86</v>
      </c>
      <c r="CD168">
        <v>1475</v>
      </c>
      <c r="CE168" t="s">
        <v>344</v>
      </c>
      <c r="CF168" s="2">
        <v>44300</v>
      </c>
      <c r="CI168">
        <v>1</v>
      </c>
      <c r="CJ168">
        <v>1</v>
      </c>
      <c r="CK168">
        <v>21</v>
      </c>
      <c r="CL168" t="s">
        <v>80</v>
      </c>
    </row>
    <row r="169" spans="1:90" x14ac:dyDescent="0.25">
      <c r="A169" t="s">
        <v>311</v>
      </c>
      <c r="B169" t="s">
        <v>312</v>
      </c>
      <c r="C169" t="s">
        <v>72</v>
      </c>
      <c r="E169" t="str">
        <f>"GAB2002651"</f>
        <v>GAB2002651</v>
      </c>
      <c r="F169" s="2">
        <v>44298</v>
      </c>
      <c r="G169">
        <v>202110</v>
      </c>
      <c r="H169" t="s">
        <v>108</v>
      </c>
      <c r="I169" t="s">
        <v>109</v>
      </c>
      <c r="J169" t="s">
        <v>313</v>
      </c>
      <c r="K169" t="s">
        <v>75</v>
      </c>
      <c r="L169" t="s">
        <v>108</v>
      </c>
      <c r="M169" t="s">
        <v>109</v>
      </c>
      <c r="N169" t="s">
        <v>403</v>
      </c>
      <c r="O169" t="s">
        <v>78</v>
      </c>
      <c r="P169" t="str">
        <f>"CT065272                      "</f>
        <v xml:space="preserve">CT065272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7.69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1.8</v>
      </c>
      <c r="BK169">
        <v>2</v>
      </c>
      <c r="BL169">
        <v>40.4</v>
      </c>
      <c r="BM169">
        <v>6.06</v>
      </c>
      <c r="BN169">
        <v>46.46</v>
      </c>
      <c r="BO169">
        <v>46.46</v>
      </c>
      <c r="BQ169" t="s">
        <v>404</v>
      </c>
      <c r="BR169" t="s">
        <v>316</v>
      </c>
      <c r="BS169" s="2">
        <v>44299</v>
      </c>
      <c r="BT169" s="3">
        <v>0.54166666666666663</v>
      </c>
      <c r="BU169" t="s">
        <v>602</v>
      </c>
      <c r="BV169" t="s">
        <v>80</v>
      </c>
      <c r="BW169" t="s">
        <v>146</v>
      </c>
      <c r="BX169" t="s">
        <v>194</v>
      </c>
      <c r="BY169">
        <v>9182.7000000000007</v>
      </c>
      <c r="CA169" t="s">
        <v>182</v>
      </c>
      <c r="CC169" t="s">
        <v>109</v>
      </c>
      <c r="CD169">
        <v>7550</v>
      </c>
      <c r="CE169" t="s">
        <v>323</v>
      </c>
      <c r="CF169" s="2">
        <v>44300</v>
      </c>
      <c r="CI169">
        <v>1</v>
      </c>
      <c r="CJ169">
        <v>1</v>
      </c>
      <c r="CK169">
        <v>22</v>
      </c>
      <c r="CL169" t="s">
        <v>80</v>
      </c>
    </row>
    <row r="170" spans="1:90" x14ac:dyDescent="0.25">
      <c r="A170" t="s">
        <v>311</v>
      </c>
      <c r="B170" t="s">
        <v>312</v>
      </c>
      <c r="C170" t="s">
        <v>72</v>
      </c>
      <c r="E170" t="str">
        <f>"009940993851"</f>
        <v>009940993851</v>
      </c>
      <c r="F170" s="2">
        <v>44298</v>
      </c>
      <c r="G170">
        <v>202110</v>
      </c>
      <c r="H170" t="s">
        <v>89</v>
      </c>
      <c r="I170" t="s">
        <v>90</v>
      </c>
      <c r="J170" t="s">
        <v>775</v>
      </c>
      <c r="K170" t="s">
        <v>75</v>
      </c>
      <c r="L170" t="s">
        <v>205</v>
      </c>
      <c r="M170" t="s">
        <v>109</v>
      </c>
      <c r="N170" t="s">
        <v>776</v>
      </c>
      <c r="O170" t="s">
        <v>129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25.58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4</v>
      </c>
      <c r="BI170">
        <v>12</v>
      </c>
      <c r="BJ170">
        <v>21.1</v>
      </c>
      <c r="BK170">
        <v>22</v>
      </c>
      <c r="BL170">
        <v>139.41999999999999</v>
      </c>
      <c r="BM170">
        <v>20.91</v>
      </c>
      <c r="BN170">
        <v>160.33000000000001</v>
      </c>
      <c r="BO170">
        <v>160.33000000000001</v>
      </c>
      <c r="BR170" t="s">
        <v>777</v>
      </c>
      <c r="BS170" s="2">
        <v>44302</v>
      </c>
      <c r="BT170" s="3">
        <v>0.48333333333333334</v>
      </c>
      <c r="BU170" t="s">
        <v>366</v>
      </c>
      <c r="BV170" t="s">
        <v>80</v>
      </c>
      <c r="BW170" t="s">
        <v>146</v>
      </c>
      <c r="BX170" t="s">
        <v>194</v>
      </c>
      <c r="BY170">
        <v>26400</v>
      </c>
      <c r="CA170" t="s">
        <v>112</v>
      </c>
      <c r="CC170" t="s">
        <v>109</v>
      </c>
      <c r="CD170">
        <v>7460</v>
      </c>
      <c r="CE170" t="s">
        <v>778</v>
      </c>
      <c r="CF170" s="2">
        <v>44305</v>
      </c>
      <c r="CI170">
        <v>2</v>
      </c>
      <c r="CJ170">
        <v>4</v>
      </c>
      <c r="CK170" t="s">
        <v>203</v>
      </c>
      <c r="CL170" t="s">
        <v>80</v>
      </c>
    </row>
    <row r="171" spans="1:90" x14ac:dyDescent="0.25">
      <c r="A171" t="s">
        <v>311</v>
      </c>
      <c r="B171" t="s">
        <v>312</v>
      </c>
      <c r="C171" t="s">
        <v>72</v>
      </c>
      <c r="E171" t="str">
        <f>"009940773336"</f>
        <v>009940773336</v>
      </c>
      <c r="F171" s="2">
        <v>44298</v>
      </c>
      <c r="G171">
        <v>202110</v>
      </c>
      <c r="H171" t="s">
        <v>257</v>
      </c>
      <c r="I171" t="s">
        <v>258</v>
      </c>
      <c r="J171" t="s">
        <v>356</v>
      </c>
      <c r="K171" t="s">
        <v>75</v>
      </c>
      <c r="L171" t="s">
        <v>93</v>
      </c>
      <c r="M171" t="s">
        <v>94</v>
      </c>
      <c r="N171" t="s">
        <v>364</v>
      </c>
      <c r="O171" t="s">
        <v>129</v>
      </c>
      <c r="P171" t="str">
        <f>"NA                            "</f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16.75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11.1</v>
      </c>
      <c r="BJ171">
        <v>19.600000000000001</v>
      </c>
      <c r="BK171">
        <v>20</v>
      </c>
      <c r="BL171">
        <v>93.03</v>
      </c>
      <c r="BM171">
        <v>13.95</v>
      </c>
      <c r="BN171">
        <v>106.98</v>
      </c>
      <c r="BO171">
        <v>106.98</v>
      </c>
      <c r="BQ171" t="s">
        <v>779</v>
      </c>
      <c r="BR171" t="s">
        <v>361</v>
      </c>
      <c r="BS171" s="2">
        <v>44300</v>
      </c>
      <c r="BT171" s="3">
        <v>0.43333333333333335</v>
      </c>
      <c r="BU171" t="s">
        <v>780</v>
      </c>
      <c r="BV171" t="s">
        <v>106</v>
      </c>
      <c r="BY171">
        <v>98081.82</v>
      </c>
      <c r="CA171" t="s">
        <v>781</v>
      </c>
      <c r="CC171" t="s">
        <v>94</v>
      </c>
      <c r="CD171">
        <v>4000</v>
      </c>
      <c r="CE171" t="s">
        <v>83</v>
      </c>
      <c r="CF171" s="2">
        <v>44300</v>
      </c>
      <c r="CI171">
        <v>0</v>
      </c>
      <c r="CJ171">
        <v>0</v>
      </c>
      <c r="CK171" t="s">
        <v>131</v>
      </c>
      <c r="CL171" t="s">
        <v>80</v>
      </c>
    </row>
    <row r="172" spans="1:90" x14ac:dyDescent="0.25">
      <c r="A172" t="s">
        <v>311</v>
      </c>
      <c r="B172" t="s">
        <v>312</v>
      </c>
      <c r="C172" t="s">
        <v>72</v>
      </c>
      <c r="E172" t="str">
        <f>"009940933399"</f>
        <v>009940933399</v>
      </c>
      <c r="F172" s="2">
        <v>44298</v>
      </c>
      <c r="G172">
        <v>202110</v>
      </c>
      <c r="H172" t="s">
        <v>257</v>
      </c>
      <c r="I172" t="s">
        <v>258</v>
      </c>
      <c r="J172" t="s">
        <v>356</v>
      </c>
      <c r="K172" t="s">
        <v>75</v>
      </c>
      <c r="L172" t="s">
        <v>205</v>
      </c>
      <c r="M172" t="s">
        <v>109</v>
      </c>
      <c r="N172" t="s">
        <v>782</v>
      </c>
      <c r="O172" t="s">
        <v>129</v>
      </c>
      <c r="P172" t="str">
        <f>"2104120190                    "</f>
        <v xml:space="preserve">2104120190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84.82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27.2</v>
      </c>
      <c r="BJ172">
        <v>57.7</v>
      </c>
      <c r="BK172">
        <v>58</v>
      </c>
      <c r="BL172">
        <v>450.74</v>
      </c>
      <c r="BM172">
        <v>67.61</v>
      </c>
      <c r="BN172">
        <v>518.35</v>
      </c>
      <c r="BO172">
        <v>518.35</v>
      </c>
      <c r="BQ172" t="s">
        <v>136</v>
      </c>
      <c r="BR172" t="s">
        <v>136</v>
      </c>
      <c r="BS172" s="2">
        <v>44300</v>
      </c>
      <c r="BT172" s="3">
        <v>0.47083333333333338</v>
      </c>
      <c r="BU172" t="s">
        <v>366</v>
      </c>
      <c r="BV172" t="s">
        <v>106</v>
      </c>
      <c r="BY172">
        <v>288348</v>
      </c>
      <c r="CA172" t="s">
        <v>112</v>
      </c>
      <c r="CC172" t="s">
        <v>109</v>
      </c>
      <c r="CD172">
        <v>7460</v>
      </c>
      <c r="CE172" t="s">
        <v>83</v>
      </c>
      <c r="CF172" s="2">
        <v>44301</v>
      </c>
      <c r="CI172">
        <v>0</v>
      </c>
      <c r="CJ172">
        <v>0</v>
      </c>
      <c r="CK172" t="s">
        <v>306</v>
      </c>
      <c r="CL172" t="s">
        <v>80</v>
      </c>
    </row>
    <row r="173" spans="1:90" x14ac:dyDescent="0.25">
      <c r="A173" t="s">
        <v>311</v>
      </c>
      <c r="B173" t="s">
        <v>312</v>
      </c>
      <c r="C173" t="s">
        <v>72</v>
      </c>
      <c r="E173" t="str">
        <f>"GAB2002679"</f>
        <v>GAB2002679</v>
      </c>
      <c r="F173" s="2">
        <v>44299</v>
      </c>
      <c r="G173">
        <v>202110</v>
      </c>
      <c r="H173" t="s">
        <v>108</v>
      </c>
      <c r="I173" t="s">
        <v>109</v>
      </c>
      <c r="J173" t="s">
        <v>313</v>
      </c>
      <c r="K173" t="s">
        <v>75</v>
      </c>
      <c r="L173" t="s">
        <v>108</v>
      </c>
      <c r="M173" t="s">
        <v>109</v>
      </c>
      <c r="N173" t="s">
        <v>783</v>
      </c>
      <c r="O173" t="s">
        <v>78</v>
      </c>
      <c r="P173" t="str">
        <f>"CT065303                      "</f>
        <v xml:space="preserve">CT065303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7.69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0.5</v>
      </c>
      <c r="BJ173">
        <v>2</v>
      </c>
      <c r="BK173">
        <v>2</v>
      </c>
      <c r="BL173">
        <v>40.4</v>
      </c>
      <c r="BM173">
        <v>6.06</v>
      </c>
      <c r="BN173">
        <v>46.46</v>
      </c>
      <c r="BO173">
        <v>46.46</v>
      </c>
      <c r="BQ173" t="s">
        <v>531</v>
      </c>
      <c r="BR173" t="s">
        <v>316</v>
      </c>
      <c r="BS173" s="2">
        <v>44300</v>
      </c>
      <c r="BT173" s="3">
        <v>0.3923611111111111</v>
      </c>
      <c r="BU173" t="s">
        <v>286</v>
      </c>
      <c r="BV173" t="s">
        <v>106</v>
      </c>
      <c r="BY173">
        <v>10138.4</v>
      </c>
      <c r="CA173" t="s">
        <v>152</v>
      </c>
      <c r="CC173" t="s">
        <v>109</v>
      </c>
      <c r="CD173">
        <v>7441</v>
      </c>
      <c r="CE173" t="s">
        <v>416</v>
      </c>
      <c r="CF173" s="2">
        <v>44301</v>
      </c>
      <c r="CI173">
        <v>1</v>
      </c>
      <c r="CJ173">
        <v>1</v>
      </c>
      <c r="CK173">
        <v>22</v>
      </c>
      <c r="CL173" t="s">
        <v>80</v>
      </c>
    </row>
    <row r="174" spans="1:90" x14ac:dyDescent="0.25">
      <c r="A174" t="s">
        <v>311</v>
      </c>
      <c r="B174" t="s">
        <v>312</v>
      </c>
      <c r="C174" t="s">
        <v>72</v>
      </c>
      <c r="E174" t="str">
        <f>"GAB2002696"</f>
        <v>GAB2002696</v>
      </c>
      <c r="F174" s="2">
        <v>44299</v>
      </c>
      <c r="G174">
        <v>202110</v>
      </c>
      <c r="H174" t="s">
        <v>108</v>
      </c>
      <c r="I174" t="s">
        <v>109</v>
      </c>
      <c r="J174" t="s">
        <v>313</v>
      </c>
      <c r="K174" t="s">
        <v>75</v>
      </c>
      <c r="L174" t="s">
        <v>113</v>
      </c>
      <c r="M174" t="s">
        <v>114</v>
      </c>
      <c r="N174" t="s">
        <v>417</v>
      </c>
      <c r="O174" t="s">
        <v>78</v>
      </c>
      <c r="P174" t="str">
        <f>"003335                        "</f>
        <v xml:space="preserve">003335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27.67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0.3</v>
      </c>
      <c r="BJ174">
        <v>2.9</v>
      </c>
      <c r="BK174">
        <v>3</v>
      </c>
      <c r="BL174">
        <v>145.43</v>
      </c>
      <c r="BM174">
        <v>21.81</v>
      </c>
      <c r="BN174">
        <v>167.24</v>
      </c>
      <c r="BO174">
        <v>167.24</v>
      </c>
      <c r="BQ174" t="s">
        <v>375</v>
      </c>
      <c r="BR174" t="s">
        <v>316</v>
      </c>
      <c r="BS174" s="2">
        <v>44300</v>
      </c>
      <c r="BT174" s="3">
        <v>0.40208333333333335</v>
      </c>
      <c r="BU174" t="s">
        <v>784</v>
      </c>
      <c r="BV174" t="s">
        <v>106</v>
      </c>
      <c r="BY174">
        <v>14560.08</v>
      </c>
      <c r="CA174" t="s">
        <v>225</v>
      </c>
      <c r="CC174" t="s">
        <v>114</v>
      </c>
      <c r="CD174">
        <v>1739</v>
      </c>
      <c r="CE174" t="s">
        <v>319</v>
      </c>
      <c r="CF174" s="2">
        <v>44300</v>
      </c>
      <c r="CI174">
        <v>1</v>
      </c>
      <c r="CJ174">
        <v>1</v>
      </c>
      <c r="CK174">
        <v>23</v>
      </c>
      <c r="CL174" t="s">
        <v>80</v>
      </c>
    </row>
    <row r="175" spans="1:90" x14ac:dyDescent="0.25">
      <c r="A175" t="s">
        <v>311</v>
      </c>
      <c r="B175" t="s">
        <v>312</v>
      </c>
      <c r="C175" t="s">
        <v>72</v>
      </c>
      <c r="E175" t="str">
        <f>"GAB2002672"</f>
        <v>GAB2002672</v>
      </c>
      <c r="F175" s="2">
        <v>44299</v>
      </c>
      <c r="G175">
        <v>202110</v>
      </c>
      <c r="H175" t="s">
        <v>108</v>
      </c>
      <c r="I175" t="s">
        <v>109</v>
      </c>
      <c r="J175" t="s">
        <v>313</v>
      </c>
      <c r="K175" t="s">
        <v>75</v>
      </c>
      <c r="L175" t="s">
        <v>132</v>
      </c>
      <c r="M175" t="s">
        <v>133</v>
      </c>
      <c r="N175" t="s">
        <v>785</v>
      </c>
      <c r="O175" t="s">
        <v>78</v>
      </c>
      <c r="P175" t="str">
        <f>"CT065291                      "</f>
        <v xml:space="preserve">CT065291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23.37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0.4</v>
      </c>
      <c r="BJ175">
        <v>2.4</v>
      </c>
      <c r="BK175">
        <v>2.5</v>
      </c>
      <c r="BL175">
        <v>122.81</v>
      </c>
      <c r="BM175">
        <v>18.420000000000002</v>
      </c>
      <c r="BN175">
        <v>141.22999999999999</v>
      </c>
      <c r="BO175">
        <v>141.22999999999999</v>
      </c>
      <c r="BQ175" t="s">
        <v>786</v>
      </c>
      <c r="BR175" t="s">
        <v>316</v>
      </c>
      <c r="BS175" s="2">
        <v>44300</v>
      </c>
      <c r="BT175" s="3">
        <v>0.42708333333333331</v>
      </c>
      <c r="BU175" t="s">
        <v>787</v>
      </c>
      <c r="BV175" t="s">
        <v>106</v>
      </c>
      <c r="BY175">
        <v>11977.6</v>
      </c>
      <c r="CA175" t="s">
        <v>199</v>
      </c>
      <c r="CC175" t="s">
        <v>133</v>
      </c>
      <c r="CD175">
        <v>1930</v>
      </c>
      <c r="CE175" t="s">
        <v>319</v>
      </c>
      <c r="CF175" s="2">
        <v>44300</v>
      </c>
      <c r="CI175">
        <v>1</v>
      </c>
      <c r="CJ175">
        <v>1</v>
      </c>
      <c r="CK175">
        <v>23</v>
      </c>
      <c r="CL175" t="s">
        <v>80</v>
      </c>
    </row>
    <row r="176" spans="1:90" x14ac:dyDescent="0.25">
      <c r="A176" t="s">
        <v>311</v>
      </c>
      <c r="B176" t="s">
        <v>312</v>
      </c>
      <c r="C176" t="s">
        <v>72</v>
      </c>
      <c r="E176" t="str">
        <f>"GAB2002681"</f>
        <v>GAB2002681</v>
      </c>
      <c r="F176" s="2">
        <v>44299</v>
      </c>
      <c r="G176">
        <v>202110</v>
      </c>
      <c r="H176" t="s">
        <v>108</v>
      </c>
      <c r="I176" t="s">
        <v>109</v>
      </c>
      <c r="J176" t="s">
        <v>313</v>
      </c>
      <c r="K176" t="s">
        <v>75</v>
      </c>
      <c r="L176" t="s">
        <v>372</v>
      </c>
      <c r="M176" t="s">
        <v>373</v>
      </c>
      <c r="N176" t="s">
        <v>408</v>
      </c>
      <c r="O176" t="s">
        <v>78</v>
      </c>
      <c r="P176" t="str">
        <f>"CT065301                      "</f>
        <v xml:space="preserve">CT065301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19.059999999999999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2</v>
      </c>
      <c r="BK176">
        <v>2</v>
      </c>
      <c r="BL176">
        <v>100.18</v>
      </c>
      <c r="BM176">
        <v>15.03</v>
      </c>
      <c r="BN176">
        <v>115.21</v>
      </c>
      <c r="BO176">
        <v>115.21</v>
      </c>
      <c r="BQ176" t="s">
        <v>409</v>
      </c>
      <c r="BR176" t="s">
        <v>316</v>
      </c>
      <c r="BS176" s="2">
        <v>44300</v>
      </c>
      <c r="BT176" s="3">
        <v>0.4375</v>
      </c>
      <c r="BU176" t="s">
        <v>788</v>
      </c>
      <c r="BV176" t="s">
        <v>106</v>
      </c>
      <c r="BY176">
        <v>9828.89</v>
      </c>
      <c r="CA176" t="s">
        <v>789</v>
      </c>
      <c r="CC176" t="s">
        <v>373</v>
      </c>
      <c r="CD176">
        <v>555</v>
      </c>
      <c r="CE176" t="s">
        <v>344</v>
      </c>
      <c r="CF176" s="2">
        <v>44300</v>
      </c>
      <c r="CI176">
        <v>1</v>
      </c>
      <c r="CJ176">
        <v>1</v>
      </c>
      <c r="CK176">
        <v>23</v>
      </c>
      <c r="CL176" t="s">
        <v>80</v>
      </c>
    </row>
    <row r="177" spans="1:90" x14ac:dyDescent="0.25">
      <c r="A177" t="s">
        <v>311</v>
      </c>
      <c r="B177" t="s">
        <v>312</v>
      </c>
      <c r="C177" t="s">
        <v>72</v>
      </c>
      <c r="E177" t="str">
        <f>"GAB2002673"</f>
        <v>GAB2002673</v>
      </c>
      <c r="F177" s="2">
        <v>44299</v>
      </c>
      <c r="G177">
        <v>202110</v>
      </c>
      <c r="H177" t="s">
        <v>108</v>
      </c>
      <c r="I177" t="s">
        <v>109</v>
      </c>
      <c r="J177" t="s">
        <v>313</v>
      </c>
      <c r="K177" t="s">
        <v>75</v>
      </c>
      <c r="L177" t="s">
        <v>191</v>
      </c>
      <c r="M177" t="s">
        <v>192</v>
      </c>
      <c r="N177" t="s">
        <v>405</v>
      </c>
      <c r="O177" t="s">
        <v>78</v>
      </c>
      <c r="P177" t="str">
        <f>"CT065293                      "</f>
        <v xml:space="preserve">CT065293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7.69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0.3</v>
      </c>
      <c r="BJ177">
        <v>2.2999999999999998</v>
      </c>
      <c r="BK177">
        <v>3</v>
      </c>
      <c r="BL177">
        <v>40.4</v>
      </c>
      <c r="BM177">
        <v>6.06</v>
      </c>
      <c r="BN177">
        <v>46.46</v>
      </c>
      <c r="BO177">
        <v>46.46</v>
      </c>
      <c r="BQ177" t="s">
        <v>406</v>
      </c>
      <c r="BR177" t="s">
        <v>316</v>
      </c>
      <c r="BS177" s="2">
        <v>44300</v>
      </c>
      <c r="BT177" s="3">
        <v>0.41597222222222219</v>
      </c>
      <c r="BU177" t="s">
        <v>293</v>
      </c>
      <c r="BV177" t="s">
        <v>106</v>
      </c>
      <c r="BY177">
        <v>11611.49</v>
      </c>
      <c r="CA177" t="s">
        <v>193</v>
      </c>
      <c r="CC177" t="s">
        <v>192</v>
      </c>
      <c r="CD177">
        <v>7600</v>
      </c>
      <c r="CE177" t="s">
        <v>323</v>
      </c>
      <c r="CF177" s="2">
        <v>44301</v>
      </c>
      <c r="CI177">
        <v>1</v>
      </c>
      <c r="CJ177">
        <v>1</v>
      </c>
      <c r="CK177">
        <v>22</v>
      </c>
      <c r="CL177" t="s">
        <v>80</v>
      </c>
    </row>
    <row r="178" spans="1:90" x14ac:dyDescent="0.25">
      <c r="A178" t="s">
        <v>311</v>
      </c>
      <c r="B178" t="s">
        <v>312</v>
      </c>
      <c r="C178" t="s">
        <v>72</v>
      </c>
      <c r="E178" t="str">
        <f>"GAB2002695"</f>
        <v>GAB2002695</v>
      </c>
      <c r="F178" s="2">
        <v>44299</v>
      </c>
      <c r="G178">
        <v>202110</v>
      </c>
      <c r="H178" t="s">
        <v>108</v>
      </c>
      <c r="I178" t="s">
        <v>109</v>
      </c>
      <c r="J178" t="s">
        <v>313</v>
      </c>
      <c r="K178" t="s">
        <v>75</v>
      </c>
      <c r="L178" t="s">
        <v>108</v>
      </c>
      <c r="M178" t="s">
        <v>109</v>
      </c>
      <c r="N178" t="s">
        <v>790</v>
      </c>
      <c r="O178" t="s">
        <v>78</v>
      </c>
      <c r="P178" t="str">
        <f>"CT065315                      "</f>
        <v xml:space="preserve">CT065315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7.69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2.2999999999999998</v>
      </c>
      <c r="BK178">
        <v>3</v>
      </c>
      <c r="BL178">
        <v>40.4</v>
      </c>
      <c r="BM178">
        <v>6.06</v>
      </c>
      <c r="BN178">
        <v>46.46</v>
      </c>
      <c r="BO178">
        <v>46.46</v>
      </c>
      <c r="BQ178" t="s">
        <v>229</v>
      </c>
      <c r="BR178" t="s">
        <v>316</v>
      </c>
      <c r="BS178" s="2">
        <v>44300</v>
      </c>
      <c r="BT178" s="3">
        <v>0.43055555555555558</v>
      </c>
      <c r="BU178" t="s">
        <v>791</v>
      </c>
      <c r="BV178" t="s">
        <v>106</v>
      </c>
      <c r="BY178">
        <v>11637.6</v>
      </c>
      <c r="CA178" t="s">
        <v>250</v>
      </c>
      <c r="CC178" t="s">
        <v>109</v>
      </c>
      <c r="CD178">
        <v>7800</v>
      </c>
      <c r="CE178" t="s">
        <v>323</v>
      </c>
      <c r="CF178" s="2">
        <v>44301</v>
      </c>
      <c r="CI178">
        <v>1</v>
      </c>
      <c r="CJ178">
        <v>1</v>
      </c>
      <c r="CK178">
        <v>22</v>
      </c>
      <c r="CL178" t="s">
        <v>80</v>
      </c>
    </row>
    <row r="179" spans="1:90" x14ac:dyDescent="0.25">
      <c r="A179" t="s">
        <v>311</v>
      </c>
      <c r="B179" t="s">
        <v>312</v>
      </c>
      <c r="C179" t="s">
        <v>72</v>
      </c>
      <c r="E179" t="str">
        <f>"GAB2002691"</f>
        <v>GAB2002691</v>
      </c>
      <c r="F179" s="2">
        <v>44299</v>
      </c>
      <c r="G179">
        <v>202110</v>
      </c>
      <c r="H179" t="s">
        <v>108</v>
      </c>
      <c r="I179" t="s">
        <v>109</v>
      </c>
      <c r="J179" t="s">
        <v>313</v>
      </c>
      <c r="K179" t="s">
        <v>75</v>
      </c>
      <c r="L179" t="s">
        <v>421</v>
      </c>
      <c r="M179" t="s">
        <v>422</v>
      </c>
      <c r="N179" t="s">
        <v>423</v>
      </c>
      <c r="O179" t="s">
        <v>78</v>
      </c>
      <c r="P179" t="str">
        <f>"CT065294 065314               "</f>
        <v xml:space="preserve">CT065294 065314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19.059999999999999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0.7</v>
      </c>
      <c r="BJ179">
        <v>1.7</v>
      </c>
      <c r="BK179">
        <v>2</v>
      </c>
      <c r="BL179">
        <v>100.18</v>
      </c>
      <c r="BM179">
        <v>15.03</v>
      </c>
      <c r="BN179">
        <v>115.21</v>
      </c>
      <c r="BO179">
        <v>115.21</v>
      </c>
      <c r="BQ179" t="s">
        <v>424</v>
      </c>
      <c r="BR179" t="s">
        <v>316</v>
      </c>
      <c r="BS179" s="2">
        <v>44300</v>
      </c>
      <c r="BT179" s="3">
        <v>0.4145833333333333</v>
      </c>
      <c r="BU179" t="s">
        <v>544</v>
      </c>
      <c r="BV179" t="s">
        <v>106</v>
      </c>
      <c r="BY179">
        <v>8268.98</v>
      </c>
      <c r="CA179" t="s">
        <v>264</v>
      </c>
      <c r="CC179" t="s">
        <v>422</v>
      </c>
      <c r="CD179">
        <v>2515</v>
      </c>
      <c r="CE179" t="s">
        <v>333</v>
      </c>
      <c r="CF179" s="2">
        <v>44300</v>
      </c>
      <c r="CI179">
        <v>1</v>
      </c>
      <c r="CJ179">
        <v>1</v>
      </c>
      <c r="CK179">
        <v>23</v>
      </c>
      <c r="CL179" t="s">
        <v>80</v>
      </c>
    </row>
    <row r="180" spans="1:90" x14ac:dyDescent="0.25">
      <c r="A180" t="s">
        <v>311</v>
      </c>
      <c r="B180" t="s">
        <v>312</v>
      </c>
      <c r="C180" t="s">
        <v>72</v>
      </c>
      <c r="E180" t="str">
        <f>"GAB2002683"</f>
        <v>GAB2002683</v>
      </c>
      <c r="F180" s="2">
        <v>44299</v>
      </c>
      <c r="G180">
        <v>202110</v>
      </c>
      <c r="H180" t="s">
        <v>108</v>
      </c>
      <c r="I180" t="s">
        <v>109</v>
      </c>
      <c r="J180" t="s">
        <v>313</v>
      </c>
      <c r="K180" t="s">
        <v>75</v>
      </c>
      <c r="L180" t="s">
        <v>76</v>
      </c>
      <c r="M180" t="s">
        <v>77</v>
      </c>
      <c r="N180" t="s">
        <v>792</v>
      </c>
      <c r="O180" t="s">
        <v>78</v>
      </c>
      <c r="P180" t="str">
        <f>"CT065300                      "</f>
        <v xml:space="preserve">CT065300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12.3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0.1</v>
      </c>
      <c r="BJ180">
        <v>2.2999999999999998</v>
      </c>
      <c r="BK180">
        <v>2.5</v>
      </c>
      <c r="BL180">
        <v>64.63</v>
      </c>
      <c r="BM180">
        <v>9.69</v>
      </c>
      <c r="BN180">
        <v>74.319999999999993</v>
      </c>
      <c r="BO180">
        <v>74.319999999999993</v>
      </c>
      <c r="BQ180" t="s">
        <v>567</v>
      </c>
      <c r="BR180" t="s">
        <v>316</v>
      </c>
      <c r="BS180" s="2">
        <v>44300</v>
      </c>
      <c r="BT180" s="3">
        <v>0.35694444444444445</v>
      </c>
      <c r="BU180" t="s">
        <v>793</v>
      </c>
      <c r="BV180" t="s">
        <v>106</v>
      </c>
      <c r="BY180">
        <v>11719.42</v>
      </c>
      <c r="CA180" t="s">
        <v>144</v>
      </c>
      <c r="CC180" t="s">
        <v>77</v>
      </c>
      <c r="CD180">
        <v>2196</v>
      </c>
      <c r="CE180" t="s">
        <v>344</v>
      </c>
      <c r="CF180" s="2">
        <v>44301</v>
      </c>
      <c r="CI180">
        <v>1</v>
      </c>
      <c r="CJ180">
        <v>1</v>
      </c>
      <c r="CK180">
        <v>21</v>
      </c>
      <c r="CL180" t="s">
        <v>80</v>
      </c>
    </row>
    <row r="181" spans="1:90" x14ac:dyDescent="0.25">
      <c r="A181" t="s">
        <v>311</v>
      </c>
      <c r="B181" t="s">
        <v>312</v>
      </c>
      <c r="C181" t="s">
        <v>72</v>
      </c>
      <c r="E181" t="str">
        <f>"GAB2002682"</f>
        <v>GAB2002682</v>
      </c>
      <c r="F181" s="2">
        <v>44299</v>
      </c>
      <c r="G181">
        <v>202110</v>
      </c>
      <c r="H181" t="s">
        <v>108</v>
      </c>
      <c r="I181" t="s">
        <v>109</v>
      </c>
      <c r="J181" t="s">
        <v>313</v>
      </c>
      <c r="K181" t="s">
        <v>75</v>
      </c>
      <c r="L181" t="s">
        <v>456</v>
      </c>
      <c r="M181" t="s">
        <v>457</v>
      </c>
      <c r="N181" t="s">
        <v>794</v>
      </c>
      <c r="O181" t="s">
        <v>78</v>
      </c>
      <c r="P181" t="str">
        <f>"CT065299                      "</f>
        <v xml:space="preserve">CT065299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9.84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0.3</v>
      </c>
      <c r="BJ181">
        <v>1.9</v>
      </c>
      <c r="BK181">
        <v>2</v>
      </c>
      <c r="BL181">
        <v>51.71</v>
      </c>
      <c r="BM181">
        <v>7.76</v>
      </c>
      <c r="BN181">
        <v>59.47</v>
      </c>
      <c r="BO181">
        <v>59.47</v>
      </c>
      <c r="BQ181" t="s">
        <v>795</v>
      </c>
      <c r="BR181" t="s">
        <v>316</v>
      </c>
      <c r="BS181" s="2">
        <v>44301</v>
      </c>
      <c r="BT181" s="3">
        <v>0.4236111111111111</v>
      </c>
      <c r="BU181" t="s">
        <v>796</v>
      </c>
      <c r="BV181" t="s">
        <v>80</v>
      </c>
      <c r="BW181" t="s">
        <v>304</v>
      </c>
      <c r="BX181" t="s">
        <v>461</v>
      </c>
      <c r="BY181">
        <v>9735.6</v>
      </c>
      <c r="CA181" t="s">
        <v>703</v>
      </c>
      <c r="CC181" t="s">
        <v>457</v>
      </c>
      <c r="CD181">
        <v>8301</v>
      </c>
      <c r="CE181" t="s">
        <v>323</v>
      </c>
      <c r="CF181" s="2">
        <v>44301</v>
      </c>
      <c r="CI181">
        <v>1</v>
      </c>
      <c r="CJ181">
        <v>2</v>
      </c>
      <c r="CK181">
        <v>21</v>
      </c>
      <c r="CL181" t="s">
        <v>80</v>
      </c>
    </row>
    <row r="182" spans="1:90" x14ac:dyDescent="0.25">
      <c r="A182" t="s">
        <v>311</v>
      </c>
      <c r="B182" t="s">
        <v>312</v>
      </c>
      <c r="C182" t="s">
        <v>72</v>
      </c>
      <c r="E182" t="str">
        <f>"GAB2002687"</f>
        <v>GAB2002687</v>
      </c>
      <c r="F182" s="2">
        <v>44299</v>
      </c>
      <c r="G182">
        <v>202110</v>
      </c>
      <c r="H182" t="s">
        <v>108</v>
      </c>
      <c r="I182" t="s">
        <v>109</v>
      </c>
      <c r="J182" t="s">
        <v>313</v>
      </c>
      <c r="K182" t="s">
        <v>75</v>
      </c>
      <c r="L182" t="s">
        <v>76</v>
      </c>
      <c r="M182" t="s">
        <v>77</v>
      </c>
      <c r="N182" t="s">
        <v>797</v>
      </c>
      <c r="O182" t="s">
        <v>78</v>
      </c>
      <c r="P182" t="str">
        <f>"CT065308                      "</f>
        <v xml:space="preserve">CT065308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12.3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2.1</v>
      </c>
      <c r="BK182">
        <v>2.5</v>
      </c>
      <c r="BL182">
        <v>64.63</v>
      </c>
      <c r="BM182">
        <v>9.69</v>
      </c>
      <c r="BN182">
        <v>74.319999999999993</v>
      </c>
      <c r="BO182">
        <v>74.319999999999993</v>
      </c>
      <c r="BQ182" t="s">
        <v>266</v>
      </c>
      <c r="BR182" t="s">
        <v>316</v>
      </c>
      <c r="BS182" s="2">
        <v>44300</v>
      </c>
      <c r="BT182" s="3">
        <v>0.34861111111111115</v>
      </c>
      <c r="BU182" t="s">
        <v>241</v>
      </c>
      <c r="BV182" t="s">
        <v>106</v>
      </c>
      <c r="BY182">
        <v>10291.049999999999</v>
      </c>
      <c r="CA182" t="s">
        <v>798</v>
      </c>
      <c r="CC182" t="s">
        <v>77</v>
      </c>
      <c r="CD182">
        <v>2196</v>
      </c>
      <c r="CE182" t="s">
        <v>323</v>
      </c>
      <c r="CF182" s="2">
        <v>44301</v>
      </c>
      <c r="CI182">
        <v>1</v>
      </c>
      <c r="CJ182">
        <v>1</v>
      </c>
      <c r="CK182">
        <v>21</v>
      </c>
      <c r="CL182" t="s">
        <v>80</v>
      </c>
    </row>
    <row r="183" spans="1:90" x14ac:dyDescent="0.25">
      <c r="A183" t="s">
        <v>311</v>
      </c>
      <c r="B183" t="s">
        <v>312</v>
      </c>
      <c r="C183" t="s">
        <v>72</v>
      </c>
      <c r="E183" t="str">
        <f>"GAB2002690"</f>
        <v>GAB2002690</v>
      </c>
      <c r="F183" s="2">
        <v>44299</v>
      </c>
      <c r="G183">
        <v>202110</v>
      </c>
      <c r="H183" t="s">
        <v>108</v>
      </c>
      <c r="I183" t="s">
        <v>109</v>
      </c>
      <c r="J183" t="s">
        <v>313</v>
      </c>
      <c r="K183" t="s">
        <v>75</v>
      </c>
      <c r="L183" t="s">
        <v>290</v>
      </c>
      <c r="M183" t="s">
        <v>291</v>
      </c>
      <c r="N183" t="s">
        <v>799</v>
      </c>
      <c r="O183" t="s">
        <v>78</v>
      </c>
      <c r="P183" t="str">
        <f>"CT065310                      "</f>
        <v xml:space="preserve">CT065310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23.37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0.5</v>
      </c>
      <c r="BJ183">
        <v>2.4</v>
      </c>
      <c r="BK183">
        <v>2.5</v>
      </c>
      <c r="BL183">
        <v>122.81</v>
      </c>
      <c r="BM183">
        <v>18.420000000000002</v>
      </c>
      <c r="BN183">
        <v>141.22999999999999</v>
      </c>
      <c r="BO183">
        <v>141.22999999999999</v>
      </c>
      <c r="BQ183" t="s">
        <v>560</v>
      </c>
      <c r="BR183" t="s">
        <v>316</v>
      </c>
      <c r="BS183" s="2">
        <v>44302</v>
      </c>
      <c r="BT183" s="3">
        <v>0.55972222222222223</v>
      </c>
      <c r="BU183" t="s">
        <v>620</v>
      </c>
      <c r="BV183" t="s">
        <v>106</v>
      </c>
      <c r="BY183">
        <v>12045</v>
      </c>
      <c r="CA183" t="s">
        <v>562</v>
      </c>
      <c r="CC183" t="s">
        <v>291</v>
      </c>
      <c r="CD183">
        <v>8800</v>
      </c>
      <c r="CE183" t="s">
        <v>416</v>
      </c>
      <c r="CF183" s="2">
        <v>44302</v>
      </c>
      <c r="CI183">
        <v>3</v>
      </c>
      <c r="CJ183">
        <v>3</v>
      </c>
      <c r="CK183">
        <v>23</v>
      </c>
      <c r="CL183" t="s">
        <v>80</v>
      </c>
    </row>
    <row r="184" spans="1:90" x14ac:dyDescent="0.25">
      <c r="A184" t="s">
        <v>311</v>
      </c>
      <c r="B184" t="s">
        <v>312</v>
      </c>
      <c r="C184" t="s">
        <v>72</v>
      </c>
      <c r="E184" t="str">
        <f>"GAB2002689"</f>
        <v>GAB2002689</v>
      </c>
      <c r="F184" s="2">
        <v>44299</v>
      </c>
      <c r="G184">
        <v>202110</v>
      </c>
      <c r="H184" t="s">
        <v>108</v>
      </c>
      <c r="I184" t="s">
        <v>109</v>
      </c>
      <c r="J184" t="s">
        <v>313</v>
      </c>
      <c r="K184" t="s">
        <v>75</v>
      </c>
      <c r="L184" t="s">
        <v>108</v>
      </c>
      <c r="M184" t="s">
        <v>109</v>
      </c>
      <c r="N184" t="s">
        <v>320</v>
      </c>
      <c r="O184" t="s">
        <v>78</v>
      </c>
      <c r="P184" t="str">
        <f>"CT065311 065305               "</f>
        <v xml:space="preserve">CT065311 065305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7.69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1.1000000000000001</v>
      </c>
      <c r="BJ184">
        <v>2.5</v>
      </c>
      <c r="BK184">
        <v>3</v>
      </c>
      <c r="BL184">
        <v>40.4</v>
      </c>
      <c r="BM184">
        <v>6.06</v>
      </c>
      <c r="BN184">
        <v>46.46</v>
      </c>
      <c r="BO184">
        <v>46.46</v>
      </c>
      <c r="BQ184" t="s">
        <v>321</v>
      </c>
      <c r="BR184" t="s">
        <v>316</v>
      </c>
      <c r="BS184" s="2">
        <v>44300</v>
      </c>
      <c r="BT184" s="3">
        <v>0.41041666666666665</v>
      </c>
      <c r="BU184" t="s">
        <v>800</v>
      </c>
      <c r="BV184" t="s">
        <v>106</v>
      </c>
      <c r="BY184">
        <v>12424.45</v>
      </c>
      <c r="CA184" t="s">
        <v>218</v>
      </c>
      <c r="CC184" t="s">
        <v>109</v>
      </c>
      <c r="CD184">
        <v>7806</v>
      </c>
      <c r="CE184" t="s">
        <v>348</v>
      </c>
      <c r="CF184" s="2">
        <v>44301</v>
      </c>
      <c r="CI184">
        <v>1</v>
      </c>
      <c r="CJ184">
        <v>1</v>
      </c>
      <c r="CK184">
        <v>22</v>
      </c>
      <c r="CL184" t="s">
        <v>80</v>
      </c>
    </row>
    <row r="185" spans="1:90" x14ac:dyDescent="0.25">
      <c r="A185" t="s">
        <v>311</v>
      </c>
      <c r="B185" t="s">
        <v>312</v>
      </c>
      <c r="C185" t="s">
        <v>72</v>
      </c>
      <c r="E185" t="str">
        <f>"GAB2002715"</f>
        <v>GAB2002715</v>
      </c>
      <c r="F185" s="2">
        <v>44301</v>
      </c>
      <c r="G185">
        <v>202110</v>
      </c>
      <c r="H185" t="s">
        <v>108</v>
      </c>
      <c r="I185" t="s">
        <v>109</v>
      </c>
      <c r="J185" t="s">
        <v>313</v>
      </c>
      <c r="K185" t="s">
        <v>75</v>
      </c>
      <c r="L185" t="s">
        <v>113</v>
      </c>
      <c r="M185" t="s">
        <v>114</v>
      </c>
      <c r="N185" t="s">
        <v>801</v>
      </c>
      <c r="O185" t="s">
        <v>129</v>
      </c>
      <c r="P185" t="str">
        <f>"CT065320                      "</f>
        <v xml:space="preserve">CT065320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20.14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1.4</v>
      </c>
      <c r="BJ185">
        <v>3.9</v>
      </c>
      <c r="BK185">
        <v>4</v>
      </c>
      <c r="BL185">
        <v>110.85</v>
      </c>
      <c r="BM185">
        <v>16.63</v>
      </c>
      <c r="BN185">
        <v>127.48</v>
      </c>
      <c r="BO185">
        <v>127.48</v>
      </c>
      <c r="BQ185" t="s">
        <v>802</v>
      </c>
      <c r="BR185" t="s">
        <v>316</v>
      </c>
      <c r="BS185" s="2">
        <v>44305</v>
      </c>
      <c r="BT185" s="3">
        <v>0.47152777777777777</v>
      </c>
      <c r="BU185" t="s">
        <v>803</v>
      </c>
      <c r="BV185" t="s">
        <v>106</v>
      </c>
      <c r="BY185">
        <v>19447.939999999999</v>
      </c>
      <c r="CA185" t="s">
        <v>216</v>
      </c>
      <c r="CC185" t="s">
        <v>114</v>
      </c>
      <c r="CD185">
        <v>1739</v>
      </c>
      <c r="CE185" t="s">
        <v>83</v>
      </c>
      <c r="CF185" s="2">
        <v>44305</v>
      </c>
      <c r="CI185">
        <v>2</v>
      </c>
      <c r="CJ185">
        <v>2</v>
      </c>
      <c r="CK185" t="s">
        <v>206</v>
      </c>
      <c r="CL185" t="s">
        <v>80</v>
      </c>
    </row>
    <row r="186" spans="1:90" x14ac:dyDescent="0.25">
      <c r="A186" t="s">
        <v>311</v>
      </c>
      <c r="B186" t="s">
        <v>312</v>
      </c>
      <c r="C186" t="s">
        <v>72</v>
      </c>
      <c r="E186" t="str">
        <f>"GAB2002716"</f>
        <v>GAB2002716</v>
      </c>
      <c r="F186" s="2">
        <v>44301</v>
      </c>
      <c r="G186">
        <v>202110</v>
      </c>
      <c r="H186" t="s">
        <v>108</v>
      </c>
      <c r="I186" t="s">
        <v>109</v>
      </c>
      <c r="J186" t="s">
        <v>313</v>
      </c>
      <c r="K186" t="s">
        <v>75</v>
      </c>
      <c r="L186" t="s">
        <v>179</v>
      </c>
      <c r="M186" t="s">
        <v>180</v>
      </c>
      <c r="N186" t="s">
        <v>804</v>
      </c>
      <c r="O186" t="s">
        <v>129</v>
      </c>
      <c r="P186" t="str">
        <f>"CT065243                      "</f>
        <v xml:space="preserve">CT065243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20.14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4</v>
      </c>
      <c r="BJ186">
        <v>2.6</v>
      </c>
      <c r="BK186">
        <v>4</v>
      </c>
      <c r="BL186">
        <v>110.85</v>
      </c>
      <c r="BM186">
        <v>16.63</v>
      </c>
      <c r="BN186">
        <v>127.48</v>
      </c>
      <c r="BO186">
        <v>127.48</v>
      </c>
      <c r="BQ186" t="s">
        <v>546</v>
      </c>
      <c r="BR186" t="s">
        <v>316</v>
      </c>
      <c r="BS186" s="2">
        <v>44305</v>
      </c>
      <c r="BT186" s="3">
        <v>0.3833333333333333</v>
      </c>
      <c r="BU186" t="s">
        <v>805</v>
      </c>
      <c r="BV186" t="s">
        <v>106</v>
      </c>
      <c r="BY186">
        <v>12818.75</v>
      </c>
      <c r="CA186" t="s">
        <v>308</v>
      </c>
      <c r="CC186" t="s">
        <v>180</v>
      </c>
      <c r="CD186">
        <v>4320</v>
      </c>
      <c r="CE186" t="s">
        <v>83</v>
      </c>
      <c r="CF186" s="2">
        <v>44305</v>
      </c>
      <c r="CI186">
        <v>2</v>
      </c>
      <c r="CJ186">
        <v>2</v>
      </c>
      <c r="CK186" t="s">
        <v>206</v>
      </c>
      <c r="CL186" t="s">
        <v>80</v>
      </c>
    </row>
    <row r="187" spans="1:90" x14ac:dyDescent="0.25">
      <c r="A187" t="s">
        <v>311</v>
      </c>
      <c r="B187" t="s">
        <v>312</v>
      </c>
      <c r="C187" t="s">
        <v>72</v>
      </c>
      <c r="E187" t="str">
        <f>"GAB2002724"</f>
        <v>GAB2002724</v>
      </c>
      <c r="F187" s="2">
        <v>44301</v>
      </c>
      <c r="G187">
        <v>202110</v>
      </c>
      <c r="H187" t="s">
        <v>108</v>
      </c>
      <c r="I187" t="s">
        <v>109</v>
      </c>
      <c r="J187" t="s">
        <v>313</v>
      </c>
      <c r="K187" t="s">
        <v>75</v>
      </c>
      <c r="L187" t="s">
        <v>76</v>
      </c>
      <c r="M187" t="s">
        <v>77</v>
      </c>
      <c r="N187" t="s">
        <v>806</v>
      </c>
      <c r="O187" t="s">
        <v>129</v>
      </c>
      <c r="P187" t="str">
        <f>"CT065345                      "</f>
        <v xml:space="preserve">CT065345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20.14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0.4</v>
      </c>
      <c r="BJ187">
        <v>2.6</v>
      </c>
      <c r="BK187">
        <v>3</v>
      </c>
      <c r="BL187">
        <v>110.85</v>
      </c>
      <c r="BM187">
        <v>16.63</v>
      </c>
      <c r="BN187">
        <v>127.48</v>
      </c>
      <c r="BO187">
        <v>127.48</v>
      </c>
      <c r="BQ187" t="s">
        <v>807</v>
      </c>
      <c r="BR187" t="s">
        <v>316</v>
      </c>
      <c r="BS187" s="2">
        <v>44305</v>
      </c>
      <c r="BT187" s="3">
        <v>0.36180555555555555</v>
      </c>
      <c r="BU187" t="s">
        <v>284</v>
      </c>
      <c r="BV187" t="s">
        <v>106</v>
      </c>
      <c r="BY187">
        <v>13207.15</v>
      </c>
      <c r="CA187" t="s">
        <v>569</v>
      </c>
      <c r="CC187" t="s">
        <v>77</v>
      </c>
      <c r="CD187">
        <v>2057</v>
      </c>
      <c r="CE187" t="s">
        <v>83</v>
      </c>
      <c r="CF187" s="2">
        <v>44305</v>
      </c>
      <c r="CI187">
        <v>2</v>
      </c>
      <c r="CJ187">
        <v>2</v>
      </c>
      <c r="CK187" t="s">
        <v>206</v>
      </c>
      <c r="CL187" t="s">
        <v>80</v>
      </c>
    </row>
    <row r="188" spans="1:90" x14ac:dyDescent="0.25">
      <c r="A188" t="s">
        <v>311</v>
      </c>
      <c r="B188" t="s">
        <v>312</v>
      </c>
      <c r="C188" t="s">
        <v>72</v>
      </c>
      <c r="E188" t="str">
        <f>"GAB2002701"</f>
        <v>GAB2002701</v>
      </c>
      <c r="F188" s="2">
        <v>44300</v>
      </c>
      <c r="G188">
        <v>202110</v>
      </c>
      <c r="H188" t="s">
        <v>108</v>
      </c>
      <c r="I188" t="s">
        <v>109</v>
      </c>
      <c r="J188" t="s">
        <v>313</v>
      </c>
      <c r="K188" t="s">
        <v>75</v>
      </c>
      <c r="L188" t="s">
        <v>119</v>
      </c>
      <c r="M188" t="s">
        <v>120</v>
      </c>
      <c r="N188" t="s">
        <v>808</v>
      </c>
      <c r="O188" t="s">
        <v>129</v>
      </c>
      <c r="P188" t="str">
        <f>"CT065080                      "</f>
        <v xml:space="preserve">CT065080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63.26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2</v>
      </c>
      <c r="BI188">
        <v>43.7</v>
      </c>
      <c r="BJ188">
        <v>64.3</v>
      </c>
      <c r="BK188">
        <v>65</v>
      </c>
      <c r="BL188">
        <v>337.47</v>
      </c>
      <c r="BM188">
        <v>50.62</v>
      </c>
      <c r="BN188">
        <v>388.09</v>
      </c>
      <c r="BO188">
        <v>388.09</v>
      </c>
      <c r="BQ188" t="s">
        <v>809</v>
      </c>
      <c r="BR188" t="s">
        <v>316</v>
      </c>
      <c r="BS188" s="2">
        <v>44302</v>
      </c>
      <c r="BT188" s="3">
        <v>0.35625000000000001</v>
      </c>
      <c r="BU188" t="s">
        <v>810</v>
      </c>
      <c r="BV188" t="s">
        <v>106</v>
      </c>
      <c r="BY188">
        <v>321508.03999999998</v>
      </c>
      <c r="CA188" t="s">
        <v>238</v>
      </c>
      <c r="CC188" t="s">
        <v>120</v>
      </c>
      <c r="CD188">
        <v>1401</v>
      </c>
      <c r="CE188" t="s">
        <v>83</v>
      </c>
      <c r="CF188" s="2">
        <v>44302</v>
      </c>
      <c r="CI188">
        <v>2</v>
      </c>
      <c r="CJ188">
        <v>2</v>
      </c>
      <c r="CK188" t="s">
        <v>206</v>
      </c>
      <c r="CL188" t="s">
        <v>80</v>
      </c>
    </row>
    <row r="189" spans="1:90" x14ac:dyDescent="0.25">
      <c r="A189" t="s">
        <v>311</v>
      </c>
      <c r="B189" t="s">
        <v>312</v>
      </c>
      <c r="C189" t="s">
        <v>72</v>
      </c>
      <c r="E189" t="str">
        <f>"GAB2002702"</f>
        <v>GAB2002702</v>
      </c>
      <c r="F189" s="2">
        <v>44300</v>
      </c>
      <c r="G189">
        <v>202110</v>
      </c>
      <c r="H189" t="s">
        <v>108</v>
      </c>
      <c r="I189" t="s">
        <v>109</v>
      </c>
      <c r="J189" t="s">
        <v>313</v>
      </c>
      <c r="K189" t="s">
        <v>75</v>
      </c>
      <c r="L189" t="s">
        <v>97</v>
      </c>
      <c r="M189" t="s">
        <v>98</v>
      </c>
      <c r="N189" t="s">
        <v>811</v>
      </c>
      <c r="O189" t="s">
        <v>129</v>
      </c>
      <c r="P189" t="str">
        <f>"CT065329                      "</f>
        <v xml:space="preserve">CT065329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23.18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9.4</v>
      </c>
      <c r="BJ189">
        <v>18.7</v>
      </c>
      <c r="BK189">
        <v>19</v>
      </c>
      <c r="BL189">
        <v>126.82</v>
      </c>
      <c r="BM189">
        <v>19.02</v>
      </c>
      <c r="BN189">
        <v>145.84</v>
      </c>
      <c r="BO189">
        <v>145.84</v>
      </c>
      <c r="BQ189" t="s">
        <v>812</v>
      </c>
      <c r="BR189" t="s">
        <v>316</v>
      </c>
      <c r="BS189" s="2">
        <v>44302</v>
      </c>
      <c r="BT189" s="3">
        <v>0.3263888888888889</v>
      </c>
      <c r="BU189" t="s">
        <v>813</v>
      </c>
      <c r="BV189" t="s">
        <v>106</v>
      </c>
      <c r="BY189">
        <v>93394.32</v>
      </c>
      <c r="CA189" t="s">
        <v>167</v>
      </c>
      <c r="CC189" t="s">
        <v>98</v>
      </c>
      <c r="CD189">
        <v>6001</v>
      </c>
      <c r="CE189" t="s">
        <v>83</v>
      </c>
      <c r="CF189" s="2">
        <v>44302</v>
      </c>
      <c r="CI189">
        <v>2</v>
      </c>
      <c r="CJ189">
        <v>2</v>
      </c>
      <c r="CK189" t="s">
        <v>203</v>
      </c>
      <c r="CL189" t="s">
        <v>80</v>
      </c>
    </row>
    <row r="190" spans="1:90" x14ac:dyDescent="0.25">
      <c r="A190" t="s">
        <v>311</v>
      </c>
      <c r="B190" t="s">
        <v>312</v>
      </c>
      <c r="C190" t="s">
        <v>72</v>
      </c>
      <c r="E190" t="str">
        <f>"GAB2002703"</f>
        <v>GAB2002703</v>
      </c>
      <c r="F190" s="2">
        <v>44300</v>
      </c>
      <c r="G190">
        <v>202110</v>
      </c>
      <c r="H190" t="s">
        <v>108</v>
      </c>
      <c r="I190" t="s">
        <v>109</v>
      </c>
      <c r="J190" t="s">
        <v>313</v>
      </c>
      <c r="K190" t="s">
        <v>75</v>
      </c>
      <c r="L190" t="s">
        <v>179</v>
      </c>
      <c r="M190" t="s">
        <v>180</v>
      </c>
      <c r="N190" t="s">
        <v>814</v>
      </c>
      <c r="O190" t="s">
        <v>129</v>
      </c>
      <c r="P190" t="str">
        <f>"CT065325                      "</f>
        <v xml:space="preserve">CT065325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20.14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2.9</v>
      </c>
      <c r="BK190">
        <v>3</v>
      </c>
      <c r="BL190">
        <v>110.85</v>
      </c>
      <c r="BM190">
        <v>16.63</v>
      </c>
      <c r="BN190">
        <v>127.48</v>
      </c>
      <c r="BO190">
        <v>127.48</v>
      </c>
      <c r="BQ190" t="s">
        <v>815</v>
      </c>
      <c r="BR190" t="s">
        <v>316</v>
      </c>
      <c r="BS190" s="2">
        <v>44302</v>
      </c>
      <c r="BT190" s="3">
        <v>0.43402777777777773</v>
      </c>
      <c r="BU190" t="s">
        <v>816</v>
      </c>
      <c r="BV190" t="s">
        <v>106</v>
      </c>
      <c r="BY190">
        <v>14676.9</v>
      </c>
      <c r="CA190" t="s">
        <v>308</v>
      </c>
      <c r="CC190" t="s">
        <v>180</v>
      </c>
      <c r="CD190">
        <v>4320</v>
      </c>
      <c r="CE190" t="s">
        <v>83</v>
      </c>
      <c r="CF190" s="2">
        <v>44302</v>
      </c>
      <c r="CI190">
        <v>2</v>
      </c>
      <c r="CJ190">
        <v>2</v>
      </c>
      <c r="CK190" t="s">
        <v>206</v>
      </c>
      <c r="CL190" t="s">
        <v>80</v>
      </c>
    </row>
    <row r="191" spans="1:90" x14ac:dyDescent="0.25">
      <c r="A191" t="s">
        <v>311</v>
      </c>
      <c r="B191" t="s">
        <v>312</v>
      </c>
      <c r="C191" t="s">
        <v>72</v>
      </c>
      <c r="E191" t="str">
        <f>"GAB2002704"</f>
        <v>GAB2002704</v>
      </c>
      <c r="F191" s="2">
        <v>44300</v>
      </c>
      <c r="G191">
        <v>202110</v>
      </c>
      <c r="H191" t="s">
        <v>108</v>
      </c>
      <c r="I191" t="s">
        <v>109</v>
      </c>
      <c r="J191" t="s">
        <v>313</v>
      </c>
      <c r="K191" t="s">
        <v>75</v>
      </c>
      <c r="L191" t="s">
        <v>257</v>
      </c>
      <c r="M191" t="s">
        <v>258</v>
      </c>
      <c r="N191" t="s">
        <v>817</v>
      </c>
      <c r="O191" t="s">
        <v>129</v>
      </c>
      <c r="P191" t="str">
        <f>"CT065318                      "</f>
        <v xml:space="preserve">CT065318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39.979999999999997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11.4</v>
      </c>
      <c r="BJ191">
        <v>37.4</v>
      </c>
      <c r="BK191">
        <v>38</v>
      </c>
      <c r="BL191">
        <v>215.1</v>
      </c>
      <c r="BM191">
        <v>32.270000000000003</v>
      </c>
      <c r="BN191">
        <v>247.37</v>
      </c>
      <c r="BO191">
        <v>247.37</v>
      </c>
      <c r="BQ191" t="s">
        <v>818</v>
      </c>
      <c r="BR191" t="s">
        <v>316</v>
      </c>
      <c r="BS191" s="2">
        <v>44302</v>
      </c>
      <c r="BT191" s="3">
        <v>0.43541666666666662</v>
      </c>
      <c r="BU191" t="s">
        <v>819</v>
      </c>
      <c r="BV191" t="s">
        <v>106</v>
      </c>
      <c r="BY191">
        <v>186951.62</v>
      </c>
      <c r="CA191" t="s">
        <v>675</v>
      </c>
      <c r="CC191" t="s">
        <v>258</v>
      </c>
      <c r="CD191">
        <v>157</v>
      </c>
      <c r="CE191" t="s">
        <v>83</v>
      </c>
      <c r="CF191" s="2">
        <v>44302</v>
      </c>
      <c r="CI191">
        <v>2</v>
      </c>
      <c r="CJ191">
        <v>2</v>
      </c>
      <c r="CK191" t="s">
        <v>206</v>
      </c>
      <c r="CL191" t="s">
        <v>80</v>
      </c>
    </row>
    <row r="192" spans="1:90" x14ac:dyDescent="0.25">
      <c r="A192" t="s">
        <v>311</v>
      </c>
      <c r="B192" t="s">
        <v>312</v>
      </c>
      <c r="C192" t="s">
        <v>72</v>
      </c>
      <c r="E192" t="str">
        <f>"GAB2002705"</f>
        <v>GAB2002705</v>
      </c>
      <c r="F192" s="2">
        <v>44300</v>
      </c>
      <c r="G192">
        <v>202110</v>
      </c>
      <c r="H192" t="s">
        <v>108</v>
      </c>
      <c r="I192" t="s">
        <v>109</v>
      </c>
      <c r="J192" t="s">
        <v>313</v>
      </c>
      <c r="K192" t="s">
        <v>75</v>
      </c>
      <c r="L192" t="s">
        <v>820</v>
      </c>
      <c r="M192" t="s">
        <v>821</v>
      </c>
      <c r="N192" t="s">
        <v>822</v>
      </c>
      <c r="O192" t="s">
        <v>129</v>
      </c>
      <c r="P192" t="str">
        <f>"CT065317                      "</f>
        <v xml:space="preserve">CT065317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22.15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7.1</v>
      </c>
      <c r="BJ192">
        <v>24.8</v>
      </c>
      <c r="BK192">
        <v>25</v>
      </c>
      <c r="BL192">
        <v>121.41</v>
      </c>
      <c r="BM192">
        <v>18.21</v>
      </c>
      <c r="BN192">
        <v>139.62</v>
      </c>
      <c r="BO192">
        <v>139.62</v>
      </c>
      <c r="BQ192" t="s">
        <v>823</v>
      </c>
      <c r="BR192" t="s">
        <v>316</v>
      </c>
      <c r="BS192" s="2">
        <v>44305</v>
      </c>
      <c r="BT192" s="3">
        <v>0.49722222222222223</v>
      </c>
      <c r="BU192" t="s">
        <v>824</v>
      </c>
      <c r="BV192" t="s">
        <v>80</v>
      </c>
      <c r="BW192" t="s">
        <v>159</v>
      </c>
      <c r="BX192" t="s">
        <v>213</v>
      </c>
      <c r="BY192">
        <v>124064.85</v>
      </c>
      <c r="CC192" t="s">
        <v>821</v>
      </c>
      <c r="CD192">
        <v>8240</v>
      </c>
      <c r="CE192" t="s">
        <v>83</v>
      </c>
      <c r="CF192" s="2">
        <v>44307</v>
      </c>
      <c r="CI192">
        <v>2</v>
      </c>
      <c r="CJ192">
        <v>3</v>
      </c>
      <c r="CK192" t="s">
        <v>130</v>
      </c>
      <c r="CL192" t="s">
        <v>80</v>
      </c>
    </row>
    <row r="193" spans="1:90" x14ac:dyDescent="0.25">
      <c r="A193" t="s">
        <v>311</v>
      </c>
      <c r="B193" t="s">
        <v>312</v>
      </c>
      <c r="C193" t="s">
        <v>72</v>
      </c>
      <c r="E193" t="str">
        <f>"GAB2002706"</f>
        <v>GAB2002706</v>
      </c>
      <c r="F193" s="2">
        <v>44300</v>
      </c>
      <c r="G193">
        <v>202110</v>
      </c>
      <c r="H193" t="s">
        <v>108</v>
      </c>
      <c r="I193" t="s">
        <v>109</v>
      </c>
      <c r="J193" t="s">
        <v>313</v>
      </c>
      <c r="K193" t="s">
        <v>75</v>
      </c>
      <c r="L193" t="s">
        <v>97</v>
      </c>
      <c r="M193" t="s">
        <v>98</v>
      </c>
      <c r="N193" t="s">
        <v>825</v>
      </c>
      <c r="O193" t="s">
        <v>129</v>
      </c>
      <c r="P193" t="str">
        <f>"CT065333                      "</f>
        <v xml:space="preserve">CT065333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19.98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1.4</v>
      </c>
      <c r="BJ193">
        <v>2.5</v>
      </c>
      <c r="BK193">
        <v>3</v>
      </c>
      <c r="BL193">
        <v>110.02</v>
      </c>
      <c r="BM193">
        <v>16.5</v>
      </c>
      <c r="BN193">
        <v>126.52</v>
      </c>
      <c r="BO193">
        <v>126.52</v>
      </c>
      <c r="BQ193" t="s">
        <v>275</v>
      </c>
      <c r="BR193" t="s">
        <v>316</v>
      </c>
      <c r="BS193" s="2">
        <v>44302</v>
      </c>
      <c r="BT193" s="3">
        <v>0.44097222222222227</v>
      </c>
      <c r="BU193" t="s">
        <v>826</v>
      </c>
      <c r="BV193" t="s">
        <v>106</v>
      </c>
      <c r="BY193">
        <v>12318.71</v>
      </c>
      <c r="CA193" t="s">
        <v>244</v>
      </c>
      <c r="CC193" t="s">
        <v>98</v>
      </c>
      <c r="CD193">
        <v>6001</v>
      </c>
      <c r="CE193" t="s">
        <v>83</v>
      </c>
      <c r="CF193" s="2">
        <v>44302</v>
      </c>
      <c r="CI193">
        <v>2</v>
      </c>
      <c r="CJ193">
        <v>2</v>
      </c>
      <c r="CK193" t="s">
        <v>203</v>
      </c>
      <c r="CL193" t="s">
        <v>80</v>
      </c>
    </row>
    <row r="194" spans="1:90" x14ac:dyDescent="0.25">
      <c r="A194" t="s">
        <v>311</v>
      </c>
      <c r="B194" t="s">
        <v>312</v>
      </c>
      <c r="C194" t="s">
        <v>72</v>
      </c>
      <c r="E194" t="str">
        <f>"GAB2002707"</f>
        <v>GAB2002707</v>
      </c>
      <c r="F194" s="2">
        <v>44300</v>
      </c>
      <c r="G194">
        <v>202110</v>
      </c>
      <c r="H194" t="s">
        <v>108</v>
      </c>
      <c r="I194" t="s">
        <v>109</v>
      </c>
      <c r="J194" t="s">
        <v>313</v>
      </c>
      <c r="K194" t="s">
        <v>75</v>
      </c>
      <c r="L194" t="s">
        <v>113</v>
      </c>
      <c r="M194" t="s">
        <v>114</v>
      </c>
      <c r="N194" t="s">
        <v>827</v>
      </c>
      <c r="O194" t="s">
        <v>129</v>
      </c>
      <c r="P194" t="str">
        <f>"CT065138                      "</f>
        <v xml:space="preserve">CT065138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20.14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7.2</v>
      </c>
      <c r="BJ194">
        <v>6.7</v>
      </c>
      <c r="BK194">
        <v>8</v>
      </c>
      <c r="BL194">
        <v>110.85</v>
      </c>
      <c r="BM194">
        <v>16.63</v>
      </c>
      <c r="BN194">
        <v>127.48</v>
      </c>
      <c r="BO194">
        <v>127.48</v>
      </c>
      <c r="BQ194" t="s">
        <v>557</v>
      </c>
      <c r="BR194" t="s">
        <v>316</v>
      </c>
      <c r="BS194" s="2">
        <v>44302</v>
      </c>
      <c r="BT194" s="3">
        <v>0.50347222222222221</v>
      </c>
      <c r="BU194" t="s">
        <v>828</v>
      </c>
      <c r="BV194" t="s">
        <v>106</v>
      </c>
      <c r="BY194">
        <v>33312</v>
      </c>
      <c r="CA194" t="s">
        <v>239</v>
      </c>
      <c r="CC194" t="s">
        <v>114</v>
      </c>
      <c r="CD194">
        <v>1739</v>
      </c>
      <c r="CE194" t="s">
        <v>83</v>
      </c>
      <c r="CF194" s="2">
        <v>44303</v>
      </c>
      <c r="CI194">
        <v>2</v>
      </c>
      <c r="CJ194">
        <v>2</v>
      </c>
      <c r="CK194" t="s">
        <v>206</v>
      </c>
      <c r="CL194" t="s">
        <v>80</v>
      </c>
    </row>
    <row r="195" spans="1:90" x14ac:dyDescent="0.25">
      <c r="A195" t="s">
        <v>311</v>
      </c>
      <c r="B195" t="s">
        <v>312</v>
      </c>
      <c r="C195" t="s">
        <v>72</v>
      </c>
      <c r="E195" t="str">
        <f>"GAB2002711"</f>
        <v>GAB2002711</v>
      </c>
      <c r="F195" s="2">
        <v>44300</v>
      </c>
      <c r="G195">
        <v>202110</v>
      </c>
      <c r="H195" t="s">
        <v>108</v>
      </c>
      <c r="I195" t="s">
        <v>109</v>
      </c>
      <c r="J195" t="s">
        <v>313</v>
      </c>
      <c r="K195" t="s">
        <v>75</v>
      </c>
      <c r="L195" t="s">
        <v>103</v>
      </c>
      <c r="M195" t="s">
        <v>104</v>
      </c>
      <c r="N195" t="s">
        <v>829</v>
      </c>
      <c r="O195" t="s">
        <v>129</v>
      </c>
      <c r="P195" t="str">
        <f>"CT065340                      "</f>
        <v xml:space="preserve">CT065340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20.14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0.1</v>
      </c>
      <c r="BJ195">
        <v>2.1</v>
      </c>
      <c r="BK195">
        <v>3</v>
      </c>
      <c r="BL195">
        <v>110.85</v>
      </c>
      <c r="BM195">
        <v>16.63</v>
      </c>
      <c r="BN195">
        <v>127.48</v>
      </c>
      <c r="BO195">
        <v>127.48</v>
      </c>
      <c r="BQ195" t="s">
        <v>501</v>
      </c>
      <c r="BR195" t="s">
        <v>316</v>
      </c>
      <c r="BS195" s="2">
        <v>44301</v>
      </c>
      <c r="BT195" s="3">
        <v>0.47430555555555554</v>
      </c>
      <c r="BU195" t="s">
        <v>209</v>
      </c>
      <c r="BV195" t="s">
        <v>106</v>
      </c>
      <c r="BY195">
        <v>10687.25</v>
      </c>
      <c r="CA195" t="s">
        <v>503</v>
      </c>
      <c r="CC195" t="s">
        <v>104</v>
      </c>
      <c r="CD195">
        <v>43</v>
      </c>
      <c r="CE195" t="s">
        <v>83</v>
      </c>
      <c r="CF195" s="2">
        <v>44301</v>
      </c>
      <c r="CI195">
        <v>2</v>
      </c>
      <c r="CJ195">
        <v>1</v>
      </c>
      <c r="CK195" t="s">
        <v>206</v>
      </c>
      <c r="CL195" t="s">
        <v>80</v>
      </c>
    </row>
    <row r="196" spans="1:90" x14ac:dyDescent="0.25">
      <c r="A196" t="s">
        <v>311</v>
      </c>
      <c r="B196" t="s">
        <v>312</v>
      </c>
      <c r="C196" t="s">
        <v>72</v>
      </c>
      <c r="E196" t="str">
        <f>"GAB2002700"</f>
        <v>GAB2002700</v>
      </c>
      <c r="F196" s="2">
        <v>44300</v>
      </c>
      <c r="G196">
        <v>202110</v>
      </c>
      <c r="H196" t="s">
        <v>108</v>
      </c>
      <c r="I196" t="s">
        <v>109</v>
      </c>
      <c r="J196" t="s">
        <v>313</v>
      </c>
      <c r="K196" t="s">
        <v>75</v>
      </c>
      <c r="L196" t="s">
        <v>132</v>
      </c>
      <c r="M196" t="s">
        <v>133</v>
      </c>
      <c r="N196" t="s">
        <v>830</v>
      </c>
      <c r="O196" t="s">
        <v>129</v>
      </c>
      <c r="P196" t="str">
        <f>"CT065185                      "</f>
        <v xml:space="preserve">CT065185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23.98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6.1</v>
      </c>
      <c r="BJ196">
        <v>7.6</v>
      </c>
      <c r="BK196">
        <v>8</v>
      </c>
      <c r="BL196">
        <v>131.04</v>
      </c>
      <c r="BM196">
        <v>19.66</v>
      </c>
      <c r="BN196">
        <v>150.69999999999999</v>
      </c>
      <c r="BO196">
        <v>150.69999999999999</v>
      </c>
      <c r="BQ196" t="s">
        <v>831</v>
      </c>
      <c r="BR196" t="s">
        <v>316</v>
      </c>
      <c r="BS196" s="2">
        <v>44302</v>
      </c>
      <c r="BT196" s="3">
        <v>0.34375</v>
      </c>
      <c r="BU196" t="s">
        <v>832</v>
      </c>
      <c r="BV196" t="s">
        <v>106</v>
      </c>
      <c r="BY196">
        <v>38158.559999999998</v>
      </c>
      <c r="CA196" t="s">
        <v>170</v>
      </c>
      <c r="CC196" t="s">
        <v>133</v>
      </c>
      <c r="CD196">
        <v>1930</v>
      </c>
      <c r="CE196" t="s">
        <v>83</v>
      </c>
      <c r="CF196" s="2">
        <v>44303</v>
      </c>
      <c r="CI196">
        <v>2</v>
      </c>
      <c r="CJ196">
        <v>2</v>
      </c>
      <c r="CK196" t="s">
        <v>207</v>
      </c>
      <c r="CL196" t="s">
        <v>80</v>
      </c>
    </row>
    <row r="197" spans="1:90" x14ac:dyDescent="0.25">
      <c r="A197" t="s">
        <v>311</v>
      </c>
      <c r="B197" t="s">
        <v>312</v>
      </c>
      <c r="C197" t="s">
        <v>72</v>
      </c>
      <c r="E197" t="str">
        <f>"GAB2002721"</f>
        <v>GAB2002721</v>
      </c>
      <c r="F197" s="2">
        <v>44301</v>
      </c>
      <c r="G197">
        <v>202110</v>
      </c>
      <c r="H197" t="s">
        <v>108</v>
      </c>
      <c r="I197" t="s">
        <v>109</v>
      </c>
      <c r="J197" t="s">
        <v>313</v>
      </c>
      <c r="K197" t="s">
        <v>75</v>
      </c>
      <c r="L197" t="s">
        <v>357</v>
      </c>
      <c r="M197" t="s">
        <v>358</v>
      </c>
      <c r="N197" t="s">
        <v>833</v>
      </c>
      <c r="O197" t="s">
        <v>129</v>
      </c>
      <c r="P197" t="str">
        <f>"CT065351                      "</f>
        <v xml:space="preserve">CT065351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23.98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2.4</v>
      </c>
      <c r="BJ197">
        <v>6.1</v>
      </c>
      <c r="BK197">
        <v>6</v>
      </c>
      <c r="BL197">
        <v>131.04</v>
      </c>
      <c r="BM197">
        <v>19.66</v>
      </c>
      <c r="BN197">
        <v>150.69999999999999</v>
      </c>
      <c r="BO197">
        <v>150.69999999999999</v>
      </c>
      <c r="BQ197" t="s">
        <v>275</v>
      </c>
      <c r="BR197" t="s">
        <v>316</v>
      </c>
      <c r="BS197" s="2">
        <v>44305</v>
      </c>
      <c r="BT197" s="3">
        <v>0.36458333333333331</v>
      </c>
      <c r="BU197" t="s">
        <v>834</v>
      </c>
      <c r="BV197" t="s">
        <v>106</v>
      </c>
      <c r="BY197">
        <v>30472</v>
      </c>
      <c r="CA197" t="s">
        <v>363</v>
      </c>
      <c r="CC197" t="s">
        <v>358</v>
      </c>
      <c r="CD197">
        <v>9700</v>
      </c>
      <c r="CE197" t="s">
        <v>83</v>
      </c>
      <c r="CF197" s="2">
        <v>44305</v>
      </c>
      <c r="CI197">
        <v>2</v>
      </c>
      <c r="CJ197">
        <v>2</v>
      </c>
      <c r="CK197" t="s">
        <v>207</v>
      </c>
      <c r="CL197" t="s">
        <v>80</v>
      </c>
    </row>
    <row r="198" spans="1:90" x14ac:dyDescent="0.25">
      <c r="A198" t="s">
        <v>311</v>
      </c>
      <c r="B198" t="s">
        <v>312</v>
      </c>
      <c r="C198" t="s">
        <v>72</v>
      </c>
      <c r="E198" t="str">
        <f>"GAB2002710"</f>
        <v>GAB2002710</v>
      </c>
      <c r="F198" s="2">
        <v>44300</v>
      </c>
      <c r="G198">
        <v>202110</v>
      </c>
      <c r="H198" t="s">
        <v>108</v>
      </c>
      <c r="I198" t="s">
        <v>109</v>
      </c>
      <c r="J198" t="s">
        <v>313</v>
      </c>
      <c r="K198" t="s">
        <v>75</v>
      </c>
      <c r="L198" t="s">
        <v>108</v>
      </c>
      <c r="M198" t="s">
        <v>109</v>
      </c>
      <c r="N198" t="s">
        <v>320</v>
      </c>
      <c r="O198" t="s">
        <v>78</v>
      </c>
      <c r="P198" t="str">
        <f>"CT065339                      "</f>
        <v xml:space="preserve">CT065339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7.69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3</v>
      </c>
      <c r="BK198">
        <v>3</v>
      </c>
      <c r="BL198">
        <v>40.4</v>
      </c>
      <c r="BM198">
        <v>6.06</v>
      </c>
      <c r="BN198">
        <v>46.46</v>
      </c>
      <c r="BO198">
        <v>46.46</v>
      </c>
      <c r="BQ198" t="s">
        <v>321</v>
      </c>
      <c r="BR198" t="s">
        <v>316</v>
      </c>
      <c r="BS198" s="2">
        <v>44301</v>
      </c>
      <c r="BT198" s="3">
        <v>0.49791666666666662</v>
      </c>
      <c r="BU198" t="s">
        <v>835</v>
      </c>
      <c r="BV198" t="s">
        <v>106</v>
      </c>
      <c r="BY198">
        <v>15118.74</v>
      </c>
      <c r="CA198" t="s">
        <v>218</v>
      </c>
      <c r="CC198" t="s">
        <v>109</v>
      </c>
      <c r="CD198">
        <v>7806</v>
      </c>
      <c r="CE198" t="s">
        <v>319</v>
      </c>
      <c r="CF198" s="2">
        <v>44302</v>
      </c>
      <c r="CI198">
        <v>1</v>
      </c>
      <c r="CJ198">
        <v>1</v>
      </c>
      <c r="CK198">
        <v>22</v>
      </c>
      <c r="CL198" t="s">
        <v>80</v>
      </c>
    </row>
    <row r="199" spans="1:90" x14ac:dyDescent="0.25">
      <c r="A199" t="s">
        <v>311</v>
      </c>
      <c r="B199" t="s">
        <v>312</v>
      </c>
      <c r="C199" t="s">
        <v>72</v>
      </c>
      <c r="E199" t="str">
        <f>"GAB2002712"</f>
        <v>GAB2002712</v>
      </c>
      <c r="F199" s="2">
        <v>44300</v>
      </c>
      <c r="G199">
        <v>202110</v>
      </c>
      <c r="H199" t="s">
        <v>108</v>
      </c>
      <c r="I199" t="s">
        <v>109</v>
      </c>
      <c r="J199" t="s">
        <v>313</v>
      </c>
      <c r="K199" t="s">
        <v>75</v>
      </c>
      <c r="L199" t="s">
        <v>93</v>
      </c>
      <c r="M199" t="s">
        <v>94</v>
      </c>
      <c r="N199" t="s">
        <v>353</v>
      </c>
      <c r="O199" t="s">
        <v>78</v>
      </c>
      <c r="P199" t="str">
        <f>"003340                        "</f>
        <v xml:space="preserve">003340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9.84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0.9</v>
      </c>
      <c r="BJ199">
        <v>1.7</v>
      </c>
      <c r="BK199">
        <v>2</v>
      </c>
      <c r="BL199">
        <v>51.71</v>
      </c>
      <c r="BM199">
        <v>7.76</v>
      </c>
      <c r="BN199">
        <v>59.47</v>
      </c>
      <c r="BO199">
        <v>59.47</v>
      </c>
      <c r="BQ199" t="s">
        <v>354</v>
      </c>
      <c r="BR199" t="s">
        <v>316</v>
      </c>
      <c r="BS199" s="2">
        <v>44302</v>
      </c>
      <c r="BT199" s="3">
        <v>0.40069444444444446</v>
      </c>
      <c r="BU199" t="s">
        <v>666</v>
      </c>
      <c r="BV199" t="s">
        <v>80</v>
      </c>
      <c r="BW199" t="s">
        <v>146</v>
      </c>
      <c r="BX199" t="s">
        <v>147</v>
      </c>
      <c r="BY199">
        <v>8274.42</v>
      </c>
      <c r="CA199" t="s">
        <v>190</v>
      </c>
      <c r="CC199" t="s">
        <v>94</v>
      </c>
      <c r="CD199">
        <v>4001</v>
      </c>
      <c r="CE199" t="s">
        <v>707</v>
      </c>
      <c r="CF199" s="2">
        <v>44302</v>
      </c>
      <c r="CI199">
        <v>1</v>
      </c>
      <c r="CJ199">
        <v>2</v>
      </c>
      <c r="CK199">
        <v>21</v>
      </c>
      <c r="CL199" t="s">
        <v>80</v>
      </c>
    </row>
    <row r="200" spans="1:90" x14ac:dyDescent="0.25">
      <c r="A200" t="s">
        <v>311</v>
      </c>
      <c r="B200" t="s">
        <v>312</v>
      </c>
      <c r="C200" t="s">
        <v>72</v>
      </c>
      <c r="E200" t="str">
        <f>"GAB2002708"</f>
        <v>GAB2002708</v>
      </c>
      <c r="F200" s="2">
        <v>44300</v>
      </c>
      <c r="G200">
        <v>202110</v>
      </c>
      <c r="H200" t="s">
        <v>108</v>
      </c>
      <c r="I200" t="s">
        <v>109</v>
      </c>
      <c r="J200" t="s">
        <v>313</v>
      </c>
      <c r="K200" t="s">
        <v>75</v>
      </c>
      <c r="L200" t="s">
        <v>85</v>
      </c>
      <c r="M200" t="s">
        <v>86</v>
      </c>
      <c r="N200" t="s">
        <v>836</v>
      </c>
      <c r="O200" t="s">
        <v>78</v>
      </c>
      <c r="P200" t="str">
        <f>"CT065332                      "</f>
        <v xml:space="preserve">CT065332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12.3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0.1</v>
      </c>
      <c r="BJ200">
        <v>2.1</v>
      </c>
      <c r="BK200">
        <v>2.5</v>
      </c>
      <c r="BL200">
        <v>64.63</v>
      </c>
      <c r="BM200">
        <v>9.69</v>
      </c>
      <c r="BN200">
        <v>74.319999999999993</v>
      </c>
      <c r="BO200">
        <v>74.319999999999993</v>
      </c>
      <c r="BQ200" t="s">
        <v>510</v>
      </c>
      <c r="BR200" t="s">
        <v>316</v>
      </c>
      <c r="BS200" s="2">
        <v>44301</v>
      </c>
      <c r="BT200" s="3">
        <v>0.41666666666666669</v>
      </c>
      <c r="BU200" t="s">
        <v>837</v>
      </c>
      <c r="BV200" t="s">
        <v>106</v>
      </c>
      <c r="BY200">
        <v>10648.89</v>
      </c>
      <c r="BZ200" t="s">
        <v>30</v>
      </c>
      <c r="CA200" t="s">
        <v>219</v>
      </c>
      <c r="CC200" t="s">
        <v>86</v>
      </c>
      <c r="CD200">
        <v>1475</v>
      </c>
      <c r="CE200" t="s">
        <v>344</v>
      </c>
      <c r="CF200" s="2">
        <v>44302</v>
      </c>
      <c r="CI200">
        <v>1</v>
      </c>
      <c r="CJ200">
        <v>1</v>
      </c>
      <c r="CK200">
        <v>21</v>
      </c>
      <c r="CL200" t="s">
        <v>80</v>
      </c>
    </row>
    <row r="201" spans="1:90" x14ac:dyDescent="0.25">
      <c r="A201" t="s">
        <v>311</v>
      </c>
      <c r="B201" t="s">
        <v>312</v>
      </c>
      <c r="C201" t="s">
        <v>72</v>
      </c>
      <c r="E201" t="str">
        <f>"GAB2002709"</f>
        <v>GAB2002709</v>
      </c>
      <c r="F201" s="2">
        <v>44300</v>
      </c>
      <c r="G201">
        <v>202110</v>
      </c>
      <c r="H201" t="s">
        <v>108</v>
      </c>
      <c r="I201" t="s">
        <v>109</v>
      </c>
      <c r="J201" t="s">
        <v>313</v>
      </c>
      <c r="K201" t="s">
        <v>75</v>
      </c>
      <c r="L201" t="s">
        <v>108</v>
      </c>
      <c r="M201" t="s">
        <v>109</v>
      </c>
      <c r="N201" t="s">
        <v>783</v>
      </c>
      <c r="O201" t="s">
        <v>78</v>
      </c>
      <c r="P201" t="str">
        <f>"CT065331                      "</f>
        <v xml:space="preserve">CT065331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7.69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0.4</v>
      </c>
      <c r="BJ201">
        <v>2.9</v>
      </c>
      <c r="BK201">
        <v>3</v>
      </c>
      <c r="BL201">
        <v>40.4</v>
      </c>
      <c r="BM201">
        <v>6.06</v>
      </c>
      <c r="BN201">
        <v>46.46</v>
      </c>
      <c r="BO201">
        <v>46.46</v>
      </c>
      <c r="BQ201" t="s">
        <v>531</v>
      </c>
      <c r="BR201" t="s">
        <v>316</v>
      </c>
      <c r="BS201" s="2">
        <v>44301</v>
      </c>
      <c r="BT201" s="3">
        <v>0.37222222222222223</v>
      </c>
      <c r="BU201" t="s">
        <v>286</v>
      </c>
      <c r="BV201" t="s">
        <v>106</v>
      </c>
      <c r="BY201">
        <v>14461.3</v>
      </c>
      <c r="CA201" t="s">
        <v>152</v>
      </c>
      <c r="CC201" t="s">
        <v>109</v>
      </c>
      <c r="CD201">
        <v>7441</v>
      </c>
      <c r="CE201" t="s">
        <v>704</v>
      </c>
      <c r="CF201" s="2">
        <v>44302</v>
      </c>
      <c r="CI201">
        <v>1</v>
      </c>
      <c r="CJ201">
        <v>1</v>
      </c>
      <c r="CK201">
        <v>22</v>
      </c>
      <c r="CL201" t="s">
        <v>80</v>
      </c>
    </row>
    <row r="202" spans="1:90" x14ac:dyDescent="0.25">
      <c r="A202" t="s">
        <v>311</v>
      </c>
      <c r="B202" t="s">
        <v>312</v>
      </c>
      <c r="C202" t="s">
        <v>72</v>
      </c>
      <c r="E202" t="str">
        <f>"GAB2002713"</f>
        <v>GAB2002713</v>
      </c>
      <c r="F202" s="2">
        <v>44300</v>
      </c>
      <c r="G202">
        <v>202110</v>
      </c>
      <c r="H202" t="s">
        <v>108</v>
      </c>
      <c r="I202" t="s">
        <v>109</v>
      </c>
      <c r="J202" t="s">
        <v>313</v>
      </c>
      <c r="K202" t="s">
        <v>75</v>
      </c>
      <c r="L202" t="s">
        <v>81</v>
      </c>
      <c r="M202" t="s">
        <v>82</v>
      </c>
      <c r="N202" t="s">
        <v>676</v>
      </c>
      <c r="O202" t="s">
        <v>78</v>
      </c>
      <c r="P202" t="str">
        <f>"003341                        "</f>
        <v xml:space="preserve">003341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12.3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0.3</v>
      </c>
      <c r="BJ202">
        <v>2.2999999999999998</v>
      </c>
      <c r="BK202">
        <v>2.5</v>
      </c>
      <c r="BL202">
        <v>64.63</v>
      </c>
      <c r="BM202">
        <v>9.69</v>
      </c>
      <c r="BN202">
        <v>74.319999999999993</v>
      </c>
      <c r="BO202">
        <v>74.319999999999993</v>
      </c>
      <c r="BQ202" t="s">
        <v>586</v>
      </c>
      <c r="BR202" t="s">
        <v>316</v>
      </c>
      <c r="BS202" s="2">
        <v>44301</v>
      </c>
      <c r="BT202" s="3">
        <v>0.3444444444444445</v>
      </c>
      <c r="BU202" t="s">
        <v>838</v>
      </c>
      <c r="BV202" t="s">
        <v>106</v>
      </c>
      <c r="BY202">
        <v>11520</v>
      </c>
      <c r="CA202" t="s">
        <v>145</v>
      </c>
      <c r="CC202" t="s">
        <v>82</v>
      </c>
      <c r="CD202">
        <v>6230</v>
      </c>
      <c r="CE202" t="s">
        <v>402</v>
      </c>
      <c r="CF202" s="2">
        <v>44301</v>
      </c>
      <c r="CI202">
        <v>1</v>
      </c>
      <c r="CJ202">
        <v>1</v>
      </c>
      <c r="CK202">
        <v>21</v>
      </c>
      <c r="CL202" t="s">
        <v>80</v>
      </c>
    </row>
    <row r="203" spans="1:90" x14ac:dyDescent="0.25">
      <c r="A203" t="s">
        <v>311</v>
      </c>
      <c r="B203" t="s">
        <v>312</v>
      </c>
      <c r="C203" t="s">
        <v>72</v>
      </c>
      <c r="E203" t="str">
        <f>"GAB2002698"</f>
        <v>GAB2002698</v>
      </c>
      <c r="F203" s="2">
        <v>44300</v>
      </c>
      <c r="G203">
        <v>202110</v>
      </c>
      <c r="H203" t="s">
        <v>108</v>
      </c>
      <c r="I203" t="s">
        <v>109</v>
      </c>
      <c r="J203" t="s">
        <v>313</v>
      </c>
      <c r="K203" t="s">
        <v>75</v>
      </c>
      <c r="L203" t="s">
        <v>191</v>
      </c>
      <c r="M203" t="s">
        <v>192</v>
      </c>
      <c r="N203" t="s">
        <v>405</v>
      </c>
      <c r="O203" t="s">
        <v>78</v>
      </c>
      <c r="P203" t="str">
        <f>"CT065323                      "</f>
        <v xml:space="preserve">CT065323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7.69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0.3</v>
      </c>
      <c r="BJ203">
        <v>2.5</v>
      </c>
      <c r="BK203">
        <v>3</v>
      </c>
      <c r="BL203">
        <v>40.4</v>
      </c>
      <c r="BM203">
        <v>6.06</v>
      </c>
      <c r="BN203">
        <v>46.46</v>
      </c>
      <c r="BO203">
        <v>46.46</v>
      </c>
      <c r="BQ203" t="s">
        <v>406</v>
      </c>
      <c r="BR203" t="s">
        <v>316</v>
      </c>
      <c r="BS203" s="2">
        <v>44301</v>
      </c>
      <c r="BT203" s="3">
        <v>0.40486111111111112</v>
      </c>
      <c r="BU203" t="s">
        <v>293</v>
      </c>
      <c r="BV203" t="s">
        <v>106</v>
      </c>
      <c r="BY203">
        <v>12315.68</v>
      </c>
      <c r="CA203" t="s">
        <v>193</v>
      </c>
      <c r="CC203" t="s">
        <v>192</v>
      </c>
      <c r="CD203">
        <v>7600</v>
      </c>
      <c r="CE203" t="s">
        <v>319</v>
      </c>
      <c r="CF203" s="2">
        <v>44302</v>
      </c>
      <c r="CI203">
        <v>1</v>
      </c>
      <c r="CJ203">
        <v>1</v>
      </c>
      <c r="CK203">
        <v>22</v>
      </c>
      <c r="CL203" t="s">
        <v>80</v>
      </c>
    </row>
    <row r="204" spans="1:90" x14ac:dyDescent="0.25">
      <c r="A204" t="s">
        <v>311</v>
      </c>
      <c r="B204" t="s">
        <v>312</v>
      </c>
      <c r="C204" t="s">
        <v>72</v>
      </c>
      <c r="E204" t="str">
        <f>"GAB2002699"</f>
        <v>GAB2002699</v>
      </c>
      <c r="F204" s="2">
        <v>44300</v>
      </c>
      <c r="G204">
        <v>202110</v>
      </c>
      <c r="H204" t="s">
        <v>108</v>
      </c>
      <c r="I204" t="s">
        <v>109</v>
      </c>
      <c r="J204" t="s">
        <v>313</v>
      </c>
      <c r="K204" t="s">
        <v>75</v>
      </c>
      <c r="L204" t="s">
        <v>108</v>
      </c>
      <c r="M204" t="s">
        <v>109</v>
      </c>
      <c r="N204" t="s">
        <v>839</v>
      </c>
      <c r="O204" t="s">
        <v>78</v>
      </c>
      <c r="P204" t="str">
        <f>"CT065322                      "</f>
        <v xml:space="preserve">CT065322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7.69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0.9</v>
      </c>
      <c r="BJ204">
        <v>1.8</v>
      </c>
      <c r="BK204">
        <v>2</v>
      </c>
      <c r="BL204">
        <v>40.4</v>
      </c>
      <c r="BM204">
        <v>6.06</v>
      </c>
      <c r="BN204">
        <v>46.46</v>
      </c>
      <c r="BO204">
        <v>46.46</v>
      </c>
      <c r="BQ204" t="s">
        <v>840</v>
      </c>
      <c r="BR204" t="s">
        <v>316</v>
      </c>
      <c r="BS204" s="2">
        <v>44301</v>
      </c>
      <c r="BT204" s="3">
        <v>0.42083333333333334</v>
      </c>
      <c r="BU204" t="s">
        <v>841</v>
      </c>
      <c r="BV204" t="s">
        <v>106</v>
      </c>
      <c r="BY204">
        <v>8898.4</v>
      </c>
      <c r="CA204" t="s">
        <v>842</v>
      </c>
      <c r="CC204" t="s">
        <v>109</v>
      </c>
      <c r="CD204">
        <v>8001</v>
      </c>
      <c r="CE204" t="s">
        <v>843</v>
      </c>
      <c r="CF204" s="2">
        <v>44302</v>
      </c>
      <c r="CI204">
        <v>1</v>
      </c>
      <c r="CJ204">
        <v>1</v>
      </c>
      <c r="CK204">
        <v>22</v>
      </c>
      <c r="CL204" t="s">
        <v>80</v>
      </c>
    </row>
    <row r="205" spans="1:90" x14ac:dyDescent="0.25">
      <c r="A205" t="s">
        <v>311</v>
      </c>
      <c r="B205" t="s">
        <v>312</v>
      </c>
      <c r="C205" t="s">
        <v>72</v>
      </c>
      <c r="E205" t="str">
        <f>"GAB2002714"</f>
        <v>GAB2002714</v>
      </c>
      <c r="F205" s="2">
        <v>44300</v>
      </c>
      <c r="G205">
        <v>202110</v>
      </c>
      <c r="H205" t="s">
        <v>108</v>
      </c>
      <c r="I205" t="s">
        <v>109</v>
      </c>
      <c r="J205" t="s">
        <v>313</v>
      </c>
      <c r="K205" t="s">
        <v>75</v>
      </c>
      <c r="L205" t="s">
        <v>95</v>
      </c>
      <c r="M205" t="s">
        <v>96</v>
      </c>
      <c r="N205" t="s">
        <v>844</v>
      </c>
      <c r="O205" t="s">
        <v>78</v>
      </c>
      <c r="P205" t="str">
        <f>"003342                        "</f>
        <v xml:space="preserve">003342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14.76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0.5</v>
      </c>
      <c r="BJ205">
        <v>2.7</v>
      </c>
      <c r="BK205">
        <v>3</v>
      </c>
      <c r="BL205">
        <v>77.55</v>
      </c>
      <c r="BM205">
        <v>11.63</v>
      </c>
      <c r="BN205">
        <v>89.18</v>
      </c>
      <c r="BO205">
        <v>89.18</v>
      </c>
      <c r="BQ205" t="s">
        <v>350</v>
      </c>
      <c r="BR205" t="s">
        <v>316</v>
      </c>
      <c r="BS205" s="2">
        <v>44301</v>
      </c>
      <c r="BT205" s="3">
        <v>0.36736111111111108</v>
      </c>
      <c r="BU205" t="s">
        <v>263</v>
      </c>
      <c r="BV205" t="s">
        <v>106</v>
      </c>
      <c r="BY205">
        <v>13684.23</v>
      </c>
      <c r="CA205" t="s">
        <v>259</v>
      </c>
      <c r="CC205" t="s">
        <v>96</v>
      </c>
      <c r="CD205">
        <v>1449</v>
      </c>
      <c r="CE205" t="s">
        <v>416</v>
      </c>
      <c r="CF205" s="2">
        <v>44302</v>
      </c>
      <c r="CI205">
        <v>1</v>
      </c>
      <c r="CJ205">
        <v>1</v>
      </c>
      <c r="CK205">
        <v>21</v>
      </c>
      <c r="CL205" t="s">
        <v>80</v>
      </c>
    </row>
    <row r="206" spans="1:90" x14ac:dyDescent="0.25">
      <c r="A206" t="s">
        <v>311</v>
      </c>
      <c r="B206" t="s">
        <v>312</v>
      </c>
      <c r="C206" t="s">
        <v>72</v>
      </c>
      <c r="E206" t="str">
        <f>"GAB2002718"</f>
        <v>GAB2002718</v>
      </c>
      <c r="F206" s="2">
        <v>44301</v>
      </c>
      <c r="G206">
        <v>202110</v>
      </c>
      <c r="H206" t="s">
        <v>108</v>
      </c>
      <c r="I206" t="s">
        <v>109</v>
      </c>
      <c r="J206" t="s">
        <v>313</v>
      </c>
      <c r="K206" t="s">
        <v>75</v>
      </c>
      <c r="L206" t="s">
        <v>257</v>
      </c>
      <c r="M206" t="s">
        <v>258</v>
      </c>
      <c r="N206" t="s">
        <v>364</v>
      </c>
      <c r="O206" t="s">
        <v>129</v>
      </c>
      <c r="P206" t="str">
        <f>"MEKYLE                        "</f>
        <v xml:space="preserve">MEKYLE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20.14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8.6999999999999993</v>
      </c>
      <c r="BJ206">
        <v>12.3</v>
      </c>
      <c r="BK206">
        <v>13</v>
      </c>
      <c r="BL206">
        <v>110.85</v>
      </c>
      <c r="BM206">
        <v>16.63</v>
      </c>
      <c r="BN206">
        <v>127.48</v>
      </c>
      <c r="BO206">
        <v>127.48</v>
      </c>
      <c r="BQ206" t="s">
        <v>653</v>
      </c>
      <c r="BR206" t="s">
        <v>316</v>
      </c>
      <c r="BS206" s="2">
        <v>44305</v>
      </c>
      <c r="BT206" s="3">
        <v>0.38958333333333334</v>
      </c>
      <c r="BU206" t="s">
        <v>709</v>
      </c>
      <c r="BV206" t="s">
        <v>106</v>
      </c>
      <c r="BY206">
        <v>61389.9</v>
      </c>
      <c r="CA206" t="s">
        <v>655</v>
      </c>
      <c r="CC206" t="s">
        <v>258</v>
      </c>
      <c r="CD206">
        <v>157</v>
      </c>
      <c r="CE206" t="s">
        <v>83</v>
      </c>
      <c r="CF206" s="2">
        <v>44305</v>
      </c>
      <c r="CI206">
        <v>2</v>
      </c>
      <c r="CJ206">
        <v>2</v>
      </c>
      <c r="CK206" t="s">
        <v>206</v>
      </c>
      <c r="CL206" t="s">
        <v>80</v>
      </c>
    </row>
    <row r="207" spans="1:90" x14ac:dyDescent="0.25">
      <c r="A207" t="s">
        <v>311</v>
      </c>
      <c r="B207" t="s">
        <v>312</v>
      </c>
      <c r="C207" t="s">
        <v>72</v>
      </c>
      <c r="E207" t="str">
        <f>"009940773325"</f>
        <v>009940773325</v>
      </c>
      <c r="F207" s="2">
        <v>44300</v>
      </c>
      <c r="G207">
        <v>202110</v>
      </c>
      <c r="H207" t="s">
        <v>257</v>
      </c>
      <c r="I207" t="s">
        <v>258</v>
      </c>
      <c r="J207" t="s">
        <v>356</v>
      </c>
      <c r="K207" t="s">
        <v>75</v>
      </c>
      <c r="L207" t="s">
        <v>108</v>
      </c>
      <c r="M207" t="s">
        <v>109</v>
      </c>
      <c r="N207" t="s">
        <v>364</v>
      </c>
      <c r="O207" t="s">
        <v>78</v>
      </c>
      <c r="P207" t="str">
        <f>"NA                            "</f>
        <v xml:space="preserve">NA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9.84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51.71</v>
      </c>
      <c r="BM207">
        <v>7.76</v>
      </c>
      <c r="BN207">
        <v>59.47</v>
      </c>
      <c r="BO207">
        <v>59.47</v>
      </c>
      <c r="BQ207" t="s">
        <v>845</v>
      </c>
      <c r="BR207" t="s">
        <v>361</v>
      </c>
      <c r="BS207" s="2">
        <v>44301</v>
      </c>
      <c r="BT207" s="3">
        <v>0.42777777777777781</v>
      </c>
      <c r="BU207" t="s">
        <v>846</v>
      </c>
      <c r="BV207" t="s">
        <v>106</v>
      </c>
      <c r="BY207">
        <v>1200</v>
      </c>
      <c r="BZ207" t="s">
        <v>84</v>
      </c>
      <c r="CA207" t="s">
        <v>112</v>
      </c>
      <c r="CC207" t="s">
        <v>109</v>
      </c>
      <c r="CD207">
        <v>7460</v>
      </c>
      <c r="CE207" t="s">
        <v>83</v>
      </c>
      <c r="CF207" s="2">
        <v>44302</v>
      </c>
      <c r="CI207">
        <v>1</v>
      </c>
      <c r="CJ207">
        <v>1</v>
      </c>
      <c r="CK207">
        <v>21</v>
      </c>
      <c r="CL207" t="s">
        <v>80</v>
      </c>
    </row>
    <row r="208" spans="1:90" x14ac:dyDescent="0.25">
      <c r="A208" t="s">
        <v>311</v>
      </c>
      <c r="B208" t="s">
        <v>312</v>
      </c>
      <c r="C208" t="s">
        <v>72</v>
      </c>
      <c r="E208" t="str">
        <f>"009940773337"</f>
        <v>009940773337</v>
      </c>
      <c r="F208" s="2">
        <v>44300</v>
      </c>
      <c r="G208">
        <v>202110</v>
      </c>
      <c r="H208" t="s">
        <v>257</v>
      </c>
      <c r="I208" t="s">
        <v>258</v>
      </c>
      <c r="J208" t="s">
        <v>356</v>
      </c>
      <c r="K208" t="s">
        <v>75</v>
      </c>
      <c r="L208" t="s">
        <v>205</v>
      </c>
      <c r="M208" t="s">
        <v>109</v>
      </c>
      <c r="N208" t="s">
        <v>364</v>
      </c>
      <c r="O208" t="s">
        <v>129</v>
      </c>
      <c r="P208" t="str">
        <f>"NA                            "</f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57.94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13.4</v>
      </c>
      <c r="BJ208">
        <v>38.700000000000003</v>
      </c>
      <c r="BK208">
        <v>39</v>
      </c>
      <c r="BL208">
        <v>309.48</v>
      </c>
      <c r="BM208">
        <v>46.42</v>
      </c>
      <c r="BN208">
        <v>355.9</v>
      </c>
      <c r="BO208">
        <v>355.9</v>
      </c>
      <c r="BQ208" t="s">
        <v>847</v>
      </c>
      <c r="BR208" t="s">
        <v>361</v>
      </c>
      <c r="BS208" s="2">
        <v>44302</v>
      </c>
      <c r="BT208" s="3">
        <v>0.48333333333333334</v>
      </c>
      <c r="BU208" t="s">
        <v>366</v>
      </c>
      <c r="BV208" t="s">
        <v>106</v>
      </c>
      <c r="BY208">
        <v>193355.37</v>
      </c>
      <c r="CA208" t="s">
        <v>112</v>
      </c>
      <c r="CC208" t="s">
        <v>109</v>
      </c>
      <c r="CD208">
        <v>7460</v>
      </c>
      <c r="CE208" t="s">
        <v>83</v>
      </c>
      <c r="CF208" s="2">
        <v>44305</v>
      </c>
      <c r="CI208">
        <v>0</v>
      </c>
      <c r="CJ208">
        <v>0</v>
      </c>
      <c r="CK208" t="s">
        <v>306</v>
      </c>
      <c r="CL208" t="s">
        <v>80</v>
      </c>
    </row>
    <row r="209" spans="1:90" x14ac:dyDescent="0.25">
      <c r="A209" t="s">
        <v>311</v>
      </c>
      <c r="B209" t="s">
        <v>312</v>
      </c>
      <c r="C209" t="s">
        <v>72</v>
      </c>
      <c r="E209" t="str">
        <f>"080010090402"</f>
        <v>080010090402</v>
      </c>
      <c r="F209" s="2">
        <v>44300</v>
      </c>
      <c r="G209">
        <v>202110</v>
      </c>
      <c r="H209" t="s">
        <v>87</v>
      </c>
      <c r="I209" t="s">
        <v>88</v>
      </c>
      <c r="J209" t="s">
        <v>848</v>
      </c>
      <c r="K209" t="s">
        <v>75</v>
      </c>
      <c r="L209" t="s">
        <v>108</v>
      </c>
      <c r="M209" t="s">
        <v>109</v>
      </c>
      <c r="N209" t="s">
        <v>364</v>
      </c>
      <c r="O209" t="s">
        <v>107</v>
      </c>
      <c r="P209" t="str">
        <f>"Return to Gabler              "</f>
        <v xml:space="preserve">Return to Gabler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18.45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1.2</v>
      </c>
      <c r="BK209">
        <v>2</v>
      </c>
      <c r="BL209">
        <v>96.95</v>
      </c>
      <c r="BM209">
        <v>14.54</v>
      </c>
      <c r="BN209">
        <v>111.49</v>
      </c>
      <c r="BO209">
        <v>111.49</v>
      </c>
      <c r="BP209" t="s">
        <v>79</v>
      </c>
      <c r="BQ209" t="s">
        <v>849</v>
      </c>
      <c r="BR209" t="s">
        <v>850</v>
      </c>
      <c r="BS209" s="2">
        <v>44302</v>
      </c>
      <c r="BT209" s="3">
        <v>0.48333333333333334</v>
      </c>
      <c r="BU209" t="s">
        <v>366</v>
      </c>
      <c r="BV209" t="s">
        <v>80</v>
      </c>
      <c r="BW209" t="s">
        <v>146</v>
      </c>
      <c r="BX209" t="s">
        <v>194</v>
      </c>
      <c r="BY209">
        <v>6144</v>
      </c>
      <c r="CA209" t="s">
        <v>112</v>
      </c>
      <c r="CC209" t="s">
        <v>109</v>
      </c>
      <c r="CD209">
        <v>7460</v>
      </c>
      <c r="CE209" t="s">
        <v>851</v>
      </c>
      <c r="CF209" s="2">
        <v>44305</v>
      </c>
      <c r="CI209">
        <v>1</v>
      </c>
      <c r="CJ209">
        <v>2</v>
      </c>
      <c r="CK209">
        <v>31</v>
      </c>
      <c r="CL209" t="s">
        <v>80</v>
      </c>
    </row>
    <row r="210" spans="1:90" x14ac:dyDescent="0.25">
      <c r="A210" t="s">
        <v>311</v>
      </c>
      <c r="B210" t="s">
        <v>312</v>
      </c>
      <c r="C210" t="s">
        <v>72</v>
      </c>
      <c r="E210" t="str">
        <f>"GAB2002717"</f>
        <v>GAB2002717</v>
      </c>
      <c r="F210" s="2">
        <v>44301</v>
      </c>
      <c r="G210">
        <v>202110</v>
      </c>
      <c r="H210" t="s">
        <v>108</v>
      </c>
      <c r="I210" t="s">
        <v>109</v>
      </c>
      <c r="J210" t="s">
        <v>313</v>
      </c>
      <c r="K210" t="s">
        <v>75</v>
      </c>
      <c r="L210" t="s">
        <v>85</v>
      </c>
      <c r="M210" t="s">
        <v>86</v>
      </c>
      <c r="N210" t="s">
        <v>852</v>
      </c>
      <c r="O210" t="s">
        <v>129</v>
      </c>
      <c r="P210" t="str">
        <f>"CT065140                      "</f>
        <v xml:space="preserve">CT065140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51.19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19.3</v>
      </c>
      <c r="BJ210">
        <v>50.3</v>
      </c>
      <c r="BK210">
        <v>51</v>
      </c>
      <c r="BL210">
        <v>274.02</v>
      </c>
      <c r="BM210">
        <v>41.1</v>
      </c>
      <c r="BN210">
        <v>315.12</v>
      </c>
      <c r="BO210">
        <v>315.12</v>
      </c>
      <c r="BQ210" t="s">
        <v>853</v>
      </c>
      <c r="BR210" t="s">
        <v>316</v>
      </c>
      <c r="BS210" s="2">
        <v>44305</v>
      </c>
      <c r="BT210" s="3">
        <v>0.39374999999999999</v>
      </c>
      <c r="BU210" t="s">
        <v>854</v>
      </c>
      <c r="BV210" t="s">
        <v>106</v>
      </c>
      <c r="BY210">
        <v>251494.88</v>
      </c>
      <c r="CA210" t="s">
        <v>211</v>
      </c>
      <c r="CC210" t="s">
        <v>86</v>
      </c>
      <c r="CD210">
        <v>1459</v>
      </c>
      <c r="CE210" t="s">
        <v>83</v>
      </c>
      <c r="CF210" s="2">
        <v>44305</v>
      </c>
      <c r="CI210">
        <v>2</v>
      </c>
      <c r="CJ210">
        <v>2</v>
      </c>
      <c r="CK210" t="s">
        <v>206</v>
      </c>
      <c r="CL210" t="s">
        <v>80</v>
      </c>
    </row>
    <row r="211" spans="1:90" x14ac:dyDescent="0.25">
      <c r="A211" t="s">
        <v>311</v>
      </c>
      <c r="B211" t="s">
        <v>312</v>
      </c>
      <c r="C211" t="s">
        <v>72</v>
      </c>
      <c r="E211" t="str">
        <f>"GAB2002731"</f>
        <v>GAB2002731</v>
      </c>
      <c r="F211" s="2">
        <v>44301</v>
      </c>
      <c r="G211">
        <v>202110</v>
      </c>
      <c r="H211" t="s">
        <v>108</v>
      </c>
      <c r="I211" t="s">
        <v>109</v>
      </c>
      <c r="J211" t="s">
        <v>313</v>
      </c>
      <c r="K211" t="s">
        <v>75</v>
      </c>
      <c r="L211" t="s">
        <v>93</v>
      </c>
      <c r="M211" t="s">
        <v>94</v>
      </c>
      <c r="N211" t="s">
        <v>639</v>
      </c>
      <c r="O211" t="s">
        <v>129</v>
      </c>
      <c r="P211" t="str">
        <f>"CT065223                      "</f>
        <v xml:space="preserve">CT065223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29.63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15.6</v>
      </c>
      <c r="BJ211">
        <v>25.7</v>
      </c>
      <c r="BK211">
        <v>26</v>
      </c>
      <c r="BL211">
        <v>160.71</v>
      </c>
      <c r="BM211">
        <v>24.11</v>
      </c>
      <c r="BN211">
        <v>184.82</v>
      </c>
      <c r="BO211">
        <v>184.82</v>
      </c>
      <c r="BQ211" t="s">
        <v>640</v>
      </c>
      <c r="BR211" t="s">
        <v>316</v>
      </c>
      <c r="BS211" s="2">
        <v>44305</v>
      </c>
      <c r="BT211" s="3">
        <v>0.3888888888888889</v>
      </c>
      <c r="BU211" t="s">
        <v>641</v>
      </c>
      <c r="BV211" t="s">
        <v>106</v>
      </c>
      <c r="BY211">
        <v>128650.62</v>
      </c>
      <c r="CA211" t="s">
        <v>190</v>
      </c>
      <c r="CC211" t="s">
        <v>94</v>
      </c>
      <c r="CD211">
        <v>4001</v>
      </c>
      <c r="CE211" t="s">
        <v>83</v>
      </c>
      <c r="CF211" s="2">
        <v>44305</v>
      </c>
      <c r="CI211">
        <v>2</v>
      </c>
      <c r="CJ211">
        <v>2</v>
      </c>
      <c r="CK211" t="s">
        <v>206</v>
      </c>
      <c r="CL211" t="s">
        <v>80</v>
      </c>
    </row>
    <row r="212" spans="1:90" x14ac:dyDescent="0.25">
      <c r="A212" t="s">
        <v>311</v>
      </c>
      <c r="B212" t="s">
        <v>312</v>
      </c>
      <c r="C212" t="s">
        <v>72</v>
      </c>
      <c r="E212" t="str">
        <f>"GAB2002720"</f>
        <v>GAB2002720</v>
      </c>
      <c r="F212" s="2">
        <v>44301</v>
      </c>
      <c r="G212">
        <v>202110</v>
      </c>
      <c r="H212" t="s">
        <v>108</v>
      </c>
      <c r="I212" t="s">
        <v>109</v>
      </c>
      <c r="J212" t="s">
        <v>313</v>
      </c>
      <c r="K212" t="s">
        <v>75</v>
      </c>
      <c r="L212" t="s">
        <v>76</v>
      </c>
      <c r="M212" t="s">
        <v>77</v>
      </c>
      <c r="N212" t="s">
        <v>855</v>
      </c>
      <c r="O212" t="s">
        <v>129</v>
      </c>
      <c r="P212" t="str">
        <f>"CT065221                      "</f>
        <v xml:space="preserve">CT065221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20.14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2.8</v>
      </c>
      <c r="BJ212">
        <v>1.8</v>
      </c>
      <c r="BK212">
        <v>3</v>
      </c>
      <c r="BL212">
        <v>110.85</v>
      </c>
      <c r="BM212">
        <v>16.63</v>
      </c>
      <c r="BN212">
        <v>127.48</v>
      </c>
      <c r="BO212">
        <v>127.48</v>
      </c>
      <c r="BQ212" t="s">
        <v>856</v>
      </c>
      <c r="BR212" t="s">
        <v>316</v>
      </c>
      <c r="BS212" s="2">
        <v>44305</v>
      </c>
      <c r="BT212" s="3">
        <v>0.48333333333333334</v>
      </c>
      <c r="BU212" t="s">
        <v>857</v>
      </c>
      <c r="BV212" t="s">
        <v>106</v>
      </c>
      <c r="BY212">
        <v>9084.1200000000008</v>
      </c>
      <c r="CA212" t="s">
        <v>262</v>
      </c>
      <c r="CC212" t="s">
        <v>77</v>
      </c>
      <c r="CD212">
        <v>2092</v>
      </c>
      <c r="CE212" t="s">
        <v>83</v>
      </c>
      <c r="CF212" s="2">
        <v>44305</v>
      </c>
      <c r="CI212">
        <v>2</v>
      </c>
      <c r="CJ212">
        <v>2</v>
      </c>
      <c r="CK212" t="s">
        <v>206</v>
      </c>
      <c r="CL212" t="s">
        <v>80</v>
      </c>
    </row>
    <row r="213" spans="1:90" x14ac:dyDescent="0.25">
      <c r="A213" t="s">
        <v>311</v>
      </c>
      <c r="B213" t="s">
        <v>312</v>
      </c>
      <c r="C213" t="s">
        <v>72</v>
      </c>
      <c r="E213" t="str">
        <f>"GAB2002719"</f>
        <v>GAB2002719</v>
      </c>
      <c r="F213" s="2">
        <v>44301</v>
      </c>
      <c r="G213">
        <v>202110</v>
      </c>
      <c r="H213" t="s">
        <v>108</v>
      </c>
      <c r="I213" t="s">
        <v>109</v>
      </c>
      <c r="J213" t="s">
        <v>313</v>
      </c>
      <c r="K213" t="s">
        <v>75</v>
      </c>
      <c r="L213" t="s">
        <v>93</v>
      </c>
      <c r="M213" t="s">
        <v>94</v>
      </c>
      <c r="N213" t="s">
        <v>858</v>
      </c>
      <c r="O213" t="s">
        <v>129</v>
      </c>
      <c r="P213" t="str">
        <f>"CT065342                      "</f>
        <v xml:space="preserve">CT065342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20.14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1.2</v>
      </c>
      <c r="BJ213">
        <v>2.6</v>
      </c>
      <c r="BK213">
        <v>3</v>
      </c>
      <c r="BL213">
        <v>110.85</v>
      </c>
      <c r="BM213">
        <v>16.63</v>
      </c>
      <c r="BN213">
        <v>127.48</v>
      </c>
      <c r="BO213">
        <v>127.48</v>
      </c>
      <c r="BQ213" t="s">
        <v>859</v>
      </c>
      <c r="BR213" t="s">
        <v>316</v>
      </c>
      <c r="BS213" s="2">
        <v>44305</v>
      </c>
      <c r="BT213" s="3">
        <v>0.41875000000000001</v>
      </c>
      <c r="BU213" t="s">
        <v>860</v>
      </c>
      <c r="BV213" t="s">
        <v>106</v>
      </c>
      <c r="BY213">
        <v>13006.56</v>
      </c>
      <c r="CA213" t="s">
        <v>279</v>
      </c>
      <c r="CC213" t="s">
        <v>94</v>
      </c>
      <c r="CD213">
        <v>4001</v>
      </c>
      <c r="CE213" t="s">
        <v>83</v>
      </c>
      <c r="CF213" s="2">
        <v>44305</v>
      </c>
      <c r="CI213">
        <v>2</v>
      </c>
      <c r="CJ213">
        <v>2</v>
      </c>
      <c r="CK213" t="s">
        <v>206</v>
      </c>
      <c r="CL213" t="s">
        <v>80</v>
      </c>
    </row>
    <row r="214" spans="1:90" x14ac:dyDescent="0.25">
      <c r="A214" t="s">
        <v>311</v>
      </c>
      <c r="B214" t="s">
        <v>312</v>
      </c>
      <c r="C214" t="s">
        <v>72</v>
      </c>
      <c r="E214" t="str">
        <f>"GAB2002725"</f>
        <v>GAB2002725</v>
      </c>
      <c r="F214" s="2">
        <v>44301</v>
      </c>
      <c r="G214">
        <v>202110</v>
      </c>
      <c r="H214" t="s">
        <v>108</v>
      </c>
      <c r="I214" t="s">
        <v>109</v>
      </c>
      <c r="J214" t="s">
        <v>313</v>
      </c>
      <c r="K214" t="s">
        <v>75</v>
      </c>
      <c r="L214" t="s">
        <v>108</v>
      </c>
      <c r="M214" t="s">
        <v>109</v>
      </c>
      <c r="N214" t="s">
        <v>783</v>
      </c>
      <c r="O214" t="s">
        <v>78</v>
      </c>
      <c r="P214" t="str">
        <f>"CT065343                      "</f>
        <v xml:space="preserve">CT065343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7.69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0.5</v>
      </c>
      <c r="BJ214">
        <v>2.1</v>
      </c>
      <c r="BK214">
        <v>3</v>
      </c>
      <c r="BL214">
        <v>40.4</v>
      </c>
      <c r="BM214">
        <v>6.06</v>
      </c>
      <c r="BN214">
        <v>46.46</v>
      </c>
      <c r="BO214">
        <v>46.46</v>
      </c>
      <c r="BQ214" t="s">
        <v>531</v>
      </c>
      <c r="BR214" t="s">
        <v>316</v>
      </c>
      <c r="BS214" s="2">
        <v>44302</v>
      </c>
      <c r="BT214" s="3">
        <v>0.41597222222222219</v>
      </c>
      <c r="BU214" t="s">
        <v>214</v>
      </c>
      <c r="BV214" t="s">
        <v>106</v>
      </c>
      <c r="BY214">
        <v>10314.01</v>
      </c>
      <c r="CA214" t="s">
        <v>247</v>
      </c>
      <c r="CC214" t="s">
        <v>109</v>
      </c>
      <c r="CD214">
        <v>7441</v>
      </c>
      <c r="CE214" t="s">
        <v>704</v>
      </c>
      <c r="CF214" s="2">
        <v>44305</v>
      </c>
      <c r="CI214">
        <v>1</v>
      </c>
      <c r="CJ214">
        <v>1</v>
      </c>
      <c r="CK214">
        <v>22</v>
      </c>
      <c r="CL214" t="s">
        <v>80</v>
      </c>
    </row>
    <row r="215" spans="1:90" x14ac:dyDescent="0.25">
      <c r="A215" t="s">
        <v>311</v>
      </c>
      <c r="B215" t="s">
        <v>312</v>
      </c>
      <c r="C215" t="s">
        <v>72</v>
      </c>
      <c r="E215" t="str">
        <f>"GAB2002726"</f>
        <v>GAB2002726</v>
      </c>
      <c r="F215" s="2">
        <v>44301</v>
      </c>
      <c r="G215">
        <v>202110</v>
      </c>
      <c r="H215" t="s">
        <v>108</v>
      </c>
      <c r="I215" t="s">
        <v>109</v>
      </c>
      <c r="J215" t="s">
        <v>313</v>
      </c>
      <c r="K215" t="s">
        <v>75</v>
      </c>
      <c r="L215" t="s">
        <v>108</v>
      </c>
      <c r="M215" t="s">
        <v>109</v>
      </c>
      <c r="N215" t="s">
        <v>320</v>
      </c>
      <c r="O215" t="s">
        <v>78</v>
      </c>
      <c r="P215" t="str">
        <f>"CT065353                      "</f>
        <v xml:space="preserve">CT065353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7.69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0.4</v>
      </c>
      <c r="BJ215">
        <v>1.9</v>
      </c>
      <c r="BK215">
        <v>2</v>
      </c>
      <c r="BL215">
        <v>40.4</v>
      </c>
      <c r="BM215">
        <v>6.06</v>
      </c>
      <c r="BN215">
        <v>46.46</v>
      </c>
      <c r="BO215">
        <v>46.46</v>
      </c>
      <c r="BQ215" t="s">
        <v>321</v>
      </c>
      <c r="BR215" t="s">
        <v>316</v>
      </c>
      <c r="BS215" s="2">
        <v>44302</v>
      </c>
      <c r="BT215" s="3">
        <v>0.42222222222222222</v>
      </c>
      <c r="BU215" t="s">
        <v>861</v>
      </c>
      <c r="BV215" t="s">
        <v>106</v>
      </c>
      <c r="BY215">
        <v>9525.6</v>
      </c>
      <c r="CA215" t="s">
        <v>218</v>
      </c>
      <c r="CC215" t="s">
        <v>109</v>
      </c>
      <c r="CD215">
        <v>7806</v>
      </c>
      <c r="CE215" t="s">
        <v>402</v>
      </c>
      <c r="CF215" s="2">
        <v>44305</v>
      </c>
      <c r="CI215">
        <v>1</v>
      </c>
      <c r="CJ215">
        <v>1</v>
      </c>
      <c r="CK215">
        <v>22</v>
      </c>
      <c r="CL215" t="s">
        <v>80</v>
      </c>
    </row>
    <row r="216" spans="1:90" x14ac:dyDescent="0.25">
      <c r="A216" t="s">
        <v>311</v>
      </c>
      <c r="B216" t="s">
        <v>312</v>
      </c>
      <c r="C216" t="s">
        <v>72</v>
      </c>
      <c r="E216" t="str">
        <f>"GAB2002722"</f>
        <v>GAB2002722</v>
      </c>
      <c r="F216" s="2">
        <v>44301</v>
      </c>
      <c r="G216">
        <v>202110</v>
      </c>
      <c r="H216" t="s">
        <v>108</v>
      </c>
      <c r="I216" t="s">
        <v>109</v>
      </c>
      <c r="J216" t="s">
        <v>313</v>
      </c>
      <c r="K216" t="s">
        <v>75</v>
      </c>
      <c r="L216" t="s">
        <v>93</v>
      </c>
      <c r="M216" t="s">
        <v>94</v>
      </c>
      <c r="N216" t="s">
        <v>858</v>
      </c>
      <c r="O216" t="s">
        <v>78</v>
      </c>
      <c r="P216" t="str">
        <f>"CT065350                      "</f>
        <v xml:space="preserve">CT065350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12.3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2.1</v>
      </c>
      <c r="BK216">
        <v>2.5</v>
      </c>
      <c r="BL216">
        <v>64.63</v>
      </c>
      <c r="BM216">
        <v>9.69</v>
      </c>
      <c r="BN216">
        <v>74.319999999999993</v>
      </c>
      <c r="BO216">
        <v>74.319999999999993</v>
      </c>
      <c r="BQ216" t="s">
        <v>862</v>
      </c>
      <c r="BR216" t="s">
        <v>316</v>
      </c>
      <c r="BS216" s="2">
        <v>44305</v>
      </c>
      <c r="BT216" s="3">
        <v>0.41666666666666669</v>
      </c>
      <c r="BU216" t="s">
        <v>863</v>
      </c>
      <c r="BV216" t="s">
        <v>80</v>
      </c>
      <c r="BW216" t="s">
        <v>146</v>
      </c>
      <c r="BX216" t="s">
        <v>147</v>
      </c>
      <c r="BY216">
        <v>10362</v>
      </c>
      <c r="CA216" t="s">
        <v>279</v>
      </c>
      <c r="CC216" t="s">
        <v>94</v>
      </c>
      <c r="CD216">
        <v>4001</v>
      </c>
      <c r="CE216" t="s">
        <v>344</v>
      </c>
      <c r="CF216" s="2">
        <v>44305</v>
      </c>
      <c r="CI216">
        <v>1</v>
      </c>
      <c r="CJ216">
        <v>2</v>
      </c>
      <c r="CK216">
        <v>21</v>
      </c>
      <c r="CL216" t="s">
        <v>80</v>
      </c>
    </row>
    <row r="217" spans="1:90" x14ac:dyDescent="0.25">
      <c r="A217" t="s">
        <v>311</v>
      </c>
      <c r="B217" t="s">
        <v>312</v>
      </c>
      <c r="C217" t="s">
        <v>72</v>
      </c>
      <c r="E217" t="str">
        <f>"GAB2002729"</f>
        <v>GAB2002729</v>
      </c>
      <c r="F217" s="2">
        <v>44301</v>
      </c>
      <c r="G217">
        <v>202110</v>
      </c>
      <c r="H217" t="s">
        <v>108</v>
      </c>
      <c r="I217" t="s">
        <v>109</v>
      </c>
      <c r="J217" t="s">
        <v>313</v>
      </c>
      <c r="K217" t="s">
        <v>75</v>
      </c>
      <c r="L217" t="s">
        <v>191</v>
      </c>
      <c r="M217" t="s">
        <v>192</v>
      </c>
      <c r="N217" t="s">
        <v>864</v>
      </c>
      <c r="O217" t="s">
        <v>78</v>
      </c>
      <c r="P217" t="str">
        <f>"CT065355                      "</f>
        <v xml:space="preserve">CT065355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7.69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2.9</v>
      </c>
      <c r="BK217">
        <v>3</v>
      </c>
      <c r="BL217">
        <v>40.4</v>
      </c>
      <c r="BM217">
        <v>6.06</v>
      </c>
      <c r="BN217">
        <v>46.46</v>
      </c>
      <c r="BO217">
        <v>46.46</v>
      </c>
      <c r="BQ217" t="s">
        <v>526</v>
      </c>
      <c r="BR217" t="s">
        <v>316</v>
      </c>
      <c r="BS217" s="2">
        <v>44302</v>
      </c>
      <c r="BT217" s="3">
        <v>0.54305555555555551</v>
      </c>
      <c r="BU217" t="s">
        <v>245</v>
      </c>
      <c r="BV217" t="s">
        <v>80</v>
      </c>
      <c r="BW217" t="s">
        <v>163</v>
      </c>
      <c r="BX217" t="s">
        <v>164</v>
      </c>
      <c r="BY217">
        <v>14515.2</v>
      </c>
      <c r="CA217" t="s">
        <v>193</v>
      </c>
      <c r="CC217" t="s">
        <v>192</v>
      </c>
      <c r="CD217">
        <v>7600</v>
      </c>
      <c r="CE217" t="s">
        <v>344</v>
      </c>
      <c r="CF217" s="2">
        <v>44305</v>
      </c>
      <c r="CI217">
        <v>1</v>
      </c>
      <c r="CJ217">
        <v>1</v>
      </c>
      <c r="CK217">
        <v>22</v>
      </c>
      <c r="CL217" t="s">
        <v>80</v>
      </c>
    </row>
    <row r="218" spans="1:90" x14ac:dyDescent="0.25">
      <c r="A218" t="s">
        <v>311</v>
      </c>
      <c r="B218" t="s">
        <v>312</v>
      </c>
      <c r="C218" t="s">
        <v>72</v>
      </c>
      <c r="E218" t="str">
        <f>"GAB2002723"</f>
        <v>GAB2002723</v>
      </c>
      <c r="F218" s="2">
        <v>44301</v>
      </c>
      <c r="G218">
        <v>202110</v>
      </c>
      <c r="H218" t="s">
        <v>108</v>
      </c>
      <c r="I218" t="s">
        <v>109</v>
      </c>
      <c r="J218" t="s">
        <v>313</v>
      </c>
      <c r="K218" t="s">
        <v>75</v>
      </c>
      <c r="L218" t="s">
        <v>108</v>
      </c>
      <c r="M218" t="s">
        <v>109</v>
      </c>
      <c r="N218" t="s">
        <v>865</v>
      </c>
      <c r="O218" t="s">
        <v>78</v>
      </c>
      <c r="P218" t="str">
        <f>"CT065347                      "</f>
        <v xml:space="preserve">CT065347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7.69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2.5</v>
      </c>
      <c r="BK218">
        <v>3</v>
      </c>
      <c r="BL218">
        <v>40.4</v>
      </c>
      <c r="BM218">
        <v>6.06</v>
      </c>
      <c r="BN218">
        <v>46.46</v>
      </c>
      <c r="BO218">
        <v>46.46</v>
      </c>
      <c r="BQ218" t="s">
        <v>233</v>
      </c>
      <c r="BR218" t="s">
        <v>316</v>
      </c>
      <c r="BS218" s="2">
        <v>44302</v>
      </c>
      <c r="BT218" s="3">
        <v>0.3840277777777778</v>
      </c>
      <c r="BU218" t="s">
        <v>515</v>
      </c>
      <c r="BV218" t="s">
        <v>106</v>
      </c>
      <c r="BY218">
        <v>12496</v>
      </c>
      <c r="CA218" t="s">
        <v>169</v>
      </c>
      <c r="CC218" t="s">
        <v>109</v>
      </c>
      <c r="CD218">
        <v>7800</v>
      </c>
      <c r="CE218" t="s">
        <v>344</v>
      </c>
      <c r="CF218" s="2">
        <v>44305</v>
      </c>
      <c r="CI218">
        <v>1</v>
      </c>
      <c r="CJ218">
        <v>1</v>
      </c>
      <c r="CK218">
        <v>22</v>
      </c>
      <c r="CL218" t="s">
        <v>80</v>
      </c>
    </row>
    <row r="219" spans="1:90" x14ac:dyDescent="0.25">
      <c r="A219" t="s">
        <v>311</v>
      </c>
      <c r="B219" t="s">
        <v>312</v>
      </c>
      <c r="C219" t="s">
        <v>72</v>
      </c>
      <c r="E219" t="str">
        <f>"GAB2002728"</f>
        <v>GAB2002728</v>
      </c>
      <c r="F219" s="2">
        <v>44301</v>
      </c>
      <c r="G219">
        <v>202110</v>
      </c>
      <c r="H219" t="s">
        <v>108</v>
      </c>
      <c r="I219" t="s">
        <v>109</v>
      </c>
      <c r="J219" t="s">
        <v>313</v>
      </c>
      <c r="K219" t="s">
        <v>75</v>
      </c>
      <c r="L219" t="s">
        <v>108</v>
      </c>
      <c r="M219" t="s">
        <v>109</v>
      </c>
      <c r="N219" t="s">
        <v>866</v>
      </c>
      <c r="O219" t="s">
        <v>78</v>
      </c>
      <c r="P219" t="str">
        <f>"CT065356                      "</f>
        <v xml:space="preserve">CT065356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7.69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1.7</v>
      </c>
      <c r="BK219">
        <v>2</v>
      </c>
      <c r="BL219">
        <v>40.4</v>
      </c>
      <c r="BM219">
        <v>6.06</v>
      </c>
      <c r="BN219">
        <v>46.46</v>
      </c>
      <c r="BO219">
        <v>46.46</v>
      </c>
      <c r="BQ219" t="s">
        <v>867</v>
      </c>
      <c r="BR219" t="s">
        <v>316</v>
      </c>
      <c r="BS219" s="2">
        <v>44302</v>
      </c>
      <c r="BT219" s="3">
        <v>0.54166666666666663</v>
      </c>
      <c r="BU219" t="s">
        <v>868</v>
      </c>
      <c r="BV219" t="s">
        <v>80</v>
      </c>
      <c r="BW219" t="s">
        <v>146</v>
      </c>
      <c r="BX219" t="s">
        <v>194</v>
      </c>
      <c r="BY219">
        <v>8342.1</v>
      </c>
      <c r="CA219" t="s">
        <v>869</v>
      </c>
      <c r="CC219" t="s">
        <v>109</v>
      </c>
      <c r="CD219">
        <v>8001</v>
      </c>
      <c r="CE219" t="s">
        <v>344</v>
      </c>
      <c r="CF219" s="2">
        <v>44305</v>
      </c>
      <c r="CI219">
        <v>1</v>
      </c>
      <c r="CJ219">
        <v>1</v>
      </c>
      <c r="CK219">
        <v>22</v>
      </c>
      <c r="CL219" t="s">
        <v>80</v>
      </c>
    </row>
    <row r="220" spans="1:90" x14ac:dyDescent="0.25">
      <c r="A220" t="s">
        <v>311</v>
      </c>
      <c r="B220" t="s">
        <v>312</v>
      </c>
      <c r="C220" t="s">
        <v>72</v>
      </c>
      <c r="E220" t="str">
        <f>"GAB2002734"</f>
        <v>GAB2002734</v>
      </c>
      <c r="F220" s="2">
        <v>44301</v>
      </c>
      <c r="G220">
        <v>202110</v>
      </c>
      <c r="H220" t="s">
        <v>108</v>
      </c>
      <c r="I220" t="s">
        <v>109</v>
      </c>
      <c r="J220" t="s">
        <v>313</v>
      </c>
      <c r="K220" t="s">
        <v>75</v>
      </c>
      <c r="L220" t="s">
        <v>117</v>
      </c>
      <c r="M220" t="s">
        <v>118</v>
      </c>
      <c r="N220" t="s">
        <v>870</v>
      </c>
      <c r="O220" t="s">
        <v>78</v>
      </c>
      <c r="P220" t="str">
        <f>"003347                        "</f>
        <v xml:space="preserve">003347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14.76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2.6</v>
      </c>
      <c r="BK220">
        <v>3</v>
      </c>
      <c r="BL220">
        <v>77.55</v>
      </c>
      <c r="BM220">
        <v>11.63</v>
      </c>
      <c r="BN220">
        <v>89.18</v>
      </c>
      <c r="BO220">
        <v>89.18</v>
      </c>
      <c r="BQ220" t="s">
        <v>375</v>
      </c>
      <c r="BR220" t="s">
        <v>316</v>
      </c>
      <c r="BS220" s="2">
        <v>44305</v>
      </c>
      <c r="BT220" s="3">
        <v>0.39930555555555558</v>
      </c>
      <c r="BU220" t="s">
        <v>871</v>
      </c>
      <c r="BV220" t="s">
        <v>80</v>
      </c>
      <c r="BW220" t="s">
        <v>159</v>
      </c>
      <c r="BX220" t="s">
        <v>202</v>
      </c>
      <c r="BY220">
        <v>12953.28</v>
      </c>
      <c r="CA220" t="s">
        <v>197</v>
      </c>
      <c r="CC220" t="s">
        <v>118</v>
      </c>
      <c r="CD220">
        <v>3201</v>
      </c>
      <c r="CE220" t="s">
        <v>344</v>
      </c>
      <c r="CF220" s="2">
        <v>44305</v>
      </c>
      <c r="CI220">
        <v>1</v>
      </c>
      <c r="CJ220">
        <v>2</v>
      </c>
      <c r="CK220">
        <v>21</v>
      </c>
      <c r="CL220" t="s">
        <v>80</v>
      </c>
    </row>
    <row r="221" spans="1:90" x14ac:dyDescent="0.25">
      <c r="A221" t="s">
        <v>311</v>
      </c>
      <c r="B221" t="s">
        <v>312</v>
      </c>
      <c r="C221" t="s">
        <v>72</v>
      </c>
      <c r="E221" t="str">
        <f>"GAB2002733"</f>
        <v>GAB2002733</v>
      </c>
      <c r="F221" s="2">
        <v>44301</v>
      </c>
      <c r="G221">
        <v>202110</v>
      </c>
      <c r="H221" t="s">
        <v>108</v>
      </c>
      <c r="I221" t="s">
        <v>109</v>
      </c>
      <c r="J221" t="s">
        <v>313</v>
      </c>
      <c r="K221" t="s">
        <v>75</v>
      </c>
      <c r="L221" t="s">
        <v>134</v>
      </c>
      <c r="M221" t="s">
        <v>135</v>
      </c>
      <c r="N221" t="s">
        <v>872</v>
      </c>
      <c r="O221" t="s">
        <v>78</v>
      </c>
      <c r="P221" t="str">
        <f>"CT065363                      "</f>
        <v xml:space="preserve">CT065363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19.059999999999999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1.6</v>
      </c>
      <c r="BK221">
        <v>2</v>
      </c>
      <c r="BL221">
        <v>100.18</v>
      </c>
      <c r="BM221">
        <v>15.03</v>
      </c>
      <c r="BN221">
        <v>115.21</v>
      </c>
      <c r="BO221">
        <v>115.21</v>
      </c>
      <c r="BQ221" t="s">
        <v>267</v>
      </c>
      <c r="BR221" t="s">
        <v>316</v>
      </c>
      <c r="BS221" s="2">
        <v>44302</v>
      </c>
      <c r="BT221" s="3">
        <v>0.3979166666666667</v>
      </c>
      <c r="BU221" t="s">
        <v>873</v>
      </c>
      <c r="BV221" t="s">
        <v>106</v>
      </c>
      <c r="BY221">
        <v>8241.09</v>
      </c>
      <c r="BZ221" t="s">
        <v>30</v>
      </c>
      <c r="CA221" t="s">
        <v>177</v>
      </c>
      <c r="CC221" t="s">
        <v>135</v>
      </c>
      <c r="CD221">
        <v>250</v>
      </c>
      <c r="CE221" t="s">
        <v>707</v>
      </c>
      <c r="CF221" s="2">
        <v>44302</v>
      </c>
      <c r="CI221">
        <v>1</v>
      </c>
      <c r="CJ221">
        <v>1</v>
      </c>
      <c r="CK221">
        <v>23</v>
      </c>
      <c r="CL221" t="s">
        <v>80</v>
      </c>
    </row>
    <row r="222" spans="1:90" x14ac:dyDescent="0.25">
      <c r="A222" t="s">
        <v>311</v>
      </c>
      <c r="B222" t="s">
        <v>312</v>
      </c>
      <c r="C222" t="s">
        <v>72</v>
      </c>
      <c r="E222" t="str">
        <f>"GAB2002730"</f>
        <v>GAB2002730</v>
      </c>
      <c r="F222" s="2">
        <v>44301</v>
      </c>
      <c r="G222">
        <v>202110</v>
      </c>
      <c r="H222" t="s">
        <v>108</v>
      </c>
      <c r="I222" t="s">
        <v>109</v>
      </c>
      <c r="J222" t="s">
        <v>313</v>
      </c>
      <c r="K222" t="s">
        <v>75</v>
      </c>
      <c r="L222" t="s">
        <v>97</v>
      </c>
      <c r="M222" t="s">
        <v>98</v>
      </c>
      <c r="N222" t="s">
        <v>874</v>
      </c>
      <c r="O222" t="s">
        <v>78</v>
      </c>
      <c r="P222" t="str">
        <f>"ATT: CHRISTIE                 "</f>
        <v xml:space="preserve">ATT: CHRISTIE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9.84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0.1</v>
      </c>
      <c r="BJ222">
        <v>1</v>
      </c>
      <c r="BK222">
        <v>1</v>
      </c>
      <c r="BL222">
        <v>51.71</v>
      </c>
      <c r="BM222">
        <v>7.76</v>
      </c>
      <c r="BN222">
        <v>59.47</v>
      </c>
      <c r="BO222">
        <v>59.47</v>
      </c>
      <c r="BQ222" t="s">
        <v>875</v>
      </c>
      <c r="BR222" t="s">
        <v>316</v>
      </c>
      <c r="BS222" s="2">
        <v>44306</v>
      </c>
      <c r="BT222" s="3">
        <v>0.49722222222222223</v>
      </c>
      <c r="BU222" t="s">
        <v>876</v>
      </c>
      <c r="BV222" t="s">
        <v>80</v>
      </c>
      <c r="BW222" t="s">
        <v>289</v>
      </c>
      <c r="BX222" t="s">
        <v>877</v>
      </c>
      <c r="BY222">
        <v>5014.58</v>
      </c>
      <c r="CC222" t="s">
        <v>98</v>
      </c>
      <c r="CD222">
        <v>6001</v>
      </c>
      <c r="CE222" t="s">
        <v>878</v>
      </c>
      <c r="CF222" s="2">
        <v>44306</v>
      </c>
      <c r="CI222">
        <v>1</v>
      </c>
      <c r="CJ222">
        <v>3</v>
      </c>
      <c r="CK222">
        <v>21</v>
      </c>
      <c r="CL222" t="s">
        <v>80</v>
      </c>
    </row>
    <row r="223" spans="1:90" x14ac:dyDescent="0.25">
      <c r="A223" t="s">
        <v>311</v>
      </c>
      <c r="B223" t="s">
        <v>312</v>
      </c>
      <c r="C223" t="s">
        <v>72</v>
      </c>
      <c r="E223" t="str">
        <f>"GAB2002732"</f>
        <v>GAB2002732</v>
      </c>
      <c r="F223" s="2">
        <v>44301</v>
      </c>
      <c r="G223">
        <v>202110</v>
      </c>
      <c r="H223" t="s">
        <v>108</v>
      </c>
      <c r="I223" t="s">
        <v>109</v>
      </c>
      <c r="J223" t="s">
        <v>313</v>
      </c>
      <c r="K223" t="s">
        <v>75</v>
      </c>
      <c r="L223" t="s">
        <v>132</v>
      </c>
      <c r="M223" t="s">
        <v>133</v>
      </c>
      <c r="N223" t="s">
        <v>879</v>
      </c>
      <c r="O223" t="s">
        <v>78</v>
      </c>
      <c r="P223" t="str">
        <f>"CT065364                      "</f>
        <v xml:space="preserve">CT065364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19.059999999999999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1.9</v>
      </c>
      <c r="BK223">
        <v>2</v>
      </c>
      <c r="BL223">
        <v>100.18</v>
      </c>
      <c r="BM223">
        <v>15.03</v>
      </c>
      <c r="BN223">
        <v>115.21</v>
      </c>
      <c r="BO223">
        <v>115.21</v>
      </c>
      <c r="BQ223" t="s">
        <v>880</v>
      </c>
      <c r="BR223" t="s">
        <v>316</v>
      </c>
      <c r="BS223" s="2">
        <v>44305</v>
      </c>
      <c r="BT223" s="3">
        <v>0.55555555555555558</v>
      </c>
      <c r="BU223" t="s">
        <v>881</v>
      </c>
      <c r="BV223" t="s">
        <v>80</v>
      </c>
      <c r="BW223" t="s">
        <v>159</v>
      </c>
      <c r="BX223" t="s">
        <v>882</v>
      </c>
      <c r="BY223">
        <v>9474.8799999999992</v>
      </c>
      <c r="CC223" t="s">
        <v>133</v>
      </c>
      <c r="CD223">
        <v>1929</v>
      </c>
      <c r="CE223" t="s">
        <v>883</v>
      </c>
      <c r="CF223" s="2">
        <v>44306</v>
      </c>
      <c r="CI223">
        <v>1</v>
      </c>
      <c r="CJ223">
        <v>2</v>
      </c>
      <c r="CK223">
        <v>23</v>
      </c>
      <c r="CL223" t="s">
        <v>80</v>
      </c>
    </row>
    <row r="224" spans="1:90" x14ac:dyDescent="0.25">
      <c r="A224" t="s">
        <v>311</v>
      </c>
      <c r="B224" t="s">
        <v>312</v>
      </c>
      <c r="C224" t="s">
        <v>72</v>
      </c>
      <c r="E224" t="str">
        <f>"GAB2002743"</f>
        <v>GAB2002743</v>
      </c>
      <c r="F224" s="2">
        <v>44302</v>
      </c>
      <c r="G224">
        <v>202110</v>
      </c>
      <c r="H224" t="s">
        <v>108</v>
      </c>
      <c r="I224" t="s">
        <v>109</v>
      </c>
      <c r="J224" t="s">
        <v>313</v>
      </c>
      <c r="K224" t="s">
        <v>75</v>
      </c>
      <c r="L224" t="s">
        <v>73</v>
      </c>
      <c r="M224" t="s">
        <v>74</v>
      </c>
      <c r="N224" t="s">
        <v>884</v>
      </c>
      <c r="O224" t="s">
        <v>129</v>
      </c>
      <c r="P224" t="str">
        <f>"CT065296                      "</f>
        <v xml:space="preserve">CT065296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20.14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3</v>
      </c>
      <c r="BJ224">
        <v>11.5</v>
      </c>
      <c r="BK224">
        <v>12</v>
      </c>
      <c r="BL224">
        <v>110.85</v>
      </c>
      <c r="BM224">
        <v>16.63</v>
      </c>
      <c r="BN224">
        <v>127.48</v>
      </c>
      <c r="BO224">
        <v>127.48</v>
      </c>
      <c r="BQ224" t="s">
        <v>885</v>
      </c>
      <c r="BR224" t="s">
        <v>316</v>
      </c>
      <c r="BS224" s="2">
        <v>44305</v>
      </c>
      <c r="BT224" s="3">
        <v>0.33680555555555558</v>
      </c>
      <c r="BU224" t="s">
        <v>886</v>
      </c>
      <c r="BV224" t="s">
        <v>106</v>
      </c>
      <c r="BY224">
        <v>57560.88</v>
      </c>
      <c r="CA224" t="s">
        <v>887</v>
      </c>
      <c r="CC224" t="s">
        <v>74</v>
      </c>
      <c r="CD224">
        <v>1619</v>
      </c>
      <c r="CE224" t="s">
        <v>83</v>
      </c>
      <c r="CF224" s="2">
        <v>44305</v>
      </c>
      <c r="CI224">
        <v>2</v>
      </c>
      <c r="CJ224">
        <v>1</v>
      </c>
      <c r="CK224" t="s">
        <v>206</v>
      </c>
      <c r="CL224" t="s">
        <v>80</v>
      </c>
    </row>
    <row r="225" spans="1:90" x14ac:dyDescent="0.25">
      <c r="A225" t="s">
        <v>311</v>
      </c>
      <c r="B225" t="s">
        <v>312</v>
      </c>
      <c r="C225" t="s">
        <v>72</v>
      </c>
      <c r="E225" t="str">
        <f>"GAB2002740"</f>
        <v>GAB2002740</v>
      </c>
      <c r="F225" s="2">
        <v>44302</v>
      </c>
      <c r="G225">
        <v>202110</v>
      </c>
      <c r="H225" t="s">
        <v>108</v>
      </c>
      <c r="I225" t="s">
        <v>109</v>
      </c>
      <c r="J225" t="s">
        <v>313</v>
      </c>
      <c r="K225" t="s">
        <v>75</v>
      </c>
      <c r="L225" t="s">
        <v>76</v>
      </c>
      <c r="M225" t="s">
        <v>77</v>
      </c>
      <c r="N225" t="s">
        <v>888</v>
      </c>
      <c r="O225" t="s">
        <v>129</v>
      </c>
      <c r="P225" t="str">
        <f>"CT065240                      "</f>
        <v xml:space="preserve">CT065240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90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38.5</v>
      </c>
      <c r="BJ225">
        <v>95.8</v>
      </c>
      <c r="BK225">
        <v>96</v>
      </c>
      <c r="BL225">
        <v>477.98</v>
      </c>
      <c r="BM225">
        <v>71.7</v>
      </c>
      <c r="BN225">
        <v>549.67999999999995</v>
      </c>
      <c r="BO225">
        <v>549.67999999999995</v>
      </c>
      <c r="BQ225" t="s">
        <v>889</v>
      </c>
      <c r="BR225" t="s">
        <v>316</v>
      </c>
      <c r="BS225" s="2">
        <v>44305</v>
      </c>
      <c r="BT225" s="3">
        <v>0.60763888888888895</v>
      </c>
      <c r="BU225" t="s">
        <v>890</v>
      </c>
      <c r="BV225" t="s">
        <v>106</v>
      </c>
      <c r="BY225">
        <v>478877.88</v>
      </c>
      <c r="CA225" t="s">
        <v>891</v>
      </c>
      <c r="CC225" t="s">
        <v>77</v>
      </c>
      <c r="CD225">
        <v>1863</v>
      </c>
      <c r="CE225" t="s">
        <v>83</v>
      </c>
      <c r="CF225" s="2">
        <v>44305</v>
      </c>
      <c r="CI225">
        <v>2</v>
      </c>
      <c r="CJ225">
        <v>1</v>
      </c>
      <c r="CK225" t="s">
        <v>206</v>
      </c>
      <c r="CL225" t="s">
        <v>80</v>
      </c>
    </row>
    <row r="226" spans="1:90" x14ac:dyDescent="0.25">
      <c r="A226" t="s">
        <v>311</v>
      </c>
      <c r="B226" t="s">
        <v>312</v>
      </c>
      <c r="C226" t="s">
        <v>72</v>
      </c>
      <c r="E226" t="str">
        <f>"GAB2002746"</f>
        <v>GAB2002746</v>
      </c>
      <c r="F226" s="2">
        <v>44302</v>
      </c>
      <c r="G226">
        <v>202110</v>
      </c>
      <c r="H226" t="s">
        <v>108</v>
      </c>
      <c r="I226" t="s">
        <v>109</v>
      </c>
      <c r="J226" t="s">
        <v>313</v>
      </c>
      <c r="K226" t="s">
        <v>75</v>
      </c>
      <c r="L226" t="s">
        <v>97</v>
      </c>
      <c r="M226" t="s">
        <v>98</v>
      </c>
      <c r="N226" t="s">
        <v>892</v>
      </c>
      <c r="O226" t="s">
        <v>129</v>
      </c>
      <c r="P226" t="str">
        <f>"CT065287                      "</f>
        <v xml:space="preserve">CT065287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19.98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6.2</v>
      </c>
      <c r="BJ226">
        <v>11.8</v>
      </c>
      <c r="BK226">
        <v>12</v>
      </c>
      <c r="BL226">
        <v>110.02</v>
      </c>
      <c r="BM226">
        <v>16.5</v>
      </c>
      <c r="BN226">
        <v>126.52</v>
      </c>
      <c r="BO226">
        <v>126.52</v>
      </c>
      <c r="BQ226" t="s">
        <v>501</v>
      </c>
      <c r="BR226" t="s">
        <v>316</v>
      </c>
      <c r="BS226" s="2">
        <v>44305</v>
      </c>
      <c r="BT226" s="3">
        <v>0.33958333333333335</v>
      </c>
      <c r="BU226" t="s">
        <v>893</v>
      </c>
      <c r="BV226" t="s">
        <v>106</v>
      </c>
      <c r="BY226">
        <v>59063.73</v>
      </c>
      <c r="CA226" t="s">
        <v>244</v>
      </c>
      <c r="CC226" t="s">
        <v>98</v>
      </c>
      <c r="CD226">
        <v>6001</v>
      </c>
      <c r="CE226" t="s">
        <v>83</v>
      </c>
      <c r="CF226" s="2">
        <v>44305</v>
      </c>
      <c r="CI226">
        <v>2</v>
      </c>
      <c r="CJ226">
        <v>1</v>
      </c>
      <c r="CK226" t="s">
        <v>203</v>
      </c>
      <c r="CL226" t="s">
        <v>80</v>
      </c>
    </row>
    <row r="227" spans="1:90" x14ac:dyDescent="0.25">
      <c r="A227" t="s">
        <v>311</v>
      </c>
      <c r="B227" t="s">
        <v>312</v>
      </c>
      <c r="C227" t="s">
        <v>72</v>
      </c>
      <c r="E227" t="str">
        <f>"GAB2002739"</f>
        <v>GAB2002739</v>
      </c>
      <c r="F227" s="2">
        <v>44302</v>
      </c>
      <c r="G227">
        <v>202110</v>
      </c>
      <c r="H227" t="s">
        <v>108</v>
      </c>
      <c r="I227" t="s">
        <v>109</v>
      </c>
      <c r="J227" t="s">
        <v>313</v>
      </c>
      <c r="K227" t="s">
        <v>75</v>
      </c>
      <c r="L227" t="s">
        <v>76</v>
      </c>
      <c r="M227" t="s">
        <v>77</v>
      </c>
      <c r="N227" t="s">
        <v>695</v>
      </c>
      <c r="O227" t="s">
        <v>78</v>
      </c>
      <c r="P227" t="str">
        <f>"CT065373                      "</f>
        <v xml:space="preserve">CT065373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12.3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2.1</v>
      </c>
      <c r="BK227">
        <v>2.5</v>
      </c>
      <c r="BL227">
        <v>64.63</v>
      </c>
      <c r="BM227">
        <v>9.69</v>
      </c>
      <c r="BN227">
        <v>74.319999999999993</v>
      </c>
      <c r="BO227">
        <v>74.319999999999993</v>
      </c>
      <c r="BQ227" t="s">
        <v>375</v>
      </c>
      <c r="BR227" t="s">
        <v>316</v>
      </c>
      <c r="BS227" s="2">
        <v>44305</v>
      </c>
      <c r="BT227" s="3">
        <v>0.32708333333333334</v>
      </c>
      <c r="BU227" t="s">
        <v>564</v>
      </c>
      <c r="BV227" t="s">
        <v>106</v>
      </c>
      <c r="BY227">
        <v>10437.200000000001</v>
      </c>
      <c r="CA227" t="s">
        <v>565</v>
      </c>
      <c r="CC227" t="s">
        <v>77</v>
      </c>
      <c r="CD227">
        <v>2021</v>
      </c>
      <c r="CE227" t="s">
        <v>344</v>
      </c>
      <c r="CF227" s="2">
        <v>44305</v>
      </c>
      <c r="CI227">
        <v>1</v>
      </c>
      <c r="CJ227">
        <v>1</v>
      </c>
      <c r="CK227">
        <v>21</v>
      </c>
      <c r="CL227" t="s">
        <v>80</v>
      </c>
    </row>
    <row r="228" spans="1:90" x14ac:dyDescent="0.25">
      <c r="A228" t="s">
        <v>311</v>
      </c>
      <c r="B228" t="s">
        <v>312</v>
      </c>
      <c r="C228" t="s">
        <v>72</v>
      </c>
      <c r="E228" t="str">
        <f>"GAB2002741"</f>
        <v>GAB2002741</v>
      </c>
      <c r="F228" s="2">
        <v>44302</v>
      </c>
      <c r="G228">
        <v>202110</v>
      </c>
      <c r="H228" t="s">
        <v>108</v>
      </c>
      <c r="I228" t="s">
        <v>109</v>
      </c>
      <c r="J228" t="s">
        <v>313</v>
      </c>
      <c r="K228" t="s">
        <v>75</v>
      </c>
      <c r="L228" t="s">
        <v>108</v>
      </c>
      <c r="M228" t="s">
        <v>109</v>
      </c>
      <c r="N228" t="s">
        <v>894</v>
      </c>
      <c r="O228" t="s">
        <v>78</v>
      </c>
      <c r="P228" t="str">
        <f>"003349                        "</f>
        <v xml:space="preserve">003349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7.69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0.3</v>
      </c>
      <c r="BJ228">
        <v>2.1</v>
      </c>
      <c r="BK228">
        <v>3</v>
      </c>
      <c r="BL228">
        <v>40.4</v>
      </c>
      <c r="BM228">
        <v>6.06</v>
      </c>
      <c r="BN228">
        <v>46.46</v>
      </c>
      <c r="BO228">
        <v>46.46</v>
      </c>
      <c r="BQ228" t="s">
        <v>375</v>
      </c>
      <c r="BR228" t="s">
        <v>316</v>
      </c>
      <c r="BS228" s="2">
        <v>44305</v>
      </c>
      <c r="BT228" s="3">
        <v>0.32500000000000001</v>
      </c>
      <c r="BU228" t="s">
        <v>895</v>
      </c>
      <c r="BV228" t="s">
        <v>106</v>
      </c>
      <c r="BY228">
        <v>10514.22</v>
      </c>
      <c r="CA228" t="s">
        <v>242</v>
      </c>
      <c r="CC228" t="s">
        <v>109</v>
      </c>
      <c r="CD228">
        <v>7708</v>
      </c>
      <c r="CE228" t="s">
        <v>323</v>
      </c>
      <c r="CF228" s="2">
        <v>44306</v>
      </c>
      <c r="CI228">
        <v>1</v>
      </c>
      <c r="CJ228">
        <v>1</v>
      </c>
      <c r="CK228">
        <v>22</v>
      </c>
      <c r="CL228" t="s">
        <v>80</v>
      </c>
    </row>
    <row r="229" spans="1:90" x14ac:dyDescent="0.25">
      <c r="A229" t="s">
        <v>311</v>
      </c>
      <c r="B229" t="s">
        <v>312</v>
      </c>
      <c r="C229" t="s">
        <v>72</v>
      </c>
      <c r="E229" t="str">
        <f>"GAB2002742"</f>
        <v>GAB2002742</v>
      </c>
      <c r="F229" s="2">
        <v>44302</v>
      </c>
      <c r="G229">
        <v>202110</v>
      </c>
      <c r="H229" t="s">
        <v>108</v>
      </c>
      <c r="I229" t="s">
        <v>109</v>
      </c>
      <c r="J229" t="s">
        <v>313</v>
      </c>
      <c r="K229" t="s">
        <v>75</v>
      </c>
      <c r="L229" t="s">
        <v>103</v>
      </c>
      <c r="M229" t="s">
        <v>104</v>
      </c>
      <c r="N229" t="s">
        <v>364</v>
      </c>
      <c r="O229" t="s">
        <v>78</v>
      </c>
      <c r="P229" t="str">
        <f>"ATT: CONRAD MICHELLE RALL DUDU"</f>
        <v>ATT: CONRAD MICHELLE RALL DUDU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12.3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0.6</v>
      </c>
      <c r="BJ229">
        <v>2.4</v>
      </c>
      <c r="BK229">
        <v>2.5</v>
      </c>
      <c r="BL229">
        <v>64.63</v>
      </c>
      <c r="BM229">
        <v>9.69</v>
      </c>
      <c r="BN229">
        <v>74.319999999999993</v>
      </c>
      <c r="BO229">
        <v>74.319999999999993</v>
      </c>
      <c r="BQ229" t="s">
        <v>896</v>
      </c>
      <c r="BR229" t="s">
        <v>316</v>
      </c>
      <c r="BS229" s="2">
        <v>44305</v>
      </c>
      <c r="BT229" s="3">
        <v>0.4284722222222222</v>
      </c>
      <c r="BU229" t="s">
        <v>709</v>
      </c>
      <c r="BV229" t="s">
        <v>106</v>
      </c>
      <c r="BY229">
        <v>11911.3</v>
      </c>
      <c r="CA229" t="s">
        <v>655</v>
      </c>
      <c r="CC229" t="s">
        <v>104</v>
      </c>
      <c r="CD229">
        <v>157</v>
      </c>
      <c r="CE229" t="s">
        <v>897</v>
      </c>
      <c r="CF229" s="2">
        <v>44305</v>
      </c>
      <c r="CI229">
        <v>1</v>
      </c>
      <c r="CJ229">
        <v>1</v>
      </c>
      <c r="CK229">
        <v>21</v>
      </c>
      <c r="CL229" t="s">
        <v>80</v>
      </c>
    </row>
    <row r="230" spans="1:90" x14ac:dyDescent="0.25">
      <c r="A230" t="s">
        <v>311</v>
      </c>
      <c r="B230" t="s">
        <v>312</v>
      </c>
      <c r="C230" t="s">
        <v>72</v>
      </c>
      <c r="E230" t="str">
        <f>"GAB2002745"</f>
        <v>GAB2002745</v>
      </c>
      <c r="F230" s="2">
        <v>44302</v>
      </c>
      <c r="G230">
        <v>202110</v>
      </c>
      <c r="H230" t="s">
        <v>108</v>
      </c>
      <c r="I230" t="s">
        <v>109</v>
      </c>
      <c r="J230" t="s">
        <v>313</v>
      </c>
      <c r="K230" t="s">
        <v>75</v>
      </c>
      <c r="L230" t="s">
        <v>421</v>
      </c>
      <c r="M230" t="s">
        <v>422</v>
      </c>
      <c r="N230" t="s">
        <v>423</v>
      </c>
      <c r="O230" t="s">
        <v>78</v>
      </c>
      <c r="P230" t="str">
        <f>"CT065389                      "</f>
        <v xml:space="preserve">CT065389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23.37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0.3</v>
      </c>
      <c r="BJ230">
        <v>2.5</v>
      </c>
      <c r="BK230">
        <v>2.5</v>
      </c>
      <c r="BL230">
        <v>122.81</v>
      </c>
      <c r="BM230">
        <v>18.420000000000002</v>
      </c>
      <c r="BN230">
        <v>141.22999999999999</v>
      </c>
      <c r="BO230">
        <v>141.22999999999999</v>
      </c>
      <c r="BQ230" t="s">
        <v>424</v>
      </c>
      <c r="BR230" t="s">
        <v>316</v>
      </c>
      <c r="BS230" s="2">
        <v>44305</v>
      </c>
      <c r="BT230" s="3">
        <v>0.40486111111111112</v>
      </c>
      <c r="BU230" t="s">
        <v>544</v>
      </c>
      <c r="BV230" t="s">
        <v>106</v>
      </c>
      <c r="BY230">
        <v>12252.24</v>
      </c>
      <c r="CA230" t="s">
        <v>264</v>
      </c>
      <c r="CC230" t="s">
        <v>422</v>
      </c>
      <c r="CD230">
        <v>2515</v>
      </c>
      <c r="CE230" t="s">
        <v>323</v>
      </c>
      <c r="CF230" s="2">
        <v>44305</v>
      </c>
      <c r="CI230">
        <v>1</v>
      </c>
      <c r="CJ230">
        <v>1</v>
      </c>
      <c r="CK230">
        <v>23</v>
      </c>
      <c r="CL230" t="s">
        <v>80</v>
      </c>
    </row>
    <row r="231" spans="1:90" x14ac:dyDescent="0.25">
      <c r="A231" t="s">
        <v>311</v>
      </c>
      <c r="B231" t="s">
        <v>312</v>
      </c>
      <c r="C231" t="s">
        <v>72</v>
      </c>
      <c r="E231" t="str">
        <f>"GAB2002736"</f>
        <v>GAB2002736</v>
      </c>
      <c r="F231" s="2">
        <v>44302</v>
      </c>
      <c r="G231">
        <v>202110</v>
      </c>
      <c r="H231" t="s">
        <v>108</v>
      </c>
      <c r="I231" t="s">
        <v>109</v>
      </c>
      <c r="J231" t="s">
        <v>313</v>
      </c>
      <c r="K231" t="s">
        <v>75</v>
      </c>
      <c r="L231" t="s">
        <v>108</v>
      </c>
      <c r="M231" t="s">
        <v>109</v>
      </c>
      <c r="N231" t="s">
        <v>403</v>
      </c>
      <c r="O231" t="s">
        <v>78</v>
      </c>
      <c r="P231" t="str">
        <f>"CT065371                      "</f>
        <v xml:space="preserve">CT065371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7.69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2.2999999999999998</v>
      </c>
      <c r="BK231">
        <v>3</v>
      </c>
      <c r="BL231">
        <v>40.4</v>
      </c>
      <c r="BM231">
        <v>6.06</v>
      </c>
      <c r="BN231">
        <v>46.46</v>
      </c>
      <c r="BO231">
        <v>46.46</v>
      </c>
      <c r="BQ231" t="s">
        <v>404</v>
      </c>
      <c r="BR231" t="s">
        <v>316</v>
      </c>
      <c r="BS231" s="2">
        <v>44306</v>
      </c>
      <c r="BT231" s="3">
        <v>0.52986111111111112</v>
      </c>
      <c r="BU231" t="s">
        <v>898</v>
      </c>
      <c r="BV231" t="s">
        <v>80</v>
      </c>
      <c r="BW231" t="s">
        <v>174</v>
      </c>
      <c r="BX231" t="s">
        <v>194</v>
      </c>
      <c r="BY231">
        <v>11565.18</v>
      </c>
      <c r="CA231" t="s">
        <v>182</v>
      </c>
      <c r="CC231" t="s">
        <v>109</v>
      </c>
      <c r="CD231">
        <v>7550</v>
      </c>
      <c r="CE231" t="s">
        <v>344</v>
      </c>
      <c r="CF231" s="2">
        <v>44307</v>
      </c>
      <c r="CI231">
        <v>1</v>
      </c>
      <c r="CJ231">
        <v>2</v>
      </c>
      <c r="CK231">
        <v>22</v>
      </c>
      <c r="CL231" t="s">
        <v>80</v>
      </c>
    </row>
    <row r="232" spans="1:90" x14ac:dyDescent="0.25">
      <c r="A232" t="s">
        <v>311</v>
      </c>
      <c r="B232" t="s">
        <v>312</v>
      </c>
      <c r="C232" t="s">
        <v>72</v>
      </c>
      <c r="E232" t="str">
        <f>"GAB2002749"</f>
        <v>GAB2002749</v>
      </c>
      <c r="F232" s="2">
        <v>44302</v>
      </c>
      <c r="G232">
        <v>202110</v>
      </c>
      <c r="H232" t="s">
        <v>108</v>
      </c>
      <c r="I232" t="s">
        <v>109</v>
      </c>
      <c r="J232" t="s">
        <v>313</v>
      </c>
      <c r="K232" t="s">
        <v>75</v>
      </c>
      <c r="L232" t="s">
        <v>108</v>
      </c>
      <c r="M232" t="s">
        <v>109</v>
      </c>
      <c r="N232" t="s">
        <v>689</v>
      </c>
      <c r="O232" t="s">
        <v>78</v>
      </c>
      <c r="P232" t="str">
        <f>"003352                        "</f>
        <v xml:space="preserve">003352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7.69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0.3</v>
      </c>
      <c r="BJ232">
        <v>1.9</v>
      </c>
      <c r="BK232">
        <v>2</v>
      </c>
      <c r="BL232">
        <v>40.4</v>
      </c>
      <c r="BM232">
        <v>6.06</v>
      </c>
      <c r="BN232">
        <v>46.46</v>
      </c>
      <c r="BO232">
        <v>46.46</v>
      </c>
      <c r="BQ232" t="s">
        <v>375</v>
      </c>
      <c r="BR232" t="s">
        <v>316</v>
      </c>
      <c r="BS232" s="2">
        <v>44305</v>
      </c>
      <c r="BT232" s="3">
        <v>0.52916666666666667</v>
      </c>
      <c r="BU232" t="s">
        <v>196</v>
      </c>
      <c r="BV232" t="s">
        <v>80</v>
      </c>
      <c r="BW232" t="s">
        <v>163</v>
      </c>
      <c r="BX232" t="s">
        <v>164</v>
      </c>
      <c r="BY232">
        <v>9271.07</v>
      </c>
      <c r="CA232" t="s">
        <v>169</v>
      </c>
      <c r="CC232" t="s">
        <v>109</v>
      </c>
      <c r="CD232">
        <v>7945</v>
      </c>
      <c r="CE232" t="s">
        <v>344</v>
      </c>
      <c r="CF232" s="2">
        <v>44306</v>
      </c>
      <c r="CI232">
        <v>1</v>
      </c>
      <c r="CJ232">
        <v>1</v>
      </c>
      <c r="CK232">
        <v>22</v>
      </c>
      <c r="CL232" t="s">
        <v>80</v>
      </c>
    </row>
    <row r="233" spans="1:90" x14ac:dyDescent="0.25">
      <c r="A233" t="s">
        <v>311</v>
      </c>
      <c r="B233" t="s">
        <v>312</v>
      </c>
      <c r="C233" t="s">
        <v>72</v>
      </c>
      <c r="E233" t="str">
        <f>"GAB2002747"</f>
        <v>GAB2002747</v>
      </c>
      <c r="F233" s="2">
        <v>44302</v>
      </c>
      <c r="G233">
        <v>202110</v>
      </c>
      <c r="H233" t="s">
        <v>108</v>
      </c>
      <c r="I233" t="s">
        <v>109</v>
      </c>
      <c r="J233" t="s">
        <v>313</v>
      </c>
      <c r="K233" t="s">
        <v>75</v>
      </c>
      <c r="L233" t="s">
        <v>108</v>
      </c>
      <c r="M233" t="s">
        <v>109</v>
      </c>
      <c r="N233" t="s">
        <v>899</v>
      </c>
      <c r="O233" t="s">
        <v>78</v>
      </c>
      <c r="P233" t="str">
        <f>"003354                        "</f>
        <v xml:space="preserve">003354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7.69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0.3</v>
      </c>
      <c r="BJ233">
        <v>2.4</v>
      </c>
      <c r="BK233">
        <v>3</v>
      </c>
      <c r="BL233">
        <v>40.4</v>
      </c>
      <c r="BM233">
        <v>6.06</v>
      </c>
      <c r="BN233">
        <v>46.46</v>
      </c>
      <c r="BO233">
        <v>46.46</v>
      </c>
      <c r="BQ233" t="s">
        <v>375</v>
      </c>
      <c r="BR233" t="s">
        <v>316</v>
      </c>
      <c r="BS233" s="2">
        <v>44305</v>
      </c>
      <c r="BT233" s="3">
        <v>0.4236111111111111</v>
      </c>
      <c r="BU233" t="s">
        <v>900</v>
      </c>
      <c r="BV233" t="s">
        <v>106</v>
      </c>
      <c r="BY233">
        <v>12109.62</v>
      </c>
      <c r="CA233" t="s">
        <v>265</v>
      </c>
      <c r="CC233" t="s">
        <v>109</v>
      </c>
      <c r="CD233">
        <v>7570</v>
      </c>
      <c r="CE233" t="s">
        <v>344</v>
      </c>
      <c r="CF233" s="2">
        <v>44306</v>
      </c>
      <c r="CI233">
        <v>1</v>
      </c>
      <c r="CJ233">
        <v>1</v>
      </c>
      <c r="CK233">
        <v>22</v>
      </c>
      <c r="CL233" t="s">
        <v>80</v>
      </c>
    </row>
    <row r="234" spans="1:90" x14ac:dyDescent="0.25">
      <c r="A234" t="s">
        <v>311</v>
      </c>
      <c r="B234" t="s">
        <v>312</v>
      </c>
      <c r="C234" t="s">
        <v>72</v>
      </c>
      <c r="E234" t="str">
        <f>"GAB2002750"</f>
        <v>GAB2002750</v>
      </c>
      <c r="F234" s="2">
        <v>44302</v>
      </c>
      <c r="G234">
        <v>202110</v>
      </c>
      <c r="H234" t="s">
        <v>108</v>
      </c>
      <c r="I234" t="s">
        <v>109</v>
      </c>
      <c r="J234" t="s">
        <v>313</v>
      </c>
      <c r="K234" t="s">
        <v>75</v>
      </c>
      <c r="L234" t="s">
        <v>117</v>
      </c>
      <c r="M234" t="s">
        <v>118</v>
      </c>
      <c r="N234" t="s">
        <v>870</v>
      </c>
      <c r="O234" t="s">
        <v>78</v>
      </c>
      <c r="P234" t="str">
        <f>"003350                        "</f>
        <v xml:space="preserve">003350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9.84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1.5</v>
      </c>
      <c r="BK234">
        <v>1.5</v>
      </c>
      <c r="BL234">
        <v>51.71</v>
      </c>
      <c r="BM234">
        <v>7.76</v>
      </c>
      <c r="BN234">
        <v>59.47</v>
      </c>
      <c r="BO234">
        <v>59.47</v>
      </c>
      <c r="BQ234" t="s">
        <v>375</v>
      </c>
      <c r="BR234" t="s">
        <v>316</v>
      </c>
      <c r="BS234" s="2">
        <v>44306</v>
      </c>
      <c r="BT234" s="3">
        <v>0.44444444444444442</v>
      </c>
      <c r="BU234" t="s">
        <v>901</v>
      </c>
      <c r="BV234" t="s">
        <v>80</v>
      </c>
      <c r="BY234">
        <v>7739.55</v>
      </c>
      <c r="CA234" t="s">
        <v>227</v>
      </c>
      <c r="CC234" t="s">
        <v>118</v>
      </c>
      <c r="CD234">
        <v>3201</v>
      </c>
      <c r="CE234" t="s">
        <v>344</v>
      </c>
      <c r="CF234" s="2">
        <v>44306</v>
      </c>
      <c r="CI234">
        <v>1</v>
      </c>
      <c r="CJ234">
        <v>2</v>
      </c>
      <c r="CK234">
        <v>21</v>
      </c>
      <c r="CL234" t="s">
        <v>80</v>
      </c>
    </row>
    <row r="235" spans="1:90" x14ac:dyDescent="0.25">
      <c r="A235" t="s">
        <v>311</v>
      </c>
      <c r="B235" t="s">
        <v>312</v>
      </c>
      <c r="C235" t="s">
        <v>72</v>
      </c>
      <c r="E235" t="str">
        <f>"GAB2002751"</f>
        <v>GAB2002751</v>
      </c>
      <c r="F235" s="2">
        <v>44302</v>
      </c>
      <c r="G235">
        <v>202110</v>
      </c>
      <c r="H235" t="s">
        <v>108</v>
      </c>
      <c r="I235" t="s">
        <v>109</v>
      </c>
      <c r="J235" t="s">
        <v>313</v>
      </c>
      <c r="K235" t="s">
        <v>75</v>
      </c>
      <c r="L235" t="s">
        <v>76</v>
      </c>
      <c r="M235" t="s">
        <v>77</v>
      </c>
      <c r="N235" t="s">
        <v>902</v>
      </c>
      <c r="O235" t="s">
        <v>78</v>
      </c>
      <c r="P235" t="str">
        <f>"003355                        "</f>
        <v xml:space="preserve">003355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14.76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0.3</v>
      </c>
      <c r="BJ235">
        <v>2.9</v>
      </c>
      <c r="BK235">
        <v>3</v>
      </c>
      <c r="BL235">
        <v>77.55</v>
      </c>
      <c r="BM235">
        <v>11.63</v>
      </c>
      <c r="BN235">
        <v>89.18</v>
      </c>
      <c r="BO235">
        <v>89.18</v>
      </c>
      <c r="BQ235" t="s">
        <v>903</v>
      </c>
      <c r="BR235" t="s">
        <v>316</v>
      </c>
      <c r="BS235" s="2">
        <v>44305</v>
      </c>
      <c r="BT235" s="3">
        <v>0.3444444444444445</v>
      </c>
      <c r="BU235" t="s">
        <v>904</v>
      </c>
      <c r="BV235" t="s">
        <v>106</v>
      </c>
      <c r="BY235">
        <v>14501.03</v>
      </c>
      <c r="CA235" t="s">
        <v>905</v>
      </c>
      <c r="CC235" t="s">
        <v>77</v>
      </c>
      <c r="CD235">
        <v>2192</v>
      </c>
      <c r="CE235" t="s">
        <v>344</v>
      </c>
      <c r="CF235" s="2">
        <v>44305</v>
      </c>
      <c r="CI235">
        <v>1</v>
      </c>
      <c r="CJ235">
        <v>1</v>
      </c>
      <c r="CK235">
        <v>21</v>
      </c>
      <c r="CL235" t="s">
        <v>80</v>
      </c>
    </row>
    <row r="236" spans="1:90" x14ac:dyDescent="0.25">
      <c r="A236" t="s">
        <v>311</v>
      </c>
      <c r="B236" t="s">
        <v>312</v>
      </c>
      <c r="C236" t="s">
        <v>72</v>
      </c>
      <c r="E236" t="str">
        <f>"GAB2002748"</f>
        <v>GAB2002748</v>
      </c>
      <c r="F236" s="2">
        <v>44302</v>
      </c>
      <c r="G236">
        <v>202110</v>
      </c>
      <c r="H236" t="s">
        <v>108</v>
      </c>
      <c r="I236" t="s">
        <v>109</v>
      </c>
      <c r="J236" t="s">
        <v>313</v>
      </c>
      <c r="K236" t="s">
        <v>75</v>
      </c>
      <c r="L236" t="s">
        <v>93</v>
      </c>
      <c r="M236" t="s">
        <v>94</v>
      </c>
      <c r="N236" t="s">
        <v>353</v>
      </c>
      <c r="O236" t="s">
        <v>78</v>
      </c>
      <c r="P236" t="str">
        <f>"003353                        "</f>
        <v xml:space="preserve">003353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9.84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0.3</v>
      </c>
      <c r="BJ236">
        <v>1.9</v>
      </c>
      <c r="BK236">
        <v>2</v>
      </c>
      <c r="BL236">
        <v>51.71</v>
      </c>
      <c r="BM236">
        <v>7.76</v>
      </c>
      <c r="BN236">
        <v>59.47</v>
      </c>
      <c r="BO236">
        <v>59.47</v>
      </c>
      <c r="BQ236" t="s">
        <v>354</v>
      </c>
      <c r="BR236" t="s">
        <v>316</v>
      </c>
      <c r="BS236" s="2">
        <v>44305</v>
      </c>
      <c r="BT236" s="3">
        <v>0.3833333333333333</v>
      </c>
      <c r="BU236" t="s">
        <v>906</v>
      </c>
      <c r="BV236" t="s">
        <v>106</v>
      </c>
      <c r="BY236">
        <v>9562.32</v>
      </c>
      <c r="CA236" t="s">
        <v>190</v>
      </c>
      <c r="CC236" t="s">
        <v>94</v>
      </c>
      <c r="CD236">
        <v>4001</v>
      </c>
      <c r="CE236" t="s">
        <v>323</v>
      </c>
      <c r="CF236" s="2">
        <v>44305</v>
      </c>
      <c r="CI236">
        <v>1</v>
      </c>
      <c r="CJ236">
        <v>1</v>
      </c>
      <c r="CK236">
        <v>21</v>
      </c>
      <c r="CL236" t="s">
        <v>80</v>
      </c>
    </row>
    <row r="237" spans="1:90" x14ac:dyDescent="0.25">
      <c r="A237" t="s">
        <v>311</v>
      </c>
      <c r="B237" t="s">
        <v>312</v>
      </c>
      <c r="C237" t="s">
        <v>72</v>
      </c>
      <c r="E237" t="str">
        <f>"GAB2002738"</f>
        <v>GAB2002738</v>
      </c>
      <c r="F237" s="2">
        <v>44302</v>
      </c>
      <c r="G237">
        <v>202110</v>
      </c>
      <c r="H237" t="s">
        <v>108</v>
      </c>
      <c r="I237" t="s">
        <v>109</v>
      </c>
      <c r="J237" t="s">
        <v>313</v>
      </c>
      <c r="K237" t="s">
        <v>75</v>
      </c>
      <c r="L237" t="s">
        <v>108</v>
      </c>
      <c r="M237" t="s">
        <v>109</v>
      </c>
      <c r="N237" t="s">
        <v>320</v>
      </c>
      <c r="O237" t="s">
        <v>78</v>
      </c>
      <c r="P237" t="str">
        <f>"CT065372 CT065370             "</f>
        <v xml:space="preserve">CT065372 CT065370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7.69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2</v>
      </c>
      <c r="BI237">
        <v>2.7</v>
      </c>
      <c r="BJ237">
        <v>6.4</v>
      </c>
      <c r="BK237">
        <v>7</v>
      </c>
      <c r="BL237">
        <v>40.4</v>
      </c>
      <c r="BM237">
        <v>6.06</v>
      </c>
      <c r="BN237">
        <v>46.46</v>
      </c>
      <c r="BO237">
        <v>46.46</v>
      </c>
      <c r="BQ237" t="s">
        <v>321</v>
      </c>
      <c r="BR237" t="s">
        <v>316</v>
      </c>
      <c r="BS237" s="2">
        <v>44305</v>
      </c>
      <c r="BT237" s="3">
        <v>0.53472222222222221</v>
      </c>
      <c r="BU237" t="s">
        <v>907</v>
      </c>
      <c r="BV237" t="s">
        <v>106</v>
      </c>
      <c r="BY237">
        <v>32092.560000000001</v>
      </c>
      <c r="CA237" t="s">
        <v>269</v>
      </c>
      <c r="CC237" t="s">
        <v>109</v>
      </c>
      <c r="CD237">
        <v>7806</v>
      </c>
      <c r="CE237" t="s">
        <v>908</v>
      </c>
      <c r="CF237" s="2">
        <v>44306</v>
      </c>
      <c r="CI237">
        <v>1</v>
      </c>
      <c r="CJ237">
        <v>1</v>
      </c>
      <c r="CK237">
        <v>22</v>
      </c>
      <c r="CL237" t="s">
        <v>80</v>
      </c>
    </row>
    <row r="238" spans="1:90" x14ac:dyDescent="0.25">
      <c r="A238" t="s">
        <v>311</v>
      </c>
      <c r="B238" t="s">
        <v>312</v>
      </c>
      <c r="C238" t="s">
        <v>72</v>
      </c>
      <c r="E238" t="str">
        <f>"GAB2002769"</f>
        <v>GAB2002769</v>
      </c>
      <c r="F238" s="2">
        <v>44305</v>
      </c>
      <c r="G238">
        <v>202110</v>
      </c>
      <c r="H238" t="s">
        <v>108</v>
      </c>
      <c r="I238" t="s">
        <v>109</v>
      </c>
      <c r="J238" t="s">
        <v>313</v>
      </c>
      <c r="K238" t="s">
        <v>75</v>
      </c>
      <c r="L238" t="s">
        <v>909</v>
      </c>
      <c r="M238" t="s">
        <v>910</v>
      </c>
      <c r="N238" t="s">
        <v>911</v>
      </c>
      <c r="O238" t="s">
        <v>129</v>
      </c>
      <c r="P238" t="str">
        <f>"CT065306                      "</f>
        <v xml:space="preserve">CT065306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78.19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3</v>
      </c>
      <c r="BI238">
        <v>19.8</v>
      </c>
      <c r="BJ238">
        <v>38.5</v>
      </c>
      <c r="BK238">
        <v>39</v>
      </c>
      <c r="BL238">
        <v>415.92</v>
      </c>
      <c r="BM238">
        <v>62.39</v>
      </c>
      <c r="BN238">
        <v>478.31</v>
      </c>
      <c r="BO238">
        <v>478.31</v>
      </c>
      <c r="BQ238" t="s">
        <v>275</v>
      </c>
      <c r="BR238" t="s">
        <v>316</v>
      </c>
      <c r="BS238" s="2">
        <v>44308</v>
      </c>
      <c r="BT238" s="3">
        <v>0.4236111111111111</v>
      </c>
      <c r="BU238" t="s">
        <v>912</v>
      </c>
      <c r="BV238" t="s">
        <v>106</v>
      </c>
      <c r="BY238">
        <v>192548.16</v>
      </c>
      <c r="CA238" t="s">
        <v>913</v>
      </c>
      <c r="CC238" t="s">
        <v>910</v>
      </c>
      <c r="CD238">
        <v>9744</v>
      </c>
      <c r="CE238" t="s">
        <v>914</v>
      </c>
      <c r="CF238" s="2">
        <v>44309</v>
      </c>
      <c r="CI238">
        <v>5</v>
      </c>
      <c r="CJ238">
        <v>3</v>
      </c>
      <c r="CK238" t="s">
        <v>371</v>
      </c>
      <c r="CL238" t="s">
        <v>80</v>
      </c>
    </row>
    <row r="239" spans="1:90" x14ac:dyDescent="0.25">
      <c r="A239" t="s">
        <v>311</v>
      </c>
      <c r="B239" t="s">
        <v>312</v>
      </c>
      <c r="C239" t="s">
        <v>72</v>
      </c>
      <c r="E239" t="str">
        <f>"GAB2002758"</f>
        <v>GAB2002758</v>
      </c>
      <c r="F239" s="2">
        <v>44305</v>
      </c>
      <c r="G239">
        <v>202110</v>
      </c>
      <c r="H239" t="s">
        <v>108</v>
      </c>
      <c r="I239" t="s">
        <v>109</v>
      </c>
      <c r="J239" t="s">
        <v>313</v>
      </c>
      <c r="K239" t="s">
        <v>75</v>
      </c>
      <c r="L239" t="s">
        <v>171</v>
      </c>
      <c r="M239" t="s">
        <v>172</v>
      </c>
      <c r="N239" t="s">
        <v>915</v>
      </c>
      <c r="O239" t="s">
        <v>129</v>
      </c>
      <c r="P239" t="str">
        <f>"CT065383                      "</f>
        <v xml:space="preserve">CT065383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18.45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1.4</v>
      </c>
      <c r="BJ239">
        <v>1.7</v>
      </c>
      <c r="BK239">
        <v>2</v>
      </c>
      <c r="BL239">
        <v>101.95</v>
      </c>
      <c r="BM239">
        <v>15.29</v>
      </c>
      <c r="BN239">
        <v>117.24</v>
      </c>
      <c r="BO239">
        <v>117.24</v>
      </c>
      <c r="BQ239" t="s">
        <v>916</v>
      </c>
      <c r="BR239" t="s">
        <v>316</v>
      </c>
      <c r="BS239" s="2">
        <v>44306</v>
      </c>
      <c r="BT239" s="3">
        <v>0.55486111111111114</v>
      </c>
      <c r="BU239" t="s">
        <v>917</v>
      </c>
      <c r="BV239" t="s">
        <v>106</v>
      </c>
      <c r="BY239">
        <v>8499.15</v>
      </c>
      <c r="CC239" t="s">
        <v>172</v>
      </c>
      <c r="CD239">
        <v>6529</v>
      </c>
      <c r="CE239" t="s">
        <v>918</v>
      </c>
      <c r="CF239" s="2">
        <v>44307</v>
      </c>
      <c r="CI239">
        <v>1</v>
      </c>
      <c r="CJ239">
        <v>1</v>
      </c>
      <c r="CK239" t="s">
        <v>273</v>
      </c>
      <c r="CL239" t="s">
        <v>80</v>
      </c>
    </row>
    <row r="240" spans="1:90" x14ac:dyDescent="0.25">
      <c r="A240" t="s">
        <v>311</v>
      </c>
      <c r="B240" t="s">
        <v>312</v>
      </c>
      <c r="C240" t="s">
        <v>72</v>
      </c>
      <c r="E240" t="str">
        <f>"GAB2002754"</f>
        <v>GAB2002754</v>
      </c>
      <c r="F240" s="2">
        <v>44305</v>
      </c>
      <c r="G240">
        <v>202110</v>
      </c>
      <c r="H240" t="s">
        <v>108</v>
      </c>
      <c r="I240" t="s">
        <v>109</v>
      </c>
      <c r="J240" t="s">
        <v>313</v>
      </c>
      <c r="K240" t="s">
        <v>75</v>
      </c>
      <c r="L240" t="s">
        <v>122</v>
      </c>
      <c r="M240" t="s">
        <v>123</v>
      </c>
      <c r="N240" t="s">
        <v>919</v>
      </c>
      <c r="O240" t="s">
        <v>129</v>
      </c>
      <c r="P240" t="str">
        <f>"CT065398                      "</f>
        <v xml:space="preserve">CT065398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16.91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2.2999999999999998</v>
      </c>
      <c r="BJ240">
        <v>6.7</v>
      </c>
      <c r="BK240">
        <v>7</v>
      </c>
      <c r="BL240">
        <v>93.87</v>
      </c>
      <c r="BM240">
        <v>14.08</v>
      </c>
      <c r="BN240">
        <v>107.95</v>
      </c>
      <c r="BO240">
        <v>107.95</v>
      </c>
      <c r="BQ240" t="s">
        <v>920</v>
      </c>
      <c r="BR240" t="s">
        <v>316</v>
      </c>
      <c r="BS240" s="2">
        <v>44306</v>
      </c>
      <c r="BT240" s="3">
        <v>0.47291666666666665</v>
      </c>
      <c r="BU240" t="s">
        <v>921</v>
      </c>
      <c r="BV240" t="s">
        <v>106</v>
      </c>
      <c r="BY240">
        <v>33398.400000000001</v>
      </c>
      <c r="CA240" t="s">
        <v>155</v>
      </c>
      <c r="CC240" t="s">
        <v>123</v>
      </c>
      <c r="CD240">
        <v>6850</v>
      </c>
      <c r="CE240" t="s">
        <v>922</v>
      </c>
      <c r="CF240" s="2">
        <v>44307</v>
      </c>
      <c r="CI240">
        <v>2</v>
      </c>
      <c r="CJ240">
        <v>1</v>
      </c>
      <c r="CK240" t="s">
        <v>130</v>
      </c>
      <c r="CL240" t="s">
        <v>80</v>
      </c>
    </row>
    <row r="241" spans="1:90" x14ac:dyDescent="0.25">
      <c r="A241" t="s">
        <v>311</v>
      </c>
      <c r="B241" t="s">
        <v>312</v>
      </c>
      <c r="C241" t="s">
        <v>72</v>
      </c>
      <c r="E241" t="str">
        <f>"GAB2002752"</f>
        <v>GAB2002752</v>
      </c>
      <c r="F241" s="2">
        <v>44305</v>
      </c>
      <c r="G241">
        <v>202110</v>
      </c>
      <c r="H241" t="s">
        <v>108</v>
      </c>
      <c r="I241" t="s">
        <v>109</v>
      </c>
      <c r="J241" t="s">
        <v>313</v>
      </c>
      <c r="K241" t="s">
        <v>75</v>
      </c>
      <c r="L241" t="s">
        <v>108</v>
      </c>
      <c r="M241" t="s">
        <v>109</v>
      </c>
      <c r="N241" t="s">
        <v>923</v>
      </c>
      <c r="O241" t="s">
        <v>129</v>
      </c>
      <c r="P241" t="str">
        <f>"CT065319                      "</f>
        <v xml:space="preserve">CT065319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13.84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9.6999999999999993</v>
      </c>
      <c r="BJ241">
        <v>13.1</v>
      </c>
      <c r="BK241">
        <v>13</v>
      </c>
      <c r="BL241">
        <v>77.72</v>
      </c>
      <c r="BM241">
        <v>11.66</v>
      </c>
      <c r="BN241">
        <v>89.38</v>
      </c>
      <c r="BO241">
        <v>89.38</v>
      </c>
      <c r="BQ241" t="s">
        <v>924</v>
      </c>
      <c r="BR241" t="s">
        <v>316</v>
      </c>
      <c r="BS241" s="2">
        <v>44306</v>
      </c>
      <c r="BT241" s="3">
        <v>0.6743055555555556</v>
      </c>
      <c r="BU241" t="s">
        <v>925</v>
      </c>
      <c r="BV241" t="s">
        <v>106</v>
      </c>
      <c r="BY241">
        <v>65308.87</v>
      </c>
      <c r="CA241" t="s">
        <v>181</v>
      </c>
      <c r="CC241" t="s">
        <v>109</v>
      </c>
      <c r="CD241">
        <v>7441</v>
      </c>
      <c r="CE241" t="s">
        <v>926</v>
      </c>
      <c r="CF241" s="2">
        <v>44307</v>
      </c>
      <c r="CI241">
        <v>1</v>
      </c>
      <c r="CJ241">
        <v>1</v>
      </c>
      <c r="CK241" t="s">
        <v>137</v>
      </c>
      <c r="CL241" t="s">
        <v>80</v>
      </c>
    </row>
    <row r="242" spans="1:90" x14ac:dyDescent="0.25">
      <c r="A242" t="s">
        <v>311</v>
      </c>
      <c r="B242" t="s">
        <v>312</v>
      </c>
      <c r="C242" t="s">
        <v>72</v>
      </c>
      <c r="E242" t="str">
        <f>"GAB2002760"</f>
        <v>GAB2002760</v>
      </c>
      <c r="F242" s="2">
        <v>44305</v>
      </c>
      <c r="G242">
        <v>202110</v>
      </c>
      <c r="H242" t="s">
        <v>108</v>
      </c>
      <c r="I242" t="s">
        <v>109</v>
      </c>
      <c r="J242" t="s">
        <v>313</v>
      </c>
      <c r="K242" t="s">
        <v>75</v>
      </c>
      <c r="L242" t="s">
        <v>117</v>
      </c>
      <c r="M242" t="s">
        <v>118</v>
      </c>
      <c r="N242" t="s">
        <v>870</v>
      </c>
      <c r="O242" t="s">
        <v>129</v>
      </c>
      <c r="P242" t="str">
        <f>"CT065357                      "</f>
        <v xml:space="preserve">CT065357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20.14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3.2</v>
      </c>
      <c r="BJ242">
        <v>12</v>
      </c>
      <c r="BK242">
        <v>12</v>
      </c>
      <c r="BL242">
        <v>110.85</v>
      </c>
      <c r="BM242">
        <v>16.63</v>
      </c>
      <c r="BN242">
        <v>127.48</v>
      </c>
      <c r="BO242">
        <v>127.48</v>
      </c>
      <c r="BQ242" t="s">
        <v>927</v>
      </c>
      <c r="BR242" t="s">
        <v>316</v>
      </c>
      <c r="BS242" s="2">
        <v>44307</v>
      </c>
      <c r="BT242" s="3">
        <v>0.43472222222222223</v>
      </c>
      <c r="BU242" t="s">
        <v>928</v>
      </c>
      <c r="BV242" t="s">
        <v>106</v>
      </c>
      <c r="BY242">
        <v>60134.400000000001</v>
      </c>
      <c r="CA242" t="s">
        <v>197</v>
      </c>
      <c r="CC242" t="s">
        <v>118</v>
      </c>
      <c r="CD242">
        <v>3201</v>
      </c>
      <c r="CE242" t="s">
        <v>735</v>
      </c>
      <c r="CF242" s="2">
        <v>44307</v>
      </c>
      <c r="CI242">
        <v>3</v>
      </c>
      <c r="CJ242">
        <v>2</v>
      </c>
      <c r="CK242" t="s">
        <v>206</v>
      </c>
      <c r="CL242" t="s">
        <v>80</v>
      </c>
    </row>
    <row r="243" spans="1:90" x14ac:dyDescent="0.25">
      <c r="A243" t="s">
        <v>311</v>
      </c>
      <c r="B243" t="s">
        <v>312</v>
      </c>
      <c r="C243" t="s">
        <v>72</v>
      </c>
      <c r="E243" t="str">
        <f>"GAB2002767"</f>
        <v>GAB2002767</v>
      </c>
      <c r="F243" s="2">
        <v>44305</v>
      </c>
      <c r="G243">
        <v>202110</v>
      </c>
      <c r="H243" t="s">
        <v>108</v>
      </c>
      <c r="I243" t="s">
        <v>109</v>
      </c>
      <c r="J243" t="s">
        <v>313</v>
      </c>
      <c r="K243" t="s">
        <v>75</v>
      </c>
      <c r="L243" t="s">
        <v>103</v>
      </c>
      <c r="M243" t="s">
        <v>104</v>
      </c>
      <c r="N243" t="s">
        <v>647</v>
      </c>
      <c r="O243" t="s">
        <v>129</v>
      </c>
      <c r="P243" t="str">
        <f>"003360                        "</f>
        <v xml:space="preserve">003360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20.14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4.7</v>
      </c>
      <c r="BJ243">
        <v>11.9</v>
      </c>
      <c r="BK243">
        <v>12</v>
      </c>
      <c r="BL243">
        <v>110.85</v>
      </c>
      <c r="BM243">
        <v>16.63</v>
      </c>
      <c r="BN243">
        <v>127.48</v>
      </c>
      <c r="BO243">
        <v>127.48</v>
      </c>
      <c r="BQ243" t="s">
        <v>648</v>
      </c>
      <c r="BR243" t="s">
        <v>316</v>
      </c>
      <c r="BS243" s="2">
        <v>44307</v>
      </c>
      <c r="BT243" s="3">
        <v>0.37847222222222227</v>
      </c>
      <c r="BU243" t="s">
        <v>929</v>
      </c>
      <c r="BV243" t="s">
        <v>106</v>
      </c>
      <c r="BY243">
        <v>59572.800000000003</v>
      </c>
      <c r="CA243" t="s">
        <v>148</v>
      </c>
      <c r="CC243" t="s">
        <v>104</v>
      </c>
      <c r="CD243">
        <v>110</v>
      </c>
      <c r="CE243" t="s">
        <v>930</v>
      </c>
      <c r="CF243" s="2">
        <v>44307</v>
      </c>
      <c r="CI243">
        <v>2</v>
      </c>
      <c r="CJ243">
        <v>2</v>
      </c>
      <c r="CK243" t="s">
        <v>206</v>
      </c>
      <c r="CL243" t="s">
        <v>80</v>
      </c>
    </row>
    <row r="244" spans="1:90" x14ac:dyDescent="0.25">
      <c r="A244" t="s">
        <v>311</v>
      </c>
      <c r="B244" t="s">
        <v>312</v>
      </c>
      <c r="C244" t="s">
        <v>72</v>
      </c>
      <c r="E244" t="str">
        <f>"GAB2002768"</f>
        <v>GAB2002768</v>
      </c>
      <c r="F244" s="2">
        <v>44305</v>
      </c>
      <c r="G244">
        <v>202110</v>
      </c>
      <c r="H244" t="s">
        <v>108</v>
      </c>
      <c r="I244" t="s">
        <v>109</v>
      </c>
      <c r="J244" t="s">
        <v>313</v>
      </c>
      <c r="K244" t="s">
        <v>75</v>
      </c>
      <c r="L244" t="s">
        <v>103</v>
      </c>
      <c r="M244" t="s">
        <v>104</v>
      </c>
      <c r="N244" t="s">
        <v>726</v>
      </c>
      <c r="O244" t="s">
        <v>129</v>
      </c>
      <c r="P244" t="str">
        <f>"CT065369                      "</f>
        <v xml:space="preserve">CT065369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20.14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4.5999999999999996</v>
      </c>
      <c r="BJ244">
        <v>12.4</v>
      </c>
      <c r="BK244">
        <v>13</v>
      </c>
      <c r="BL244">
        <v>110.85</v>
      </c>
      <c r="BM244">
        <v>16.63</v>
      </c>
      <c r="BN244">
        <v>127.48</v>
      </c>
      <c r="BO244">
        <v>127.48</v>
      </c>
      <c r="BQ244" t="s">
        <v>931</v>
      </c>
      <c r="BR244" t="s">
        <v>316</v>
      </c>
      <c r="BS244" s="2">
        <v>44307</v>
      </c>
      <c r="BT244" s="3">
        <v>0.35416666666666669</v>
      </c>
      <c r="BU244" t="s">
        <v>932</v>
      </c>
      <c r="BV244" t="s">
        <v>106</v>
      </c>
      <c r="BY244">
        <v>61916.4</v>
      </c>
      <c r="CA244" t="s">
        <v>288</v>
      </c>
      <c r="CC244" t="s">
        <v>104</v>
      </c>
      <c r="CD244">
        <v>1</v>
      </c>
      <c r="CE244" t="s">
        <v>735</v>
      </c>
      <c r="CF244" s="2">
        <v>44307</v>
      </c>
      <c r="CI244">
        <v>2</v>
      </c>
      <c r="CJ244">
        <v>2</v>
      </c>
      <c r="CK244" t="s">
        <v>206</v>
      </c>
      <c r="CL244" t="s">
        <v>80</v>
      </c>
    </row>
    <row r="245" spans="1:90" x14ac:dyDescent="0.25">
      <c r="A245" t="s">
        <v>311</v>
      </c>
      <c r="B245" t="s">
        <v>312</v>
      </c>
      <c r="C245" t="s">
        <v>72</v>
      </c>
      <c r="E245" t="str">
        <f>"GAB2002764"</f>
        <v>GAB2002764</v>
      </c>
      <c r="F245" s="2">
        <v>44305</v>
      </c>
      <c r="G245">
        <v>202110</v>
      </c>
      <c r="H245" t="s">
        <v>108</v>
      </c>
      <c r="I245" t="s">
        <v>109</v>
      </c>
      <c r="J245" t="s">
        <v>313</v>
      </c>
      <c r="K245" t="s">
        <v>75</v>
      </c>
      <c r="L245" t="s">
        <v>113</v>
      </c>
      <c r="M245" t="s">
        <v>114</v>
      </c>
      <c r="N245" t="s">
        <v>417</v>
      </c>
      <c r="O245" t="s">
        <v>78</v>
      </c>
      <c r="P245" t="str">
        <f>"003359                        "</f>
        <v xml:space="preserve">003359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23.37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0.5</v>
      </c>
      <c r="BJ245">
        <v>2.2999999999999998</v>
      </c>
      <c r="BK245">
        <v>2.5</v>
      </c>
      <c r="BL245">
        <v>122.81</v>
      </c>
      <c r="BM245">
        <v>18.420000000000002</v>
      </c>
      <c r="BN245">
        <v>141.22999999999999</v>
      </c>
      <c r="BO245">
        <v>141.22999999999999</v>
      </c>
      <c r="BQ245" t="s">
        <v>375</v>
      </c>
      <c r="BR245" t="s">
        <v>316</v>
      </c>
      <c r="BS245" s="2">
        <v>44306</v>
      </c>
      <c r="BT245" s="3">
        <v>0.39027777777777778</v>
      </c>
      <c r="BU245" t="s">
        <v>933</v>
      </c>
      <c r="BV245" t="s">
        <v>106</v>
      </c>
      <c r="BY245">
        <v>11393.38</v>
      </c>
      <c r="CA245" t="s">
        <v>208</v>
      </c>
      <c r="CC245" t="s">
        <v>114</v>
      </c>
      <c r="CD245">
        <v>1739</v>
      </c>
      <c r="CE245" t="s">
        <v>416</v>
      </c>
      <c r="CF245" s="2">
        <v>44306</v>
      </c>
      <c r="CI245">
        <v>1</v>
      </c>
      <c r="CJ245">
        <v>1</v>
      </c>
      <c r="CK245">
        <v>23</v>
      </c>
      <c r="CL245" t="s">
        <v>80</v>
      </c>
    </row>
    <row r="246" spans="1:90" x14ac:dyDescent="0.25">
      <c r="A246" t="s">
        <v>311</v>
      </c>
      <c r="B246" t="s">
        <v>312</v>
      </c>
      <c r="C246" t="s">
        <v>72</v>
      </c>
      <c r="E246" t="str">
        <f>"GAB2002763"</f>
        <v>GAB2002763</v>
      </c>
      <c r="F246" s="2">
        <v>44305</v>
      </c>
      <c r="G246">
        <v>202110</v>
      </c>
      <c r="H246" t="s">
        <v>108</v>
      </c>
      <c r="I246" t="s">
        <v>109</v>
      </c>
      <c r="J246" t="s">
        <v>313</v>
      </c>
      <c r="K246" t="s">
        <v>75</v>
      </c>
      <c r="L246" t="s">
        <v>108</v>
      </c>
      <c r="M246" t="s">
        <v>109</v>
      </c>
      <c r="N246" t="s">
        <v>772</v>
      </c>
      <c r="O246" t="s">
        <v>78</v>
      </c>
      <c r="P246" t="str">
        <f>"003358                        "</f>
        <v xml:space="preserve">003358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7.69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0.3</v>
      </c>
      <c r="BJ246">
        <v>2</v>
      </c>
      <c r="BK246">
        <v>2</v>
      </c>
      <c r="BL246">
        <v>40.4</v>
      </c>
      <c r="BM246">
        <v>6.06</v>
      </c>
      <c r="BN246">
        <v>46.46</v>
      </c>
      <c r="BO246">
        <v>46.46</v>
      </c>
      <c r="BQ246" t="s">
        <v>375</v>
      </c>
      <c r="BR246" t="s">
        <v>316</v>
      </c>
      <c r="BS246" s="2">
        <v>44306</v>
      </c>
      <c r="BT246" s="3">
        <v>0.41805555555555557</v>
      </c>
      <c r="BU246" t="s">
        <v>589</v>
      </c>
      <c r="BV246" t="s">
        <v>106</v>
      </c>
      <c r="BY246">
        <v>9817.08</v>
      </c>
      <c r="CA246" t="s">
        <v>181</v>
      </c>
      <c r="CC246" t="s">
        <v>109</v>
      </c>
      <c r="CD246">
        <v>7441</v>
      </c>
      <c r="CE246" t="s">
        <v>323</v>
      </c>
      <c r="CF246" s="2">
        <v>44307</v>
      </c>
      <c r="CI246">
        <v>1</v>
      </c>
      <c r="CJ246">
        <v>1</v>
      </c>
      <c r="CK246">
        <v>22</v>
      </c>
      <c r="CL246" t="s">
        <v>80</v>
      </c>
    </row>
    <row r="247" spans="1:90" x14ac:dyDescent="0.25">
      <c r="A247" t="s">
        <v>311</v>
      </c>
      <c r="B247" t="s">
        <v>312</v>
      </c>
      <c r="C247" t="s">
        <v>72</v>
      </c>
      <c r="E247" t="str">
        <f>"GAB2002757"</f>
        <v>GAB2002757</v>
      </c>
      <c r="F247" s="2">
        <v>44305</v>
      </c>
      <c r="G247">
        <v>202110</v>
      </c>
      <c r="H247" t="s">
        <v>108</v>
      </c>
      <c r="I247" t="s">
        <v>109</v>
      </c>
      <c r="J247" t="s">
        <v>313</v>
      </c>
      <c r="K247" t="s">
        <v>75</v>
      </c>
      <c r="L247" t="s">
        <v>327</v>
      </c>
      <c r="M247" t="s">
        <v>328</v>
      </c>
      <c r="N247" t="s">
        <v>329</v>
      </c>
      <c r="O247" t="s">
        <v>78</v>
      </c>
      <c r="P247" t="str">
        <f>"CT065396                      "</f>
        <v xml:space="preserve">CT065396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19.059999999999999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0.9</v>
      </c>
      <c r="BJ247">
        <v>1.7</v>
      </c>
      <c r="BK247">
        <v>2</v>
      </c>
      <c r="BL247">
        <v>100.18</v>
      </c>
      <c r="BM247">
        <v>15.03</v>
      </c>
      <c r="BN247">
        <v>115.21</v>
      </c>
      <c r="BO247">
        <v>115.21</v>
      </c>
      <c r="BQ247" t="s">
        <v>330</v>
      </c>
      <c r="BR247" t="s">
        <v>316</v>
      </c>
      <c r="BS247" s="2">
        <v>44306</v>
      </c>
      <c r="BT247" s="3">
        <v>0.43333333333333335</v>
      </c>
      <c r="BU247" t="s">
        <v>280</v>
      </c>
      <c r="BV247" t="s">
        <v>106</v>
      </c>
      <c r="BY247">
        <v>8349</v>
      </c>
      <c r="CA247" t="s">
        <v>934</v>
      </c>
      <c r="CC247" t="s">
        <v>328</v>
      </c>
      <c r="CD247">
        <v>9459</v>
      </c>
      <c r="CE247" t="s">
        <v>843</v>
      </c>
      <c r="CF247" s="2">
        <v>44306</v>
      </c>
      <c r="CI247">
        <v>1</v>
      </c>
      <c r="CJ247">
        <v>1</v>
      </c>
      <c r="CK247">
        <v>23</v>
      </c>
      <c r="CL247" t="s">
        <v>80</v>
      </c>
    </row>
    <row r="248" spans="1:90" x14ac:dyDescent="0.25">
      <c r="A248" t="s">
        <v>311</v>
      </c>
      <c r="B248" t="s">
        <v>312</v>
      </c>
      <c r="C248" t="s">
        <v>72</v>
      </c>
      <c r="E248" t="str">
        <f>"GAB2002759"</f>
        <v>GAB2002759</v>
      </c>
      <c r="F248" s="2">
        <v>44305</v>
      </c>
      <c r="G248">
        <v>202110</v>
      </c>
      <c r="H248" t="s">
        <v>108</v>
      </c>
      <c r="I248" t="s">
        <v>109</v>
      </c>
      <c r="J248" t="s">
        <v>313</v>
      </c>
      <c r="K248" t="s">
        <v>75</v>
      </c>
      <c r="L248" t="s">
        <v>108</v>
      </c>
      <c r="M248" t="s">
        <v>109</v>
      </c>
      <c r="N248" t="s">
        <v>783</v>
      </c>
      <c r="O248" t="s">
        <v>78</v>
      </c>
      <c r="P248" t="str">
        <f>"CT065401                      "</f>
        <v xml:space="preserve">CT065401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7.69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1.6</v>
      </c>
      <c r="BK248">
        <v>2</v>
      </c>
      <c r="BL248">
        <v>40.4</v>
      </c>
      <c r="BM248">
        <v>6.06</v>
      </c>
      <c r="BN248">
        <v>46.46</v>
      </c>
      <c r="BO248">
        <v>46.46</v>
      </c>
      <c r="BQ248" t="s">
        <v>531</v>
      </c>
      <c r="BR248" t="s">
        <v>316</v>
      </c>
      <c r="BS248" s="2">
        <v>44306</v>
      </c>
      <c r="BT248" s="3">
        <v>0.375</v>
      </c>
      <c r="BU248" t="s">
        <v>286</v>
      </c>
      <c r="BV248" t="s">
        <v>106</v>
      </c>
      <c r="BY248">
        <v>8168.16</v>
      </c>
      <c r="CA248" t="s">
        <v>247</v>
      </c>
      <c r="CC248" t="s">
        <v>109</v>
      </c>
      <c r="CD248">
        <v>7441</v>
      </c>
      <c r="CE248" t="s">
        <v>843</v>
      </c>
      <c r="CF248" s="2">
        <v>44307</v>
      </c>
      <c r="CI248">
        <v>1</v>
      </c>
      <c r="CJ248">
        <v>1</v>
      </c>
      <c r="CK248">
        <v>22</v>
      </c>
      <c r="CL248" t="s">
        <v>80</v>
      </c>
    </row>
    <row r="249" spans="1:90" x14ac:dyDescent="0.25">
      <c r="A249" t="s">
        <v>311</v>
      </c>
      <c r="B249" t="s">
        <v>312</v>
      </c>
      <c r="C249" t="s">
        <v>72</v>
      </c>
      <c r="E249" t="str">
        <f>"GAB2002766"</f>
        <v>GAB2002766</v>
      </c>
      <c r="F249" s="2">
        <v>44305</v>
      </c>
      <c r="G249">
        <v>202110</v>
      </c>
      <c r="H249" t="s">
        <v>108</v>
      </c>
      <c r="I249" t="s">
        <v>109</v>
      </c>
      <c r="J249" t="s">
        <v>313</v>
      </c>
      <c r="K249" t="s">
        <v>75</v>
      </c>
      <c r="L249" t="s">
        <v>103</v>
      </c>
      <c r="M249" t="s">
        <v>104</v>
      </c>
      <c r="N249" t="s">
        <v>443</v>
      </c>
      <c r="O249" t="s">
        <v>78</v>
      </c>
      <c r="P249" t="str">
        <f>"003361                        "</f>
        <v xml:space="preserve">003361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9.84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0.3</v>
      </c>
      <c r="BJ249">
        <v>1.7</v>
      </c>
      <c r="BK249">
        <v>2</v>
      </c>
      <c r="BL249">
        <v>51.71</v>
      </c>
      <c r="BM249">
        <v>7.76</v>
      </c>
      <c r="BN249">
        <v>59.47</v>
      </c>
      <c r="BO249">
        <v>59.47</v>
      </c>
      <c r="BQ249" t="s">
        <v>935</v>
      </c>
      <c r="BR249" t="s">
        <v>316</v>
      </c>
      <c r="BS249" s="2">
        <v>44306</v>
      </c>
      <c r="BT249" s="3">
        <v>0.38541666666666669</v>
      </c>
      <c r="BU249" t="s">
        <v>936</v>
      </c>
      <c r="BV249" t="s">
        <v>106</v>
      </c>
      <c r="BY249">
        <v>8361.0499999999993</v>
      </c>
      <c r="CA249" t="s">
        <v>937</v>
      </c>
      <c r="CC249" t="s">
        <v>104</v>
      </c>
      <c r="CD249">
        <v>2</v>
      </c>
      <c r="CE249" t="s">
        <v>344</v>
      </c>
      <c r="CF249" s="2">
        <v>44306</v>
      </c>
      <c r="CI249">
        <v>1</v>
      </c>
      <c r="CJ249">
        <v>1</v>
      </c>
      <c r="CK249">
        <v>21</v>
      </c>
      <c r="CL249" t="s">
        <v>80</v>
      </c>
    </row>
    <row r="250" spans="1:90" x14ac:dyDescent="0.25">
      <c r="A250" t="s">
        <v>311</v>
      </c>
      <c r="B250" t="s">
        <v>312</v>
      </c>
      <c r="C250" t="s">
        <v>72</v>
      </c>
      <c r="E250" t="str">
        <f>"GAB2002771"</f>
        <v>GAB2002771</v>
      </c>
      <c r="F250" s="2">
        <v>44305</v>
      </c>
      <c r="G250">
        <v>202110</v>
      </c>
      <c r="H250" t="s">
        <v>108</v>
      </c>
      <c r="I250" t="s">
        <v>109</v>
      </c>
      <c r="J250" t="s">
        <v>313</v>
      </c>
      <c r="K250" t="s">
        <v>75</v>
      </c>
      <c r="L250" t="s">
        <v>357</v>
      </c>
      <c r="M250" t="s">
        <v>358</v>
      </c>
      <c r="N250" t="s">
        <v>938</v>
      </c>
      <c r="O250" t="s">
        <v>78</v>
      </c>
      <c r="P250" t="str">
        <f>"CT065414                      "</f>
        <v xml:space="preserve">CT065414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23.37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0.4</v>
      </c>
      <c r="BJ250">
        <v>2.1</v>
      </c>
      <c r="BK250">
        <v>2.5</v>
      </c>
      <c r="BL250">
        <v>122.81</v>
      </c>
      <c r="BM250">
        <v>18.420000000000002</v>
      </c>
      <c r="BN250">
        <v>141.22999999999999</v>
      </c>
      <c r="BO250">
        <v>141.22999999999999</v>
      </c>
      <c r="BQ250" t="s">
        <v>939</v>
      </c>
      <c r="BR250" t="s">
        <v>316</v>
      </c>
      <c r="BS250" s="2">
        <v>44307</v>
      </c>
      <c r="BT250" s="3">
        <v>0.36319444444444443</v>
      </c>
      <c r="BU250" t="s">
        <v>940</v>
      </c>
      <c r="BV250" t="s">
        <v>80</v>
      </c>
      <c r="BY250">
        <v>10407.44</v>
      </c>
      <c r="CA250" t="s">
        <v>363</v>
      </c>
      <c r="CC250" t="s">
        <v>358</v>
      </c>
      <c r="CD250">
        <v>9700</v>
      </c>
      <c r="CE250" t="s">
        <v>319</v>
      </c>
      <c r="CF250" s="2">
        <v>44307</v>
      </c>
      <c r="CI250">
        <v>1</v>
      </c>
      <c r="CJ250">
        <v>2</v>
      </c>
      <c r="CK250">
        <v>23</v>
      </c>
      <c r="CL250" t="s">
        <v>80</v>
      </c>
    </row>
    <row r="251" spans="1:90" x14ac:dyDescent="0.25">
      <c r="A251" t="s">
        <v>311</v>
      </c>
      <c r="B251" t="s">
        <v>312</v>
      </c>
      <c r="C251" t="s">
        <v>72</v>
      </c>
      <c r="E251" t="str">
        <f>"GAB2002762"</f>
        <v>GAB2002762</v>
      </c>
      <c r="F251" s="2">
        <v>44305</v>
      </c>
      <c r="G251">
        <v>202110</v>
      </c>
      <c r="H251" t="s">
        <v>108</v>
      </c>
      <c r="I251" t="s">
        <v>109</v>
      </c>
      <c r="J251" t="s">
        <v>313</v>
      </c>
      <c r="K251" t="s">
        <v>75</v>
      </c>
      <c r="L251" t="s">
        <v>140</v>
      </c>
      <c r="M251" t="s">
        <v>141</v>
      </c>
      <c r="N251" t="s">
        <v>941</v>
      </c>
      <c r="O251" t="s">
        <v>78</v>
      </c>
      <c r="P251" t="str">
        <f>"CT065407                      "</f>
        <v xml:space="preserve">CT065407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20.58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0.5</v>
      </c>
      <c r="BJ251">
        <v>3</v>
      </c>
      <c r="BK251">
        <v>3</v>
      </c>
      <c r="BL251">
        <v>108.14</v>
      </c>
      <c r="BM251">
        <v>16.22</v>
      </c>
      <c r="BN251">
        <v>124.36</v>
      </c>
      <c r="BO251">
        <v>124.36</v>
      </c>
      <c r="BQ251" t="s">
        <v>942</v>
      </c>
      <c r="BR251" t="s">
        <v>316</v>
      </c>
      <c r="BS251" s="2">
        <v>44306</v>
      </c>
      <c r="BT251" s="3">
        <v>0.3756944444444445</v>
      </c>
      <c r="BU251" t="s">
        <v>943</v>
      </c>
      <c r="BV251" t="s">
        <v>106</v>
      </c>
      <c r="BY251">
        <v>15102.38</v>
      </c>
      <c r="CA251" t="s">
        <v>165</v>
      </c>
      <c r="CC251" t="s">
        <v>141</v>
      </c>
      <c r="CD251">
        <v>7130</v>
      </c>
      <c r="CE251" t="s">
        <v>402</v>
      </c>
      <c r="CF251" s="2">
        <v>44307</v>
      </c>
      <c r="CI251">
        <v>0</v>
      </c>
      <c r="CJ251">
        <v>0</v>
      </c>
      <c r="CK251">
        <v>24</v>
      </c>
      <c r="CL251" t="s">
        <v>80</v>
      </c>
    </row>
    <row r="252" spans="1:90" x14ac:dyDescent="0.25">
      <c r="A252" t="s">
        <v>311</v>
      </c>
      <c r="B252" t="s">
        <v>312</v>
      </c>
      <c r="C252" t="s">
        <v>72</v>
      </c>
      <c r="E252" t="str">
        <f>"GAB2002753"</f>
        <v>GAB2002753</v>
      </c>
      <c r="F252" s="2">
        <v>44305</v>
      </c>
      <c r="G252">
        <v>202110</v>
      </c>
      <c r="H252" t="s">
        <v>108</v>
      </c>
      <c r="I252" t="s">
        <v>109</v>
      </c>
      <c r="J252" t="s">
        <v>313</v>
      </c>
      <c r="K252" t="s">
        <v>75</v>
      </c>
      <c r="L252" t="s">
        <v>117</v>
      </c>
      <c r="M252" t="s">
        <v>118</v>
      </c>
      <c r="N252" t="s">
        <v>944</v>
      </c>
      <c r="O252" t="s">
        <v>78</v>
      </c>
      <c r="P252" t="str">
        <f>"CT065391                      "</f>
        <v xml:space="preserve">CT065391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12.3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0.3</v>
      </c>
      <c r="BJ252">
        <v>2.4</v>
      </c>
      <c r="BK252">
        <v>2.5</v>
      </c>
      <c r="BL252">
        <v>64.63</v>
      </c>
      <c r="BM252">
        <v>9.69</v>
      </c>
      <c r="BN252">
        <v>74.319999999999993</v>
      </c>
      <c r="BO252">
        <v>74.319999999999993</v>
      </c>
      <c r="BQ252" t="s">
        <v>350</v>
      </c>
      <c r="BR252" t="s">
        <v>316</v>
      </c>
      <c r="BS252" s="2">
        <v>44307</v>
      </c>
      <c r="BT252" s="3">
        <v>0.39583333333333331</v>
      </c>
      <c r="BU252" t="s">
        <v>945</v>
      </c>
      <c r="BV252" t="s">
        <v>80</v>
      </c>
      <c r="BW252" t="s">
        <v>159</v>
      </c>
      <c r="BX252" t="s">
        <v>202</v>
      </c>
      <c r="BY252">
        <v>11976.16</v>
      </c>
      <c r="CA252" t="s">
        <v>197</v>
      </c>
      <c r="CC252" t="s">
        <v>118</v>
      </c>
      <c r="CD252">
        <v>3201</v>
      </c>
      <c r="CE252" t="s">
        <v>319</v>
      </c>
      <c r="CF252" s="2">
        <v>44307</v>
      </c>
      <c r="CI252">
        <v>1</v>
      </c>
      <c r="CJ252">
        <v>2</v>
      </c>
      <c r="CK252">
        <v>21</v>
      </c>
      <c r="CL252" t="s">
        <v>80</v>
      </c>
    </row>
    <row r="253" spans="1:90" x14ac:dyDescent="0.25">
      <c r="A253" t="s">
        <v>311</v>
      </c>
      <c r="B253" t="s">
        <v>312</v>
      </c>
      <c r="C253" t="s">
        <v>72</v>
      </c>
      <c r="E253" t="str">
        <f>"GAB2002770"</f>
        <v>GAB2002770</v>
      </c>
      <c r="F253" s="2">
        <v>44305</v>
      </c>
      <c r="G253">
        <v>202110</v>
      </c>
      <c r="H253" t="s">
        <v>108</v>
      </c>
      <c r="I253" t="s">
        <v>109</v>
      </c>
      <c r="J253" t="s">
        <v>313</v>
      </c>
      <c r="K253" t="s">
        <v>75</v>
      </c>
      <c r="L253" t="s">
        <v>421</v>
      </c>
      <c r="M253" t="s">
        <v>422</v>
      </c>
      <c r="N253" t="s">
        <v>423</v>
      </c>
      <c r="O253" t="s">
        <v>78</v>
      </c>
      <c r="P253" t="str">
        <f>"CT065413                      "</f>
        <v xml:space="preserve">CT065413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23.37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0.4</v>
      </c>
      <c r="BJ253">
        <v>2.5</v>
      </c>
      <c r="BK253">
        <v>2.5</v>
      </c>
      <c r="BL253">
        <v>122.81</v>
      </c>
      <c r="BM253">
        <v>18.420000000000002</v>
      </c>
      <c r="BN253">
        <v>141.22999999999999</v>
      </c>
      <c r="BO253">
        <v>141.22999999999999</v>
      </c>
      <c r="BQ253" t="s">
        <v>424</v>
      </c>
      <c r="BR253" t="s">
        <v>316</v>
      </c>
      <c r="BS253" s="2">
        <v>44306</v>
      </c>
      <c r="BT253" s="3">
        <v>0.36319444444444443</v>
      </c>
      <c r="BU253" t="s">
        <v>751</v>
      </c>
      <c r="BV253" t="s">
        <v>106</v>
      </c>
      <c r="BY253">
        <v>12387.6</v>
      </c>
      <c r="CA253" t="s">
        <v>752</v>
      </c>
      <c r="CC253" t="s">
        <v>422</v>
      </c>
      <c r="CD253">
        <v>2515</v>
      </c>
      <c r="CE253" t="s">
        <v>402</v>
      </c>
      <c r="CF253" s="2">
        <v>44306</v>
      </c>
      <c r="CI253">
        <v>1</v>
      </c>
      <c r="CJ253">
        <v>1</v>
      </c>
      <c r="CK253">
        <v>23</v>
      </c>
      <c r="CL253" t="s">
        <v>80</v>
      </c>
    </row>
    <row r="254" spans="1:90" x14ac:dyDescent="0.25">
      <c r="A254" t="s">
        <v>311</v>
      </c>
      <c r="B254" t="s">
        <v>312</v>
      </c>
      <c r="C254" t="s">
        <v>72</v>
      </c>
      <c r="E254" t="str">
        <f>"GAB2002761"</f>
        <v>GAB2002761</v>
      </c>
      <c r="F254" s="2">
        <v>44305</v>
      </c>
      <c r="G254">
        <v>202110</v>
      </c>
      <c r="H254" t="s">
        <v>108</v>
      </c>
      <c r="I254" t="s">
        <v>109</v>
      </c>
      <c r="J254" t="s">
        <v>313</v>
      </c>
      <c r="K254" t="s">
        <v>75</v>
      </c>
      <c r="L254" t="s">
        <v>76</v>
      </c>
      <c r="M254" t="s">
        <v>77</v>
      </c>
      <c r="N254" t="s">
        <v>792</v>
      </c>
      <c r="O254" t="s">
        <v>78</v>
      </c>
      <c r="P254" t="str">
        <f>"CT065403 CT065406             "</f>
        <v xml:space="preserve">CT065403 CT065406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12.3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0.3</v>
      </c>
      <c r="BJ254">
        <v>2.1</v>
      </c>
      <c r="BK254">
        <v>2.5</v>
      </c>
      <c r="BL254">
        <v>64.63</v>
      </c>
      <c r="BM254">
        <v>9.69</v>
      </c>
      <c r="BN254">
        <v>74.319999999999993</v>
      </c>
      <c r="BO254">
        <v>74.319999999999993</v>
      </c>
      <c r="BQ254" t="s">
        <v>567</v>
      </c>
      <c r="BR254" t="s">
        <v>316</v>
      </c>
      <c r="BS254" s="2">
        <v>44306</v>
      </c>
      <c r="BT254" s="3">
        <v>0.41388888888888892</v>
      </c>
      <c r="BU254" t="s">
        <v>946</v>
      </c>
      <c r="BV254" t="s">
        <v>106</v>
      </c>
      <c r="BY254">
        <v>10623.2</v>
      </c>
      <c r="CA254" t="s">
        <v>569</v>
      </c>
      <c r="CC254" t="s">
        <v>77</v>
      </c>
      <c r="CD254">
        <v>2196</v>
      </c>
      <c r="CE254" t="s">
        <v>323</v>
      </c>
      <c r="CF254" s="2">
        <v>44307</v>
      </c>
      <c r="CI254">
        <v>1</v>
      </c>
      <c r="CJ254">
        <v>1</v>
      </c>
      <c r="CK254">
        <v>21</v>
      </c>
      <c r="CL254" t="s">
        <v>80</v>
      </c>
    </row>
    <row r="255" spans="1:90" x14ac:dyDescent="0.25">
      <c r="A255" t="s">
        <v>311</v>
      </c>
      <c r="B255" t="s">
        <v>312</v>
      </c>
      <c r="C255" t="s">
        <v>72</v>
      </c>
      <c r="E255" t="str">
        <f>"GAB2002765"</f>
        <v>GAB2002765</v>
      </c>
      <c r="F255" s="2">
        <v>44305</v>
      </c>
      <c r="G255">
        <v>202110</v>
      </c>
      <c r="H255" t="s">
        <v>108</v>
      </c>
      <c r="I255" t="s">
        <v>109</v>
      </c>
      <c r="J255" t="s">
        <v>313</v>
      </c>
      <c r="K255" t="s">
        <v>75</v>
      </c>
      <c r="L255" t="s">
        <v>103</v>
      </c>
      <c r="M255" t="s">
        <v>104</v>
      </c>
      <c r="N255" t="s">
        <v>364</v>
      </c>
      <c r="O255" t="s">
        <v>78</v>
      </c>
      <c r="P255" t="str">
        <f>"CT065410                      "</f>
        <v xml:space="preserve">CT065410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12.3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0.5</v>
      </c>
      <c r="BJ255">
        <v>2.1</v>
      </c>
      <c r="BK255">
        <v>2.5</v>
      </c>
      <c r="BL255">
        <v>64.63</v>
      </c>
      <c r="BM255">
        <v>9.69</v>
      </c>
      <c r="BN255">
        <v>74.319999999999993</v>
      </c>
      <c r="BO255">
        <v>74.319999999999993</v>
      </c>
      <c r="BQ255" t="s">
        <v>947</v>
      </c>
      <c r="BR255" t="s">
        <v>316</v>
      </c>
      <c r="BS255" s="2">
        <v>44306</v>
      </c>
      <c r="BT255" s="3">
        <v>0.38680555555555557</v>
      </c>
      <c r="BU255" t="s">
        <v>709</v>
      </c>
      <c r="BV255" t="s">
        <v>106</v>
      </c>
      <c r="BY255">
        <v>10356.9</v>
      </c>
      <c r="CA255" t="s">
        <v>655</v>
      </c>
      <c r="CC255" t="s">
        <v>104</v>
      </c>
      <c r="CD255">
        <v>157</v>
      </c>
      <c r="CE255" t="s">
        <v>344</v>
      </c>
      <c r="CF255" s="2">
        <v>44306</v>
      </c>
      <c r="CI255">
        <v>1</v>
      </c>
      <c r="CJ255">
        <v>1</v>
      </c>
      <c r="CK255">
        <v>21</v>
      </c>
      <c r="CL255" t="s">
        <v>80</v>
      </c>
    </row>
    <row r="256" spans="1:90" x14ac:dyDescent="0.25">
      <c r="A256" t="s">
        <v>311</v>
      </c>
      <c r="B256" t="s">
        <v>312</v>
      </c>
      <c r="C256" t="s">
        <v>72</v>
      </c>
      <c r="E256" t="str">
        <f>"GAB2002756"</f>
        <v>GAB2002756</v>
      </c>
      <c r="F256" s="2">
        <v>44305</v>
      </c>
      <c r="G256">
        <v>202110</v>
      </c>
      <c r="H256" t="s">
        <v>108</v>
      </c>
      <c r="I256" t="s">
        <v>109</v>
      </c>
      <c r="J256" t="s">
        <v>313</v>
      </c>
      <c r="K256" t="s">
        <v>75</v>
      </c>
      <c r="L256" t="s">
        <v>110</v>
      </c>
      <c r="M256" t="s">
        <v>111</v>
      </c>
      <c r="N256" t="s">
        <v>317</v>
      </c>
      <c r="O256" t="s">
        <v>78</v>
      </c>
      <c r="P256" t="str">
        <f>"CT065397                      "</f>
        <v xml:space="preserve">CT065397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23.37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0.5</v>
      </c>
      <c r="BJ256">
        <v>2.2999999999999998</v>
      </c>
      <c r="BK256">
        <v>2.5</v>
      </c>
      <c r="BL256">
        <v>122.81</v>
      </c>
      <c r="BM256">
        <v>18.420000000000002</v>
      </c>
      <c r="BN256">
        <v>141.22999999999999</v>
      </c>
      <c r="BO256">
        <v>141.22999999999999</v>
      </c>
      <c r="BQ256" t="s">
        <v>318</v>
      </c>
      <c r="BR256" t="s">
        <v>316</v>
      </c>
      <c r="BS256" s="2">
        <v>44307</v>
      </c>
      <c r="BT256" s="3">
        <v>0.45069444444444445</v>
      </c>
      <c r="BU256" t="s">
        <v>261</v>
      </c>
      <c r="BV256" t="s">
        <v>80</v>
      </c>
      <c r="BW256" t="s">
        <v>163</v>
      </c>
      <c r="BX256" t="s">
        <v>147</v>
      </c>
      <c r="BY256">
        <v>11521.7</v>
      </c>
      <c r="CA256" t="s">
        <v>201</v>
      </c>
      <c r="CC256" t="s">
        <v>111</v>
      </c>
      <c r="CD256">
        <v>4400</v>
      </c>
      <c r="CE256" t="s">
        <v>402</v>
      </c>
      <c r="CF256" s="2">
        <v>44307</v>
      </c>
      <c r="CI256">
        <v>1</v>
      </c>
      <c r="CJ256">
        <v>2</v>
      </c>
      <c r="CK256">
        <v>23</v>
      </c>
      <c r="CL256" t="s">
        <v>80</v>
      </c>
    </row>
    <row r="257" spans="1:90" x14ac:dyDescent="0.25">
      <c r="A257" t="s">
        <v>311</v>
      </c>
      <c r="B257" t="s">
        <v>312</v>
      </c>
      <c r="C257" t="s">
        <v>72</v>
      </c>
      <c r="E257" t="str">
        <f>"GAB2002755"</f>
        <v>GAB2002755</v>
      </c>
      <c r="F257" s="2">
        <v>44305</v>
      </c>
      <c r="G257">
        <v>202110</v>
      </c>
      <c r="H257" t="s">
        <v>108</v>
      </c>
      <c r="I257" t="s">
        <v>109</v>
      </c>
      <c r="J257" t="s">
        <v>313</v>
      </c>
      <c r="K257" t="s">
        <v>75</v>
      </c>
      <c r="L257" t="s">
        <v>108</v>
      </c>
      <c r="M257" t="s">
        <v>109</v>
      </c>
      <c r="N257" t="s">
        <v>948</v>
      </c>
      <c r="O257" t="s">
        <v>78</v>
      </c>
      <c r="P257" t="str">
        <f>"CT065399                      "</f>
        <v xml:space="preserve">CT065399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7.69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1.8</v>
      </c>
      <c r="BK257">
        <v>2</v>
      </c>
      <c r="BL257">
        <v>40.4</v>
      </c>
      <c r="BM257">
        <v>6.06</v>
      </c>
      <c r="BN257">
        <v>46.46</v>
      </c>
      <c r="BO257">
        <v>46.46</v>
      </c>
      <c r="BQ257" t="s">
        <v>528</v>
      </c>
      <c r="BR257" t="s">
        <v>316</v>
      </c>
      <c r="BS257" s="2">
        <v>44306</v>
      </c>
      <c r="BT257" s="3">
        <v>0.37777777777777777</v>
      </c>
      <c r="BU257" t="s">
        <v>949</v>
      </c>
      <c r="BV257" t="s">
        <v>106</v>
      </c>
      <c r="BY257">
        <v>9044.7000000000007</v>
      </c>
      <c r="CA257" t="s">
        <v>218</v>
      </c>
      <c r="CC257" t="s">
        <v>109</v>
      </c>
      <c r="CD257">
        <v>7975</v>
      </c>
      <c r="CE257" t="s">
        <v>323</v>
      </c>
      <c r="CF257" s="2">
        <v>44307</v>
      </c>
      <c r="CI257">
        <v>1</v>
      </c>
      <c r="CJ257">
        <v>1</v>
      </c>
      <c r="CK257">
        <v>22</v>
      </c>
      <c r="CL257" t="s">
        <v>80</v>
      </c>
    </row>
    <row r="258" spans="1:90" x14ac:dyDescent="0.25">
      <c r="A258" t="s">
        <v>311</v>
      </c>
      <c r="B258" t="s">
        <v>312</v>
      </c>
      <c r="C258" t="s">
        <v>72</v>
      </c>
      <c r="E258" t="str">
        <f>"009940773338"</f>
        <v>009940773338</v>
      </c>
      <c r="F258" s="2">
        <v>44305</v>
      </c>
      <c r="G258">
        <v>202110</v>
      </c>
      <c r="H258" t="s">
        <v>257</v>
      </c>
      <c r="I258" t="s">
        <v>258</v>
      </c>
      <c r="J258" t="s">
        <v>356</v>
      </c>
      <c r="K258" t="s">
        <v>75</v>
      </c>
      <c r="L258" t="s">
        <v>108</v>
      </c>
      <c r="M258" t="s">
        <v>109</v>
      </c>
      <c r="N258" t="s">
        <v>364</v>
      </c>
      <c r="O258" t="s">
        <v>78</v>
      </c>
      <c r="P258" t="str">
        <f>"NO REF                        "</f>
        <v xml:space="preserve">NO REF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9.84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51.71</v>
      </c>
      <c r="BM258">
        <v>7.76</v>
      </c>
      <c r="BN258">
        <v>59.47</v>
      </c>
      <c r="BO258">
        <v>59.47</v>
      </c>
      <c r="BQ258" t="s">
        <v>950</v>
      </c>
      <c r="BR258" t="s">
        <v>361</v>
      </c>
      <c r="BS258" s="2">
        <v>44306</v>
      </c>
      <c r="BT258" s="3">
        <v>0.4375</v>
      </c>
      <c r="BU258" t="s">
        <v>283</v>
      </c>
      <c r="BV258" t="s">
        <v>106</v>
      </c>
      <c r="BY258">
        <v>1200</v>
      </c>
      <c r="BZ258" t="s">
        <v>84</v>
      </c>
      <c r="CA258" t="s">
        <v>112</v>
      </c>
      <c r="CC258" t="s">
        <v>109</v>
      </c>
      <c r="CD258">
        <v>7460</v>
      </c>
      <c r="CE258" t="s">
        <v>83</v>
      </c>
      <c r="CF258" s="2">
        <v>44307</v>
      </c>
      <c r="CI258">
        <v>1</v>
      </c>
      <c r="CJ258">
        <v>1</v>
      </c>
      <c r="CK258">
        <v>21</v>
      </c>
      <c r="CL258" t="s">
        <v>80</v>
      </c>
    </row>
    <row r="259" spans="1:90" x14ac:dyDescent="0.25">
      <c r="A259" t="s">
        <v>311</v>
      </c>
      <c r="B259" t="s">
        <v>312</v>
      </c>
      <c r="C259" t="s">
        <v>72</v>
      </c>
      <c r="E259" t="str">
        <f>"GAB2002785"</f>
        <v>GAB2002785</v>
      </c>
      <c r="F259" s="2">
        <v>44306</v>
      </c>
      <c r="G259">
        <v>202110</v>
      </c>
      <c r="H259" t="s">
        <v>108</v>
      </c>
      <c r="I259" t="s">
        <v>109</v>
      </c>
      <c r="J259" t="s">
        <v>313</v>
      </c>
      <c r="K259" t="s">
        <v>75</v>
      </c>
      <c r="L259" t="s">
        <v>277</v>
      </c>
      <c r="M259" t="s">
        <v>278</v>
      </c>
      <c r="N259" t="s">
        <v>376</v>
      </c>
      <c r="O259" t="s">
        <v>129</v>
      </c>
      <c r="P259" t="str">
        <f>"CT065443 CT065442             "</f>
        <v xml:space="preserve">CT065443 CT065442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62.18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3</v>
      </c>
      <c r="BI259">
        <v>21.2</v>
      </c>
      <c r="BJ259">
        <v>41.1</v>
      </c>
      <c r="BK259">
        <v>42</v>
      </c>
      <c r="BL259">
        <v>331.78</v>
      </c>
      <c r="BM259">
        <v>49.77</v>
      </c>
      <c r="BN259">
        <v>381.55</v>
      </c>
      <c r="BO259">
        <v>381.55</v>
      </c>
      <c r="BQ259" t="s">
        <v>377</v>
      </c>
      <c r="BR259" t="s">
        <v>316</v>
      </c>
      <c r="BS259" s="2">
        <v>44308</v>
      </c>
      <c r="BT259" s="3">
        <v>0.4152777777777778</v>
      </c>
      <c r="BU259" t="s">
        <v>221</v>
      </c>
      <c r="BV259" t="s">
        <v>106</v>
      </c>
      <c r="BY259">
        <v>205549.5</v>
      </c>
      <c r="CA259" t="s">
        <v>951</v>
      </c>
      <c r="CC259" t="s">
        <v>278</v>
      </c>
      <c r="CD259">
        <v>699</v>
      </c>
      <c r="CE259" t="s">
        <v>914</v>
      </c>
      <c r="CF259" s="2">
        <v>44308</v>
      </c>
      <c r="CI259">
        <v>3</v>
      </c>
      <c r="CJ259">
        <v>2</v>
      </c>
      <c r="CK259" t="s">
        <v>378</v>
      </c>
      <c r="CL259" t="s">
        <v>80</v>
      </c>
    </row>
    <row r="260" spans="1:90" x14ac:dyDescent="0.25">
      <c r="A260" t="s">
        <v>311</v>
      </c>
      <c r="B260" t="s">
        <v>312</v>
      </c>
      <c r="C260" t="s">
        <v>72</v>
      </c>
      <c r="E260" t="str">
        <f>"GAB2002784"</f>
        <v>GAB2002784</v>
      </c>
      <c r="F260" s="2">
        <v>44306</v>
      </c>
      <c r="G260">
        <v>202110</v>
      </c>
      <c r="H260" t="s">
        <v>108</v>
      </c>
      <c r="I260" t="s">
        <v>109</v>
      </c>
      <c r="J260" t="s">
        <v>313</v>
      </c>
      <c r="K260" t="s">
        <v>75</v>
      </c>
      <c r="L260" t="s">
        <v>76</v>
      </c>
      <c r="M260" t="s">
        <v>77</v>
      </c>
      <c r="N260" t="s">
        <v>952</v>
      </c>
      <c r="O260" t="s">
        <v>129</v>
      </c>
      <c r="P260" t="str">
        <f>"CT065437                      "</f>
        <v xml:space="preserve">CT065437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20.14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6.9</v>
      </c>
      <c r="BJ260">
        <v>11.9</v>
      </c>
      <c r="BK260">
        <v>12</v>
      </c>
      <c r="BL260">
        <v>110.85</v>
      </c>
      <c r="BM260">
        <v>16.63</v>
      </c>
      <c r="BN260">
        <v>127.48</v>
      </c>
      <c r="BO260">
        <v>127.48</v>
      </c>
      <c r="BQ260" t="s">
        <v>275</v>
      </c>
      <c r="BR260" t="s">
        <v>316</v>
      </c>
      <c r="BS260" s="2">
        <v>44308</v>
      </c>
      <c r="BT260" s="3">
        <v>0.43402777777777773</v>
      </c>
      <c r="BU260" t="s">
        <v>953</v>
      </c>
      <c r="BV260" t="s">
        <v>106</v>
      </c>
      <c r="BY260">
        <v>59270.400000000001</v>
      </c>
      <c r="CA260" t="s">
        <v>262</v>
      </c>
      <c r="CC260" t="s">
        <v>77</v>
      </c>
      <c r="CD260">
        <v>2092</v>
      </c>
      <c r="CE260" t="s">
        <v>954</v>
      </c>
      <c r="CF260" s="2">
        <v>44308</v>
      </c>
      <c r="CI260">
        <v>2</v>
      </c>
      <c r="CJ260">
        <v>2</v>
      </c>
      <c r="CK260" t="s">
        <v>206</v>
      </c>
      <c r="CL260" t="s">
        <v>80</v>
      </c>
    </row>
    <row r="261" spans="1:90" x14ac:dyDescent="0.25">
      <c r="A261" t="s">
        <v>311</v>
      </c>
      <c r="B261" t="s">
        <v>312</v>
      </c>
      <c r="C261" t="s">
        <v>72</v>
      </c>
      <c r="E261" t="str">
        <f>"GAB2002783"</f>
        <v>GAB2002783</v>
      </c>
      <c r="F261" s="2">
        <v>44306</v>
      </c>
      <c r="G261">
        <v>202110</v>
      </c>
      <c r="H261" t="s">
        <v>108</v>
      </c>
      <c r="I261" t="s">
        <v>109</v>
      </c>
      <c r="J261" t="s">
        <v>313</v>
      </c>
      <c r="K261" t="s">
        <v>75</v>
      </c>
      <c r="L261" t="s">
        <v>91</v>
      </c>
      <c r="M261" t="s">
        <v>92</v>
      </c>
      <c r="N261" t="s">
        <v>955</v>
      </c>
      <c r="O261" t="s">
        <v>129</v>
      </c>
      <c r="P261" t="str">
        <f>"CT065432                      "</f>
        <v xml:space="preserve">CT065432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20.14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0.4</v>
      </c>
      <c r="BJ261">
        <v>2</v>
      </c>
      <c r="BK261">
        <v>2</v>
      </c>
      <c r="BL261">
        <v>110.85</v>
      </c>
      <c r="BM261">
        <v>16.63</v>
      </c>
      <c r="BN261">
        <v>127.48</v>
      </c>
      <c r="BO261">
        <v>127.48</v>
      </c>
      <c r="BQ261" t="s">
        <v>956</v>
      </c>
      <c r="BR261" t="s">
        <v>316</v>
      </c>
      <c r="BS261" s="2">
        <v>44307</v>
      </c>
      <c r="BT261" s="3">
        <v>0.33680555555555558</v>
      </c>
      <c r="BU261" t="s">
        <v>957</v>
      </c>
      <c r="BV261" t="s">
        <v>106</v>
      </c>
      <c r="BY261">
        <v>9920.7000000000007</v>
      </c>
      <c r="CA261" t="s">
        <v>565</v>
      </c>
      <c r="CC261" t="s">
        <v>92</v>
      </c>
      <c r="CD261">
        <v>2194</v>
      </c>
      <c r="CE261" t="s">
        <v>958</v>
      </c>
      <c r="CF261" s="2">
        <v>44307</v>
      </c>
      <c r="CI261">
        <v>2</v>
      </c>
      <c r="CJ261">
        <v>1</v>
      </c>
      <c r="CK261" t="s">
        <v>206</v>
      </c>
      <c r="CL261" t="s">
        <v>80</v>
      </c>
    </row>
    <row r="262" spans="1:90" x14ac:dyDescent="0.25">
      <c r="A262" t="s">
        <v>311</v>
      </c>
      <c r="B262" t="s">
        <v>312</v>
      </c>
      <c r="C262" t="s">
        <v>72</v>
      </c>
      <c r="E262" t="str">
        <f>"GAB2002780"</f>
        <v>GAB2002780</v>
      </c>
      <c r="F262" s="2">
        <v>44306</v>
      </c>
      <c r="G262">
        <v>202110</v>
      </c>
      <c r="H262" t="s">
        <v>108</v>
      </c>
      <c r="I262" t="s">
        <v>109</v>
      </c>
      <c r="J262" t="s">
        <v>313</v>
      </c>
      <c r="K262" t="s">
        <v>75</v>
      </c>
      <c r="L262" t="s">
        <v>103</v>
      </c>
      <c r="M262" t="s">
        <v>104</v>
      </c>
      <c r="N262" t="s">
        <v>959</v>
      </c>
      <c r="O262" t="s">
        <v>129</v>
      </c>
      <c r="P262" t="str">
        <f>"CT065429                      "</f>
        <v xml:space="preserve">CT065429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20.14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1.7</v>
      </c>
      <c r="BK262">
        <v>2</v>
      </c>
      <c r="BL262">
        <v>110.85</v>
      </c>
      <c r="BM262">
        <v>16.63</v>
      </c>
      <c r="BN262">
        <v>127.48</v>
      </c>
      <c r="BO262">
        <v>127.48</v>
      </c>
      <c r="BQ262" t="s">
        <v>815</v>
      </c>
      <c r="BR262" t="s">
        <v>316</v>
      </c>
      <c r="BS262" s="2">
        <v>44308</v>
      </c>
      <c r="BT262" s="3">
        <v>0.40972222222222227</v>
      </c>
      <c r="BU262" t="s">
        <v>960</v>
      </c>
      <c r="BV262" t="s">
        <v>106</v>
      </c>
      <c r="BY262">
        <v>8400</v>
      </c>
      <c r="CA262" t="s">
        <v>166</v>
      </c>
      <c r="CC262" t="s">
        <v>104</v>
      </c>
      <c r="CD262">
        <v>2</v>
      </c>
      <c r="CE262" t="s">
        <v>843</v>
      </c>
      <c r="CF262" s="2">
        <v>44309</v>
      </c>
      <c r="CI262">
        <v>2</v>
      </c>
      <c r="CJ262">
        <v>2</v>
      </c>
      <c r="CK262" t="s">
        <v>206</v>
      </c>
      <c r="CL262" t="s">
        <v>80</v>
      </c>
    </row>
    <row r="263" spans="1:90" x14ac:dyDescent="0.25">
      <c r="A263" t="s">
        <v>311</v>
      </c>
      <c r="B263" t="s">
        <v>312</v>
      </c>
      <c r="C263" t="s">
        <v>72</v>
      </c>
      <c r="E263" t="str">
        <f>"GAB2002779"</f>
        <v>GAB2002779</v>
      </c>
      <c r="F263" s="2">
        <v>44306</v>
      </c>
      <c r="G263">
        <v>202110</v>
      </c>
      <c r="H263" t="s">
        <v>108</v>
      </c>
      <c r="I263" t="s">
        <v>109</v>
      </c>
      <c r="J263" t="s">
        <v>313</v>
      </c>
      <c r="K263" t="s">
        <v>75</v>
      </c>
      <c r="L263" t="s">
        <v>97</v>
      </c>
      <c r="M263" t="s">
        <v>98</v>
      </c>
      <c r="N263" t="s">
        <v>961</v>
      </c>
      <c r="O263" t="s">
        <v>129</v>
      </c>
      <c r="P263" t="str">
        <f>"CT065147                      "</f>
        <v xml:space="preserve">CT065147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19.98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2.4</v>
      </c>
      <c r="BJ263">
        <v>4</v>
      </c>
      <c r="BK263">
        <v>4</v>
      </c>
      <c r="BL263">
        <v>110.02</v>
      </c>
      <c r="BM263">
        <v>16.5</v>
      </c>
      <c r="BN263">
        <v>126.52</v>
      </c>
      <c r="BO263">
        <v>126.52</v>
      </c>
      <c r="BQ263" t="s">
        <v>962</v>
      </c>
      <c r="BR263" t="s">
        <v>316</v>
      </c>
      <c r="BS263" s="2">
        <v>44308</v>
      </c>
      <c r="BT263" s="3">
        <v>0.4375</v>
      </c>
      <c r="BU263" t="s">
        <v>963</v>
      </c>
      <c r="BV263" t="s">
        <v>106</v>
      </c>
      <c r="BY263">
        <v>20068.650000000001</v>
      </c>
      <c r="CA263" t="s">
        <v>244</v>
      </c>
      <c r="CC263" t="s">
        <v>98</v>
      </c>
      <c r="CD263">
        <v>6001</v>
      </c>
      <c r="CE263" t="s">
        <v>964</v>
      </c>
      <c r="CF263" s="2">
        <v>44308</v>
      </c>
      <c r="CI263">
        <v>2</v>
      </c>
      <c r="CJ263">
        <v>2</v>
      </c>
      <c r="CK263" t="s">
        <v>203</v>
      </c>
      <c r="CL263" t="s">
        <v>80</v>
      </c>
    </row>
    <row r="264" spans="1:90" x14ac:dyDescent="0.25">
      <c r="A264" t="s">
        <v>311</v>
      </c>
      <c r="B264" t="s">
        <v>312</v>
      </c>
      <c r="C264" t="s">
        <v>72</v>
      </c>
      <c r="E264" t="str">
        <f>"GAB2002775"</f>
        <v>GAB2002775</v>
      </c>
      <c r="F264" s="2">
        <v>44306</v>
      </c>
      <c r="G264">
        <v>202110</v>
      </c>
      <c r="H264" t="s">
        <v>108</v>
      </c>
      <c r="I264" t="s">
        <v>109</v>
      </c>
      <c r="J264" t="s">
        <v>313</v>
      </c>
      <c r="K264" t="s">
        <v>75</v>
      </c>
      <c r="L264" t="s">
        <v>85</v>
      </c>
      <c r="M264" t="s">
        <v>86</v>
      </c>
      <c r="N264" t="s">
        <v>697</v>
      </c>
      <c r="O264" t="s">
        <v>129</v>
      </c>
      <c r="P264" t="str">
        <f>"CT065395                      "</f>
        <v xml:space="preserve">CT065395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20.14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4</v>
      </c>
      <c r="BJ264">
        <v>11.7</v>
      </c>
      <c r="BK264">
        <v>12</v>
      </c>
      <c r="BL264">
        <v>110.85</v>
      </c>
      <c r="BM264">
        <v>16.63</v>
      </c>
      <c r="BN264">
        <v>127.48</v>
      </c>
      <c r="BO264">
        <v>127.48</v>
      </c>
      <c r="BQ264" t="s">
        <v>889</v>
      </c>
      <c r="BR264" t="s">
        <v>316</v>
      </c>
      <c r="BS264" s="2">
        <v>44308</v>
      </c>
      <c r="BT264" s="3">
        <v>0.39444444444444443</v>
      </c>
      <c r="BU264" t="s">
        <v>965</v>
      </c>
      <c r="BV264" t="s">
        <v>106</v>
      </c>
      <c r="BY264">
        <v>58680.32</v>
      </c>
      <c r="CA264" t="s">
        <v>219</v>
      </c>
      <c r="CC264" t="s">
        <v>86</v>
      </c>
      <c r="CD264">
        <v>1475</v>
      </c>
      <c r="CE264" t="s">
        <v>735</v>
      </c>
      <c r="CF264" s="2">
        <v>44309</v>
      </c>
      <c r="CI264">
        <v>2</v>
      </c>
      <c r="CJ264">
        <v>2</v>
      </c>
      <c r="CK264" t="s">
        <v>206</v>
      </c>
      <c r="CL264" t="s">
        <v>80</v>
      </c>
    </row>
    <row r="265" spans="1:90" x14ac:dyDescent="0.25">
      <c r="A265" t="s">
        <v>311</v>
      </c>
      <c r="B265" t="s">
        <v>312</v>
      </c>
      <c r="C265" t="s">
        <v>72</v>
      </c>
      <c r="E265" t="str">
        <f>"GAB2002772"</f>
        <v>GAB2002772</v>
      </c>
      <c r="F265" s="2">
        <v>44306</v>
      </c>
      <c r="G265">
        <v>202110</v>
      </c>
      <c r="H265" t="s">
        <v>108</v>
      </c>
      <c r="I265" t="s">
        <v>109</v>
      </c>
      <c r="J265" t="s">
        <v>313</v>
      </c>
      <c r="K265" t="s">
        <v>75</v>
      </c>
      <c r="L265" t="s">
        <v>127</v>
      </c>
      <c r="M265" t="s">
        <v>128</v>
      </c>
      <c r="N265" t="s">
        <v>966</v>
      </c>
      <c r="O265" t="s">
        <v>129</v>
      </c>
      <c r="P265" t="str">
        <f>"CT065419                      "</f>
        <v xml:space="preserve">CT065419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23.98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0.1</v>
      </c>
      <c r="BJ265">
        <v>1.9</v>
      </c>
      <c r="BK265">
        <v>2</v>
      </c>
      <c r="BL265">
        <v>131.04</v>
      </c>
      <c r="BM265">
        <v>19.66</v>
      </c>
      <c r="BN265">
        <v>150.69999999999999</v>
      </c>
      <c r="BO265">
        <v>150.69999999999999</v>
      </c>
      <c r="BQ265" t="s">
        <v>967</v>
      </c>
      <c r="BR265" t="s">
        <v>316</v>
      </c>
      <c r="BS265" s="2">
        <v>44308</v>
      </c>
      <c r="BT265" s="3">
        <v>0.3923611111111111</v>
      </c>
      <c r="BU265" t="s">
        <v>968</v>
      </c>
      <c r="BV265" t="s">
        <v>106</v>
      </c>
      <c r="BY265">
        <v>9390.7199999999993</v>
      </c>
      <c r="CA265" t="s">
        <v>969</v>
      </c>
      <c r="CC265" t="s">
        <v>128</v>
      </c>
      <c r="CD265">
        <v>1039</v>
      </c>
      <c r="CE265" t="s">
        <v>333</v>
      </c>
      <c r="CF265" s="2">
        <v>44308</v>
      </c>
      <c r="CI265">
        <v>3</v>
      </c>
      <c r="CJ265">
        <v>2</v>
      </c>
      <c r="CK265" t="s">
        <v>378</v>
      </c>
      <c r="CL265" t="s">
        <v>80</v>
      </c>
    </row>
    <row r="266" spans="1:90" x14ac:dyDescent="0.25">
      <c r="A266" t="s">
        <v>311</v>
      </c>
      <c r="B266" t="s">
        <v>312</v>
      </c>
      <c r="C266" t="s">
        <v>72</v>
      </c>
      <c r="E266" t="str">
        <f>"GAB2002787"</f>
        <v>GAB2002787</v>
      </c>
      <c r="F266" s="2">
        <v>44306</v>
      </c>
      <c r="G266">
        <v>202110</v>
      </c>
      <c r="H266" t="s">
        <v>108</v>
      </c>
      <c r="I266" t="s">
        <v>109</v>
      </c>
      <c r="J266" t="s">
        <v>313</v>
      </c>
      <c r="K266" t="s">
        <v>75</v>
      </c>
      <c r="L266" t="s">
        <v>91</v>
      </c>
      <c r="M266" t="s">
        <v>92</v>
      </c>
      <c r="N266" t="s">
        <v>970</v>
      </c>
      <c r="O266" t="s">
        <v>129</v>
      </c>
      <c r="P266" t="str">
        <f>"CT065368                      "</f>
        <v xml:space="preserve">CT065368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20.14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11.8</v>
      </c>
      <c r="BJ266">
        <v>2.7</v>
      </c>
      <c r="BK266">
        <v>12</v>
      </c>
      <c r="BL266">
        <v>110.85</v>
      </c>
      <c r="BM266">
        <v>16.63</v>
      </c>
      <c r="BN266">
        <v>127.48</v>
      </c>
      <c r="BO266">
        <v>127.48</v>
      </c>
      <c r="BQ266" t="s">
        <v>971</v>
      </c>
      <c r="BR266" t="s">
        <v>316</v>
      </c>
      <c r="BS266" s="2">
        <v>44308</v>
      </c>
      <c r="BT266" s="3">
        <v>0.40972222222222227</v>
      </c>
      <c r="BU266" t="s">
        <v>972</v>
      </c>
      <c r="BV266" t="s">
        <v>106</v>
      </c>
      <c r="BY266">
        <v>13287.26</v>
      </c>
      <c r="CA266" t="s">
        <v>276</v>
      </c>
      <c r="CC266" t="s">
        <v>92</v>
      </c>
      <c r="CD266">
        <v>2162</v>
      </c>
      <c r="CE266" t="s">
        <v>735</v>
      </c>
      <c r="CF266" s="2">
        <v>44309</v>
      </c>
      <c r="CI266">
        <v>2</v>
      </c>
      <c r="CJ266">
        <v>2</v>
      </c>
      <c r="CK266" t="s">
        <v>206</v>
      </c>
      <c r="CL266" t="s">
        <v>80</v>
      </c>
    </row>
    <row r="267" spans="1:90" x14ac:dyDescent="0.25">
      <c r="A267" t="s">
        <v>311</v>
      </c>
      <c r="B267" t="s">
        <v>312</v>
      </c>
      <c r="C267" t="s">
        <v>72</v>
      </c>
      <c r="E267" t="str">
        <f>"GAB2002788"</f>
        <v>GAB2002788</v>
      </c>
      <c r="F267" s="2">
        <v>44306</v>
      </c>
      <c r="G267">
        <v>202110</v>
      </c>
      <c r="H267" t="s">
        <v>108</v>
      </c>
      <c r="I267" t="s">
        <v>109</v>
      </c>
      <c r="J267" t="s">
        <v>313</v>
      </c>
      <c r="K267" t="s">
        <v>75</v>
      </c>
      <c r="L267" t="s">
        <v>89</v>
      </c>
      <c r="M267" t="s">
        <v>90</v>
      </c>
      <c r="N267" t="s">
        <v>973</v>
      </c>
      <c r="O267" t="s">
        <v>129</v>
      </c>
      <c r="P267" t="str">
        <f>"CT065440                      "</f>
        <v xml:space="preserve">CT065440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19.98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3.9</v>
      </c>
      <c r="BJ267">
        <v>12.1</v>
      </c>
      <c r="BK267">
        <v>12</v>
      </c>
      <c r="BL267">
        <v>110.02</v>
      </c>
      <c r="BM267">
        <v>16.5</v>
      </c>
      <c r="BN267">
        <v>126.52</v>
      </c>
      <c r="BO267">
        <v>126.52</v>
      </c>
      <c r="BQ267" t="s">
        <v>974</v>
      </c>
      <c r="BR267" t="s">
        <v>316</v>
      </c>
      <c r="BS267" s="2">
        <v>44308</v>
      </c>
      <c r="BT267" s="3">
        <v>0.52361111111111114</v>
      </c>
      <c r="BU267" t="s">
        <v>975</v>
      </c>
      <c r="BV267" t="s">
        <v>106</v>
      </c>
      <c r="BY267">
        <v>60374.16</v>
      </c>
      <c r="CA267" t="s">
        <v>236</v>
      </c>
      <c r="CC267" t="s">
        <v>90</v>
      </c>
      <c r="CD267">
        <v>5201</v>
      </c>
      <c r="CE267" t="s">
        <v>926</v>
      </c>
      <c r="CF267" s="2">
        <v>44308</v>
      </c>
      <c r="CI267">
        <v>2</v>
      </c>
      <c r="CJ267">
        <v>2</v>
      </c>
      <c r="CK267" t="s">
        <v>203</v>
      </c>
      <c r="CL267" t="s">
        <v>80</v>
      </c>
    </row>
    <row r="268" spans="1:90" x14ac:dyDescent="0.25">
      <c r="A268" t="s">
        <v>311</v>
      </c>
      <c r="B268" t="s">
        <v>312</v>
      </c>
      <c r="C268" t="s">
        <v>72</v>
      </c>
      <c r="E268" t="str">
        <f>"GAB2002789"</f>
        <v>GAB2002789</v>
      </c>
      <c r="F268" s="2">
        <v>44306</v>
      </c>
      <c r="G268">
        <v>202110</v>
      </c>
      <c r="H268" t="s">
        <v>108</v>
      </c>
      <c r="I268" t="s">
        <v>109</v>
      </c>
      <c r="J268" t="s">
        <v>313</v>
      </c>
      <c r="K268" t="s">
        <v>75</v>
      </c>
      <c r="L268" t="s">
        <v>257</v>
      </c>
      <c r="M268" t="s">
        <v>258</v>
      </c>
      <c r="N268" t="s">
        <v>364</v>
      </c>
      <c r="O268" t="s">
        <v>129</v>
      </c>
      <c r="P268" t="str">
        <f>"CT065358 CT065428             "</f>
        <v xml:space="preserve">CT065358 CT065428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391.86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3</v>
      </c>
      <c r="BI268">
        <v>166</v>
      </c>
      <c r="BJ268">
        <v>445.9</v>
      </c>
      <c r="BK268">
        <v>446</v>
      </c>
      <c r="BL268">
        <v>2064.34</v>
      </c>
      <c r="BM268">
        <v>309.64999999999998</v>
      </c>
      <c r="BN268">
        <v>2373.9899999999998</v>
      </c>
      <c r="BO268">
        <v>2373.9899999999998</v>
      </c>
      <c r="BQ268" t="s">
        <v>708</v>
      </c>
      <c r="BR268" t="s">
        <v>316</v>
      </c>
      <c r="BS268" s="2">
        <v>44309</v>
      </c>
      <c r="BT268" s="3">
        <v>0.6875</v>
      </c>
      <c r="BU268" t="s">
        <v>361</v>
      </c>
      <c r="BV268" t="s">
        <v>80</v>
      </c>
      <c r="BW268" t="s">
        <v>159</v>
      </c>
      <c r="BX268" t="s">
        <v>160</v>
      </c>
      <c r="BY268">
        <v>2229438</v>
      </c>
      <c r="CC268" t="s">
        <v>258</v>
      </c>
      <c r="CD268">
        <v>157</v>
      </c>
      <c r="CE268" t="s">
        <v>976</v>
      </c>
      <c r="CF268" s="2">
        <v>44309</v>
      </c>
      <c r="CI268">
        <v>2</v>
      </c>
      <c r="CJ268">
        <v>3</v>
      </c>
      <c r="CK268" t="s">
        <v>206</v>
      </c>
      <c r="CL268" t="s">
        <v>80</v>
      </c>
    </row>
    <row r="269" spans="1:90" x14ac:dyDescent="0.25">
      <c r="A269" t="s">
        <v>311</v>
      </c>
      <c r="B269" t="s">
        <v>312</v>
      </c>
      <c r="C269" t="s">
        <v>72</v>
      </c>
      <c r="E269" t="str">
        <f>"GAB2002776"</f>
        <v>GAB2002776</v>
      </c>
      <c r="F269" s="2">
        <v>44306</v>
      </c>
      <c r="G269">
        <v>202110</v>
      </c>
      <c r="H269" t="s">
        <v>108</v>
      </c>
      <c r="I269" t="s">
        <v>109</v>
      </c>
      <c r="J269" t="s">
        <v>313</v>
      </c>
      <c r="K269" t="s">
        <v>75</v>
      </c>
      <c r="L269" t="s">
        <v>456</v>
      </c>
      <c r="M269" t="s">
        <v>457</v>
      </c>
      <c r="N269" t="s">
        <v>977</v>
      </c>
      <c r="O269" t="s">
        <v>78</v>
      </c>
      <c r="P269" t="str">
        <f>"CT065420                      "</f>
        <v xml:space="preserve">CT065420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14.76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0.4</v>
      </c>
      <c r="BJ269">
        <v>2.7</v>
      </c>
      <c r="BK269">
        <v>3</v>
      </c>
      <c r="BL269">
        <v>77.55</v>
      </c>
      <c r="BM269">
        <v>11.63</v>
      </c>
      <c r="BN269">
        <v>89.18</v>
      </c>
      <c r="BO269">
        <v>89.18</v>
      </c>
      <c r="BQ269" t="s">
        <v>978</v>
      </c>
      <c r="BR269" t="s">
        <v>316</v>
      </c>
      <c r="BS269" s="2">
        <v>44309</v>
      </c>
      <c r="BT269" s="3">
        <v>0.41180555555555554</v>
      </c>
      <c r="BU269" t="s">
        <v>979</v>
      </c>
      <c r="BV269" t="s">
        <v>80</v>
      </c>
      <c r="BW269" t="s">
        <v>304</v>
      </c>
      <c r="BX269" t="s">
        <v>213</v>
      </c>
      <c r="BY269">
        <v>13386.6</v>
      </c>
      <c r="CA269" t="s">
        <v>719</v>
      </c>
      <c r="CC269" t="s">
        <v>457</v>
      </c>
      <c r="CD269">
        <v>8301</v>
      </c>
      <c r="CE269" t="s">
        <v>319</v>
      </c>
      <c r="CF269" s="2">
        <v>44309</v>
      </c>
      <c r="CI269">
        <v>1</v>
      </c>
      <c r="CJ269">
        <v>3</v>
      </c>
      <c r="CK269">
        <v>21</v>
      </c>
      <c r="CL269" t="s">
        <v>80</v>
      </c>
    </row>
    <row r="270" spans="1:90" x14ac:dyDescent="0.25">
      <c r="A270" t="s">
        <v>311</v>
      </c>
      <c r="B270" t="s">
        <v>312</v>
      </c>
      <c r="C270" t="s">
        <v>72</v>
      </c>
      <c r="E270" t="str">
        <f>"GAB2002777"</f>
        <v>GAB2002777</v>
      </c>
      <c r="F270" s="2">
        <v>44306</v>
      </c>
      <c r="G270">
        <v>202110</v>
      </c>
      <c r="H270" t="s">
        <v>108</v>
      </c>
      <c r="I270" t="s">
        <v>109</v>
      </c>
      <c r="J270" t="s">
        <v>313</v>
      </c>
      <c r="K270" t="s">
        <v>75</v>
      </c>
      <c r="L270" t="s">
        <v>76</v>
      </c>
      <c r="M270" t="s">
        <v>77</v>
      </c>
      <c r="N270" t="s">
        <v>695</v>
      </c>
      <c r="O270" t="s">
        <v>78</v>
      </c>
      <c r="P270" t="str">
        <f>"CT065422                      "</f>
        <v xml:space="preserve">CT065422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12.3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0.6</v>
      </c>
      <c r="BJ270">
        <v>2.4</v>
      </c>
      <c r="BK270">
        <v>2.5</v>
      </c>
      <c r="BL270">
        <v>64.63</v>
      </c>
      <c r="BM270">
        <v>9.69</v>
      </c>
      <c r="BN270">
        <v>74.319999999999993</v>
      </c>
      <c r="BO270">
        <v>74.319999999999993</v>
      </c>
      <c r="BQ270" t="s">
        <v>375</v>
      </c>
      <c r="BR270" t="s">
        <v>316</v>
      </c>
      <c r="BS270" s="2">
        <v>44307</v>
      </c>
      <c r="BT270" s="3">
        <v>0.40347222222222223</v>
      </c>
      <c r="BU270" t="s">
        <v>980</v>
      </c>
      <c r="BV270" t="s">
        <v>106</v>
      </c>
      <c r="BY270">
        <v>12147.66</v>
      </c>
      <c r="CA270" t="s">
        <v>565</v>
      </c>
      <c r="CC270" t="s">
        <v>77</v>
      </c>
      <c r="CD270">
        <v>2021</v>
      </c>
      <c r="CE270" t="s">
        <v>416</v>
      </c>
      <c r="CF270" s="2">
        <v>44307</v>
      </c>
      <c r="CI270">
        <v>1</v>
      </c>
      <c r="CJ270">
        <v>1</v>
      </c>
      <c r="CK270">
        <v>21</v>
      </c>
      <c r="CL270" t="s">
        <v>80</v>
      </c>
    </row>
    <row r="271" spans="1:90" x14ac:dyDescent="0.25">
      <c r="A271" t="s">
        <v>311</v>
      </c>
      <c r="B271" t="s">
        <v>312</v>
      </c>
      <c r="C271" t="s">
        <v>72</v>
      </c>
      <c r="E271" t="str">
        <f>"GAB2002778"</f>
        <v>GAB2002778</v>
      </c>
      <c r="F271" s="2">
        <v>44306</v>
      </c>
      <c r="G271">
        <v>202110</v>
      </c>
      <c r="H271" t="s">
        <v>108</v>
      </c>
      <c r="I271" t="s">
        <v>109</v>
      </c>
      <c r="J271" t="s">
        <v>313</v>
      </c>
      <c r="K271" t="s">
        <v>75</v>
      </c>
      <c r="L271" t="s">
        <v>91</v>
      </c>
      <c r="M271" t="s">
        <v>92</v>
      </c>
      <c r="N271" t="s">
        <v>981</v>
      </c>
      <c r="O271" t="s">
        <v>78</v>
      </c>
      <c r="P271" t="str">
        <f>"CT065423                      "</f>
        <v xml:space="preserve">CT065423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12.3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0.2</v>
      </c>
      <c r="BJ271">
        <v>2.1</v>
      </c>
      <c r="BK271">
        <v>2.5</v>
      </c>
      <c r="BL271">
        <v>64.63</v>
      </c>
      <c r="BM271">
        <v>9.69</v>
      </c>
      <c r="BN271">
        <v>74.319999999999993</v>
      </c>
      <c r="BO271">
        <v>74.319999999999993</v>
      </c>
      <c r="BQ271" t="s">
        <v>571</v>
      </c>
      <c r="BR271" t="s">
        <v>316</v>
      </c>
      <c r="BS271" s="2">
        <v>44307</v>
      </c>
      <c r="BT271" s="3">
        <v>0.4375</v>
      </c>
      <c r="BU271" t="s">
        <v>982</v>
      </c>
      <c r="BV271" t="s">
        <v>106</v>
      </c>
      <c r="BY271">
        <v>10678.44</v>
      </c>
      <c r="CA271" t="s">
        <v>176</v>
      </c>
      <c r="CC271" t="s">
        <v>92</v>
      </c>
      <c r="CD271">
        <v>2194</v>
      </c>
      <c r="CE271" t="s">
        <v>344</v>
      </c>
      <c r="CF271" s="2">
        <v>44307</v>
      </c>
      <c r="CI271">
        <v>1</v>
      </c>
      <c r="CJ271">
        <v>1</v>
      </c>
      <c r="CK271">
        <v>21</v>
      </c>
      <c r="CL271" t="s">
        <v>80</v>
      </c>
    </row>
    <row r="272" spans="1:90" x14ac:dyDescent="0.25">
      <c r="A272" t="s">
        <v>311</v>
      </c>
      <c r="B272" t="s">
        <v>312</v>
      </c>
      <c r="C272" t="s">
        <v>72</v>
      </c>
      <c r="E272" t="str">
        <f>"GAB2002781"</f>
        <v>GAB2002781</v>
      </c>
      <c r="F272" s="2">
        <v>44306</v>
      </c>
      <c r="G272">
        <v>202110</v>
      </c>
      <c r="H272" t="s">
        <v>108</v>
      </c>
      <c r="I272" t="s">
        <v>109</v>
      </c>
      <c r="J272" t="s">
        <v>313</v>
      </c>
      <c r="K272" t="s">
        <v>75</v>
      </c>
      <c r="L272" t="s">
        <v>372</v>
      </c>
      <c r="M272" t="s">
        <v>373</v>
      </c>
      <c r="N272" t="s">
        <v>408</v>
      </c>
      <c r="O272" t="s">
        <v>78</v>
      </c>
      <c r="P272" t="str">
        <f>"CT065431                      "</f>
        <v xml:space="preserve">CT065431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19.059999999999999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0.3</v>
      </c>
      <c r="BJ272">
        <v>1.7</v>
      </c>
      <c r="BK272">
        <v>2</v>
      </c>
      <c r="BL272">
        <v>100.18</v>
      </c>
      <c r="BM272">
        <v>15.03</v>
      </c>
      <c r="BN272">
        <v>115.21</v>
      </c>
      <c r="BO272">
        <v>115.21</v>
      </c>
      <c r="BQ272" t="s">
        <v>983</v>
      </c>
      <c r="BR272" t="s">
        <v>316</v>
      </c>
      <c r="BS272" s="2">
        <v>44307</v>
      </c>
      <c r="BT272" s="3">
        <v>0.48749999999999999</v>
      </c>
      <c r="BU272" t="s">
        <v>788</v>
      </c>
      <c r="BV272" t="s">
        <v>106</v>
      </c>
      <c r="BY272">
        <v>8379.42</v>
      </c>
      <c r="CA272" t="s">
        <v>789</v>
      </c>
      <c r="CC272" t="s">
        <v>373</v>
      </c>
      <c r="CD272">
        <v>555</v>
      </c>
      <c r="CE272" t="s">
        <v>984</v>
      </c>
      <c r="CF272" s="2">
        <v>44307</v>
      </c>
      <c r="CI272">
        <v>1</v>
      </c>
      <c r="CJ272">
        <v>1</v>
      </c>
      <c r="CK272">
        <v>23</v>
      </c>
      <c r="CL272" t="s">
        <v>80</v>
      </c>
    </row>
    <row r="273" spans="1:90" x14ac:dyDescent="0.25">
      <c r="A273" t="s">
        <v>311</v>
      </c>
      <c r="B273" t="s">
        <v>312</v>
      </c>
      <c r="C273" t="s">
        <v>72</v>
      </c>
      <c r="E273" t="str">
        <f>"GAB2002782"</f>
        <v>GAB2002782</v>
      </c>
      <c r="F273" s="2">
        <v>44306</v>
      </c>
      <c r="G273">
        <v>202110</v>
      </c>
      <c r="H273" t="s">
        <v>108</v>
      </c>
      <c r="I273" t="s">
        <v>109</v>
      </c>
      <c r="J273" t="s">
        <v>313</v>
      </c>
      <c r="K273" t="s">
        <v>75</v>
      </c>
      <c r="L273" t="s">
        <v>357</v>
      </c>
      <c r="M273" t="s">
        <v>358</v>
      </c>
      <c r="N273" t="s">
        <v>705</v>
      </c>
      <c r="O273" t="s">
        <v>78</v>
      </c>
      <c r="P273" t="str">
        <f>"CT065430                      "</f>
        <v xml:space="preserve">CT065430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19.059999999999999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0.7</v>
      </c>
      <c r="BJ273">
        <v>1.8</v>
      </c>
      <c r="BK273">
        <v>2</v>
      </c>
      <c r="BL273">
        <v>100.18</v>
      </c>
      <c r="BM273">
        <v>15.03</v>
      </c>
      <c r="BN273">
        <v>115.21</v>
      </c>
      <c r="BO273">
        <v>115.21</v>
      </c>
      <c r="BQ273" t="s">
        <v>580</v>
      </c>
      <c r="BR273" t="s">
        <v>316</v>
      </c>
      <c r="BS273" s="2">
        <v>44308</v>
      </c>
      <c r="BT273" s="3">
        <v>0.37847222222222227</v>
      </c>
      <c r="BU273" t="s">
        <v>706</v>
      </c>
      <c r="BV273" t="s">
        <v>80</v>
      </c>
      <c r="BY273">
        <v>8871.68</v>
      </c>
      <c r="CA273" t="s">
        <v>363</v>
      </c>
      <c r="CC273" t="s">
        <v>358</v>
      </c>
      <c r="CD273">
        <v>9700</v>
      </c>
      <c r="CE273" t="s">
        <v>985</v>
      </c>
      <c r="CF273" s="2">
        <v>44308</v>
      </c>
      <c r="CI273">
        <v>1</v>
      </c>
      <c r="CJ273">
        <v>2</v>
      </c>
      <c r="CK273">
        <v>23</v>
      </c>
      <c r="CL273" t="s">
        <v>80</v>
      </c>
    </row>
    <row r="274" spans="1:90" x14ac:dyDescent="0.25">
      <c r="A274" t="s">
        <v>311</v>
      </c>
      <c r="B274" t="s">
        <v>312</v>
      </c>
      <c r="C274" t="s">
        <v>72</v>
      </c>
      <c r="E274" t="str">
        <f>"GAB2002786"</f>
        <v>GAB2002786</v>
      </c>
      <c r="F274" s="2">
        <v>44306</v>
      </c>
      <c r="G274">
        <v>202110</v>
      </c>
      <c r="H274" t="s">
        <v>108</v>
      </c>
      <c r="I274" t="s">
        <v>109</v>
      </c>
      <c r="J274" t="s">
        <v>313</v>
      </c>
      <c r="K274" t="s">
        <v>75</v>
      </c>
      <c r="L274" t="s">
        <v>108</v>
      </c>
      <c r="M274" t="s">
        <v>109</v>
      </c>
      <c r="N274" t="s">
        <v>783</v>
      </c>
      <c r="O274" t="s">
        <v>107</v>
      </c>
      <c r="P274" t="str">
        <f>"CT065435 CT065434 CT065433 CT0"</f>
        <v>CT065435 CT065434 CT065433 CT0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8.5500000000000007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2</v>
      </c>
      <c r="BI274">
        <v>3.8</v>
      </c>
      <c r="BJ274">
        <v>8.1</v>
      </c>
      <c r="BK274">
        <v>9</v>
      </c>
      <c r="BL274">
        <v>44.93</v>
      </c>
      <c r="BM274">
        <v>6.74</v>
      </c>
      <c r="BN274">
        <v>51.67</v>
      </c>
      <c r="BO274">
        <v>51.67</v>
      </c>
      <c r="BQ274" t="s">
        <v>531</v>
      </c>
      <c r="BR274" t="s">
        <v>316</v>
      </c>
      <c r="BS274" s="2">
        <v>44307</v>
      </c>
      <c r="BT274" s="3">
        <v>0.38819444444444445</v>
      </c>
      <c r="BU274" t="s">
        <v>286</v>
      </c>
      <c r="BV274" t="s">
        <v>106</v>
      </c>
      <c r="BY274">
        <v>40640.720000000001</v>
      </c>
      <c r="CA274" t="s">
        <v>152</v>
      </c>
      <c r="CC274" t="s">
        <v>109</v>
      </c>
      <c r="CD274">
        <v>7441</v>
      </c>
      <c r="CE274" t="s">
        <v>986</v>
      </c>
      <c r="CF274" s="2">
        <v>44308</v>
      </c>
      <c r="CI274">
        <v>1</v>
      </c>
      <c r="CJ274">
        <v>1</v>
      </c>
      <c r="CK274">
        <v>32</v>
      </c>
      <c r="CL274" t="s">
        <v>80</v>
      </c>
    </row>
    <row r="275" spans="1:90" x14ac:dyDescent="0.25">
      <c r="A275" t="s">
        <v>311</v>
      </c>
      <c r="B275" t="s">
        <v>312</v>
      </c>
      <c r="C275" t="s">
        <v>72</v>
      </c>
      <c r="E275" t="str">
        <f>"GAB2002773"</f>
        <v>GAB2002773</v>
      </c>
      <c r="F275" s="2">
        <v>44306</v>
      </c>
      <c r="G275">
        <v>202110</v>
      </c>
      <c r="H275" t="s">
        <v>108</v>
      </c>
      <c r="I275" t="s">
        <v>109</v>
      </c>
      <c r="J275" t="s">
        <v>313</v>
      </c>
      <c r="K275" t="s">
        <v>75</v>
      </c>
      <c r="L275" t="s">
        <v>134</v>
      </c>
      <c r="M275" t="s">
        <v>135</v>
      </c>
      <c r="N275" t="s">
        <v>872</v>
      </c>
      <c r="O275" t="s">
        <v>78</v>
      </c>
      <c r="P275" t="str">
        <f>"CT065418                      "</f>
        <v xml:space="preserve">CT065418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27.67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1.2</v>
      </c>
      <c r="BJ275">
        <v>2.8</v>
      </c>
      <c r="BK275">
        <v>3</v>
      </c>
      <c r="BL275">
        <v>145.43</v>
      </c>
      <c r="BM275">
        <v>21.81</v>
      </c>
      <c r="BN275">
        <v>167.24</v>
      </c>
      <c r="BO275">
        <v>167.24</v>
      </c>
      <c r="BQ275" t="s">
        <v>267</v>
      </c>
      <c r="BR275" t="s">
        <v>316</v>
      </c>
      <c r="BS275" s="2">
        <v>44307</v>
      </c>
      <c r="BT275" s="3">
        <v>0.41111111111111115</v>
      </c>
      <c r="BU275" t="s">
        <v>873</v>
      </c>
      <c r="BV275" t="s">
        <v>106</v>
      </c>
      <c r="BY275">
        <v>14200.2</v>
      </c>
      <c r="BZ275" t="s">
        <v>30</v>
      </c>
      <c r="CA275" t="s">
        <v>177</v>
      </c>
      <c r="CC275" t="s">
        <v>135</v>
      </c>
      <c r="CD275">
        <v>250</v>
      </c>
      <c r="CE275" t="s">
        <v>987</v>
      </c>
      <c r="CF275" s="2">
        <v>44307</v>
      </c>
      <c r="CI275">
        <v>1</v>
      </c>
      <c r="CJ275">
        <v>1</v>
      </c>
      <c r="CK275">
        <v>23</v>
      </c>
      <c r="CL275" t="s">
        <v>80</v>
      </c>
    </row>
    <row r="276" spans="1:90" x14ac:dyDescent="0.25">
      <c r="A276" t="s">
        <v>311</v>
      </c>
      <c r="B276" t="s">
        <v>312</v>
      </c>
      <c r="C276" t="s">
        <v>72</v>
      </c>
      <c r="E276" t="str">
        <f>"009940773450"</f>
        <v>009940773450</v>
      </c>
      <c r="F276" s="2">
        <v>44306</v>
      </c>
      <c r="G276">
        <v>202110</v>
      </c>
      <c r="H276" t="s">
        <v>257</v>
      </c>
      <c r="I276" t="s">
        <v>258</v>
      </c>
      <c r="J276" t="s">
        <v>988</v>
      </c>
      <c r="K276" t="s">
        <v>75</v>
      </c>
      <c r="L276" t="s">
        <v>97</v>
      </c>
      <c r="M276" t="s">
        <v>98</v>
      </c>
      <c r="N276" t="s">
        <v>364</v>
      </c>
      <c r="O276" t="s">
        <v>78</v>
      </c>
      <c r="P276" t="str">
        <f>"NA                            "</f>
        <v xml:space="preserve">NA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29.5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1.3</v>
      </c>
      <c r="BJ276">
        <v>6</v>
      </c>
      <c r="BK276">
        <v>6</v>
      </c>
      <c r="BL276">
        <v>155.05000000000001</v>
      </c>
      <c r="BM276">
        <v>23.26</v>
      </c>
      <c r="BN276">
        <v>178.31</v>
      </c>
      <c r="BO276">
        <v>178.31</v>
      </c>
      <c r="BQ276" t="s">
        <v>989</v>
      </c>
      <c r="BR276" t="s">
        <v>990</v>
      </c>
      <c r="BS276" s="2">
        <v>44308</v>
      </c>
      <c r="BT276" s="3">
        <v>0.4236111111111111</v>
      </c>
      <c r="BU276" t="s">
        <v>991</v>
      </c>
      <c r="BV276" t="s">
        <v>80</v>
      </c>
      <c r="BW276" t="s">
        <v>289</v>
      </c>
      <c r="BX276" t="s">
        <v>268</v>
      </c>
      <c r="BY276">
        <v>30039.360000000001</v>
      </c>
      <c r="BZ276" t="s">
        <v>84</v>
      </c>
      <c r="CA276" t="s">
        <v>189</v>
      </c>
      <c r="CC276" t="s">
        <v>98</v>
      </c>
      <c r="CD276">
        <v>6000</v>
      </c>
      <c r="CE276" t="s">
        <v>83</v>
      </c>
      <c r="CF276" s="2">
        <v>44309</v>
      </c>
      <c r="CI276">
        <v>1</v>
      </c>
      <c r="CJ276">
        <v>2</v>
      </c>
      <c r="CK276">
        <v>21</v>
      </c>
      <c r="CL276" t="s">
        <v>80</v>
      </c>
    </row>
    <row r="277" spans="1:90" x14ac:dyDescent="0.25">
      <c r="A277" t="s">
        <v>311</v>
      </c>
      <c r="B277" t="s">
        <v>312</v>
      </c>
      <c r="C277" t="s">
        <v>72</v>
      </c>
      <c r="E277" t="str">
        <f>"GAB2002801"</f>
        <v>GAB2002801</v>
      </c>
      <c r="F277" s="2">
        <v>44307</v>
      </c>
      <c r="G277">
        <v>202110</v>
      </c>
      <c r="H277" t="s">
        <v>108</v>
      </c>
      <c r="I277" t="s">
        <v>109</v>
      </c>
      <c r="J277" t="s">
        <v>313</v>
      </c>
      <c r="K277" t="s">
        <v>75</v>
      </c>
      <c r="L277" t="s">
        <v>277</v>
      </c>
      <c r="M277" t="s">
        <v>278</v>
      </c>
      <c r="N277" t="s">
        <v>376</v>
      </c>
      <c r="O277" t="s">
        <v>129</v>
      </c>
      <c r="P277" t="str">
        <f>"CT065460 CT065461             "</f>
        <v xml:space="preserve">CT065460 CT065461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57.94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2</v>
      </c>
      <c r="BI277">
        <v>17</v>
      </c>
      <c r="BJ277">
        <v>38.6</v>
      </c>
      <c r="BK277">
        <v>39</v>
      </c>
      <c r="BL277">
        <v>309.48</v>
      </c>
      <c r="BM277">
        <v>46.42</v>
      </c>
      <c r="BN277">
        <v>355.9</v>
      </c>
      <c r="BO277">
        <v>355.9</v>
      </c>
      <c r="BQ277" t="s">
        <v>377</v>
      </c>
      <c r="BR277" t="s">
        <v>316</v>
      </c>
      <c r="BS277" s="2">
        <v>44309</v>
      </c>
      <c r="BT277" s="3">
        <v>0.42152777777777778</v>
      </c>
      <c r="BU277" t="s">
        <v>221</v>
      </c>
      <c r="BV277" t="s">
        <v>106</v>
      </c>
      <c r="BY277">
        <v>193038.15</v>
      </c>
      <c r="CA277" t="s">
        <v>951</v>
      </c>
      <c r="CC277" t="s">
        <v>278</v>
      </c>
      <c r="CD277">
        <v>699</v>
      </c>
      <c r="CE277" t="s">
        <v>83</v>
      </c>
      <c r="CF277" s="2">
        <v>44309</v>
      </c>
      <c r="CI277">
        <v>3</v>
      </c>
      <c r="CJ277">
        <v>2</v>
      </c>
      <c r="CK277" t="s">
        <v>378</v>
      </c>
      <c r="CL277" t="s">
        <v>80</v>
      </c>
    </row>
    <row r="278" spans="1:90" x14ac:dyDescent="0.25">
      <c r="A278" t="s">
        <v>311</v>
      </c>
      <c r="B278" t="s">
        <v>312</v>
      </c>
      <c r="C278" t="s">
        <v>72</v>
      </c>
      <c r="E278" t="str">
        <f>"GAB2002802"</f>
        <v>GAB2002802</v>
      </c>
      <c r="F278" s="2">
        <v>44307</v>
      </c>
      <c r="G278">
        <v>202110</v>
      </c>
      <c r="H278" t="s">
        <v>108</v>
      </c>
      <c r="I278" t="s">
        <v>109</v>
      </c>
      <c r="J278" t="s">
        <v>313</v>
      </c>
      <c r="K278" t="s">
        <v>75</v>
      </c>
      <c r="L278" t="s">
        <v>93</v>
      </c>
      <c r="M278" t="s">
        <v>94</v>
      </c>
      <c r="N278" t="s">
        <v>639</v>
      </c>
      <c r="O278" t="s">
        <v>129</v>
      </c>
      <c r="P278" t="str">
        <f>"CT065321                      "</f>
        <v xml:space="preserve">CT065321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28.77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16.2</v>
      </c>
      <c r="BJ278">
        <v>24.5</v>
      </c>
      <c r="BK278">
        <v>25</v>
      </c>
      <c r="BL278">
        <v>156.18</v>
      </c>
      <c r="BM278">
        <v>23.43</v>
      </c>
      <c r="BN278">
        <v>179.61</v>
      </c>
      <c r="BO278">
        <v>179.61</v>
      </c>
      <c r="BQ278" t="s">
        <v>640</v>
      </c>
      <c r="BR278" t="s">
        <v>316</v>
      </c>
      <c r="BS278" s="2">
        <v>44309</v>
      </c>
      <c r="BT278" s="3">
        <v>0.3756944444444445</v>
      </c>
      <c r="BU278" t="s">
        <v>992</v>
      </c>
      <c r="BV278" t="s">
        <v>106</v>
      </c>
      <c r="BY278">
        <v>122658.8</v>
      </c>
      <c r="CA278" t="s">
        <v>190</v>
      </c>
      <c r="CC278" t="s">
        <v>94</v>
      </c>
      <c r="CD278">
        <v>4001</v>
      </c>
      <c r="CE278" t="s">
        <v>83</v>
      </c>
      <c r="CF278" s="2">
        <v>44309</v>
      </c>
      <c r="CI278">
        <v>2</v>
      </c>
      <c r="CJ278">
        <v>2</v>
      </c>
      <c r="CK278" t="s">
        <v>206</v>
      </c>
      <c r="CL278" t="s">
        <v>80</v>
      </c>
    </row>
    <row r="279" spans="1:90" x14ac:dyDescent="0.25">
      <c r="A279" t="s">
        <v>311</v>
      </c>
      <c r="B279" t="s">
        <v>312</v>
      </c>
      <c r="C279" t="s">
        <v>72</v>
      </c>
      <c r="E279" t="str">
        <f>"GAB2002807"</f>
        <v>GAB2002807</v>
      </c>
      <c r="F279" s="2">
        <v>44307</v>
      </c>
      <c r="G279">
        <v>202110</v>
      </c>
      <c r="H279" t="s">
        <v>108</v>
      </c>
      <c r="I279" t="s">
        <v>109</v>
      </c>
      <c r="J279" t="s">
        <v>313</v>
      </c>
      <c r="K279" t="s">
        <v>75</v>
      </c>
      <c r="L279" t="s">
        <v>257</v>
      </c>
      <c r="M279" t="s">
        <v>258</v>
      </c>
      <c r="N279" t="s">
        <v>364</v>
      </c>
      <c r="O279" t="s">
        <v>129</v>
      </c>
      <c r="P279" t="str">
        <f>"CT065456                      "</f>
        <v xml:space="preserve">CT065456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20.14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2.5</v>
      </c>
      <c r="BJ279">
        <v>5.8</v>
      </c>
      <c r="BK279">
        <v>6</v>
      </c>
      <c r="BL279">
        <v>110.85</v>
      </c>
      <c r="BM279">
        <v>16.63</v>
      </c>
      <c r="BN279">
        <v>127.48</v>
      </c>
      <c r="BO279">
        <v>127.48</v>
      </c>
      <c r="BQ279" t="s">
        <v>993</v>
      </c>
      <c r="BR279" t="s">
        <v>316</v>
      </c>
      <c r="BS279" s="2">
        <v>44309</v>
      </c>
      <c r="BT279" s="3">
        <v>0.39027777777777778</v>
      </c>
      <c r="BU279" t="s">
        <v>994</v>
      </c>
      <c r="BV279" t="s">
        <v>106</v>
      </c>
      <c r="BY279">
        <v>29071.360000000001</v>
      </c>
      <c r="CA279" t="s">
        <v>655</v>
      </c>
      <c r="CC279" t="s">
        <v>258</v>
      </c>
      <c r="CD279">
        <v>157</v>
      </c>
      <c r="CE279" t="s">
        <v>83</v>
      </c>
      <c r="CF279" s="2">
        <v>44309</v>
      </c>
      <c r="CI279">
        <v>2</v>
      </c>
      <c r="CJ279">
        <v>2</v>
      </c>
      <c r="CK279" t="s">
        <v>206</v>
      </c>
      <c r="CL279" t="s">
        <v>80</v>
      </c>
    </row>
    <row r="280" spans="1:90" x14ac:dyDescent="0.25">
      <c r="A280" t="s">
        <v>311</v>
      </c>
      <c r="B280" t="s">
        <v>312</v>
      </c>
      <c r="C280" t="s">
        <v>72</v>
      </c>
      <c r="E280" t="str">
        <f>"GAB2002808"</f>
        <v>GAB2002808</v>
      </c>
      <c r="F280" s="2">
        <v>44307</v>
      </c>
      <c r="G280">
        <v>202110</v>
      </c>
      <c r="H280" t="s">
        <v>108</v>
      </c>
      <c r="I280" t="s">
        <v>109</v>
      </c>
      <c r="J280" t="s">
        <v>313</v>
      </c>
      <c r="K280" t="s">
        <v>75</v>
      </c>
      <c r="L280" t="s">
        <v>103</v>
      </c>
      <c r="M280" t="s">
        <v>104</v>
      </c>
      <c r="N280" t="s">
        <v>995</v>
      </c>
      <c r="O280" t="s">
        <v>129</v>
      </c>
      <c r="P280" t="str">
        <f>"CT065427                      "</f>
        <v xml:space="preserve">CT065427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20.14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5.2</v>
      </c>
      <c r="BJ280">
        <v>13.1</v>
      </c>
      <c r="BK280">
        <v>14</v>
      </c>
      <c r="BL280">
        <v>110.85</v>
      </c>
      <c r="BM280">
        <v>16.63</v>
      </c>
      <c r="BN280">
        <v>127.48</v>
      </c>
      <c r="BO280">
        <v>127.48</v>
      </c>
      <c r="BQ280" t="s">
        <v>548</v>
      </c>
      <c r="BR280" t="s">
        <v>316</v>
      </c>
      <c r="BS280" s="2">
        <v>44309</v>
      </c>
      <c r="BT280" s="3">
        <v>0.47361111111111115</v>
      </c>
      <c r="BU280" t="s">
        <v>996</v>
      </c>
      <c r="BV280" t="s">
        <v>106</v>
      </c>
      <c r="BY280">
        <v>65650.2</v>
      </c>
      <c r="CA280" t="s">
        <v>187</v>
      </c>
      <c r="CC280" t="s">
        <v>104</v>
      </c>
      <c r="CD280">
        <v>2</v>
      </c>
      <c r="CE280" t="s">
        <v>83</v>
      </c>
      <c r="CF280" s="2">
        <v>44309</v>
      </c>
      <c r="CI280">
        <v>2</v>
      </c>
      <c r="CJ280">
        <v>2</v>
      </c>
      <c r="CK280" t="s">
        <v>206</v>
      </c>
      <c r="CL280" t="s">
        <v>80</v>
      </c>
    </row>
    <row r="281" spans="1:90" x14ac:dyDescent="0.25">
      <c r="A281" t="s">
        <v>311</v>
      </c>
      <c r="B281" t="s">
        <v>312</v>
      </c>
      <c r="C281" t="s">
        <v>72</v>
      </c>
      <c r="E281" t="str">
        <f>"GAB2002793"</f>
        <v>GAB2002793</v>
      </c>
      <c r="F281" s="2">
        <v>44307</v>
      </c>
      <c r="G281">
        <v>202110</v>
      </c>
      <c r="H281" t="s">
        <v>108</v>
      </c>
      <c r="I281" t="s">
        <v>109</v>
      </c>
      <c r="J281" t="s">
        <v>313</v>
      </c>
      <c r="K281" t="s">
        <v>75</v>
      </c>
      <c r="L281" t="s">
        <v>439</v>
      </c>
      <c r="M281" t="s">
        <v>440</v>
      </c>
      <c r="N281" t="s">
        <v>441</v>
      </c>
      <c r="O281" t="s">
        <v>129</v>
      </c>
      <c r="P281" t="str">
        <f>"003365                        "</f>
        <v xml:space="preserve">003365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46.62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2</v>
      </c>
      <c r="BI281">
        <v>13.2</v>
      </c>
      <c r="BJ281">
        <v>30.7</v>
      </c>
      <c r="BK281">
        <v>31</v>
      </c>
      <c r="BL281">
        <v>250</v>
      </c>
      <c r="BM281">
        <v>37.5</v>
      </c>
      <c r="BN281">
        <v>287.5</v>
      </c>
      <c r="BO281">
        <v>287.5</v>
      </c>
      <c r="BQ281" t="s">
        <v>997</v>
      </c>
      <c r="BR281" t="s">
        <v>316</v>
      </c>
      <c r="BS281" s="2">
        <v>44309</v>
      </c>
      <c r="BT281" s="3">
        <v>0.53125</v>
      </c>
      <c r="BU281" t="s">
        <v>998</v>
      </c>
      <c r="BV281" t="s">
        <v>106</v>
      </c>
      <c r="BY281">
        <v>153314.32999999999</v>
      </c>
      <c r="CA281" t="s">
        <v>309</v>
      </c>
      <c r="CC281" t="s">
        <v>440</v>
      </c>
      <c r="CD281">
        <v>4240</v>
      </c>
      <c r="CE281" t="s">
        <v>83</v>
      </c>
      <c r="CF281" s="2">
        <v>44309</v>
      </c>
      <c r="CI281">
        <v>4</v>
      </c>
      <c r="CJ281">
        <v>2</v>
      </c>
      <c r="CK281" t="s">
        <v>378</v>
      </c>
      <c r="CL281" t="s">
        <v>80</v>
      </c>
    </row>
    <row r="282" spans="1:90" x14ac:dyDescent="0.25">
      <c r="A282" t="s">
        <v>311</v>
      </c>
      <c r="B282" t="s">
        <v>312</v>
      </c>
      <c r="C282" t="s">
        <v>72</v>
      </c>
      <c r="E282" t="str">
        <f>"GAB2002792"</f>
        <v>GAB2002792</v>
      </c>
      <c r="F282" s="2">
        <v>44307</v>
      </c>
      <c r="G282">
        <v>202110</v>
      </c>
      <c r="H282" t="s">
        <v>108</v>
      </c>
      <c r="I282" t="s">
        <v>109</v>
      </c>
      <c r="J282" t="s">
        <v>313</v>
      </c>
      <c r="K282" t="s">
        <v>75</v>
      </c>
      <c r="L282" t="s">
        <v>999</v>
      </c>
      <c r="M282" t="s">
        <v>1000</v>
      </c>
      <c r="N282" t="s">
        <v>1001</v>
      </c>
      <c r="O282" t="s">
        <v>129</v>
      </c>
      <c r="P282" t="str">
        <f>"003367                        "</f>
        <v xml:space="preserve">003367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13.84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2.5</v>
      </c>
      <c r="BK282">
        <v>3</v>
      </c>
      <c r="BL282">
        <v>77.72</v>
      </c>
      <c r="BM282">
        <v>11.66</v>
      </c>
      <c r="BN282">
        <v>89.38</v>
      </c>
      <c r="BO282">
        <v>89.38</v>
      </c>
      <c r="BQ282" t="s">
        <v>1002</v>
      </c>
      <c r="BR282" t="s">
        <v>316</v>
      </c>
      <c r="BS282" s="2">
        <v>44308</v>
      </c>
      <c r="BT282" s="3">
        <v>0.47569444444444442</v>
      </c>
      <c r="BU282" t="s">
        <v>1003</v>
      </c>
      <c r="BV282" t="s">
        <v>106</v>
      </c>
      <c r="BY282">
        <v>12480.72</v>
      </c>
      <c r="CC282" t="s">
        <v>1000</v>
      </c>
      <c r="CD282">
        <v>6570</v>
      </c>
      <c r="CE282" t="s">
        <v>83</v>
      </c>
      <c r="CF282" s="2">
        <v>44315</v>
      </c>
      <c r="CI282">
        <v>1</v>
      </c>
      <c r="CJ282">
        <v>1</v>
      </c>
      <c r="CK282" t="s">
        <v>307</v>
      </c>
      <c r="CL282" t="s">
        <v>80</v>
      </c>
    </row>
    <row r="283" spans="1:90" x14ac:dyDescent="0.25">
      <c r="A283" t="s">
        <v>311</v>
      </c>
      <c r="B283" t="s">
        <v>312</v>
      </c>
      <c r="C283" t="s">
        <v>72</v>
      </c>
      <c r="E283" t="str">
        <f>"GAB2002797"</f>
        <v>GAB2002797</v>
      </c>
      <c r="F283" s="2">
        <v>44307</v>
      </c>
      <c r="G283">
        <v>202110</v>
      </c>
      <c r="H283" t="s">
        <v>108</v>
      </c>
      <c r="I283" t="s">
        <v>109</v>
      </c>
      <c r="J283" t="s">
        <v>313</v>
      </c>
      <c r="K283" t="s">
        <v>75</v>
      </c>
      <c r="L283" t="s">
        <v>149</v>
      </c>
      <c r="M283" t="s">
        <v>150</v>
      </c>
      <c r="N283" t="s">
        <v>414</v>
      </c>
      <c r="O283" t="s">
        <v>129</v>
      </c>
      <c r="P283" t="str">
        <f>"CT065426                      "</f>
        <v xml:space="preserve">CT065426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23.98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2.2999999999999998</v>
      </c>
      <c r="BK283">
        <v>3</v>
      </c>
      <c r="BL283">
        <v>131.04</v>
      </c>
      <c r="BM283">
        <v>19.66</v>
      </c>
      <c r="BN283">
        <v>150.69999999999999</v>
      </c>
      <c r="BO283">
        <v>150.69999999999999</v>
      </c>
      <c r="BQ283" t="s">
        <v>1004</v>
      </c>
      <c r="BR283" t="s">
        <v>316</v>
      </c>
      <c r="BS283" s="2">
        <v>44308</v>
      </c>
      <c r="BT283" s="3">
        <v>0.37986111111111115</v>
      </c>
      <c r="BU283" t="s">
        <v>1005</v>
      </c>
      <c r="BV283" t="s">
        <v>106</v>
      </c>
      <c r="BY283">
        <v>11481.75</v>
      </c>
      <c r="CA283" t="s">
        <v>256</v>
      </c>
      <c r="CC283" t="s">
        <v>150</v>
      </c>
      <c r="CD283">
        <v>300</v>
      </c>
      <c r="CE283" t="s">
        <v>83</v>
      </c>
      <c r="CF283" s="2">
        <v>44308</v>
      </c>
      <c r="CI283">
        <v>3</v>
      </c>
      <c r="CJ283">
        <v>1</v>
      </c>
      <c r="CK283" t="s">
        <v>378</v>
      </c>
      <c r="CL283" t="s">
        <v>80</v>
      </c>
    </row>
    <row r="284" spans="1:90" x14ac:dyDescent="0.25">
      <c r="A284" t="s">
        <v>311</v>
      </c>
      <c r="B284" t="s">
        <v>312</v>
      </c>
      <c r="C284" t="s">
        <v>72</v>
      </c>
      <c r="E284" t="str">
        <f>"GAB2002794"</f>
        <v>GAB2002794</v>
      </c>
      <c r="F284" s="2">
        <v>44307</v>
      </c>
      <c r="G284">
        <v>202110</v>
      </c>
      <c r="H284" t="s">
        <v>108</v>
      </c>
      <c r="I284" t="s">
        <v>109</v>
      </c>
      <c r="J284" t="s">
        <v>313</v>
      </c>
      <c r="K284" t="s">
        <v>75</v>
      </c>
      <c r="L284" t="s">
        <v>108</v>
      </c>
      <c r="M284" t="s">
        <v>109</v>
      </c>
      <c r="N284" t="s">
        <v>865</v>
      </c>
      <c r="O284" t="s">
        <v>78</v>
      </c>
      <c r="P284" t="str">
        <f>"CT065451                      "</f>
        <v xml:space="preserve">CT065451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7.69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0.1</v>
      </c>
      <c r="BJ284">
        <v>2.1</v>
      </c>
      <c r="BK284">
        <v>3</v>
      </c>
      <c r="BL284">
        <v>40.4</v>
      </c>
      <c r="BM284">
        <v>6.06</v>
      </c>
      <c r="BN284">
        <v>46.46</v>
      </c>
      <c r="BO284">
        <v>46.46</v>
      </c>
      <c r="BQ284" t="s">
        <v>233</v>
      </c>
      <c r="BR284" t="s">
        <v>316</v>
      </c>
      <c r="BS284" s="2">
        <v>44308</v>
      </c>
      <c r="BT284" s="3">
        <v>0.3833333333333333</v>
      </c>
      <c r="BU284" t="s">
        <v>1006</v>
      </c>
      <c r="BV284" t="s">
        <v>106</v>
      </c>
      <c r="BY284">
        <v>10710</v>
      </c>
      <c r="CA284" t="s">
        <v>169</v>
      </c>
      <c r="CC284" t="s">
        <v>109</v>
      </c>
      <c r="CD284">
        <v>7800</v>
      </c>
      <c r="CE284" t="s">
        <v>344</v>
      </c>
      <c r="CF284" s="2">
        <v>44309</v>
      </c>
      <c r="CI284">
        <v>1</v>
      </c>
      <c r="CJ284">
        <v>1</v>
      </c>
      <c r="CK284">
        <v>22</v>
      </c>
      <c r="CL284" t="s">
        <v>80</v>
      </c>
    </row>
    <row r="285" spans="1:90" x14ac:dyDescent="0.25">
      <c r="A285" t="s">
        <v>311</v>
      </c>
      <c r="B285" t="s">
        <v>312</v>
      </c>
      <c r="C285" t="s">
        <v>72</v>
      </c>
      <c r="E285" t="str">
        <f>"GAB2002796"</f>
        <v>GAB2002796</v>
      </c>
      <c r="F285" s="2">
        <v>44307</v>
      </c>
      <c r="G285">
        <v>202110</v>
      </c>
      <c r="H285" t="s">
        <v>108</v>
      </c>
      <c r="I285" t="s">
        <v>109</v>
      </c>
      <c r="J285" t="s">
        <v>313</v>
      </c>
      <c r="K285" t="s">
        <v>75</v>
      </c>
      <c r="L285" t="s">
        <v>327</v>
      </c>
      <c r="M285" t="s">
        <v>328</v>
      </c>
      <c r="N285" t="s">
        <v>411</v>
      </c>
      <c r="O285" t="s">
        <v>78</v>
      </c>
      <c r="P285" t="str">
        <f>"CT065455                      "</f>
        <v xml:space="preserve">CT065455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19.059999999999999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0.1</v>
      </c>
      <c r="BJ285">
        <v>1.7</v>
      </c>
      <c r="BK285">
        <v>2</v>
      </c>
      <c r="BL285">
        <v>100.18</v>
      </c>
      <c r="BM285">
        <v>15.03</v>
      </c>
      <c r="BN285">
        <v>115.21</v>
      </c>
      <c r="BO285">
        <v>115.21</v>
      </c>
      <c r="BQ285" t="s">
        <v>412</v>
      </c>
      <c r="BR285" t="s">
        <v>316</v>
      </c>
      <c r="BS285" s="2">
        <v>44308</v>
      </c>
      <c r="BT285" s="3">
        <v>0.43402777777777773</v>
      </c>
      <c r="BU285" t="s">
        <v>1007</v>
      </c>
      <c r="BV285" t="s">
        <v>106</v>
      </c>
      <c r="BY285">
        <v>8509</v>
      </c>
      <c r="CA285" t="s">
        <v>332</v>
      </c>
      <c r="CC285" t="s">
        <v>328</v>
      </c>
      <c r="CD285">
        <v>9459</v>
      </c>
      <c r="CE285" t="s">
        <v>323</v>
      </c>
      <c r="CF285" s="2">
        <v>44308</v>
      </c>
      <c r="CI285">
        <v>1</v>
      </c>
      <c r="CJ285">
        <v>1</v>
      </c>
      <c r="CK285">
        <v>23</v>
      </c>
      <c r="CL285" t="s">
        <v>80</v>
      </c>
    </row>
    <row r="286" spans="1:90" x14ac:dyDescent="0.25">
      <c r="A286" t="s">
        <v>311</v>
      </c>
      <c r="B286" t="s">
        <v>312</v>
      </c>
      <c r="C286" t="s">
        <v>72</v>
      </c>
      <c r="E286" t="str">
        <f>"GAB2002799"</f>
        <v>GAB2002799</v>
      </c>
      <c r="F286" s="2">
        <v>44307</v>
      </c>
      <c r="G286">
        <v>202110</v>
      </c>
      <c r="H286" t="s">
        <v>108</v>
      </c>
      <c r="I286" t="s">
        <v>109</v>
      </c>
      <c r="J286" t="s">
        <v>313</v>
      </c>
      <c r="K286" t="s">
        <v>75</v>
      </c>
      <c r="L286" t="s">
        <v>327</v>
      </c>
      <c r="M286" t="s">
        <v>328</v>
      </c>
      <c r="N286" t="s">
        <v>329</v>
      </c>
      <c r="O286" t="s">
        <v>78</v>
      </c>
      <c r="P286" t="str">
        <f>"CT065459                      "</f>
        <v xml:space="preserve">CT065459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19.059999999999999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0.6</v>
      </c>
      <c r="BJ286">
        <v>1.6</v>
      </c>
      <c r="BK286">
        <v>2</v>
      </c>
      <c r="BL286">
        <v>100.18</v>
      </c>
      <c r="BM286">
        <v>15.03</v>
      </c>
      <c r="BN286">
        <v>115.21</v>
      </c>
      <c r="BO286">
        <v>115.21</v>
      </c>
      <c r="BQ286" t="s">
        <v>330</v>
      </c>
      <c r="BR286" t="s">
        <v>316</v>
      </c>
      <c r="BS286" s="2">
        <v>44308</v>
      </c>
      <c r="BT286" s="3">
        <v>0.42708333333333331</v>
      </c>
      <c r="BU286" t="s">
        <v>331</v>
      </c>
      <c r="BV286" t="s">
        <v>106</v>
      </c>
      <c r="BY286">
        <v>8192.64</v>
      </c>
      <c r="CA286" t="s">
        <v>332</v>
      </c>
      <c r="CC286" t="s">
        <v>328</v>
      </c>
      <c r="CD286">
        <v>9459</v>
      </c>
      <c r="CE286" t="s">
        <v>333</v>
      </c>
      <c r="CF286" s="2">
        <v>44308</v>
      </c>
      <c r="CI286">
        <v>1</v>
      </c>
      <c r="CJ286">
        <v>1</v>
      </c>
      <c r="CK286">
        <v>23</v>
      </c>
      <c r="CL286" t="s">
        <v>80</v>
      </c>
    </row>
    <row r="287" spans="1:90" x14ac:dyDescent="0.25">
      <c r="A287" t="s">
        <v>311</v>
      </c>
      <c r="B287" t="s">
        <v>312</v>
      </c>
      <c r="C287" t="s">
        <v>72</v>
      </c>
      <c r="E287" t="str">
        <f>"GAB2002800"</f>
        <v>GAB2002800</v>
      </c>
      <c r="F287" s="2">
        <v>44307</v>
      </c>
      <c r="G287">
        <v>202110</v>
      </c>
      <c r="H287" t="s">
        <v>108</v>
      </c>
      <c r="I287" t="s">
        <v>109</v>
      </c>
      <c r="J287" t="s">
        <v>313</v>
      </c>
      <c r="K287" t="s">
        <v>75</v>
      </c>
      <c r="L287" t="s">
        <v>108</v>
      </c>
      <c r="M287" t="s">
        <v>109</v>
      </c>
      <c r="N287" t="s">
        <v>320</v>
      </c>
      <c r="O287" t="s">
        <v>78</v>
      </c>
      <c r="P287" t="str">
        <f>"CT065458                      "</f>
        <v xml:space="preserve">CT065458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7.69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0.3</v>
      </c>
      <c r="BJ287">
        <v>2.1</v>
      </c>
      <c r="BK287">
        <v>3</v>
      </c>
      <c r="BL287">
        <v>40.4</v>
      </c>
      <c r="BM287">
        <v>6.06</v>
      </c>
      <c r="BN287">
        <v>46.46</v>
      </c>
      <c r="BO287">
        <v>46.46</v>
      </c>
      <c r="BQ287" t="s">
        <v>321</v>
      </c>
      <c r="BR287" t="s">
        <v>316</v>
      </c>
      <c r="BS287" s="2">
        <v>44308</v>
      </c>
      <c r="BT287" s="3">
        <v>0.58263888888888882</v>
      </c>
      <c r="BU287" t="s">
        <v>1008</v>
      </c>
      <c r="BV287" t="s">
        <v>80</v>
      </c>
      <c r="BW287" t="s">
        <v>163</v>
      </c>
      <c r="BX287" t="s">
        <v>164</v>
      </c>
      <c r="BY287">
        <v>10271.799999999999</v>
      </c>
      <c r="CA287" t="s">
        <v>218</v>
      </c>
      <c r="CC287" t="s">
        <v>109</v>
      </c>
      <c r="CD287">
        <v>7806</v>
      </c>
      <c r="CE287" t="s">
        <v>319</v>
      </c>
      <c r="CF287" s="2">
        <v>44309</v>
      </c>
      <c r="CI287">
        <v>1</v>
      </c>
      <c r="CJ287">
        <v>1</v>
      </c>
      <c r="CK287">
        <v>22</v>
      </c>
      <c r="CL287" t="s">
        <v>80</v>
      </c>
    </row>
    <row r="288" spans="1:90" x14ac:dyDescent="0.25">
      <c r="A288" t="s">
        <v>311</v>
      </c>
      <c r="B288" t="s">
        <v>312</v>
      </c>
      <c r="C288" t="s">
        <v>72</v>
      </c>
      <c r="E288" t="str">
        <f>"GAB2002795"</f>
        <v>GAB2002795</v>
      </c>
      <c r="F288" s="2">
        <v>44307</v>
      </c>
      <c r="G288">
        <v>202110</v>
      </c>
      <c r="H288" t="s">
        <v>108</v>
      </c>
      <c r="I288" t="s">
        <v>109</v>
      </c>
      <c r="J288" t="s">
        <v>313</v>
      </c>
      <c r="K288" t="s">
        <v>75</v>
      </c>
      <c r="L288" t="s">
        <v>456</v>
      </c>
      <c r="M288" t="s">
        <v>457</v>
      </c>
      <c r="N288" t="s">
        <v>977</v>
      </c>
      <c r="O288" t="s">
        <v>78</v>
      </c>
      <c r="P288" t="str">
        <f>"CT065454                      "</f>
        <v xml:space="preserve">CT065454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12.3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0.5</v>
      </c>
      <c r="BJ288">
        <v>2.2999999999999998</v>
      </c>
      <c r="BK288">
        <v>2.5</v>
      </c>
      <c r="BL288">
        <v>64.63</v>
      </c>
      <c r="BM288">
        <v>9.69</v>
      </c>
      <c r="BN288">
        <v>74.319999999999993</v>
      </c>
      <c r="BO288">
        <v>74.319999999999993</v>
      </c>
      <c r="BQ288" t="s">
        <v>978</v>
      </c>
      <c r="BR288" t="s">
        <v>316</v>
      </c>
      <c r="BS288" s="2">
        <v>44309</v>
      </c>
      <c r="BT288" s="3">
        <v>0.40972222222222227</v>
      </c>
      <c r="BU288" t="s">
        <v>1009</v>
      </c>
      <c r="BV288" t="s">
        <v>80</v>
      </c>
      <c r="BW288" t="s">
        <v>304</v>
      </c>
      <c r="BX288" t="s">
        <v>461</v>
      </c>
      <c r="BY288">
        <v>11517.12</v>
      </c>
      <c r="CA288" t="s">
        <v>719</v>
      </c>
      <c r="CC288" t="s">
        <v>457</v>
      </c>
      <c r="CD288">
        <v>8301</v>
      </c>
      <c r="CE288" t="s">
        <v>704</v>
      </c>
      <c r="CF288" s="2">
        <v>44309</v>
      </c>
      <c r="CI288">
        <v>1</v>
      </c>
      <c r="CJ288">
        <v>2</v>
      </c>
      <c r="CK288">
        <v>21</v>
      </c>
      <c r="CL288" t="s">
        <v>80</v>
      </c>
    </row>
    <row r="289" spans="1:90" x14ac:dyDescent="0.25">
      <c r="A289" t="s">
        <v>311</v>
      </c>
      <c r="B289" t="s">
        <v>312</v>
      </c>
      <c r="C289" t="s">
        <v>72</v>
      </c>
      <c r="E289" t="str">
        <f>"GAB2002791"</f>
        <v>GAB2002791</v>
      </c>
      <c r="F289" s="2">
        <v>44307</v>
      </c>
      <c r="G289">
        <v>202110</v>
      </c>
      <c r="H289" t="s">
        <v>108</v>
      </c>
      <c r="I289" t="s">
        <v>109</v>
      </c>
      <c r="J289" t="s">
        <v>313</v>
      </c>
      <c r="K289" t="s">
        <v>75</v>
      </c>
      <c r="L289" t="s">
        <v>108</v>
      </c>
      <c r="M289" t="s">
        <v>109</v>
      </c>
      <c r="N289" t="s">
        <v>689</v>
      </c>
      <c r="O289" t="s">
        <v>78</v>
      </c>
      <c r="P289" t="str">
        <f>"003368                        "</f>
        <v xml:space="preserve">003368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7.69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</v>
      </c>
      <c r="BK289">
        <v>2</v>
      </c>
      <c r="BL289">
        <v>40.4</v>
      </c>
      <c r="BM289">
        <v>6.06</v>
      </c>
      <c r="BN289">
        <v>46.46</v>
      </c>
      <c r="BO289">
        <v>46.46</v>
      </c>
      <c r="BQ289" t="s">
        <v>375</v>
      </c>
      <c r="BR289" t="s">
        <v>316</v>
      </c>
      <c r="BS289" s="2">
        <v>44308</v>
      </c>
      <c r="BT289" s="3">
        <v>0.46458333333333335</v>
      </c>
      <c r="BU289" t="s">
        <v>196</v>
      </c>
      <c r="BV289" t="s">
        <v>80</v>
      </c>
      <c r="BW289" t="s">
        <v>146</v>
      </c>
      <c r="BX289" t="s">
        <v>194</v>
      </c>
      <c r="BY289">
        <v>10224.42</v>
      </c>
      <c r="CA289" t="s">
        <v>169</v>
      </c>
      <c r="CC289" t="s">
        <v>109</v>
      </c>
      <c r="CD289">
        <v>7945</v>
      </c>
      <c r="CE289" t="s">
        <v>344</v>
      </c>
      <c r="CF289" s="2">
        <v>44309</v>
      </c>
      <c r="CI289">
        <v>1</v>
      </c>
      <c r="CJ289">
        <v>1</v>
      </c>
      <c r="CK289">
        <v>22</v>
      </c>
      <c r="CL289" t="s">
        <v>80</v>
      </c>
    </row>
    <row r="290" spans="1:90" x14ac:dyDescent="0.25">
      <c r="A290" t="s">
        <v>311</v>
      </c>
      <c r="B290" t="s">
        <v>312</v>
      </c>
      <c r="C290" t="s">
        <v>72</v>
      </c>
      <c r="E290" t="str">
        <f>"GAB2002811"</f>
        <v>GAB2002811</v>
      </c>
      <c r="F290" s="2">
        <v>44307</v>
      </c>
      <c r="G290">
        <v>202110</v>
      </c>
      <c r="H290" t="s">
        <v>108</v>
      </c>
      <c r="I290" t="s">
        <v>109</v>
      </c>
      <c r="J290" t="s">
        <v>313</v>
      </c>
      <c r="K290" t="s">
        <v>75</v>
      </c>
      <c r="L290" t="s">
        <v>108</v>
      </c>
      <c r="M290" t="s">
        <v>109</v>
      </c>
      <c r="N290" t="s">
        <v>1010</v>
      </c>
      <c r="O290" t="s">
        <v>78</v>
      </c>
      <c r="P290" t="str">
        <f>"003373                        "</f>
        <v xml:space="preserve">003373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7.69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2.5</v>
      </c>
      <c r="BK290">
        <v>3</v>
      </c>
      <c r="BL290">
        <v>40.4</v>
      </c>
      <c r="BM290">
        <v>6.06</v>
      </c>
      <c r="BN290">
        <v>46.46</v>
      </c>
      <c r="BO290">
        <v>46.46</v>
      </c>
      <c r="BQ290" t="s">
        <v>534</v>
      </c>
      <c r="BR290" t="s">
        <v>316</v>
      </c>
      <c r="BS290" s="2">
        <v>44308</v>
      </c>
      <c r="BT290" s="3">
        <v>0.50208333333333333</v>
      </c>
      <c r="BU290" t="s">
        <v>1011</v>
      </c>
      <c r="BV290" t="s">
        <v>80</v>
      </c>
      <c r="BW290" t="s">
        <v>146</v>
      </c>
      <c r="BX290" t="s">
        <v>194</v>
      </c>
      <c r="BY290">
        <v>12279.6</v>
      </c>
      <c r="CA290" t="s">
        <v>181</v>
      </c>
      <c r="CC290" t="s">
        <v>109</v>
      </c>
      <c r="CD290">
        <v>7441</v>
      </c>
      <c r="CE290" t="s">
        <v>344</v>
      </c>
      <c r="CF290" s="2">
        <v>44309</v>
      </c>
      <c r="CI290">
        <v>1</v>
      </c>
      <c r="CJ290">
        <v>1</v>
      </c>
      <c r="CK290">
        <v>22</v>
      </c>
      <c r="CL290" t="s">
        <v>80</v>
      </c>
    </row>
    <row r="291" spans="1:90" x14ac:dyDescent="0.25">
      <c r="A291" t="s">
        <v>311</v>
      </c>
      <c r="B291" t="s">
        <v>312</v>
      </c>
      <c r="C291" t="s">
        <v>72</v>
      </c>
      <c r="E291" t="str">
        <f>"GAB2002810"</f>
        <v>GAB2002810</v>
      </c>
      <c r="F291" s="2">
        <v>44307</v>
      </c>
      <c r="G291">
        <v>202110</v>
      </c>
      <c r="H291" t="s">
        <v>108</v>
      </c>
      <c r="I291" t="s">
        <v>109</v>
      </c>
      <c r="J291" t="s">
        <v>313</v>
      </c>
      <c r="K291" t="s">
        <v>75</v>
      </c>
      <c r="L291" t="s">
        <v>300</v>
      </c>
      <c r="M291" t="s">
        <v>301</v>
      </c>
      <c r="N291" t="s">
        <v>1012</v>
      </c>
      <c r="O291" t="s">
        <v>78</v>
      </c>
      <c r="P291" t="str">
        <f>"003374                        "</f>
        <v xml:space="preserve">003374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19.059999999999999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0.2</v>
      </c>
      <c r="BJ291">
        <v>1.2</v>
      </c>
      <c r="BK291">
        <v>1.5</v>
      </c>
      <c r="BL291">
        <v>100.18</v>
      </c>
      <c r="BM291">
        <v>15.03</v>
      </c>
      <c r="BN291">
        <v>115.21</v>
      </c>
      <c r="BO291">
        <v>115.21</v>
      </c>
      <c r="BQ291" t="s">
        <v>586</v>
      </c>
      <c r="BR291" t="s">
        <v>316</v>
      </c>
      <c r="BS291" s="2">
        <v>44309</v>
      </c>
      <c r="BT291" s="3">
        <v>0.37013888888888885</v>
      </c>
      <c r="BU291" t="s">
        <v>270</v>
      </c>
      <c r="BV291" t="s">
        <v>80</v>
      </c>
      <c r="BW291" t="s">
        <v>159</v>
      </c>
      <c r="BX291" t="s">
        <v>1013</v>
      </c>
      <c r="BY291">
        <v>6146.88</v>
      </c>
      <c r="CA291" t="s">
        <v>1014</v>
      </c>
      <c r="CC291" t="s">
        <v>301</v>
      </c>
      <c r="CD291">
        <v>3900</v>
      </c>
      <c r="CE291" t="s">
        <v>344</v>
      </c>
      <c r="CF291" s="2">
        <v>44309</v>
      </c>
      <c r="CI291">
        <v>1</v>
      </c>
      <c r="CJ291">
        <v>2</v>
      </c>
      <c r="CK291">
        <v>23</v>
      </c>
      <c r="CL291" t="s">
        <v>80</v>
      </c>
    </row>
    <row r="292" spans="1:90" x14ac:dyDescent="0.25">
      <c r="A292" t="s">
        <v>311</v>
      </c>
      <c r="B292" t="s">
        <v>312</v>
      </c>
      <c r="C292" t="s">
        <v>72</v>
      </c>
      <c r="E292" t="str">
        <f>"GAB2002809"</f>
        <v>GAB2002809</v>
      </c>
      <c r="F292" s="2">
        <v>44307</v>
      </c>
      <c r="G292">
        <v>202110</v>
      </c>
      <c r="H292" t="s">
        <v>108</v>
      </c>
      <c r="I292" t="s">
        <v>109</v>
      </c>
      <c r="J292" t="s">
        <v>313</v>
      </c>
      <c r="K292" t="s">
        <v>75</v>
      </c>
      <c r="L292" t="s">
        <v>108</v>
      </c>
      <c r="M292" t="s">
        <v>109</v>
      </c>
      <c r="N292" t="s">
        <v>783</v>
      </c>
      <c r="O292" t="s">
        <v>78</v>
      </c>
      <c r="P292" t="str">
        <f>"CT065475                      "</f>
        <v xml:space="preserve">CT065475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7.69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0.5</v>
      </c>
      <c r="BJ292">
        <v>3.1</v>
      </c>
      <c r="BK292">
        <v>4</v>
      </c>
      <c r="BL292">
        <v>40.4</v>
      </c>
      <c r="BM292">
        <v>6.06</v>
      </c>
      <c r="BN292">
        <v>46.46</v>
      </c>
      <c r="BO292">
        <v>46.46</v>
      </c>
      <c r="BQ292" t="s">
        <v>531</v>
      </c>
      <c r="BR292" t="s">
        <v>316</v>
      </c>
      <c r="BS292" s="2">
        <v>44308</v>
      </c>
      <c r="BT292" s="3">
        <v>0.39305555555555555</v>
      </c>
      <c r="BU292" t="s">
        <v>286</v>
      </c>
      <c r="BV292" t="s">
        <v>106</v>
      </c>
      <c r="BY292">
        <v>15680</v>
      </c>
      <c r="CA292" t="s">
        <v>152</v>
      </c>
      <c r="CC292" t="s">
        <v>109</v>
      </c>
      <c r="CD292">
        <v>7441</v>
      </c>
      <c r="CE292" t="s">
        <v>416</v>
      </c>
      <c r="CF292" s="2">
        <v>44309</v>
      </c>
      <c r="CI292">
        <v>1</v>
      </c>
      <c r="CJ292">
        <v>1</v>
      </c>
      <c r="CK292">
        <v>22</v>
      </c>
      <c r="CL292" t="s">
        <v>80</v>
      </c>
    </row>
    <row r="293" spans="1:90" x14ac:dyDescent="0.25">
      <c r="A293" t="s">
        <v>311</v>
      </c>
      <c r="B293" t="s">
        <v>312</v>
      </c>
      <c r="C293" t="s">
        <v>72</v>
      </c>
      <c r="E293" t="str">
        <f>"GAB2002805"</f>
        <v>GAB2002805</v>
      </c>
      <c r="F293" s="2">
        <v>44307</v>
      </c>
      <c r="G293">
        <v>202110</v>
      </c>
      <c r="H293" t="s">
        <v>108</v>
      </c>
      <c r="I293" t="s">
        <v>109</v>
      </c>
      <c r="J293" t="s">
        <v>313</v>
      </c>
      <c r="K293" t="s">
        <v>75</v>
      </c>
      <c r="L293" t="s">
        <v>103</v>
      </c>
      <c r="M293" t="s">
        <v>104</v>
      </c>
      <c r="N293" t="s">
        <v>364</v>
      </c>
      <c r="O293" t="s">
        <v>78</v>
      </c>
      <c r="P293" t="str">
        <f>"ATT: DE WET                   "</f>
        <v xml:space="preserve">ATT: DE WET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12.3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2.4</v>
      </c>
      <c r="BK293">
        <v>2.5</v>
      </c>
      <c r="BL293">
        <v>64.63</v>
      </c>
      <c r="BM293">
        <v>9.69</v>
      </c>
      <c r="BN293">
        <v>74.319999999999993</v>
      </c>
      <c r="BO293">
        <v>74.319999999999993</v>
      </c>
      <c r="BQ293" t="s">
        <v>708</v>
      </c>
      <c r="BR293" t="s">
        <v>316</v>
      </c>
      <c r="BS293" s="2">
        <v>44308</v>
      </c>
      <c r="BT293" s="3">
        <v>0.38680555555555557</v>
      </c>
      <c r="BU293" t="s">
        <v>709</v>
      </c>
      <c r="BV293" t="s">
        <v>106</v>
      </c>
      <c r="BY293">
        <v>12000</v>
      </c>
      <c r="CA293" t="s">
        <v>655</v>
      </c>
      <c r="CC293" t="s">
        <v>104</v>
      </c>
      <c r="CD293">
        <v>157</v>
      </c>
      <c r="CE293" t="s">
        <v>1015</v>
      </c>
      <c r="CF293" s="2">
        <v>44308</v>
      </c>
      <c r="CI293">
        <v>1</v>
      </c>
      <c r="CJ293">
        <v>1</v>
      </c>
      <c r="CK293">
        <v>21</v>
      </c>
      <c r="CL293" t="s">
        <v>80</v>
      </c>
    </row>
    <row r="294" spans="1:90" x14ac:dyDescent="0.25">
      <c r="A294" t="s">
        <v>311</v>
      </c>
      <c r="B294" t="s">
        <v>312</v>
      </c>
      <c r="C294" t="s">
        <v>72</v>
      </c>
      <c r="E294" t="str">
        <f>"GAB2002804"</f>
        <v>GAB2002804</v>
      </c>
      <c r="F294" s="2">
        <v>44307</v>
      </c>
      <c r="G294">
        <v>202110</v>
      </c>
      <c r="H294" t="s">
        <v>108</v>
      </c>
      <c r="I294" t="s">
        <v>109</v>
      </c>
      <c r="J294" t="s">
        <v>313</v>
      </c>
      <c r="K294" t="s">
        <v>75</v>
      </c>
      <c r="L294" t="s">
        <v>103</v>
      </c>
      <c r="M294" t="s">
        <v>104</v>
      </c>
      <c r="N294" t="s">
        <v>1016</v>
      </c>
      <c r="O294" t="s">
        <v>78</v>
      </c>
      <c r="P294" t="str">
        <f>"ATT: JASOMAY                  "</f>
        <v xml:space="preserve">ATT: JASOMAY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9.84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0.1</v>
      </c>
      <c r="BJ294">
        <v>0.7</v>
      </c>
      <c r="BK294">
        <v>1</v>
      </c>
      <c r="BL294">
        <v>51.71</v>
      </c>
      <c r="BM294">
        <v>7.76</v>
      </c>
      <c r="BN294">
        <v>59.47</v>
      </c>
      <c r="BO294">
        <v>59.47</v>
      </c>
      <c r="BQ294" t="s">
        <v>1017</v>
      </c>
      <c r="BR294" t="s">
        <v>316</v>
      </c>
      <c r="BS294" s="2">
        <v>44312</v>
      </c>
      <c r="BT294" s="3">
        <v>0.35416666666666669</v>
      </c>
      <c r="BU294" t="s">
        <v>1018</v>
      </c>
      <c r="BV294" t="s">
        <v>80</v>
      </c>
      <c r="BW294" t="s">
        <v>159</v>
      </c>
      <c r="BX294" t="s">
        <v>160</v>
      </c>
      <c r="BY294">
        <v>3667.95</v>
      </c>
      <c r="CA294" t="s">
        <v>223</v>
      </c>
      <c r="CC294" t="s">
        <v>104</v>
      </c>
      <c r="CD294">
        <v>169</v>
      </c>
      <c r="CE294" t="s">
        <v>1019</v>
      </c>
      <c r="CF294" s="2">
        <v>44313</v>
      </c>
      <c r="CI294">
        <v>1</v>
      </c>
      <c r="CJ294">
        <v>3</v>
      </c>
      <c r="CK294">
        <v>21</v>
      </c>
      <c r="CL294" t="s">
        <v>80</v>
      </c>
    </row>
    <row r="295" spans="1:90" x14ac:dyDescent="0.25">
      <c r="A295" t="s">
        <v>311</v>
      </c>
      <c r="B295" t="s">
        <v>312</v>
      </c>
      <c r="C295" t="s">
        <v>72</v>
      </c>
      <c r="E295" t="str">
        <f>"GAB2002790"</f>
        <v>GAB2002790</v>
      </c>
      <c r="F295" s="2">
        <v>44307</v>
      </c>
      <c r="G295">
        <v>202110</v>
      </c>
      <c r="H295" t="s">
        <v>108</v>
      </c>
      <c r="I295" t="s">
        <v>109</v>
      </c>
      <c r="J295" t="s">
        <v>313</v>
      </c>
      <c r="K295" t="s">
        <v>75</v>
      </c>
      <c r="L295" t="s">
        <v>93</v>
      </c>
      <c r="M295" t="s">
        <v>94</v>
      </c>
      <c r="N295" t="s">
        <v>353</v>
      </c>
      <c r="O295" t="s">
        <v>78</v>
      </c>
      <c r="P295" t="str">
        <f>"003366                        "</f>
        <v xml:space="preserve">003366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9.84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1.1000000000000001</v>
      </c>
      <c r="BJ295">
        <v>1.7</v>
      </c>
      <c r="BK295">
        <v>2</v>
      </c>
      <c r="BL295">
        <v>51.71</v>
      </c>
      <c r="BM295">
        <v>7.76</v>
      </c>
      <c r="BN295">
        <v>59.47</v>
      </c>
      <c r="BO295">
        <v>59.47</v>
      </c>
      <c r="BQ295" t="s">
        <v>354</v>
      </c>
      <c r="BR295" t="s">
        <v>316</v>
      </c>
      <c r="BS295" s="2">
        <v>44309</v>
      </c>
      <c r="BT295" s="3">
        <v>0.35416666666666669</v>
      </c>
      <c r="BU295" t="s">
        <v>1020</v>
      </c>
      <c r="BV295" t="s">
        <v>80</v>
      </c>
      <c r="BW295" t="s">
        <v>146</v>
      </c>
      <c r="BX295" t="s">
        <v>147</v>
      </c>
      <c r="BY295">
        <v>8274.92</v>
      </c>
      <c r="CA295" t="s">
        <v>190</v>
      </c>
      <c r="CC295" t="s">
        <v>94</v>
      </c>
      <c r="CD295">
        <v>4001</v>
      </c>
      <c r="CE295" t="s">
        <v>707</v>
      </c>
      <c r="CF295" s="2">
        <v>44309</v>
      </c>
      <c r="CI295">
        <v>1</v>
      </c>
      <c r="CJ295">
        <v>2</v>
      </c>
      <c r="CK295">
        <v>21</v>
      </c>
      <c r="CL295" t="s">
        <v>80</v>
      </c>
    </row>
    <row r="296" spans="1:90" x14ac:dyDescent="0.25">
      <c r="A296" t="s">
        <v>311</v>
      </c>
      <c r="B296" t="s">
        <v>312</v>
      </c>
      <c r="C296" t="s">
        <v>72</v>
      </c>
      <c r="E296" t="str">
        <f>"GAB2002803"</f>
        <v>GAB2002803</v>
      </c>
      <c r="F296" s="2">
        <v>44307</v>
      </c>
      <c r="G296">
        <v>202110</v>
      </c>
      <c r="H296" t="s">
        <v>108</v>
      </c>
      <c r="I296" t="s">
        <v>109</v>
      </c>
      <c r="J296" t="s">
        <v>313</v>
      </c>
      <c r="K296" t="s">
        <v>75</v>
      </c>
      <c r="L296" t="s">
        <v>85</v>
      </c>
      <c r="M296" t="s">
        <v>86</v>
      </c>
      <c r="N296" t="s">
        <v>697</v>
      </c>
      <c r="O296" t="s">
        <v>78</v>
      </c>
      <c r="P296" t="str">
        <f>"CT065469                      "</f>
        <v xml:space="preserve">CT065469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14.76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2.8</v>
      </c>
      <c r="BK296">
        <v>3</v>
      </c>
      <c r="BL296">
        <v>77.55</v>
      </c>
      <c r="BM296">
        <v>11.63</v>
      </c>
      <c r="BN296">
        <v>89.18</v>
      </c>
      <c r="BO296">
        <v>89.18</v>
      </c>
      <c r="BQ296" t="s">
        <v>510</v>
      </c>
      <c r="BR296" t="s">
        <v>316</v>
      </c>
      <c r="BS296" s="2">
        <v>44308</v>
      </c>
      <c r="BT296" s="3">
        <v>0.39513888888888887</v>
      </c>
      <c r="BU296" t="s">
        <v>965</v>
      </c>
      <c r="BV296" t="s">
        <v>106</v>
      </c>
      <c r="BY296">
        <v>13950.09</v>
      </c>
      <c r="BZ296" t="s">
        <v>30</v>
      </c>
      <c r="CA296" t="s">
        <v>219</v>
      </c>
      <c r="CC296" t="s">
        <v>86</v>
      </c>
      <c r="CD296">
        <v>1475</v>
      </c>
      <c r="CE296" t="s">
        <v>344</v>
      </c>
      <c r="CF296" s="2">
        <v>44309</v>
      </c>
      <c r="CI296">
        <v>1</v>
      </c>
      <c r="CJ296">
        <v>1</v>
      </c>
      <c r="CK296">
        <v>21</v>
      </c>
      <c r="CL296" t="s">
        <v>80</v>
      </c>
    </row>
    <row r="297" spans="1:90" x14ac:dyDescent="0.25">
      <c r="A297" t="s">
        <v>311</v>
      </c>
      <c r="B297" t="s">
        <v>312</v>
      </c>
      <c r="C297" t="s">
        <v>72</v>
      </c>
      <c r="E297" t="str">
        <f>"GAB2002812"</f>
        <v>GAB2002812</v>
      </c>
      <c r="F297" s="2">
        <v>44307</v>
      </c>
      <c r="G297">
        <v>202110</v>
      </c>
      <c r="H297" t="s">
        <v>108</v>
      </c>
      <c r="I297" t="s">
        <v>109</v>
      </c>
      <c r="J297" t="s">
        <v>313</v>
      </c>
      <c r="K297" t="s">
        <v>75</v>
      </c>
      <c r="L297" t="s">
        <v>103</v>
      </c>
      <c r="M297" t="s">
        <v>104</v>
      </c>
      <c r="N297" t="s">
        <v>1021</v>
      </c>
      <c r="O297" t="s">
        <v>78</v>
      </c>
      <c r="P297" t="str">
        <f>"003375                        "</f>
        <v xml:space="preserve">003375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12.3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0.4</v>
      </c>
      <c r="BJ297">
        <v>2.2000000000000002</v>
      </c>
      <c r="BK297">
        <v>2.5</v>
      </c>
      <c r="BL297">
        <v>64.63</v>
      </c>
      <c r="BM297">
        <v>9.69</v>
      </c>
      <c r="BN297">
        <v>74.319999999999993</v>
      </c>
      <c r="BO297">
        <v>74.319999999999993</v>
      </c>
      <c r="BQ297" t="s">
        <v>586</v>
      </c>
      <c r="BR297" t="s">
        <v>316</v>
      </c>
      <c r="BS297" s="2">
        <v>44308</v>
      </c>
      <c r="BT297" s="3">
        <v>0.43402777777777773</v>
      </c>
      <c r="BU297" t="s">
        <v>587</v>
      </c>
      <c r="BV297" t="s">
        <v>106</v>
      </c>
      <c r="BY297">
        <v>11053.35</v>
      </c>
      <c r="CA297" t="s">
        <v>281</v>
      </c>
      <c r="CC297" t="s">
        <v>104</v>
      </c>
      <c r="CD297">
        <v>182</v>
      </c>
      <c r="CE297" t="s">
        <v>402</v>
      </c>
      <c r="CF297" s="2">
        <v>44308</v>
      </c>
      <c r="CI297">
        <v>1</v>
      </c>
      <c r="CJ297">
        <v>1</v>
      </c>
      <c r="CK297">
        <v>21</v>
      </c>
      <c r="CL297" t="s">
        <v>80</v>
      </c>
    </row>
    <row r="298" spans="1:90" x14ac:dyDescent="0.25">
      <c r="A298" t="s">
        <v>311</v>
      </c>
      <c r="B298" t="s">
        <v>312</v>
      </c>
      <c r="C298" t="s">
        <v>72</v>
      </c>
      <c r="E298" t="str">
        <f>"009940773449"</f>
        <v>009940773449</v>
      </c>
      <c r="F298" s="2">
        <v>44307</v>
      </c>
      <c r="G298">
        <v>202110</v>
      </c>
      <c r="H298" t="s">
        <v>257</v>
      </c>
      <c r="I298" t="s">
        <v>258</v>
      </c>
      <c r="J298" t="s">
        <v>356</v>
      </c>
      <c r="K298" t="s">
        <v>75</v>
      </c>
      <c r="L298" t="s">
        <v>108</v>
      </c>
      <c r="M298" t="s">
        <v>109</v>
      </c>
      <c r="N298" t="s">
        <v>364</v>
      </c>
      <c r="O298" t="s">
        <v>78</v>
      </c>
      <c r="P298" t="str">
        <f>"NA                            "</f>
        <v xml:space="preserve">NA 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19.670000000000002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2</v>
      </c>
      <c r="BI298">
        <v>4</v>
      </c>
      <c r="BJ298">
        <v>2.6</v>
      </c>
      <c r="BK298">
        <v>4</v>
      </c>
      <c r="BL298">
        <v>103.38</v>
      </c>
      <c r="BM298">
        <v>15.51</v>
      </c>
      <c r="BN298">
        <v>118.89</v>
      </c>
      <c r="BO298">
        <v>118.89</v>
      </c>
      <c r="BQ298" t="s">
        <v>296</v>
      </c>
      <c r="BR298" t="s">
        <v>361</v>
      </c>
      <c r="BS298" s="2">
        <v>44309</v>
      </c>
      <c r="BT298" s="3">
        <v>0.34930555555555554</v>
      </c>
      <c r="BU298" t="s">
        <v>283</v>
      </c>
      <c r="BV298" t="s">
        <v>80</v>
      </c>
      <c r="BW298" t="s">
        <v>1022</v>
      </c>
      <c r="BX298" t="s">
        <v>194</v>
      </c>
      <c r="BY298">
        <v>13200</v>
      </c>
      <c r="BZ298" t="s">
        <v>84</v>
      </c>
      <c r="CA298" t="s">
        <v>112</v>
      </c>
      <c r="CC298" t="s">
        <v>109</v>
      </c>
      <c r="CD298">
        <v>7460</v>
      </c>
      <c r="CE298" t="s">
        <v>83</v>
      </c>
      <c r="CF298" s="2">
        <v>44309</v>
      </c>
      <c r="CI298">
        <v>1</v>
      </c>
      <c r="CJ298">
        <v>2</v>
      </c>
      <c r="CK298">
        <v>21</v>
      </c>
      <c r="CL298" t="s">
        <v>80</v>
      </c>
    </row>
    <row r="299" spans="1:90" x14ac:dyDescent="0.25">
      <c r="A299" t="s">
        <v>311</v>
      </c>
      <c r="B299" t="s">
        <v>312</v>
      </c>
      <c r="C299" t="s">
        <v>72</v>
      </c>
      <c r="E299" t="str">
        <f>"GAB2002826"</f>
        <v>GAB2002826</v>
      </c>
      <c r="F299" s="2">
        <v>44308</v>
      </c>
      <c r="G299">
        <v>202110</v>
      </c>
      <c r="H299" t="s">
        <v>108</v>
      </c>
      <c r="I299" t="s">
        <v>109</v>
      </c>
      <c r="J299" t="s">
        <v>313</v>
      </c>
      <c r="K299" t="s">
        <v>75</v>
      </c>
      <c r="L299" t="s">
        <v>76</v>
      </c>
      <c r="M299" t="s">
        <v>77</v>
      </c>
      <c r="N299" t="s">
        <v>1023</v>
      </c>
      <c r="O299" t="s">
        <v>129</v>
      </c>
      <c r="P299" t="str">
        <f>"CT065496                      "</f>
        <v xml:space="preserve">CT065496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20.14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2.1</v>
      </c>
      <c r="BJ299">
        <v>7.2</v>
      </c>
      <c r="BK299">
        <v>8</v>
      </c>
      <c r="BL299">
        <v>110.85</v>
      </c>
      <c r="BM299">
        <v>16.63</v>
      </c>
      <c r="BN299">
        <v>127.48</v>
      </c>
      <c r="BO299">
        <v>127.48</v>
      </c>
      <c r="BQ299" t="s">
        <v>1024</v>
      </c>
      <c r="BR299" t="s">
        <v>316</v>
      </c>
      <c r="BS299" s="2">
        <v>44312</v>
      </c>
      <c r="BT299" s="3">
        <v>0.3576388888888889</v>
      </c>
      <c r="BU299" t="s">
        <v>1025</v>
      </c>
      <c r="BV299" t="s">
        <v>106</v>
      </c>
      <c r="BY299">
        <v>36163.08</v>
      </c>
      <c r="CC299" t="s">
        <v>77</v>
      </c>
      <c r="CD299">
        <v>2000</v>
      </c>
      <c r="CE299" t="s">
        <v>83</v>
      </c>
      <c r="CF299" s="2">
        <v>44313</v>
      </c>
      <c r="CI299">
        <v>2</v>
      </c>
      <c r="CJ299">
        <v>2</v>
      </c>
      <c r="CK299" t="s">
        <v>206</v>
      </c>
      <c r="CL299" t="s">
        <v>80</v>
      </c>
    </row>
    <row r="300" spans="1:90" x14ac:dyDescent="0.25">
      <c r="A300" t="s">
        <v>311</v>
      </c>
      <c r="B300" t="s">
        <v>312</v>
      </c>
      <c r="C300" t="s">
        <v>72</v>
      </c>
      <c r="E300" t="str">
        <f>"GAB2002824"</f>
        <v>GAB2002824</v>
      </c>
      <c r="F300" s="2">
        <v>44308</v>
      </c>
      <c r="G300">
        <v>202110</v>
      </c>
      <c r="H300" t="s">
        <v>108</v>
      </c>
      <c r="I300" t="s">
        <v>109</v>
      </c>
      <c r="J300" t="s">
        <v>313</v>
      </c>
      <c r="K300" t="s">
        <v>75</v>
      </c>
      <c r="L300" t="s">
        <v>103</v>
      </c>
      <c r="M300" t="s">
        <v>104</v>
      </c>
      <c r="N300" t="s">
        <v>647</v>
      </c>
      <c r="O300" t="s">
        <v>129</v>
      </c>
      <c r="P300" t="str">
        <f>"003360 003378                 "</f>
        <v xml:space="preserve">003360 003378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20.14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5.3</v>
      </c>
      <c r="BJ300">
        <v>11.6</v>
      </c>
      <c r="BK300">
        <v>12</v>
      </c>
      <c r="BL300">
        <v>110.85</v>
      </c>
      <c r="BM300">
        <v>16.63</v>
      </c>
      <c r="BN300">
        <v>127.48</v>
      </c>
      <c r="BO300">
        <v>127.48</v>
      </c>
      <c r="BQ300" t="s">
        <v>648</v>
      </c>
      <c r="BR300" t="s">
        <v>316</v>
      </c>
      <c r="BS300" s="2">
        <v>44312</v>
      </c>
      <c r="BT300" s="3">
        <v>0.44444444444444442</v>
      </c>
      <c r="BU300" t="s">
        <v>248</v>
      </c>
      <c r="BV300" t="s">
        <v>106</v>
      </c>
      <c r="BY300">
        <v>58181.760000000002</v>
      </c>
      <c r="CC300" t="s">
        <v>104</v>
      </c>
      <c r="CD300">
        <v>110</v>
      </c>
      <c r="CE300" t="s">
        <v>83</v>
      </c>
      <c r="CF300" s="2">
        <v>44312</v>
      </c>
      <c r="CI300">
        <v>2</v>
      </c>
      <c r="CJ300">
        <v>2</v>
      </c>
      <c r="CK300" t="s">
        <v>206</v>
      </c>
      <c r="CL300" t="s">
        <v>80</v>
      </c>
    </row>
    <row r="301" spans="1:90" x14ac:dyDescent="0.25">
      <c r="A301" t="s">
        <v>311</v>
      </c>
      <c r="B301" t="s">
        <v>312</v>
      </c>
      <c r="C301" t="s">
        <v>72</v>
      </c>
      <c r="E301" t="str">
        <f>"GAB2002816"</f>
        <v>GAB2002816</v>
      </c>
      <c r="F301" s="2">
        <v>44308</v>
      </c>
      <c r="G301">
        <v>202110</v>
      </c>
      <c r="H301" t="s">
        <v>108</v>
      </c>
      <c r="I301" t="s">
        <v>109</v>
      </c>
      <c r="J301" t="s">
        <v>313</v>
      </c>
      <c r="K301" t="s">
        <v>75</v>
      </c>
      <c r="L301" t="s">
        <v>277</v>
      </c>
      <c r="M301" t="s">
        <v>278</v>
      </c>
      <c r="N301" t="s">
        <v>376</v>
      </c>
      <c r="O301" t="s">
        <v>129</v>
      </c>
      <c r="P301" t="str">
        <f>"CT065482                      "</f>
        <v xml:space="preserve">CT065482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23.98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2.5</v>
      </c>
      <c r="BK301">
        <v>3</v>
      </c>
      <c r="BL301">
        <v>131.04</v>
      </c>
      <c r="BM301">
        <v>19.66</v>
      </c>
      <c r="BN301">
        <v>150.69999999999999</v>
      </c>
      <c r="BO301">
        <v>150.69999999999999</v>
      </c>
      <c r="BQ301" t="s">
        <v>377</v>
      </c>
      <c r="BR301" t="s">
        <v>316</v>
      </c>
      <c r="BS301" s="2">
        <v>44312</v>
      </c>
      <c r="BT301" s="3">
        <v>0.36319444444444443</v>
      </c>
      <c r="BU301" t="s">
        <v>255</v>
      </c>
      <c r="BV301" t="s">
        <v>106</v>
      </c>
      <c r="BY301">
        <v>12504.52</v>
      </c>
      <c r="CA301" t="s">
        <v>951</v>
      </c>
      <c r="CC301" t="s">
        <v>278</v>
      </c>
      <c r="CD301">
        <v>699</v>
      </c>
      <c r="CE301" t="s">
        <v>83</v>
      </c>
      <c r="CF301" s="2">
        <v>44312</v>
      </c>
      <c r="CI301">
        <v>3</v>
      </c>
      <c r="CJ301">
        <v>2</v>
      </c>
      <c r="CK301" t="s">
        <v>378</v>
      </c>
      <c r="CL301" t="s">
        <v>80</v>
      </c>
    </row>
    <row r="302" spans="1:90" x14ac:dyDescent="0.25">
      <c r="A302" t="s">
        <v>311</v>
      </c>
      <c r="B302" t="s">
        <v>312</v>
      </c>
      <c r="C302" t="s">
        <v>72</v>
      </c>
      <c r="E302" t="str">
        <f>"GAB2002813"</f>
        <v>GAB2002813</v>
      </c>
      <c r="F302" s="2">
        <v>44308</v>
      </c>
      <c r="G302">
        <v>202110</v>
      </c>
      <c r="H302" t="s">
        <v>108</v>
      </c>
      <c r="I302" t="s">
        <v>109</v>
      </c>
      <c r="J302" t="s">
        <v>313</v>
      </c>
      <c r="K302" t="s">
        <v>75</v>
      </c>
      <c r="L302" t="s">
        <v>110</v>
      </c>
      <c r="M302" t="s">
        <v>111</v>
      </c>
      <c r="N302" t="s">
        <v>1026</v>
      </c>
      <c r="O302" t="s">
        <v>129</v>
      </c>
      <c r="P302" t="str">
        <f>"CT065457                      "</f>
        <v xml:space="preserve">CT065457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23.98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1.3</v>
      </c>
      <c r="BJ302">
        <v>1.6</v>
      </c>
      <c r="BK302">
        <v>2</v>
      </c>
      <c r="BL302">
        <v>131.04</v>
      </c>
      <c r="BM302">
        <v>19.66</v>
      </c>
      <c r="BN302">
        <v>150.69999999999999</v>
      </c>
      <c r="BO302">
        <v>150.69999999999999</v>
      </c>
      <c r="BQ302" t="s">
        <v>1027</v>
      </c>
      <c r="BR302" t="s">
        <v>316</v>
      </c>
      <c r="BS302" s="2">
        <v>44312</v>
      </c>
      <c r="BT302" s="3">
        <v>0.54583333333333328</v>
      </c>
      <c r="BU302" t="s">
        <v>1028</v>
      </c>
      <c r="BV302" t="s">
        <v>106</v>
      </c>
      <c r="BY302">
        <v>8062.08</v>
      </c>
      <c r="CA302" t="s">
        <v>201</v>
      </c>
      <c r="CC302" t="s">
        <v>111</v>
      </c>
      <c r="CD302">
        <v>4420</v>
      </c>
      <c r="CE302" t="s">
        <v>83</v>
      </c>
      <c r="CF302" s="2">
        <v>44312</v>
      </c>
      <c r="CI302">
        <v>2</v>
      </c>
      <c r="CJ302">
        <v>2</v>
      </c>
      <c r="CK302" t="s">
        <v>378</v>
      </c>
      <c r="CL302" t="s">
        <v>80</v>
      </c>
    </row>
    <row r="303" spans="1:90" x14ac:dyDescent="0.25">
      <c r="A303" t="s">
        <v>311</v>
      </c>
      <c r="B303" t="s">
        <v>312</v>
      </c>
      <c r="C303" t="s">
        <v>72</v>
      </c>
      <c r="E303" t="str">
        <f>"GAB2002827"</f>
        <v>GAB2002827</v>
      </c>
      <c r="F303" s="2">
        <v>44308</v>
      </c>
      <c r="G303">
        <v>202110</v>
      </c>
      <c r="H303" t="s">
        <v>108</v>
      </c>
      <c r="I303" t="s">
        <v>109</v>
      </c>
      <c r="J303" t="s">
        <v>313</v>
      </c>
      <c r="K303" t="s">
        <v>75</v>
      </c>
      <c r="L303" t="s">
        <v>436</v>
      </c>
      <c r="M303" t="s">
        <v>437</v>
      </c>
      <c r="N303" t="s">
        <v>1029</v>
      </c>
      <c r="O303" t="s">
        <v>78</v>
      </c>
      <c r="P303" t="str">
        <f>"CT065385                      "</f>
        <v xml:space="preserve">CT065385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51.63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10.1</v>
      </c>
      <c r="BJ303">
        <v>10.1</v>
      </c>
      <c r="BK303">
        <v>10.5</v>
      </c>
      <c r="BL303">
        <v>271.32</v>
      </c>
      <c r="BM303">
        <v>40.700000000000003</v>
      </c>
      <c r="BN303">
        <v>312.02</v>
      </c>
      <c r="BO303">
        <v>312.02</v>
      </c>
      <c r="BQ303" t="s">
        <v>1030</v>
      </c>
      <c r="BR303" t="s">
        <v>316</v>
      </c>
      <c r="BS303" s="2">
        <v>44309</v>
      </c>
      <c r="BT303" s="3">
        <v>0.36180555555555555</v>
      </c>
      <c r="BU303" t="s">
        <v>1031</v>
      </c>
      <c r="BV303" t="s">
        <v>106</v>
      </c>
      <c r="BY303">
        <v>50509.31</v>
      </c>
      <c r="CA303" t="s">
        <v>1032</v>
      </c>
      <c r="CC303" t="s">
        <v>437</v>
      </c>
      <c r="CD303">
        <v>9301</v>
      </c>
      <c r="CE303" t="s">
        <v>735</v>
      </c>
      <c r="CF303" s="2">
        <v>44312</v>
      </c>
      <c r="CI303">
        <v>1</v>
      </c>
      <c r="CJ303">
        <v>1</v>
      </c>
      <c r="CK303">
        <v>21</v>
      </c>
      <c r="CL303" t="s">
        <v>80</v>
      </c>
    </row>
    <row r="304" spans="1:90" x14ac:dyDescent="0.25">
      <c r="A304" t="s">
        <v>311</v>
      </c>
      <c r="B304" t="s">
        <v>312</v>
      </c>
      <c r="C304" t="s">
        <v>72</v>
      </c>
      <c r="E304" t="str">
        <f>"GAB2002825"</f>
        <v>GAB2002825</v>
      </c>
      <c r="F304" s="2">
        <v>44308</v>
      </c>
      <c r="G304">
        <v>202110</v>
      </c>
      <c r="H304" t="s">
        <v>108</v>
      </c>
      <c r="I304" t="s">
        <v>109</v>
      </c>
      <c r="J304" t="s">
        <v>313</v>
      </c>
      <c r="K304" t="s">
        <v>75</v>
      </c>
      <c r="L304" t="s">
        <v>103</v>
      </c>
      <c r="M304" t="s">
        <v>104</v>
      </c>
      <c r="N304" t="s">
        <v>1033</v>
      </c>
      <c r="O304" t="s">
        <v>78</v>
      </c>
      <c r="P304" t="str">
        <f>"003379                        "</f>
        <v xml:space="preserve">003379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9.84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1.1000000000000001</v>
      </c>
      <c r="BJ304">
        <v>1.7</v>
      </c>
      <c r="BK304">
        <v>2</v>
      </c>
      <c r="BL304">
        <v>51.71</v>
      </c>
      <c r="BM304">
        <v>7.76</v>
      </c>
      <c r="BN304">
        <v>59.47</v>
      </c>
      <c r="BO304">
        <v>59.47</v>
      </c>
      <c r="BQ304" t="s">
        <v>350</v>
      </c>
      <c r="BR304" t="s">
        <v>316</v>
      </c>
      <c r="BS304" s="2">
        <v>44309</v>
      </c>
      <c r="BT304" s="3">
        <v>0.43263888888888885</v>
      </c>
      <c r="BU304" t="s">
        <v>1034</v>
      </c>
      <c r="BV304" t="s">
        <v>106</v>
      </c>
      <c r="BY304">
        <v>8460.0499999999993</v>
      </c>
      <c r="CA304" t="s">
        <v>224</v>
      </c>
      <c r="CC304" t="s">
        <v>104</v>
      </c>
      <c r="CD304">
        <v>157</v>
      </c>
      <c r="CE304" t="s">
        <v>707</v>
      </c>
      <c r="CF304" s="2">
        <v>44309</v>
      </c>
      <c r="CI304">
        <v>1</v>
      </c>
      <c r="CJ304">
        <v>1</v>
      </c>
      <c r="CK304">
        <v>21</v>
      </c>
      <c r="CL304" t="s">
        <v>80</v>
      </c>
    </row>
    <row r="305" spans="1:90" x14ac:dyDescent="0.25">
      <c r="A305" t="s">
        <v>311</v>
      </c>
      <c r="B305" t="s">
        <v>312</v>
      </c>
      <c r="C305" t="s">
        <v>72</v>
      </c>
      <c r="E305" t="str">
        <f>"GAB2002814"</f>
        <v>GAB2002814</v>
      </c>
      <c r="F305" s="2">
        <v>44308</v>
      </c>
      <c r="G305">
        <v>202110</v>
      </c>
      <c r="H305" t="s">
        <v>108</v>
      </c>
      <c r="I305" t="s">
        <v>109</v>
      </c>
      <c r="J305" t="s">
        <v>313</v>
      </c>
      <c r="K305" t="s">
        <v>75</v>
      </c>
      <c r="L305" t="s">
        <v>103</v>
      </c>
      <c r="M305" t="s">
        <v>104</v>
      </c>
      <c r="N305" t="s">
        <v>1035</v>
      </c>
      <c r="O305" t="s">
        <v>78</v>
      </c>
      <c r="P305" t="str">
        <f>"CT065478                      "</f>
        <v xml:space="preserve">CT065478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12.3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0.3</v>
      </c>
      <c r="BJ305">
        <v>2.1</v>
      </c>
      <c r="BK305">
        <v>2.5</v>
      </c>
      <c r="BL305">
        <v>64.63</v>
      </c>
      <c r="BM305">
        <v>9.69</v>
      </c>
      <c r="BN305">
        <v>74.319999999999993</v>
      </c>
      <c r="BO305">
        <v>74.319999999999993</v>
      </c>
      <c r="BQ305" t="s">
        <v>1036</v>
      </c>
      <c r="BR305" t="s">
        <v>316</v>
      </c>
      <c r="BS305" s="2">
        <v>44309</v>
      </c>
      <c r="BT305" s="3">
        <v>0.36319444444444443</v>
      </c>
      <c r="BU305" t="s">
        <v>1037</v>
      </c>
      <c r="BV305" t="s">
        <v>106</v>
      </c>
      <c r="BY305">
        <v>10656.36</v>
      </c>
      <c r="CA305" t="s">
        <v>503</v>
      </c>
      <c r="CC305" t="s">
        <v>104</v>
      </c>
      <c r="CD305">
        <v>2</v>
      </c>
      <c r="CE305" t="s">
        <v>323</v>
      </c>
      <c r="CF305" s="2">
        <v>44309</v>
      </c>
      <c r="CI305">
        <v>1</v>
      </c>
      <c r="CJ305">
        <v>1</v>
      </c>
      <c r="CK305">
        <v>21</v>
      </c>
      <c r="CL305" t="s">
        <v>80</v>
      </c>
    </row>
    <row r="306" spans="1:90" x14ac:dyDescent="0.25">
      <c r="A306" t="s">
        <v>311</v>
      </c>
      <c r="B306" t="s">
        <v>312</v>
      </c>
      <c r="C306" t="s">
        <v>72</v>
      </c>
      <c r="E306" t="str">
        <f>"GAB2002817"</f>
        <v>GAB2002817</v>
      </c>
      <c r="F306" s="2">
        <v>44308</v>
      </c>
      <c r="G306">
        <v>202110</v>
      </c>
      <c r="H306" t="s">
        <v>108</v>
      </c>
      <c r="I306" t="s">
        <v>109</v>
      </c>
      <c r="J306" t="s">
        <v>313</v>
      </c>
      <c r="K306" t="s">
        <v>75</v>
      </c>
      <c r="L306" t="s">
        <v>334</v>
      </c>
      <c r="M306" t="s">
        <v>335</v>
      </c>
      <c r="N306" t="s">
        <v>1038</v>
      </c>
      <c r="O306" t="s">
        <v>78</v>
      </c>
      <c r="P306" t="str">
        <f>"CT065481                      "</f>
        <v xml:space="preserve">CT065481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19.059999999999999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0.3</v>
      </c>
      <c r="BJ306">
        <v>1.7</v>
      </c>
      <c r="BK306">
        <v>2</v>
      </c>
      <c r="BL306">
        <v>100.18</v>
      </c>
      <c r="BM306">
        <v>15.03</v>
      </c>
      <c r="BN306">
        <v>115.21</v>
      </c>
      <c r="BO306">
        <v>115.21</v>
      </c>
      <c r="BQ306" t="s">
        <v>337</v>
      </c>
      <c r="BR306" t="s">
        <v>316</v>
      </c>
      <c r="BS306" t="s">
        <v>79</v>
      </c>
      <c r="BY306">
        <v>8331.7900000000009</v>
      </c>
      <c r="BZ306" t="s">
        <v>30</v>
      </c>
      <c r="CC306" t="s">
        <v>335</v>
      </c>
      <c r="CD306">
        <v>2745</v>
      </c>
      <c r="CE306" t="s">
        <v>323</v>
      </c>
      <c r="CI306">
        <v>1</v>
      </c>
      <c r="CJ306" t="s">
        <v>79</v>
      </c>
      <c r="CK306">
        <v>23</v>
      </c>
      <c r="CL306" t="s">
        <v>80</v>
      </c>
    </row>
    <row r="307" spans="1:90" x14ac:dyDescent="0.25">
      <c r="A307" t="s">
        <v>311</v>
      </c>
      <c r="B307" t="s">
        <v>312</v>
      </c>
      <c r="C307" t="s">
        <v>72</v>
      </c>
      <c r="E307" t="str">
        <f>"GAB2002820"</f>
        <v>GAB2002820</v>
      </c>
      <c r="F307" s="2">
        <v>44308</v>
      </c>
      <c r="G307">
        <v>202110</v>
      </c>
      <c r="H307" t="s">
        <v>108</v>
      </c>
      <c r="I307" t="s">
        <v>109</v>
      </c>
      <c r="J307" t="s">
        <v>313</v>
      </c>
      <c r="K307" t="s">
        <v>75</v>
      </c>
      <c r="L307" t="s">
        <v>191</v>
      </c>
      <c r="M307" t="s">
        <v>192</v>
      </c>
      <c r="N307" t="s">
        <v>1039</v>
      </c>
      <c r="O307" t="s">
        <v>78</v>
      </c>
      <c r="P307" t="str">
        <f>"CT065484                      "</f>
        <v xml:space="preserve">CT065484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7.69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0.2</v>
      </c>
      <c r="BJ307">
        <v>2.1</v>
      </c>
      <c r="BK307">
        <v>3</v>
      </c>
      <c r="BL307">
        <v>40.4</v>
      </c>
      <c r="BM307">
        <v>6.06</v>
      </c>
      <c r="BN307">
        <v>46.46</v>
      </c>
      <c r="BO307">
        <v>46.46</v>
      </c>
      <c r="BQ307" t="s">
        <v>154</v>
      </c>
      <c r="BR307" t="s">
        <v>316</v>
      </c>
      <c r="BS307" s="2">
        <v>44309</v>
      </c>
      <c r="BT307" s="3">
        <v>0.5180555555555556</v>
      </c>
      <c r="BU307" t="s">
        <v>1040</v>
      </c>
      <c r="BV307" t="s">
        <v>106</v>
      </c>
      <c r="BY307">
        <v>10416</v>
      </c>
      <c r="CA307" t="s">
        <v>193</v>
      </c>
      <c r="CC307" t="s">
        <v>192</v>
      </c>
      <c r="CD307">
        <v>7599</v>
      </c>
      <c r="CE307" t="s">
        <v>323</v>
      </c>
      <c r="CF307" s="2">
        <v>44312</v>
      </c>
      <c r="CI307">
        <v>1</v>
      </c>
      <c r="CJ307">
        <v>1</v>
      </c>
      <c r="CK307">
        <v>22</v>
      </c>
      <c r="CL307" t="s">
        <v>80</v>
      </c>
    </row>
    <row r="308" spans="1:90" x14ac:dyDescent="0.25">
      <c r="A308" t="s">
        <v>311</v>
      </c>
      <c r="B308" t="s">
        <v>312</v>
      </c>
      <c r="C308" t="s">
        <v>72</v>
      </c>
      <c r="E308" t="str">
        <f>"GAB2002818"</f>
        <v>GAB2002818</v>
      </c>
      <c r="F308" s="2">
        <v>44308</v>
      </c>
      <c r="G308">
        <v>202110</v>
      </c>
      <c r="H308" t="s">
        <v>108</v>
      </c>
      <c r="I308" t="s">
        <v>109</v>
      </c>
      <c r="J308" t="s">
        <v>313</v>
      </c>
      <c r="K308" t="s">
        <v>75</v>
      </c>
      <c r="L308" t="s">
        <v>456</v>
      </c>
      <c r="M308" t="s">
        <v>457</v>
      </c>
      <c r="N308" t="s">
        <v>702</v>
      </c>
      <c r="O308" t="s">
        <v>78</v>
      </c>
      <c r="P308" t="str">
        <f>"CT065480                      "</f>
        <v xml:space="preserve">CT065480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14.76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2.7</v>
      </c>
      <c r="BK308">
        <v>3</v>
      </c>
      <c r="BL308">
        <v>77.55</v>
      </c>
      <c r="BM308">
        <v>11.63</v>
      </c>
      <c r="BN308">
        <v>89.18</v>
      </c>
      <c r="BO308">
        <v>89.18</v>
      </c>
      <c r="BQ308" t="s">
        <v>303</v>
      </c>
      <c r="BR308" t="s">
        <v>316</v>
      </c>
      <c r="BS308" s="2">
        <v>44312</v>
      </c>
      <c r="BT308" s="3">
        <v>0.40625</v>
      </c>
      <c r="BU308" t="s">
        <v>287</v>
      </c>
      <c r="BV308" t="s">
        <v>80</v>
      </c>
      <c r="BW308" t="s">
        <v>304</v>
      </c>
      <c r="BX308" t="s">
        <v>461</v>
      </c>
      <c r="BY308">
        <v>13665.96</v>
      </c>
      <c r="CA308" t="s">
        <v>703</v>
      </c>
      <c r="CC308" t="s">
        <v>457</v>
      </c>
      <c r="CD308">
        <v>8301</v>
      </c>
      <c r="CE308" t="s">
        <v>323</v>
      </c>
      <c r="CF308" s="2">
        <v>44312</v>
      </c>
      <c r="CI308">
        <v>1</v>
      </c>
      <c r="CJ308">
        <v>2</v>
      </c>
      <c r="CK308">
        <v>21</v>
      </c>
      <c r="CL308" t="s">
        <v>80</v>
      </c>
    </row>
    <row r="309" spans="1:90" x14ac:dyDescent="0.25">
      <c r="A309" t="s">
        <v>311</v>
      </c>
      <c r="B309" t="s">
        <v>312</v>
      </c>
      <c r="C309" t="s">
        <v>72</v>
      </c>
      <c r="E309" t="str">
        <f>"GAB2002823"</f>
        <v>GAB2002823</v>
      </c>
      <c r="F309" s="2">
        <v>44308</v>
      </c>
      <c r="G309">
        <v>202110</v>
      </c>
      <c r="H309" t="s">
        <v>108</v>
      </c>
      <c r="I309" t="s">
        <v>109</v>
      </c>
      <c r="J309" t="s">
        <v>313</v>
      </c>
      <c r="K309" t="s">
        <v>75</v>
      </c>
      <c r="L309" t="s">
        <v>76</v>
      </c>
      <c r="M309" t="s">
        <v>77</v>
      </c>
      <c r="N309" t="s">
        <v>1041</v>
      </c>
      <c r="O309" t="s">
        <v>78</v>
      </c>
      <c r="P309" t="str">
        <f>"CT065495                      "</f>
        <v xml:space="preserve">CT065495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12.3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0.4</v>
      </c>
      <c r="BJ309">
        <v>2.1</v>
      </c>
      <c r="BK309">
        <v>2.5</v>
      </c>
      <c r="BL309">
        <v>64.63</v>
      </c>
      <c r="BM309">
        <v>9.69</v>
      </c>
      <c r="BN309">
        <v>74.319999999999993</v>
      </c>
      <c r="BO309">
        <v>74.319999999999993</v>
      </c>
      <c r="BQ309" t="s">
        <v>243</v>
      </c>
      <c r="BR309" t="s">
        <v>316</v>
      </c>
      <c r="BS309" s="2">
        <v>44309</v>
      </c>
      <c r="BT309" s="3">
        <v>0.35416666666666669</v>
      </c>
      <c r="BU309" t="s">
        <v>1042</v>
      </c>
      <c r="BV309" t="s">
        <v>106</v>
      </c>
      <c r="BY309">
        <v>10540.8</v>
      </c>
      <c r="BZ309" t="s">
        <v>30</v>
      </c>
      <c r="CA309" t="s">
        <v>891</v>
      </c>
      <c r="CC309" t="s">
        <v>77</v>
      </c>
      <c r="CD309">
        <v>1862</v>
      </c>
      <c r="CE309" t="s">
        <v>319</v>
      </c>
      <c r="CF309" s="2">
        <v>44309</v>
      </c>
      <c r="CI309">
        <v>1</v>
      </c>
      <c r="CJ309">
        <v>1</v>
      </c>
      <c r="CK309">
        <v>21</v>
      </c>
      <c r="CL309" t="s">
        <v>80</v>
      </c>
    </row>
    <row r="310" spans="1:90" x14ac:dyDescent="0.25">
      <c r="A310" t="s">
        <v>311</v>
      </c>
      <c r="B310" t="s">
        <v>312</v>
      </c>
      <c r="C310" t="s">
        <v>72</v>
      </c>
      <c r="E310" t="str">
        <f>"GAB2002819"</f>
        <v>GAB2002819</v>
      </c>
      <c r="F310" s="2">
        <v>44308</v>
      </c>
      <c r="G310">
        <v>202110</v>
      </c>
      <c r="H310" t="s">
        <v>108</v>
      </c>
      <c r="I310" t="s">
        <v>109</v>
      </c>
      <c r="J310" t="s">
        <v>313</v>
      </c>
      <c r="K310" t="s">
        <v>75</v>
      </c>
      <c r="L310" t="s">
        <v>191</v>
      </c>
      <c r="M310" t="s">
        <v>192</v>
      </c>
      <c r="N310" t="s">
        <v>1043</v>
      </c>
      <c r="O310" t="s">
        <v>78</v>
      </c>
      <c r="P310" t="str">
        <f>"CT065479                      "</f>
        <v xml:space="preserve">CT065479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7.69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0.4</v>
      </c>
      <c r="BJ310">
        <v>2.1</v>
      </c>
      <c r="BK310">
        <v>3</v>
      </c>
      <c r="BL310">
        <v>40.4</v>
      </c>
      <c r="BM310">
        <v>6.06</v>
      </c>
      <c r="BN310">
        <v>46.46</v>
      </c>
      <c r="BO310">
        <v>46.46</v>
      </c>
      <c r="BQ310" t="s">
        <v>406</v>
      </c>
      <c r="BR310" t="s">
        <v>316</v>
      </c>
      <c r="BS310" s="2">
        <v>44309</v>
      </c>
      <c r="BT310" s="3">
        <v>0.57500000000000007</v>
      </c>
      <c r="BU310" t="s">
        <v>245</v>
      </c>
      <c r="BV310" t="s">
        <v>80</v>
      </c>
      <c r="BW310" t="s">
        <v>163</v>
      </c>
      <c r="BX310" t="s">
        <v>164</v>
      </c>
      <c r="BY310">
        <v>10319.280000000001</v>
      </c>
      <c r="CA310" t="s">
        <v>193</v>
      </c>
      <c r="CC310" t="s">
        <v>192</v>
      </c>
      <c r="CD310">
        <v>7600</v>
      </c>
      <c r="CE310" t="s">
        <v>319</v>
      </c>
      <c r="CF310" s="2">
        <v>44312</v>
      </c>
      <c r="CI310">
        <v>1</v>
      </c>
      <c r="CJ310">
        <v>1</v>
      </c>
      <c r="CK310">
        <v>22</v>
      </c>
      <c r="CL310" t="s">
        <v>80</v>
      </c>
    </row>
    <row r="311" spans="1:90" x14ac:dyDescent="0.25">
      <c r="A311" t="s">
        <v>311</v>
      </c>
      <c r="B311" t="s">
        <v>312</v>
      </c>
      <c r="C311" t="s">
        <v>72</v>
      </c>
      <c r="E311" t="str">
        <f>"GAB2002822"</f>
        <v>GAB2002822</v>
      </c>
      <c r="F311" s="2">
        <v>44308</v>
      </c>
      <c r="G311">
        <v>202110</v>
      </c>
      <c r="H311" t="s">
        <v>108</v>
      </c>
      <c r="I311" t="s">
        <v>109</v>
      </c>
      <c r="J311" t="s">
        <v>313</v>
      </c>
      <c r="K311" t="s">
        <v>75</v>
      </c>
      <c r="L311" t="s">
        <v>103</v>
      </c>
      <c r="M311" t="s">
        <v>104</v>
      </c>
      <c r="N311" t="s">
        <v>364</v>
      </c>
      <c r="O311" t="s">
        <v>78</v>
      </c>
      <c r="P311" t="str">
        <f>"CT065492                      "</f>
        <v xml:space="preserve">CT065492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9.84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0.7</v>
      </c>
      <c r="BJ311">
        <v>1.6</v>
      </c>
      <c r="BK311">
        <v>2</v>
      </c>
      <c r="BL311">
        <v>51.71</v>
      </c>
      <c r="BM311">
        <v>7.76</v>
      </c>
      <c r="BN311">
        <v>59.47</v>
      </c>
      <c r="BO311">
        <v>59.47</v>
      </c>
      <c r="BQ311" t="s">
        <v>947</v>
      </c>
      <c r="BR311" t="s">
        <v>316</v>
      </c>
      <c r="BS311" s="2">
        <v>44309</v>
      </c>
      <c r="BT311" s="3">
        <v>0.39374999999999999</v>
      </c>
      <c r="BU311" t="s">
        <v>994</v>
      </c>
      <c r="BV311" t="s">
        <v>106</v>
      </c>
      <c r="BY311">
        <v>8208.75</v>
      </c>
      <c r="CA311" t="s">
        <v>655</v>
      </c>
      <c r="CC311" t="s">
        <v>104</v>
      </c>
      <c r="CD311">
        <v>157</v>
      </c>
      <c r="CE311" t="s">
        <v>333</v>
      </c>
      <c r="CF311" s="2">
        <v>44309</v>
      </c>
      <c r="CI311">
        <v>1</v>
      </c>
      <c r="CJ311">
        <v>1</v>
      </c>
      <c r="CK311">
        <v>21</v>
      </c>
      <c r="CL311" t="s">
        <v>80</v>
      </c>
    </row>
    <row r="312" spans="1:90" x14ac:dyDescent="0.25">
      <c r="A312" t="s">
        <v>311</v>
      </c>
      <c r="B312" t="s">
        <v>312</v>
      </c>
      <c r="C312" t="s">
        <v>72</v>
      </c>
      <c r="E312" t="str">
        <f>"GAB2002821"</f>
        <v>GAB2002821</v>
      </c>
      <c r="F312" s="2">
        <v>44308</v>
      </c>
      <c r="G312">
        <v>202110</v>
      </c>
      <c r="H312" t="s">
        <v>108</v>
      </c>
      <c r="I312" t="s">
        <v>109</v>
      </c>
      <c r="J312" t="s">
        <v>313</v>
      </c>
      <c r="K312" t="s">
        <v>75</v>
      </c>
      <c r="L312" t="s">
        <v>140</v>
      </c>
      <c r="M312" t="s">
        <v>141</v>
      </c>
      <c r="N312" t="s">
        <v>1044</v>
      </c>
      <c r="O312" t="s">
        <v>78</v>
      </c>
      <c r="P312" t="str">
        <f>"CT065486                      "</f>
        <v xml:space="preserve">CT065486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17.21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0.2</v>
      </c>
      <c r="BJ312">
        <v>2.2999999999999998</v>
      </c>
      <c r="BK312">
        <v>2.5</v>
      </c>
      <c r="BL312">
        <v>90.43</v>
      </c>
      <c r="BM312">
        <v>13.56</v>
      </c>
      <c r="BN312">
        <v>103.99</v>
      </c>
      <c r="BO312">
        <v>103.99</v>
      </c>
      <c r="BQ312" t="s">
        <v>1045</v>
      </c>
      <c r="BR312" t="s">
        <v>316</v>
      </c>
      <c r="BS312" s="2">
        <v>44309</v>
      </c>
      <c r="BT312" s="3">
        <v>0.42222222222222222</v>
      </c>
      <c r="BU312" t="s">
        <v>1046</v>
      </c>
      <c r="BV312" t="s">
        <v>106</v>
      </c>
      <c r="BY312">
        <v>11670.75</v>
      </c>
      <c r="CA312" t="s">
        <v>165</v>
      </c>
      <c r="CC312" t="s">
        <v>141</v>
      </c>
      <c r="CD312">
        <v>7130</v>
      </c>
      <c r="CE312" t="s">
        <v>323</v>
      </c>
      <c r="CF312" s="2">
        <v>44312</v>
      </c>
      <c r="CI312">
        <v>1</v>
      </c>
      <c r="CJ312">
        <v>1</v>
      </c>
      <c r="CK312">
        <v>24</v>
      </c>
      <c r="CL312" t="s">
        <v>80</v>
      </c>
    </row>
    <row r="313" spans="1:90" x14ac:dyDescent="0.25">
      <c r="A313" t="s">
        <v>311</v>
      </c>
      <c r="B313" t="s">
        <v>312</v>
      </c>
      <c r="C313" t="s">
        <v>72</v>
      </c>
      <c r="E313" t="str">
        <f>"GAB2002837"</f>
        <v>GAB2002837</v>
      </c>
      <c r="F313" s="2">
        <v>44309</v>
      </c>
      <c r="G313">
        <v>202110</v>
      </c>
      <c r="H313" t="s">
        <v>108</v>
      </c>
      <c r="I313" t="s">
        <v>109</v>
      </c>
      <c r="J313" t="s">
        <v>313</v>
      </c>
      <c r="K313" t="s">
        <v>75</v>
      </c>
      <c r="L313" t="s">
        <v>103</v>
      </c>
      <c r="M313" t="s">
        <v>104</v>
      </c>
      <c r="N313" t="s">
        <v>1047</v>
      </c>
      <c r="O313" t="s">
        <v>129</v>
      </c>
      <c r="P313" t="str">
        <f>"003382                        "</f>
        <v xml:space="preserve">003382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20.14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1.2</v>
      </c>
      <c r="BJ313">
        <v>2.6</v>
      </c>
      <c r="BK313">
        <v>3</v>
      </c>
      <c r="BL313">
        <v>110.85</v>
      </c>
      <c r="BM313">
        <v>16.63</v>
      </c>
      <c r="BN313">
        <v>127.48</v>
      </c>
      <c r="BO313">
        <v>127.48</v>
      </c>
      <c r="BQ313" t="s">
        <v>1048</v>
      </c>
      <c r="BR313" t="s">
        <v>316</v>
      </c>
      <c r="BS313" s="2">
        <v>44312</v>
      </c>
      <c r="BT313" s="3">
        <v>0.4458333333333333</v>
      </c>
      <c r="BU313" t="s">
        <v>1049</v>
      </c>
      <c r="BV313" t="s">
        <v>106</v>
      </c>
      <c r="BY313">
        <v>12932.92</v>
      </c>
      <c r="CA313" t="s">
        <v>1050</v>
      </c>
      <c r="CC313" t="s">
        <v>104</v>
      </c>
      <c r="CD313">
        <v>2</v>
      </c>
      <c r="CE313" t="s">
        <v>83</v>
      </c>
      <c r="CF313" s="2">
        <v>44312</v>
      </c>
      <c r="CI313">
        <v>2</v>
      </c>
      <c r="CJ313">
        <v>1</v>
      </c>
      <c r="CK313" t="s">
        <v>206</v>
      </c>
      <c r="CL313" t="s">
        <v>80</v>
      </c>
    </row>
    <row r="314" spans="1:90" x14ac:dyDescent="0.25">
      <c r="A314" t="s">
        <v>311</v>
      </c>
      <c r="B314" t="s">
        <v>312</v>
      </c>
      <c r="C314" t="s">
        <v>72</v>
      </c>
      <c r="E314" t="str">
        <f>"GAB2002828"</f>
        <v>GAB2002828</v>
      </c>
      <c r="F314" s="2">
        <v>44309</v>
      </c>
      <c r="G314">
        <v>202110</v>
      </c>
      <c r="H314" t="s">
        <v>108</v>
      </c>
      <c r="I314" t="s">
        <v>109</v>
      </c>
      <c r="J314" t="s">
        <v>313</v>
      </c>
      <c r="K314" t="s">
        <v>75</v>
      </c>
      <c r="L314" t="s">
        <v>142</v>
      </c>
      <c r="M314" t="s">
        <v>143</v>
      </c>
      <c r="N314" t="s">
        <v>369</v>
      </c>
      <c r="O314" t="s">
        <v>129</v>
      </c>
      <c r="P314" t="str">
        <f>"CT065503                      "</f>
        <v xml:space="preserve">CT065503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29.52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0.2</v>
      </c>
      <c r="BJ314">
        <v>1.5</v>
      </c>
      <c r="BK314">
        <v>2</v>
      </c>
      <c r="BL314">
        <v>160.13</v>
      </c>
      <c r="BM314">
        <v>24.02</v>
      </c>
      <c r="BN314">
        <v>184.15</v>
      </c>
      <c r="BO314">
        <v>184.15</v>
      </c>
      <c r="BQ314" t="s">
        <v>370</v>
      </c>
      <c r="BR314" t="s">
        <v>316</v>
      </c>
      <c r="BS314" s="2">
        <v>44312</v>
      </c>
      <c r="BT314" s="3">
        <v>0.44236111111111115</v>
      </c>
      <c r="BU314" t="s">
        <v>1051</v>
      </c>
      <c r="BV314" t="s">
        <v>106</v>
      </c>
      <c r="BY314">
        <v>7473.62</v>
      </c>
      <c r="CA314" t="s">
        <v>1052</v>
      </c>
      <c r="CC314" t="s">
        <v>143</v>
      </c>
      <c r="CD314">
        <v>2740</v>
      </c>
      <c r="CE314" t="s">
        <v>83</v>
      </c>
      <c r="CF314" s="2">
        <v>44314</v>
      </c>
      <c r="CI314">
        <v>2</v>
      </c>
      <c r="CJ314">
        <v>1</v>
      </c>
      <c r="CK314" t="s">
        <v>371</v>
      </c>
      <c r="CL314" t="s">
        <v>80</v>
      </c>
    </row>
    <row r="315" spans="1:90" x14ac:dyDescent="0.25">
      <c r="A315" t="s">
        <v>311</v>
      </c>
      <c r="B315" t="s">
        <v>312</v>
      </c>
      <c r="C315" t="s">
        <v>72</v>
      </c>
      <c r="E315" t="str">
        <f>"GAB2002830"</f>
        <v>GAB2002830</v>
      </c>
      <c r="F315" s="2">
        <v>44309</v>
      </c>
      <c r="G315">
        <v>202110</v>
      </c>
      <c r="H315" t="s">
        <v>108</v>
      </c>
      <c r="I315" t="s">
        <v>109</v>
      </c>
      <c r="J315" t="s">
        <v>313</v>
      </c>
      <c r="K315" t="s">
        <v>75</v>
      </c>
      <c r="L315" t="s">
        <v>91</v>
      </c>
      <c r="M315" t="s">
        <v>92</v>
      </c>
      <c r="N315" t="s">
        <v>1053</v>
      </c>
      <c r="O315" t="s">
        <v>129</v>
      </c>
      <c r="P315" t="str">
        <f>"CT065485                      "</f>
        <v xml:space="preserve">CT065485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20.14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2.6</v>
      </c>
      <c r="BJ315">
        <v>1.7</v>
      </c>
      <c r="BK315">
        <v>3</v>
      </c>
      <c r="BL315">
        <v>110.85</v>
      </c>
      <c r="BM315">
        <v>16.63</v>
      </c>
      <c r="BN315">
        <v>127.48</v>
      </c>
      <c r="BO315">
        <v>127.48</v>
      </c>
      <c r="BQ315" t="s">
        <v>1054</v>
      </c>
      <c r="BR315" t="s">
        <v>316</v>
      </c>
      <c r="BS315" s="2">
        <v>44314</v>
      </c>
      <c r="BT315" s="3">
        <v>0.43541666666666662</v>
      </c>
      <c r="BU315" t="s">
        <v>251</v>
      </c>
      <c r="BV315" t="s">
        <v>106</v>
      </c>
      <c r="BY315">
        <v>8274.92</v>
      </c>
      <c r="CA315" t="s">
        <v>176</v>
      </c>
      <c r="CC315" t="s">
        <v>92</v>
      </c>
      <c r="CD315">
        <v>2194</v>
      </c>
      <c r="CE315" t="s">
        <v>83</v>
      </c>
      <c r="CF315" s="2">
        <v>44315</v>
      </c>
      <c r="CI315">
        <v>2</v>
      </c>
      <c r="CJ315">
        <v>3</v>
      </c>
      <c r="CK315" t="s">
        <v>206</v>
      </c>
      <c r="CL315" t="s">
        <v>80</v>
      </c>
    </row>
    <row r="316" spans="1:90" x14ac:dyDescent="0.25">
      <c r="A316" t="s">
        <v>311</v>
      </c>
      <c r="B316" t="s">
        <v>312</v>
      </c>
      <c r="C316" t="s">
        <v>72</v>
      </c>
      <c r="E316" t="str">
        <f>"GAB2002831"</f>
        <v>GAB2002831</v>
      </c>
      <c r="F316" s="2">
        <v>44309</v>
      </c>
      <c r="G316">
        <v>202110</v>
      </c>
      <c r="H316" t="s">
        <v>108</v>
      </c>
      <c r="I316" t="s">
        <v>109</v>
      </c>
      <c r="J316" t="s">
        <v>313</v>
      </c>
      <c r="K316" t="s">
        <v>75</v>
      </c>
      <c r="L316" t="s">
        <v>631</v>
      </c>
      <c r="M316" t="s">
        <v>632</v>
      </c>
      <c r="N316" t="s">
        <v>1055</v>
      </c>
      <c r="O316" t="s">
        <v>129</v>
      </c>
      <c r="P316" t="str">
        <f>"CT065510                      "</f>
        <v xml:space="preserve">CT065510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29.52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0.2</v>
      </c>
      <c r="BJ316">
        <v>1.8</v>
      </c>
      <c r="BK316">
        <v>2</v>
      </c>
      <c r="BL316">
        <v>160.13</v>
      </c>
      <c r="BM316">
        <v>24.02</v>
      </c>
      <c r="BN316">
        <v>184.15</v>
      </c>
      <c r="BO316">
        <v>184.15</v>
      </c>
      <c r="BQ316" t="s">
        <v>275</v>
      </c>
      <c r="BR316" t="s">
        <v>316</v>
      </c>
      <c r="BS316" t="s">
        <v>79</v>
      </c>
      <c r="BY316">
        <v>8924.58</v>
      </c>
      <c r="CC316" t="s">
        <v>632</v>
      </c>
      <c r="CD316">
        <v>7000</v>
      </c>
      <c r="CE316" t="s">
        <v>83</v>
      </c>
      <c r="CI316">
        <v>4</v>
      </c>
      <c r="CJ316" t="s">
        <v>79</v>
      </c>
      <c r="CK316" t="s">
        <v>371</v>
      </c>
      <c r="CL316" t="s">
        <v>80</v>
      </c>
    </row>
    <row r="317" spans="1:90" x14ac:dyDescent="0.25">
      <c r="A317" t="s">
        <v>311</v>
      </c>
      <c r="B317" t="s">
        <v>312</v>
      </c>
      <c r="C317" t="s">
        <v>72</v>
      </c>
      <c r="E317" t="str">
        <f>"GAB2002832"</f>
        <v>GAB2002832</v>
      </c>
      <c r="F317" s="2">
        <v>44309</v>
      </c>
      <c r="G317">
        <v>202110</v>
      </c>
      <c r="H317" t="s">
        <v>108</v>
      </c>
      <c r="I317" t="s">
        <v>109</v>
      </c>
      <c r="J317" t="s">
        <v>313</v>
      </c>
      <c r="K317" t="s">
        <v>75</v>
      </c>
      <c r="L317" t="s">
        <v>85</v>
      </c>
      <c r="M317" t="s">
        <v>86</v>
      </c>
      <c r="N317" t="s">
        <v>1056</v>
      </c>
      <c r="O317" t="s">
        <v>129</v>
      </c>
      <c r="P317" t="str">
        <f>"CT065447                      "</f>
        <v xml:space="preserve">CT065447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21.87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14.2</v>
      </c>
      <c r="BJ317">
        <v>17.100000000000001</v>
      </c>
      <c r="BK317">
        <v>17</v>
      </c>
      <c r="BL317">
        <v>119.92</v>
      </c>
      <c r="BM317">
        <v>17.989999999999998</v>
      </c>
      <c r="BN317">
        <v>137.91</v>
      </c>
      <c r="BO317">
        <v>137.91</v>
      </c>
      <c r="BQ317" t="s">
        <v>1057</v>
      </c>
      <c r="BR317" t="s">
        <v>316</v>
      </c>
      <c r="BS317" s="2">
        <v>44312</v>
      </c>
      <c r="BT317" s="3">
        <v>0.38750000000000001</v>
      </c>
      <c r="BU317" t="s">
        <v>1058</v>
      </c>
      <c r="BV317" t="s">
        <v>106</v>
      </c>
      <c r="BY317">
        <v>85256.960000000006</v>
      </c>
      <c r="CA317" t="s">
        <v>211</v>
      </c>
      <c r="CC317" t="s">
        <v>86</v>
      </c>
      <c r="CD317">
        <v>1459</v>
      </c>
      <c r="CE317" t="s">
        <v>83</v>
      </c>
      <c r="CF317" s="2">
        <v>44312</v>
      </c>
      <c r="CI317">
        <v>2</v>
      </c>
      <c r="CJ317">
        <v>1</v>
      </c>
      <c r="CK317" t="s">
        <v>206</v>
      </c>
      <c r="CL317" t="s">
        <v>80</v>
      </c>
    </row>
    <row r="318" spans="1:90" x14ac:dyDescent="0.25">
      <c r="A318" t="s">
        <v>311</v>
      </c>
      <c r="B318" t="s">
        <v>312</v>
      </c>
      <c r="C318" t="s">
        <v>72</v>
      </c>
      <c r="E318" t="str">
        <f>"GAB2002833"</f>
        <v>GAB2002833</v>
      </c>
      <c r="F318" s="2">
        <v>44309</v>
      </c>
      <c r="G318">
        <v>202110</v>
      </c>
      <c r="H318" t="s">
        <v>108</v>
      </c>
      <c r="I318" t="s">
        <v>109</v>
      </c>
      <c r="J318" t="s">
        <v>313</v>
      </c>
      <c r="K318" t="s">
        <v>75</v>
      </c>
      <c r="L318" t="s">
        <v>257</v>
      </c>
      <c r="M318" t="s">
        <v>258</v>
      </c>
      <c r="N318" t="s">
        <v>364</v>
      </c>
      <c r="O318" t="s">
        <v>129</v>
      </c>
      <c r="P318" t="str">
        <f>"CT065462 PLEASE DELIVER ON WED"</f>
        <v>CT065462 PLEASE DELIVER ON WED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112.42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43</v>
      </c>
      <c r="BJ318">
        <v>122</v>
      </c>
      <c r="BK318">
        <v>122</v>
      </c>
      <c r="BL318">
        <v>595.82000000000005</v>
      </c>
      <c r="BM318">
        <v>89.37</v>
      </c>
      <c r="BN318">
        <v>685.19</v>
      </c>
      <c r="BO318">
        <v>685.19</v>
      </c>
      <c r="BQ318" t="s">
        <v>708</v>
      </c>
      <c r="BR318" t="s">
        <v>316</v>
      </c>
      <c r="BS318" s="2">
        <v>44314</v>
      </c>
      <c r="BT318" s="3">
        <v>0.47916666666666669</v>
      </c>
      <c r="BU318" t="s">
        <v>709</v>
      </c>
      <c r="BV318" t="s">
        <v>106</v>
      </c>
      <c r="BY318">
        <v>609824</v>
      </c>
      <c r="CA318" t="s">
        <v>675</v>
      </c>
      <c r="CC318" t="s">
        <v>258</v>
      </c>
      <c r="CD318">
        <v>157</v>
      </c>
      <c r="CE318" t="s">
        <v>83</v>
      </c>
      <c r="CF318" s="2">
        <v>44314</v>
      </c>
      <c r="CI318">
        <v>2</v>
      </c>
      <c r="CJ318">
        <v>3</v>
      </c>
      <c r="CK318" t="s">
        <v>206</v>
      </c>
      <c r="CL318" t="s">
        <v>80</v>
      </c>
    </row>
    <row r="319" spans="1:90" x14ac:dyDescent="0.25">
      <c r="A319" t="s">
        <v>311</v>
      </c>
      <c r="B319" t="s">
        <v>312</v>
      </c>
      <c r="C319" t="s">
        <v>72</v>
      </c>
      <c r="E319" t="str">
        <f>"GAB2002834"</f>
        <v>GAB2002834</v>
      </c>
      <c r="F319" s="2">
        <v>44309</v>
      </c>
      <c r="G319">
        <v>202110</v>
      </c>
      <c r="H319" t="s">
        <v>108</v>
      </c>
      <c r="I319" t="s">
        <v>109</v>
      </c>
      <c r="J319" t="s">
        <v>313</v>
      </c>
      <c r="K319" t="s">
        <v>75</v>
      </c>
      <c r="L319" t="s">
        <v>110</v>
      </c>
      <c r="M319" t="s">
        <v>111</v>
      </c>
      <c r="N319" t="s">
        <v>1026</v>
      </c>
      <c r="O319" t="s">
        <v>129</v>
      </c>
      <c r="P319" t="str">
        <f>"CT065464                      "</f>
        <v xml:space="preserve">CT065464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23.98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2.8</v>
      </c>
      <c r="BJ319">
        <v>5.9</v>
      </c>
      <c r="BK319">
        <v>6</v>
      </c>
      <c r="BL319">
        <v>131.04</v>
      </c>
      <c r="BM319">
        <v>19.66</v>
      </c>
      <c r="BN319">
        <v>150.69999999999999</v>
      </c>
      <c r="BO319">
        <v>150.69999999999999</v>
      </c>
      <c r="BQ319" t="s">
        <v>1059</v>
      </c>
      <c r="BR319" t="s">
        <v>316</v>
      </c>
      <c r="BS319" s="2">
        <v>44312</v>
      </c>
      <c r="BT319" s="3">
        <v>0.54583333333333328</v>
      </c>
      <c r="BU319" t="s">
        <v>1028</v>
      </c>
      <c r="BV319" t="s">
        <v>106</v>
      </c>
      <c r="BY319">
        <v>29587.200000000001</v>
      </c>
      <c r="CA319" t="s">
        <v>201</v>
      </c>
      <c r="CC319" t="s">
        <v>111</v>
      </c>
      <c r="CD319">
        <v>4420</v>
      </c>
      <c r="CE319" t="s">
        <v>83</v>
      </c>
      <c r="CF319" s="2">
        <v>44312</v>
      </c>
      <c r="CI319">
        <v>2</v>
      </c>
      <c r="CJ319">
        <v>1</v>
      </c>
      <c r="CK319" t="s">
        <v>378</v>
      </c>
      <c r="CL319" t="s">
        <v>80</v>
      </c>
    </row>
    <row r="320" spans="1:90" x14ac:dyDescent="0.25">
      <c r="A320" t="s">
        <v>311</v>
      </c>
      <c r="B320" t="s">
        <v>312</v>
      </c>
      <c r="C320" t="s">
        <v>72</v>
      </c>
      <c r="E320" t="str">
        <f>"GAB2002829"</f>
        <v>GAB2002829</v>
      </c>
      <c r="F320" s="2">
        <v>44309</v>
      </c>
      <c r="G320">
        <v>202110</v>
      </c>
      <c r="H320" t="s">
        <v>108</v>
      </c>
      <c r="I320" t="s">
        <v>109</v>
      </c>
      <c r="J320" t="s">
        <v>313</v>
      </c>
      <c r="K320" t="s">
        <v>75</v>
      </c>
      <c r="L320" t="s">
        <v>191</v>
      </c>
      <c r="M320" t="s">
        <v>192</v>
      </c>
      <c r="N320" t="s">
        <v>405</v>
      </c>
      <c r="O320" t="s">
        <v>78</v>
      </c>
      <c r="P320" t="str">
        <f>"CT065502                      "</f>
        <v xml:space="preserve">CT065502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7.69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0.2</v>
      </c>
      <c r="BJ320">
        <v>2.4</v>
      </c>
      <c r="BK320">
        <v>3</v>
      </c>
      <c r="BL320">
        <v>40.4</v>
      </c>
      <c r="BM320">
        <v>6.06</v>
      </c>
      <c r="BN320">
        <v>46.46</v>
      </c>
      <c r="BO320">
        <v>46.46</v>
      </c>
      <c r="BQ320" t="s">
        <v>406</v>
      </c>
      <c r="BR320" t="s">
        <v>316</v>
      </c>
      <c r="BS320" s="2">
        <v>44312</v>
      </c>
      <c r="BT320" s="3">
        <v>0.47430555555555554</v>
      </c>
      <c r="BU320" t="s">
        <v>294</v>
      </c>
      <c r="BV320" t="s">
        <v>106</v>
      </c>
      <c r="BY320">
        <v>12097.8</v>
      </c>
      <c r="CA320" t="s">
        <v>193</v>
      </c>
      <c r="CC320" t="s">
        <v>192</v>
      </c>
      <c r="CD320">
        <v>7600</v>
      </c>
      <c r="CE320" t="s">
        <v>344</v>
      </c>
      <c r="CF320" s="2">
        <v>44314</v>
      </c>
      <c r="CI320">
        <v>1</v>
      </c>
      <c r="CJ320">
        <v>1</v>
      </c>
      <c r="CK320">
        <v>22</v>
      </c>
      <c r="CL320" t="s">
        <v>80</v>
      </c>
    </row>
    <row r="321" spans="1:90" x14ac:dyDescent="0.25">
      <c r="A321" t="s">
        <v>311</v>
      </c>
      <c r="B321" t="s">
        <v>312</v>
      </c>
      <c r="C321" t="s">
        <v>72</v>
      </c>
      <c r="E321" t="str">
        <f>"GAB2002841"</f>
        <v>GAB2002841</v>
      </c>
      <c r="F321" s="2">
        <v>44309</v>
      </c>
      <c r="G321">
        <v>202110</v>
      </c>
      <c r="H321" t="s">
        <v>108</v>
      </c>
      <c r="I321" t="s">
        <v>109</v>
      </c>
      <c r="J321" t="s">
        <v>313</v>
      </c>
      <c r="K321" t="s">
        <v>75</v>
      </c>
      <c r="L321" t="s">
        <v>327</v>
      </c>
      <c r="M321" t="s">
        <v>328</v>
      </c>
      <c r="N321" t="s">
        <v>411</v>
      </c>
      <c r="O321" t="s">
        <v>78</v>
      </c>
      <c r="P321" t="str">
        <f>"CT065522                      "</f>
        <v xml:space="preserve">CT065522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19.059999999999999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0.2</v>
      </c>
      <c r="BJ321">
        <v>1.7</v>
      </c>
      <c r="BK321">
        <v>2</v>
      </c>
      <c r="BL321">
        <v>100.18</v>
      </c>
      <c r="BM321">
        <v>15.03</v>
      </c>
      <c r="BN321">
        <v>115.21</v>
      </c>
      <c r="BO321">
        <v>115.21</v>
      </c>
      <c r="BQ321" t="s">
        <v>412</v>
      </c>
      <c r="BR321" t="s">
        <v>316</v>
      </c>
      <c r="BS321" s="2">
        <v>44312</v>
      </c>
      <c r="BT321" s="3">
        <v>0.39305555555555555</v>
      </c>
      <c r="BU321" t="s">
        <v>1060</v>
      </c>
      <c r="BV321" t="s">
        <v>106</v>
      </c>
      <c r="BY321">
        <v>8709.1200000000008</v>
      </c>
      <c r="CA321" t="s">
        <v>332</v>
      </c>
      <c r="CC321" t="s">
        <v>328</v>
      </c>
      <c r="CD321">
        <v>9459</v>
      </c>
      <c r="CE321" t="s">
        <v>1061</v>
      </c>
      <c r="CF321" s="2">
        <v>44312</v>
      </c>
      <c r="CI321">
        <v>1</v>
      </c>
      <c r="CJ321">
        <v>1</v>
      </c>
      <c r="CK321">
        <v>23</v>
      </c>
      <c r="CL321" t="s">
        <v>80</v>
      </c>
    </row>
    <row r="322" spans="1:90" x14ac:dyDescent="0.25">
      <c r="A322" t="s">
        <v>311</v>
      </c>
      <c r="B322" t="s">
        <v>312</v>
      </c>
      <c r="C322" t="s">
        <v>72</v>
      </c>
      <c r="E322" t="str">
        <f>"GAB2002840"</f>
        <v>GAB2002840</v>
      </c>
      <c r="F322" s="2">
        <v>44309</v>
      </c>
      <c r="G322">
        <v>202110</v>
      </c>
      <c r="H322" t="s">
        <v>108</v>
      </c>
      <c r="I322" t="s">
        <v>109</v>
      </c>
      <c r="J322" t="s">
        <v>313</v>
      </c>
      <c r="K322" t="s">
        <v>75</v>
      </c>
      <c r="L322" t="s">
        <v>108</v>
      </c>
      <c r="M322" t="s">
        <v>109</v>
      </c>
      <c r="N322" t="s">
        <v>865</v>
      </c>
      <c r="O322" t="s">
        <v>78</v>
      </c>
      <c r="P322" t="str">
        <f>"CT065523                      "</f>
        <v xml:space="preserve">CT065523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7.69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0.3</v>
      </c>
      <c r="BJ322">
        <v>1.8</v>
      </c>
      <c r="BK322">
        <v>2</v>
      </c>
      <c r="BL322">
        <v>40.4</v>
      </c>
      <c r="BM322">
        <v>6.06</v>
      </c>
      <c r="BN322">
        <v>46.46</v>
      </c>
      <c r="BO322">
        <v>46.46</v>
      </c>
      <c r="BQ322" t="s">
        <v>233</v>
      </c>
      <c r="BR322" t="s">
        <v>316</v>
      </c>
      <c r="BS322" s="2">
        <v>44312</v>
      </c>
      <c r="BT322" s="3">
        <v>0.39930555555555558</v>
      </c>
      <c r="BU322" t="s">
        <v>252</v>
      </c>
      <c r="BV322" t="s">
        <v>106</v>
      </c>
      <c r="BY322">
        <v>8998.08</v>
      </c>
      <c r="CA322" t="s">
        <v>169</v>
      </c>
      <c r="CC322" t="s">
        <v>109</v>
      </c>
      <c r="CD322">
        <v>7800</v>
      </c>
      <c r="CE322" t="s">
        <v>1061</v>
      </c>
      <c r="CF322" s="2">
        <v>44314</v>
      </c>
      <c r="CI322">
        <v>1</v>
      </c>
      <c r="CJ322">
        <v>1</v>
      </c>
      <c r="CK322">
        <v>22</v>
      </c>
      <c r="CL322" t="s">
        <v>80</v>
      </c>
    </row>
    <row r="323" spans="1:90" x14ac:dyDescent="0.25">
      <c r="A323" t="s">
        <v>311</v>
      </c>
      <c r="B323" t="s">
        <v>312</v>
      </c>
      <c r="C323" t="s">
        <v>72</v>
      </c>
      <c r="E323" t="str">
        <f>"GAB2002836"</f>
        <v>GAB2002836</v>
      </c>
      <c r="F323" s="2">
        <v>44309</v>
      </c>
      <c r="G323">
        <v>202110</v>
      </c>
      <c r="H323" t="s">
        <v>108</v>
      </c>
      <c r="I323" t="s">
        <v>109</v>
      </c>
      <c r="J323" t="s">
        <v>313</v>
      </c>
      <c r="K323" t="s">
        <v>75</v>
      </c>
      <c r="L323" t="s">
        <v>1062</v>
      </c>
      <c r="M323" t="s">
        <v>1063</v>
      </c>
      <c r="N323" t="s">
        <v>1064</v>
      </c>
      <c r="O323" t="s">
        <v>78</v>
      </c>
      <c r="P323" t="str">
        <f>"003385                        "</f>
        <v xml:space="preserve">003385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23.37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0.3</v>
      </c>
      <c r="BJ323">
        <v>2.4</v>
      </c>
      <c r="BK323">
        <v>2.5</v>
      </c>
      <c r="BL323">
        <v>122.81</v>
      </c>
      <c r="BM323">
        <v>18.420000000000002</v>
      </c>
      <c r="BN323">
        <v>141.22999999999999</v>
      </c>
      <c r="BO323">
        <v>141.22999999999999</v>
      </c>
      <c r="BQ323" t="s">
        <v>375</v>
      </c>
      <c r="BR323" t="s">
        <v>316</v>
      </c>
      <c r="BS323" s="2">
        <v>44310</v>
      </c>
      <c r="BT323" s="3">
        <v>0.3888888888888889</v>
      </c>
      <c r="BU323" t="s">
        <v>1065</v>
      </c>
      <c r="BV323" t="s">
        <v>106</v>
      </c>
      <c r="BY323">
        <v>11864.55</v>
      </c>
      <c r="CC323" t="s">
        <v>1063</v>
      </c>
      <c r="CD323">
        <v>9499</v>
      </c>
      <c r="CE323" t="s">
        <v>323</v>
      </c>
      <c r="CF323" s="2">
        <v>44312</v>
      </c>
      <c r="CI323">
        <v>1</v>
      </c>
      <c r="CJ323">
        <v>0</v>
      </c>
      <c r="CK323">
        <v>23</v>
      </c>
      <c r="CL323" t="s">
        <v>80</v>
      </c>
    </row>
    <row r="324" spans="1:90" x14ac:dyDescent="0.25">
      <c r="A324" t="s">
        <v>311</v>
      </c>
      <c r="B324" t="s">
        <v>312</v>
      </c>
      <c r="C324" t="s">
        <v>72</v>
      </c>
      <c r="E324" t="str">
        <f>"GAB2002838"</f>
        <v>GAB2002838</v>
      </c>
      <c r="F324" s="2">
        <v>44309</v>
      </c>
      <c r="G324">
        <v>202110</v>
      </c>
      <c r="H324" t="s">
        <v>108</v>
      </c>
      <c r="I324" t="s">
        <v>109</v>
      </c>
      <c r="J324" t="s">
        <v>313</v>
      </c>
      <c r="K324" t="s">
        <v>75</v>
      </c>
      <c r="L324" t="s">
        <v>108</v>
      </c>
      <c r="M324" t="s">
        <v>109</v>
      </c>
      <c r="N324" t="s">
        <v>783</v>
      </c>
      <c r="O324" t="s">
        <v>78</v>
      </c>
      <c r="P324" t="str">
        <f>"CT065516                      "</f>
        <v xml:space="preserve">CT065516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7.69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0.1</v>
      </c>
      <c r="BJ324">
        <v>2.9</v>
      </c>
      <c r="BK324">
        <v>3</v>
      </c>
      <c r="BL324">
        <v>40.4</v>
      </c>
      <c r="BM324">
        <v>6.06</v>
      </c>
      <c r="BN324">
        <v>46.46</v>
      </c>
      <c r="BO324">
        <v>46.46</v>
      </c>
      <c r="BQ324" t="s">
        <v>531</v>
      </c>
      <c r="BR324" t="s">
        <v>316</v>
      </c>
      <c r="BS324" s="2">
        <v>44312</v>
      </c>
      <c r="BT324" s="3">
        <v>0.38125000000000003</v>
      </c>
      <c r="BU324" t="s">
        <v>1066</v>
      </c>
      <c r="BV324" t="s">
        <v>106</v>
      </c>
      <c r="BY324">
        <v>14644.8</v>
      </c>
      <c r="CA324" t="s">
        <v>152</v>
      </c>
      <c r="CC324" t="s">
        <v>109</v>
      </c>
      <c r="CD324">
        <v>7441</v>
      </c>
      <c r="CE324" t="s">
        <v>1061</v>
      </c>
      <c r="CF324" s="2">
        <v>44314</v>
      </c>
      <c r="CI324">
        <v>1</v>
      </c>
      <c r="CJ324">
        <v>1</v>
      </c>
      <c r="CK324">
        <v>22</v>
      </c>
      <c r="CL324" t="s">
        <v>80</v>
      </c>
    </row>
    <row r="325" spans="1:90" x14ac:dyDescent="0.25">
      <c r="A325" t="s">
        <v>311</v>
      </c>
      <c r="B325" t="s">
        <v>312</v>
      </c>
      <c r="C325" t="s">
        <v>72</v>
      </c>
      <c r="E325" t="str">
        <f>"GAB2002839"</f>
        <v>GAB2002839</v>
      </c>
      <c r="F325" s="2">
        <v>44309</v>
      </c>
      <c r="G325">
        <v>202110</v>
      </c>
      <c r="H325" t="s">
        <v>108</v>
      </c>
      <c r="I325" t="s">
        <v>109</v>
      </c>
      <c r="J325" t="s">
        <v>313</v>
      </c>
      <c r="K325" t="s">
        <v>75</v>
      </c>
      <c r="L325" t="s">
        <v>85</v>
      </c>
      <c r="M325" t="s">
        <v>86</v>
      </c>
      <c r="N325" t="s">
        <v>836</v>
      </c>
      <c r="O325" t="s">
        <v>78</v>
      </c>
      <c r="P325" t="str">
        <f>"CT065515                      "</f>
        <v xml:space="preserve">CT065515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12.3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0.5</v>
      </c>
      <c r="BJ325">
        <v>2.1</v>
      </c>
      <c r="BK325">
        <v>2.5</v>
      </c>
      <c r="BL325">
        <v>64.63</v>
      </c>
      <c r="BM325">
        <v>9.69</v>
      </c>
      <c r="BN325">
        <v>74.319999999999993</v>
      </c>
      <c r="BO325">
        <v>74.319999999999993</v>
      </c>
      <c r="BQ325" t="s">
        <v>510</v>
      </c>
      <c r="BR325" t="s">
        <v>316</v>
      </c>
      <c r="BS325" s="2">
        <v>44312</v>
      </c>
      <c r="BT325" s="3">
        <v>0.39861111111111108</v>
      </c>
      <c r="BU325" t="s">
        <v>1067</v>
      </c>
      <c r="BV325" t="s">
        <v>106</v>
      </c>
      <c r="BY325">
        <v>10433.5</v>
      </c>
      <c r="BZ325" t="s">
        <v>30</v>
      </c>
      <c r="CA325" t="s">
        <v>219</v>
      </c>
      <c r="CC325" t="s">
        <v>86</v>
      </c>
      <c r="CD325">
        <v>1475</v>
      </c>
      <c r="CE325" t="s">
        <v>1061</v>
      </c>
      <c r="CF325" s="2">
        <v>44313</v>
      </c>
      <c r="CI325">
        <v>1</v>
      </c>
      <c r="CJ325">
        <v>1</v>
      </c>
      <c r="CK325">
        <v>21</v>
      </c>
      <c r="CL325" t="s">
        <v>80</v>
      </c>
    </row>
    <row r="326" spans="1:90" x14ac:dyDescent="0.25">
      <c r="A326" t="s">
        <v>311</v>
      </c>
      <c r="B326" t="s">
        <v>312</v>
      </c>
      <c r="C326" t="s">
        <v>72</v>
      </c>
      <c r="E326" t="str">
        <f>"GAB2002835"</f>
        <v>GAB2002835</v>
      </c>
      <c r="F326" s="2">
        <v>44309</v>
      </c>
      <c r="G326">
        <v>202110</v>
      </c>
      <c r="H326" t="s">
        <v>108</v>
      </c>
      <c r="I326" t="s">
        <v>109</v>
      </c>
      <c r="J326" t="s">
        <v>313</v>
      </c>
      <c r="K326" t="s">
        <v>75</v>
      </c>
      <c r="L326" t="s">
        <v>108</v>
      </c>
      <c r="M326" t="s">
        <v>109</v>
      </c>
      <c r="N326" t="s">
        <v>689</v>
      </c>
      <c r="O326" t="s">
        <v>78</v>
      </c>
      <c r="P326" t="str">
        <f>"003386                        "</f>
        <v xml:space="preserve">003386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7.69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0.6</v>
      </c>
      <c r="BJ326">
        <v>2.2999999999999998</v>
      </c>
      <c r="BK326">
        <v>3</v>
      </c>
      <c r="BL326">
        <v>40.4</v>
      </c>
      <c r="BM326">
        <v>6.06</v>
      </c>
      <c r="BN326">
        <v>46.46</v>
      </c>
      <c r="BO326">
        <v>46.46</v>
      </c>
      <c r="BQ326" t="s">
        <v>375</v>
      </c>
      <c r="BR326" t="s">
        <v>316</v>
      </c>
      <c r="BS326" s="2">
        <v>44312</v>
      </c>
      <c r="BT326" s="3">
        <v>0.41666666666666669</v>
      </c>
      <c r="BU326" t="s">
        <v>235</v>
      </c>
      <c r="BV326" t="s">
        <v>106</v>
      </c>
      <c r="BY326">
        <v>11351.76</v>
      </c>
      <c r="CC326" t="s">
        <v>109</v>
      </c>
      <c r="CD326">
        <v>7945</v>
      </c>
      <c r="CE326" t="s">
        <v>704</v>
      </c>
      <c r="CF326" s="2">
        <v>44314</v>
      </c>
      <c r="CI326">
        <v>1</v>
      </c>
      <c r="CJ326">
        <v>1</v>
      </c>
      <c r="CK326">
        <v>22</v>
      </c>
      <c r="CL326" t="s">
        <v>80</v>
      </c>
    </row>
    <row r="327" spans="1:90" x14ac:dyDescent="0.25">
      <c r="A327" t="s">
        <v>311</v>
      </c>
      <c r="B327" t="s">
        <v>312</v>
      </c>
      <c r="C327" t="s">
        <v>72</v>
      </c>
      <c r="E327" t="str">
        <f>"GAB2002848"</f>
        <v>GAB2002848</v>
      </c>
      <c r="F327" s="2">
        <v>44312</v>
      </c>
      <c r="G327">
        <v>202110</v>
      </c>
      <c r="H327" t="s">
        <v>108</v>
      </c>
      <c r="I327" t="s">
        <v>109</v>
      </c>
      <c r="J327" t="s">
        <v>313</v>
      </c>
      <c r="K327" t="s">
        <v>75</v>
      </c>
      <c r="L327" t="s">
        <v>390</v>
      </c>
      <c r="M327" t="s">
        <v>390</v>
      </c>
      <c r="N327" t="s">
        <v>391</v>
      </c>
      <c r="O327" t="s">
        <v>129</v>
      </c>
      <c r="P327" t="str">
        <f>"CT065535                      "</f>
        <v xml:space="preserve">CT065535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16.91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0.8</v>
      </c>
      <c r="BJ327">
        <v>2</v>
      </c>
      <c r="BK327">
        <v>2</v>
      </c>
      <c r="BL327">
        <v>93.87</v>
      </c>
      <c r="BM327">
        <v>14.08</v>
      </c>
      <c r="BN327">
        <v>107.95</v>
      </c>
      <c r="BO327">
        <v>107.95</v>
      </c>
      <c r="BQ327" t="s">
        <v>392</v>
      </c>
      <c r="BR327" t="s">
        <v>316</v>
      </c>
      <c r="BS327" s="2">
        <v>44314</v>
      </c>
      <c r="BT327" s="3">
        <v>0.47847222222222219</v>
      </c>
      <c r="BU327" t="s">
        <v>1068</v>
      </c>
      <c r="BV327" t="s">
        <v>106</v>
      </c>
      <c r="BY327">
        <v>10015.040000000001</v>
      </c>
      <c r="CA327" t="s">
        <v>394</v>
      </c>
      <c r="CC327" t="s">
        <v>390</v>
      </c>
      <c r="CD327">
        <v>6835</v>
      </c>
      <c r="CE327" t="s">
        <v>83</v>
      </c>
      <c r="CF327" s="2">
        <v>44315</v>
      </c>
      <c r="CI327">
        <v>2</v>
      </c>
      <c r="CJ327">
        <v>2</v>
      </c>
      <c r="CK327" t="s">
        <v>130</v>
      </c>
      <c r="CL327" t="s">
        <v>80</v>
      </c>
    </row>
    <row r="328" spans="1:90" x14ac:dyDescent="0.25">
      <c r="A328" t="s">
        <v>311</v>
      </c>
      <c r="B328" t="s">
        <v>312</v>
      </c>
      <c r="C328" t="s">
        <v>72</v>
      </c>
      <c r="E328" t="str">
        <f>"GAB2002854"</f>
        <v>GAB2002854</v>
      </c>
      <c r="F328" s="2">
        <v>44312</v>
      </c>
      <c r="G328">
        <v>202110</v>
      </c>
      <c r="H328" t="s">
        <v>108</v>
      </c>
      <c r="I328" t="s">
        <v>109</v>
      </c>
      <c r="J328" t="s">
        <v>313</v>
      </c>
      <c r="K328" t="s">
        <v>75</v>
      </c>
      <c r="L328" t="s">
        <v>108</v>
      </c>
      <c r="M328" t="s">
        <v>109</v>
      </c>
      <c r="N328" t="s">
        <v>790</v>
      </c>
      <c r="O328" t="s">
        <v>78</v>
      </c>
      <c r="P328" t="str">
        <f>"CT065538                      "</f>
        <v xml:space="preserve">CT065538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7.69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1.7</v>
      </c>
      <c r="BK328">
        <v>2</v>
      </c>
      <c r="BL328">
        <v>40.4</v>
      </c>
      <c r="BM328">
        <v>6.06</v>
      </c>
      <c r="BN328">
        <v>46.46</v>
      </c>
      <c r="BO328">
        <v>46.46</v>
      </c>
      <c r="BQ328" t="s">
        <v>229</v>
      </c>
      <c r="BR328" t="s">
        <v>316</v>
      </c>
      <c r="BS328" s="2">
        <v>44314</v>
      </c>
      <c r="BT328" s="3">
        <v>0.4375</v>
      </c>
      <c r="BU328" t="s">
        <v>1069</v>
      </c>
      <c r="BV328" t="s">
        <v>106</v>
      </c>
      <c r="BY328">
        <v>8400</v>
      </c>
      <c r="CA328" t="s">
        <v>169</v>
      </c>
      <c r="CC328" t="s">
        <v>109</v>
      </c>
      <c r="CD328">
        <v>7800</v>
      </c>
      <c r="CE328" t="s">
        <v>1070</v>
      </c>
      <c r="CF328" s="2">
        <v>44315</v>
      </c>
      <c r="CI328">
        <v>1</v>
      </c>
      <c r="CJ328">
        <v>2</v>
      </c>
      <c r="CK328">
        <v>22</v>
      </c>
      <c r="CL328" t="s">
        <v>80</v>
      </c>
    </row>
    <row r="329" spans="1:90" x14ac:dyDescent="0.25">
      <c r="A329" t="s">
        <v>311</v>
      </c>
      <c r="B329" t="s">
        <v>312</v>
      </c>
      <c r="C329" t="s">
        <v>72</v>
      </c>
      <c r="E329" t="str">
        <f>"GAB2002856"</f>
        <v>GAB2002856</v>
      </c>
      <c r="F329" s="2">
        <v>44312</v>
      </c>
      <c r="G329">
        <v>202110</v>
      </c>
      <c r="H329" t="s">
        <v>108</v>
      </c>
      <c r="I329" t="s">
        <v>109</v>
      </c>
      <c r="J329" t="s">
        <v>313</v>
      </c>
      <c r="K329" t="s">
        <v>75</v>
      </c>
      <c r="L329" t="s">
        <v>1062</v>
      </c>
      <c r="M329" t="s">
        <v>1063</v>
      </c>
      <c r="N329" t="s">
        <v>1064</v>
      </c>
      <c r="O329" t="s">
        <v>78</v>
      </c>
      <c r="P329" t="str">
        <f>"003391                        "</f>
        <v xml:space="preserve">003391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23.37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0.4</v>
      </c>
      <c r="BJ329">
        <v>2.1</v>
      </c>
      <c r="BK329">
        <v>2.5</v>
      </c>
      <c r="BL329">
        <v>122.81</v>
      </c>
      <c r="BM329">
        <v>18.420000000000002</v>
      </c>
      <c r="BN329">
        <v>141.22999999999999</v>
      </c>
      <c r="BO329">
        <v>141.22999999999999</v>
      </c>
      <c r="BQ329" t="s">
        <v>375</v>
      </c>
      <c r="BR329" t="s">
        <v>316</v>
      </c>
      <c r="BS329" s="2">
        <v>44314</v>
      </c>
      <c r="BT329" s="3">
        <v>0.41666666666666669</v>
      </c>
      <c r="BU329" t="s">
        <v>1071</v>
      </c>
      <c r="BV329" t="s">
        <v>106</v>
      </c>
      <c r="BY329">
        <v>10282.549999999999</v>
      </c>
      <c r="CC329" t="s">
        <v>1063</v>
      </c>
      <c r="CD329">
        <v>9499</v>
      </c>
      <c r="CE329" t="s">
        <v>416</v>
      </c>
      <c r="CF329" s="2">
        <v>44315</v>
      </c>
      <c r="CI329">
        <v>1</v>
      </c>
      <c r="CJ329">
        <v>2</v>
      </c>
      <c r="CK329">
        <v>23</v>
      </c>
      <c r="CL329" t="s">
        <v>80</v>
      </c>
    </row>
    <row r="330" spans="1:90" x14ac:dyDescent="0.25">
      <c r="A330" t="s">
        <v>311</v>
      </c>
      <c r="B330" t="s">
        <v>312</v>
      </c>
      <c r="C330" t="s">
        <v>72</v>
      </c>
      <c r="E330" t="str">
        <f>"GAB2002853"</f>
        <v>GAB2002853</v>
      </c>
      <c r="F330" s="2">
        <v>44312</v>
      </c>
      <c r="G330">
        <v>202110</v>
      </c>
      <c r="H330" t="s">
        <v>108</v>
      </c>
      <c r="I330" t="s">
        <v>109</v>
      </c>
      <c r="J330" t="s">
        <v>313</v>
      </c>
      <c r="K330" t="s">
        <v>75</v>
      </c>
      <c r="L330" t="s">
        <v>76</v>
      </c>
      <c r="M330" t="s">
        <v>77</v>
      </c>
      <c r="N330" t="s">
        <v>1072</v>
      </c>
      <c r="O330" t="s">
        <v>78</v>
      </c>
      <c r="P330" t="str">
        <f>"ORD003389                     "</f>
        <v xml:space="preserve">ORD003389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12.3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0.3</v>
      </c>
      <c r="BJ330">
        <v>2.5</v>
      </c>
      <c r="BK330">
        <v>2.5</v>
      </c>
      <c r="BL330">
        <v>64.63</v>
      </c>
      <c r="BM330">
        <v>9.69</v>
      </c>
      <c r="BN330">
        <v>74.319999999999993</v>
      </c>
      <c r="BO330">
        <v>74.319999999999993</v>
      </c>
      <c r="BQ330" t="s">
        <v>350</v>
      </c>
      <c r="BR330" t="s">
        <v>316</v>
      </c>
      <c r="BS330" s="2">
        <v>44314</v>
      </c>
      <c r="BT330" s="3">
        <v>0.35694444444444445</v>
      </c>
      <c r="BU330" t="s">
        <v>1073</v>
      </c>
      <c r="BV330" t="s">
        <v>106</v>
      </c>
      <c r="BY330">
        <v>12477.97</v>
      </c>
      <c r="CA330" t="s">
        <v>688</v>
      </c>
      <c r="CC330" t="s">
        <v>77</v>
      </c>
      <c r="CD330">
        <v>2196</v>
      </c>
      <c r="CE330" t="s">
        <v>407</v>
      </c>
      <c r="CF330" s="2">
        <v>44314</v>
      </c>
      <c r="CI330">
        <v>1</v>
      </c>
      <c r="CJ330">
        <v>2</v>
      </c>
      <c r="CK330">
        <v>21</v>
      </c>
      <c r="CL330" t="s">
        <v>80</v>
      </c>
    </row>
    <row r="331" spans="1:90" x14ac:dyDescent="0.25">
      <c r="A331" t="s">
        <v>311</v>
      </c>
      <c r="B331" t="s">
        <v>312</v>
      </c>
      <c r="C331" t="s">
        <v>72</v>
      </c>
      <c r="E331" t="str">
        <f>"GAB2002852"</f>
        <v>GAB2002852</v>
      </c>
      <c r="F331" s="2">
        <v>44312</v>
      </c>
      <c r="G331">
        <v>202110</v>
      </c>
      <c r="H331" t="s">
        <v>108</v>
      </c>
      <c r="I331" t="s">
        <v>109</v>
      </c>
      <c r="J331" t="s">
        <v>313</v>
      </c>
      <c r="K331" t="s">
        <v>75</v>
      </c>
      <c r="L331" t="s">
        <v>91</v>
      </c>
      <c r="M331" t="s">
        <v>92</v>
      </c>
      <c r="N331" t="s">
        <v>1074</v>
      </c>
      <c r="O331" t="s">
        <v>78</v>
      </c>
      <c r="P331" t="str">
        <f>"ORD003390                     "</f>
        <v xml:space="preserve">ORD003390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19.670000000000002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</v>
      </c>
      <c r="BJ331">
        <v>3.8</v>
      </c>
      <c r="BK331">
        <v>4</v>
      </c>
      <c r="BL331">
        <v>103.38</v>
      </c>
      <c r="BM331">
        <v>15.51</v>
      </c>
      <c r="BN331">
        <v>118.89</v>
      </c>
      <c r="BO331">
        <v>118.89</v>
      </c>
      <c r="BQ331" t="s">
        <v>1075</v>
      </c>
      <c r="BR331" t="s">
        <v>316</v>
      </c>
      <c r="BS331" s="2">
        <v>44314</v>
      </c>
      <c r="BT331" s="3">
        <v>0.32291666666666669</v>
      </c>
      <c r="BU331" t="s">
        <v>1076</v>
      </c>
      <c r="BV331" t="s">
        <v>106</v>
      </c>
      <c r="BY331">
        <v>19200</v>
      </c>
      <c r="CA331" t="s">
        <v>144</v>
      </c>
      <c r="CC331" t="s">
        <v>92</v>
      </c>
      <c r="CD331">
        <v>2158</v>
      </c>
      <c r="CE331" t="s">
        <v>1077</v>
      </c>
      <c r="CF331" s="2">
        <v>44314</v>
      </c>
      <c r="CI331">
        <v>1</v>
      </c>
      <c r="CJ331">
        <v>2</v>
      </c>
      <c r="CK331">
        <v>21</v>
      </c>
      <c r="CL331" t="s">
        <v>80</v>
      </c>
    </row>
    <row r="332" spans="1:90" x14ac:dyDescent="0.25">
      <c r="A332" t="s">
        <v>311</v>
      </c>
      <c r="B332" t="s">
        <v>312</v>
      </c>
      <c r="C332" t="s">
        <v>72</v>
      </c>
      <c r="E332" t="str">
        <f>"GAB2002851"</f>
        <v>GAB2002851</v>
      </c>
      <c r="F332" s="2">
        <v>44312</v>
      </c>
      <c r="G332">
        <v>202110</v>
      </c>
      <c r="H332" t="s">
        <v>108</v>
      </c>
      <c r="I332" t="s">
        <v>109</v>
      </c>
      <c r="J332" t="s">
        <v>313</v>
      </c>
      <c r="K332" t="s">
        <v>75</v>
      </c>
      <c r="L332" t="s">
        <v>132</v>
      </c>
      <c r="M332" t="s">
        <v>133</v>
      </c>
      <c r="N332" t="s">
        <v>1078</v>
      </c>
      <c r="O332" t="s">
        <v>78</v>
      </c>
      <c r="P332" t="str">
        <f>"CT065537                      "</f>
        <v xml:space="preserve">CT065537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19.059999999999999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0.1</v>
      </c>
      <c r="BJ332">
        <v>2</v>
      </c>
      <c r="BK332">
        <v>2</v>
      </c>
      <c r="BL332">
        <v>100.18</v>
      </c>
      <c r="BM332">
        <v>15.03</v>
      </c>
      <c r="BN332">
        <v>115.21</v>
      </c>
      <c r="BO332">
        <v>115.21</v>
      </c>
      <c r="BQ332" t="s">
        <v>609</v>
      </c>
      <c r="BR332" t="s">
        <v>316</v>
      </c>
      <c r="BS332" s="2">
        <v>44314</v>
      </c>
      <c r="BT332" s="3">
        <v>0.34027777777777773</v>
      </c>
      <c r="BU332" t="s">
        <v>1079</v>
      </c>
      <c r="BV332" t="s">
        <v>106</v>
      </c>
      <c r="BY332">
        <v>9966.6</v>
      </c>
      <c r="BZ332" t="s">
        <v>30</v>
      </c>
      <c r="CA332" t="s">
        <v>610</v>
      </c>
      <c r="CC332" t="s">
        <v>133</v>
      </c>
      <c r="CD332">
        <v>1982</v>
      </c>
      <c r="CE332" t="s">
        <v>1080</v>
      </c>
      <c r="CF332" s="2">
        <v>44314</v>
      </c>
      <c r="CI332">
        <v>1</v>
      </c>
      <c r="CJ332">
        <v>2</v>
      </c>
      <c r="CK332">
        <v>23</v>
      </c>
      <c r="CL332" t="s">
        <v>80</v>
      </c>
    </row>
    <row r="333" spans="1:90" x14ac:dyDescent="0.25">
      <c r="A333" t="s">
        <v>311</v>
      </c>
      <c r="B333" t="s">
        <v>312</v>
      </c>
      <c r="C333" t="s">
        <v>72</v>
      </c>
      <c r="E333" t="str">
        <f>"GAB2002842"</f>
        <v>GAB2002842</v>
      </c>
      <c r="F333" s="2">
        <v>44312</v>
      </c>
      <c r="G333">
        <v>202110</v>
      </c>
      <c r="H333" t="s">
        <v>108</v>
      </c>
      <c r="I333" t="s">
        <v>109</v>
      </c>
      <c r="J333" t="s">
        <v>313</v>
      </c>
      <c r="K333" t="s">
        <v>75</v>
      </c>
      <c r="L333" t="s">
        <v>108</v>
      </c>
      <c r="M333" t="s">
        <v>109</v>
      </c>
      <c r="N333" t="s">
        <v>320</v>
      </c>
      <c r="O333" t="s">
        <v>78</v>
      </c>
      <c r="P333" t="str">
        <f>"CT065525                      "</f>
        <v xml:space="preserve">CT065525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7.69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</v>
      </c>
      <c r="BJ333">
        <v>3.8</v>
      </c>
      <c r="BK333">
        <v>4</v>
      </c>
      <c r="BL333">
        <v>40.4</v>
      </c>
      <c r="BM333">
        <v>6.06</v>
      </c>
      <c r="BN333">
        <v>46.46</v>
      </c>
      <c r="BO333">
        <v>46.46</v>
      </c>
      <c r="BQ333" t="s">
        <v>1081</v>
      </c>
      <c r="BR333" t="s">
        <v>316</v>
      </c>
      <c r="BS333" s="2">
        <v>44314</v>
      </c>
      <c r="BT333" s="3">
        <v>0.61458333333333337</v>
      </c>
      <c r="BU333" t="s">
        <v>1082</v>
      </c>
      <c r="BV333" t="s">
        <v>80</v>
      </c>
      <c r="BW333" t="s">
        <v>163</v>
      </c>
      <c r="BX333" t="s">
        <v>164</v>
      </c>
      <c r="BY333">
        <v>19200</v>
      </c>
      <c r="CA333" t="s">
        <v>218</v>
      </c>
      <c r="CC333" t="s">
        <v>109</v>
      </c>
      <c r="CD333">
        <v>7806</v>
      </c>
      <c r="CE333" t="s">
        <v>1083</v>
      </c>
      <c r="CF333" s="2">
        <v>44315</v>
      </c>
      <c r="CI333">
        <v>1</v>
      </c>
      <c r="CJ333">
        <v>2</v>
      </c>
      <c r="CK333">
        <v>22</v>
      </c>
      <c r="CL333" t="s">
        <v>80</v>
      </c>
    </row>
    <row r="334" spans="1:90" x14ac:dyDescent="0.25">
      <c r="A334" t="s">
        <v>311</v>
      </c>
      <c r="B334" t="s">
        <v>312</v>
      </c>
      <c r="C334" t="s">
        <v>72</v>
      </c>
      <c r="E334" t="str">
        <f>"GAB2002855"</f>
        <v>GAB2002855</v>
      </c>
      <c r="F334" s="2">
        <v>44312</v>
      </c>
      <c r="G334">
        <v>202110</v>
      </c>
      <c r="H334" t="s">
        <v>108</v>
      </c>
      <c r="I334" t="s">
        <v>109</v>
      </c>
      <c r="J334" t="s">
        <v>313</v>
      </c>
      <c r="K334" t="s">
        <v>75</v>
      </c>
      <c r="L334" t="s">
        <v>1062</v>
      </c>
      <c r="M334" t="s">
        <v>1063</v>
      </c>
      <c r="N334" t="s">
        <v>1064</v>
      </c>
      <c r="O334" t="s">
        <v>78</v>
      </c>
      <c r="P334" t="str">
        <f>"003391                        "</f>
        <v xml:space="preserve">003391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70.73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2</v>
      </c>
      <c r="BI334">
        <v>1</v>
      </c>
      <c r="BJ334">
        <v>7.7</v>
      </c>
      <c r="BK334">
        <v>8</v>
      </c>
      <c r="BL334">
        <v>371.69</v>
      </c>
      <c r="BM334">
        <v>55.75</v>
      </c>
      <c r="BN334">
        <v>427.44</v>
      </c>
      <c r="BO334">
        <v>427.44</v>
      </c>
      <c r="BQ334" t="s">
        <v>375</v>
      </c>
      <c r="BR334" t="s">
        <v>316</v>
      </c>
      <c r="BS334" t="s">
        <v>79</v>
      </c>
      <c r="BY334">
        <v>19200</v>
      </c>
      <c r="CC334" t="s">
        <v>1063</v>
      </c>
      <c r="CD334">
        <v>9499</v>
      </c>
      <c r="CE334" t="s">
        <v>1084</v>
      </c>
      <c r="CI334">
        <v>1</v>
      </c>
      <c r="CJ334" t="s">
        <v>79</v>
      </c>
      <c r="CK334">
        <v>23</v>
      </c>
      <c r="CL334" t="s">
        <v>80</v>
      </c>
    </row>
    <row r="335" spans="1:90" x14ac:dyDescent="0.25">
      <c r="A335" t="s">
        <v>311</v>
      </c>
      <c r="B335" t="s">
        <v>312</v>
      </c>
      <c r="C335" t="s">
        <v>72</v>
      </c>
      <c r="E335" t="str">
        <f>"GAB2002844"</f>
        <v>GAB2002844</v>
      </c>
      <c r="F335" s="2">
        <v>44312</v>
      </c>
      <c r="G335">
        <v>202110</v>
      </c>
      <c r="H335" t="s">
        <v>108</v>
      </c>
      <c r="I335" t="s">
        <v>109</v>
      </c>
      <c r="J335" t="s">
        <v>313</v>
      </c>
      <c r="K335" t="s">
        <v>75</v>
      </c>
      <c r="L335" t="s">
        <v>93</v>
      </c>
      <c r="M335" t="s">
        <v>94</v>
      </c>
      <c r="N335" t="s">
        <v>858</v>
      </c>
      <c r="O335" t="s">
        <v>78</v>
      </c>
      <c r="P335" t="str">
        <f>"CT065528                      "</f>
        <v xml:space="preserve">CT065528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12.3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0.3</v>
      </c>
      <c r="BJ335">
        <v>2.2000000000000002</v>
      </c>
      <c r="BK335">
        <v>2.5</v>
      </c>
      <c r="BL335">
        <v>64.63</v>
      </c>
      <c r="BM335">
        <v>9.69</v>
      </c>
      <c r="BN335">
        <v>74.319999999999993</v>
      </c>
      <c r="BO335">
        <v>74.319999999999993</v>
      </c>
      <c r="BQ335" t="s">
        <v>1085</v>
      </c>
      <c r="BR335" t="s">
        <v>316</v>
      </c>
      <c r="BS335" s="2">
        <v>44314</v>
      </c>
      <c r="BT335" s="3">
        <v>0.38819444444444445</v>
      </c>
      <c r="BU335" t="s">
        <v>860</v>
      </c>
      <c r="BV335" t="s">
        <v>106</v>
      </c>
      <c r="BY335">
        <v>10791.2</v>
      </c>
      <c r="CA335" t="s">
        <v>162</v>
      </c>
      <c r="CC335" t="s">
        <v>94</v>
      </c>
      <c r="CD335">
        <v>4001</v>
      </c>
      <c r="CE335" t="s">
        <v>1086</v>
      </c>
      <c r="CF335" s="2">
        <v>44314</v>
      </c>
      <c r="CI335">
        <v>1</v>
      </c>
      <c r="CJ335">
        <v>2</v>
      </c>
      <c r="CK335">
        <v>21</v>
      </c>
      <c r="CL335" t="s">
        <v>80</v>
      </c>
    </row>
    <row r="336" spans="1:90" x14ac:dyDescent="0.25">
      <c r="A336" t="s">
        <v>311</v>
      </c>
      <c r="B336" t="s">
        <v>312</v>
      </c>
      <c r="C336" t="s">
        <v>72</v>
      </c>
      <c r="E336" t="str">
        <f>"GAB2002845"</f>
        <v>GAB2002845</v>
      </c>
      <c r="F336" s="2">
        <v>44312</v>
      </c>
      <c r="G336">
        <v>202110</v>
      </c>
      <c r="H336" t="s">
        <v>108</v>
      </c>
      <c r="I336" t="s">
        <v>109</v>
      </c>
      <c r="J336" t="s">
        <v>313</v>
      </c>
      <c r="K336" t="s">
        <v>75</v>
      </c>
      <c r="L336" t="s">
        <v>103</v>
      </c>
      <c r="M336" t="s">
        <v>104</v>
      </c>
      <c r="N336" t="s">
        <v>364</v>
      </c>
      <c r="O336" t="s">
        <v>78</v>
      </c>
      <c r="P336" t="str">
        <f>"ATT C.BOTHMA                  "</f>
        <v xml:space="preserve">ATT C.BOTHMA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12.3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2.2999999999999998</v>
      </c>
      <c r="BK336">
        <v>2.5</v>
      </c>
      <c r="BL336">
        <v>64.63</v>
      </c>
      <c r="BM336">
        <v>9.69</v>
      </c>
      <c r="BN336">
        <v>74.319999999999993</v>
      </c>
      <c r="BO336">
        <v>74.319999999999993</v>
      </c>
      <c r="BQ336" t="s">
        <v>1087</v>
      </c>
      <c r="BR336" t="s">
        <v>316</v>
      </c>
      <c r="BS336" s="2">
        <v>44314</v>
      </c>
      <c r="BT336" s="3">
        <v>0.41666666666666669</v>
      </c>
      <c r="BU336" t="s">
        <v>709</v>
      </c>
      <c r="BV336" t="s">
        <v>106</v>
      </c>
      <c r="BY336">
        <v>11442.24</v>
      </c>
      <c r="CA336" t="s">
        <v>655</v>
      </c>
      <c r="CC336" t="s">
        <v>104</v>
      </c>
      <c r="CD336">
        <v>157</v>
      </c>
      <c r="CE336" t="s">
        <v>1086</v>
      </c>
      <c r="CF336" s="2">
        <v>44314</v>
      </c>
      <c r="CI336">
        <v>1</v>
      </c>
      <c r="CJ336">
        <v>2</v>
      </c>
      <c r="CK336">
        <v>21</v>
      </c>
      <c r="CL336" t="s">
        <v>80</v>
      </c>
    </row>
    <row r="337" spans="1:90" x14ac:dyDescent="0.25">
      <c r="A337" t="s">
        <v>311</v>
      </c>
      <c r="B337" t="s">
        <v>312</v>
      </c>
      <c r="C337" t="s">
        <v>72</v>
      </c>
      <c r="E337" t="str">
        <f>"GAB2002847"</f>
        <v>GAB2002847</v>
      </c>
      <c r="F337" s="2">
        <v>44312</v>
      </c>
      <c r="G337">
        <v>202110</v>
      </c>
      <c r="H337" t="s">
        <v>108</v>
      </c>
      <c r="I337" t="s">
        <v>109</v>
      </c>
      <c r="J337" t="s">
        <v>313</v>
      </c>
      <c r="K337" t="s">
        <v>75</v>
      </c>
      <c r="L337" t="s">
        <v>81</v>
      </c>
      <c r="M337" t="s">
        <v>82</v>
      </c>
      <c r="N337" t="s">
        <v>676</v>
      </c>
      <c r="O337" t="s">
        <v>78</v>
      </c>
      <c r="P337" t="str">
        <f>"003388                        "</f>
        <v xml:space="preserve">003388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12.3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0.3</v>
      </c>
      <c r="BJ337">
        <v>2.2000000000000002</v>
      </c>
      <c r="BK337">
        <v>2.5</v>
      </c>
      <c r="BL337">
        <v>64.63</v>
      </c>
      <c r="BM337">
        <v>9.69</v>
      </c>
      <c r="BN337">
        <v>74.319999999999993</v>
      </c>
      <c r="BO337">
        <v>74.319999999999993</v>
      </c>
      <c r="BQ337" t="s">
        <v>586</v>
      </c>
      <c r="BR337" t="s">
        <v>316</v>
      </c>
      <c r="BS337" s="2">
        <v>44314</v>
      </c>
      <c r="BT337" s="3">
        <v>0.51388888888888895</v>
      </c>
      <c r="BU337" t="s">
        <v>1088</v>
      </c>
      <c r="BV337" t="s">
        <v>80</v>
      </c>
      <c r="BW337" t="s">
        <v>146</v>
      </c>
      <c r="BX337" t="s">
        <v>272</v>
      </c>
      <c r="BY337">
        <v>10770.9</v>
      </c>
      <c r="CA337" t="s">
        <v>145</v>
      </c>
      <c r="CC337" t="s">
        <v>82</v>
      </c>
      <c r="CD337">
        <v>6230</v>
      </c>
      <c r="CE337" t="s">
        <v>1086</v>
      </c>
      <c r="CF337" s="2">
        <v>44314</v>
      </c>
      <c r="CI337">
        <v>1</v>
      </c>
      <c r="CJ337">
        <v>2</v>
      </c>
      <c r="CK337">
        <v>21</v>
      </c>
      <c r="CL337" t="s">
        <v>80</v>
      </c>
    </row>
    <row r="338" spans="1:90" x14ac:dyDescent="0.25">
      <c r="A338" t="s">
        <v>311</v>
      </c>
      <c r="B338" t="s">
        <v>312</v>
      </c>
      <c r="C338" t="s">
        <v>72</v>
      </c>
      <c r="E338" t="str">
        <f>"GAB2002850"</f>
        <v>GAB2002850</v>
      </c>
      <c r="F338" s="2">
        <v>44312</v>
      </c>
      <c r="G338">
        <v>202110</v>
      </c>
      <c r="H338" t="s">
        <v>108</v>
      </c>
      <c r="I338" t="s">
        <v>109</v>
      </c>
      <c r="J338" t="s">
        <v>313</v>
      </c>
      <c r="K338" t="s">
        <v>75</v>
      </c>
      <c r="L338" t="s">
        <v>108</v>
      </c>
      <c r="M338" t="s">
        <v>109</v>
      </c>
      <c r="N338" t="s">
        <v>865</v>
      </c>
      <c r="O338" t="s">
        <v>78</v>
      </c>
      <c r="P338" t="str">
        <f>"CT 065526 CT065533 CT065534   "</f>
        <v xml:space="preserve">CT 065526 CT065533 CT065534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7.69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0.5</v>
      </c>
      <c r="BJ338">
        <v>2.2000000000000002</v>
      </c>
      <c r="BK338">
        <v>3</v>
      </c>
      <c r="BL338">
        <v>40.4</v>
      </c>
      <c r="BM338">
        <v>6.06</v>
      </c>
      <c r="BN338">
        <v>46.46</v>
      </c>
      <c r="BO338">
        <v>46.46</v>
      </c>
      <c r="BQ338" t="s">
        <v>233</v>
      </c>
      <c r="BR338" t="s">
        <v>316</v>
      </c>
      <c r="BS338" s="2">
        <v>44314</v>
      </c>
      <c r="BT338" s="3">
        <v>0.37152777777777773</v>
      </c>
      <c r="BU338" t="s">
        <v>1089</v>
      </c>
      <c r="BV338" t="s">
        <v>106</v>
      </c>
      <c r="BY338">
        <v>11187.4</v>
      </c>
      <c r="CA338" t="s">
        <v>169</v>
      </c>
      <c r="CC338" t="s">
        <v>109</v>
      </c>
      <c r="CD338">
        <v>7800</v>
      </c>
      <c r="CE338" t="s">
        <v>1090</v>
      </c>
      <c r="CF338" s="2">
        <v>44315</v>
      </c>
      <c r="CI338">
        <v>1</v>
      </c>
      <c r="CJ338">
        <v>2</v>
      </c>
      <c r="CK338">
        <v>22</v>
      </c>
      <c r="CL338" t="s">
        <v>80</v>
      </c>
    </row>
    <row r="339" spans="1:90" x14ac:dyDescent="0.25">
      <c r="BB339">
        <v>0</v>
      </c>
      <c r="BC339">
        <v>0</v>
      </c>
      <c r="BD339">
        <v>0</v>
      </c>
      <c r="BE339">
        <v>0</v>
      </c>
      <c r="BF339">
        <v>0</v>
      </c>
    </row>
    <row r="340" spans="1:90" x14ac:dyDescent="0.25">
      <c r="BB340">
        <v>0</v>
      </c>
      <c r="BC340">
        <v>0</v>
      </c>
      <c r="BD340">
        <v>0</v>
      </c>
      <c r="BE340">
        <v>0</v>
      </c>
      <c r="BF340">
        <v>0</v>
      </c>
    </row>
    <row r="341" spans="1:90" x14ac:dyDescent="0.25">
      <c r="BB341">
        <v>0</v>
      </c>
      <c r="BC341">
        <v>0</v>
      </c>
      <c r="BD341">
        <v>0</v>
      </c>
      <c r="BE341">
        <v>0</v>
      </c>
      <c r="BF341">
        <v>0</v>
      </c>
    </row>
    <row r="342" spans="1:90" x14ac:dyDescent="0.25">
      <c r="BB342">
        <v>0</v>
      </c>
      <c r="BC342">
        <v>0</v>
      </c>
      <c r="BD342">
        <v>0</v>
      </c>
      <c r="BE342">
        <v>0</v>
      </c>
      <c r="BF342">
        <v>0</v>
      </c>
    </row>
    <row r="343" spans="1:90" x14ac:dyDescent="0.25">
      <c r="BB343">
        <v>0</v>
      </c>
      <c r="BC343">
        <v>0</v>
      </c>
      <c r="BD343">
        <v>0</v>
      </c>
      <c r="BE343">
        <v>0</v>
      </c>
      <c r="BF343">
        <v>0</v>
      </c>
    </row>
    <row r="344" spans="1:90" x14ac:dyDescent="0.25">
      <c r="BB344">
        <v>0</v>
      </c>
      <c r="BC344">
        <v>0</v>
      </c>
      <c r="BD344">
        <v>0</v>
      </c>
      <c r="BE344">
        <v>0</v>
      </c>
      <c r="BF344">
        <v>0</v>
      </c>
    </row>
    <row r="345" spans="1:90" x14ac:dyDescent="0.25">
      <c r="BB345">
        <v>0</v>
      </c>
      <c r="BC345">
        <v>0</v>
      </c>
      <c r="BD345">
        <v>0</v>
      </c>
      <c r="BE345">
        <v>0</v>
      </c>
      <c r="BF345">
        <v>0</v>
      </c>
    </row>
    <row r="346" spans="1:90" x14ac:dyDescent="0.25">
      <c r="BB346">
        <v>0</v>
      </c>
      <c r="BC346">
        <v>0</v>
      </c>
      <c r="BD346">
        <v>0</v>
      </c>
      <c r="BE346">
        <v>0</v>
      </c>
      <c r="BF346">
        <v>0</v>
      </c>
    </row>
    <row r="347" spans="1:90" x14ac:dyDescent="0.25">
      <c r="BB347">
        <v>0</v>
      </c>
      <c r="BC347">
        <v>0</v>
      </c>
      <c r="BD347">
        <v>0</v>
      </c>
      <c r="BE347">
        <v>0</v>
      </c>
      <c r="BF347">
        <v>0</v>
      </c>
    </row>
    <row r="348" spans="1:90" x14ac:dyDescent="0.25">
      <c r="BB348">
        <v>0</v>
      </c>
      <c r="BC348">
        <v>0</v>
      </c>
      <c r="BD348">
        <v>0</v>
      </c>
      <c r="BE348">
        <v>0</v>
      </c>
      <c r="BF348">
        <v>0</v>
      </c>
    </row>
    <row r="349" spans="1:90" x14ac:dyDescent="0.25">
      <c r="BB349">
        <v>0</v>
      </c>
      <c r="BC349">
        <v>0</v>
      </c>
      <c r="BD349">
        <v>0</v>
      </c>
      <c r="BE349">
        <v>0</v>
      </c>
      <c r="BF349">
        <v>0</v>
      </c>
    </row>
    <row r="350" spans="1:90" x14ac:dyDescent="0.25">
      <c r="BB350">
        <v>0</v>
      </c>
      <c r="BC350">
        <v>0</v>
      </c>
      <c r="BD350">
        <v>0</v>
      </c>
      <c r="BE350">
        <v>0</v>
      </c>
      <c r="BF350">
        <v>0</v>
      </c>
    </row>
    <row r="351" spans="1:90" x14ac:dyDescent="0.25">
      <c r="BB351">
        <v>0</v>
      </c>
      <c r="BC351">
        <v>0</v>
      </c>
      <c r="BD351">
        <v>0</v>
      </c>
      <c r="BE351">
        <v>0</v>
      </c>
      <c r="BF351">
        <v>0</v>
      </c>
    </row>
    <row r="352" spans="1:90" x14ac:dyDescent="0.25">
      <c r="BB352">
        <v>0</v>
      </c>
      <c r="BC352">
        <v>0</v>
      </c>
      <c r="BD352">
        <v>0</v>
      </c>
      <c r="BE352">
        <v>0</v>
      </c>
      <c r="BF352">
        <v>0</v>
      </c>
    </row>
    <row r="353" spans="54:58" x14ac:dyDescent="0.25">
      <c r="BB353">
        <v>0</v>
      </c>
      <c r="BC353">
        <v>0</v>
      </c>
      <c r="BD353">
        <v>0</v>
      </c>
      <c r="BE353">
        <v>0</v>
      </c>
      <c r="BF353">
        <v>0</v>
      </c>
    </row>
    <row r="354" spans="54:58" x14ac:dyDescent="0.25">
      <c r="BB354">
        <v>0</v>
      </c>
      <c r="BC354">
        <v>0</v>
      </c>
      <c r="BD354">
        <v>0</v>
      </c>
      <c r="BE354">
        <v>0</v>
      </c>
      <c r="BF354">
        <v>0</v>
      </c>
    </row>
    <row r="355" spans="54:58" x14ac:dyDescent="0.25">
      <c r="BB355">
        <v>0</v>
      </c>
      <c r="BC355">
        <v>0</v>
      </c>
      <c r="BD355">
        <v>0</v>
      </c>
      <c r="BE355">
        <v>0</v>
      </c>
      <c r="BF355">
        <v>0</v>
      </c>
    </row>
    <row r="356" spans="54:58" x14ac:dyDescent="0.25">
      <c r="BB356">
        <v>0</v>
      </c>
      <c r="BC356">
        <v>0</v>
      </c>
      <c r="BD356">
        <v>0</v>
      </c>
      <c r="BE356">
        <v>0</v>
      </c>
      <c r="BF356">
        <v>0</v>
      </c>
    </row>
    <row r="357" spans="54:58" x14ac:dyDescent="0.25">
      <c r="BB357">
        <v>0</v>
      </c>
      <c r="BC357">
        <v>0</v>
      </c>
      <c r="BD357">
        <v>0</v>
      </c>
      <c r="BE357">
        <v>0</v>
      </c>
      <c r="BF357">
        <v>0</v>
      </c>
    </row>
    <row r="358" spans="54:58" x14ac:dyDescent="0.25">
      <c r="BB358">
        <v>0</v>
      </c>
      <c r="BC358">
        <v>0</v>
      </c>
      <c r="BD358">
        <v>0</v>
      </c>
      <c r="BE358">
        <v>0</v>
      </c>
      <c r="BF358">
        <v>0</v>
      </c>
    </row>
    <row r="359" spans="54:58" x14ac:dyDescent="0.25">
      <c r="BB359">
        <v>0</v>
      </c>
      <c r="BC359">
        <v>0</v>
      </c>
      <c r="BD359">
        <v>0</v>
      </c>
      <c r="BE359">
        <v>0</v>
      </c>
      <c r="BF359">
        <v>0</v>
      </c>
    </row>
    <row r="360" spans="54:58" x14ac:dyDescent="0.25">
      <c r="BB360">
        <v>0</v>
      </c>
      <c r="BC360">
        <v>0</v>
      </c>
      <c r="BD360">
        <v>0</v>
      </c>
      <c r="BE360">
        <v>0</v>
      </c>
      <c r="BF360">
        <v>0</v>
      </c>
    </row>
    <row r="361" spans="54:58" x14ac:dyDescent="0.25">
      <c r="BB361">
        <v>0</v>
      </c>
      <c r="BC361">
        <v>0</v>
      </c>
      <c r="BD361">
        <v>0</v>
      </c>
      <c r="BE361">
        <v>0</v>
      </c>
      <c r="BF361">
        <v>0</v>
      </c>
    </row>
    <row r="362" spans="54:58" x14ac:dyDescent="0.25">
      <c r="BB362">
        <v>0</v>
      </c>
      <c r="BC362">
        <v>0</v>
      </c>
      <c r="BD362">
        <v>0</v>
      </c>
      <c r="BE362">
        <v>0</v>
      </c>
      <c r="BF362">
        <v>0</v>
      </c>
    </row>
    <row r="363" spans="54:58" x14ac:dyDescent="0.25">
      <c r="BB363">
        <v>0</v>
      </c>
      <c r="BC363">
        <v>0</v>
      </c>
      <c r="BD363">
        <v>0</v>
      </c>
      <c r="BE363">
        <v>0</v>
      </c>
      <c r="BF363">
        <v>0</v>
      </c>
    </row>
    <row r="364" spans="54:58" x14ac:dyDescent="0.25">
      <c r="BB364">
        <v>0</v>
      </c>
      <c r="BC364">
        <v>0</v>
      </c>
      <c r="BD364">
        <v>0</v>
      </c>
      <c r="BE364">
        <v>0</v>
      </c>
      <c r="BF364">
        <v>0</v>
      </c>
    </row>
    <row r="365" spans="54:58" x14ac:dyDescent="0.25">
      <c r="BB365">
        <v>0</v>
      </c>
      <c r="BC365">
        <v>0</v>
      </c>
      <c r="BD365">
        <v>0</v>
      </c>
      <c r="BE365">
        <v>0</v>
      </c>
      <c r="BF365">
        <v>0</v>
      </c>
    </row>
    <row r="366" spans="54:58" x14ac:dyDescent="0.25">
      <c r="BB366">
        <v>0</v>
      </c>
      <c r="BC366">
        <v>0</v>
      </c>
      <c r="BD366">
        <v>0</v>
      </c>
      <c r="BE366">
        <v>0</v>
      </c>
      <c r="BF366">
        <v>0</v>
      </c>
    </row>
    <row r="367" spans="54:58" x14ac:dyDescent="0.25">
      <c r="BB367">
        <v>0</v>
      </c>
      <c r="BC367">
        <v>0</v>
      </c>
      <c r="BD367">
        <v>0</v>
      </c>
      <c r="BE367">
        <v>0</v>
      </c>
      <c r="BF367">
        <v>0</v>
      </c>
    </row>
    <row r="368" spans="54:58" x14ac:dyDescent="0.25">
      <c r="BB368">
        <v>0</v>
      </c>
      <c r="BC368">
        <v>0</v>
      </c>
      <c r="BD368">
        <v>0</v>
      </c>
      <c r="BE368">
        <v>0</v>
      </c>
      <c r="BF368">
        <v>0</v>
      </c>
    </row>
    <row r="369" spans="54:58" x14ac:dyDescent="0.25">
      <c r="BB369">
        <v>0</v>
      </c>
      <c r="BC369">
        <v>0</v>
      </c>
      <c r="BD369">
        <v>0</v>
      </c>
      <c r="BE369">
        <v>0</v>
      </c>
      <c r="BF369">
        <v>0</v>
      </c>
    </row>
    <row r="370" spans="54:58" x14ac:dyDescent="0.25">
      <c r="BB370">
        <v>0</v>
      </c>
      <c r="BC370">
        <v>0</v>
      </c>
      <c r="BD370">
        <v>0</v>
      </c>
      <c r="BE370">
        <v>0</v>
      </c>
      <c r="BF370">
        <v>0</v>
      </c>
    </row>
    <row r="371" spans="54:58" x14ac:dyDescent="0.25">
      <c r="BB371">
        <v>0</v>
      </c>
      <c r="BC371">
        <v>0</v>
      </c>
      <c r="BD371">
        <v>0</v>
      </c>
      <c r="BE371">
        <v>0</v>
      </c>
      <c r="BF371">
        <v>0</v>
      </c>
    </row>
    <row r="372" spans="54:58" x14ac:dyDescent="0.25">
      <c r="BB372">
        <v>0</v>
      </c>
      <c r="BC372">
        <v>0</v>
      </c>
      <c r="BD372">
        <v>0</v>
      </c>
      <c r="BE372">
        <v>0</v>
      </c>
      <c r="BF372">
        <v>0</v>
      </c>
    </row>
    <row r="373" spans="54:58" x14ac:dyDescent="0.25">
      <c r="BB373">
        <v>0</v>
      </c>
      <c r="BC373">
        <v>0</v>
      </c>
      <c r="BD373">
        <v>0</v>
      </c>
      <c r="BE373">
        <v>0</v>
      </c>
      <c r="BF373">
        <v>0</v>
      </c>
    </row>
    <row r="374" spans="54:58" x14ac:dyDescent="0.25">
      <c r="BB374">
        <v>0</v>
      </c>
      <c r="BC374">
        <v>0</v>
      </c>
      <c r="BD374">
        <v>0</v>
      </c>
      <c r="BE374">
        <v>0</v>
      </c>
      <c r="BF374">
        <v>0</v>
      </c>
    </row>
    <row r="375" spans="54:58" x14ac:dyDescent="0.25">
      <c r="BB375">
        <v>0</v>
      </c>
      <c r="BC375">
        <v>0</v>
      </c>
      <c r="BD375">
        <v>0</v>
      </c>
      <c r="BE375">
        <v>0</v>
      </c>
      <c r="BF375">
        <v>0</v>
      </c>
    </row>
    <row r="376" spans="54:58" x14ac:dyDescent="0.25">
      <c r="BB376">
        <v>0</v>
      </c>
      <c r="BC376">
        <v>0</v>
      </c>
      <c r="BD376">
        <v>0</v>
      </c>
      <c r="BE376">
        <v>0</v>
      </c>
      <c r="BF376">
        <v>0</v>
      </c>
    </row>
    <row r="377" spans="54:58" x14ac:dyDescent="0.25">
      <c r="BB377">
        <v>0</v>
      </c>
      <c r="BC377">
        <v>0</v>
      </c>
      <c r="BD377">
        <v>0</v>
      </c>
      <c r="BE377">
        <v>0</v>
      </c>
      <c r="BF377">
        <v>0</v>
      </c>
    </row>
    <row r="378" spans="54:58" x14ac:dyDescent="0.25">
      <c r="BB378">
        <v>0</v>
      </c>
      <c r="BC378">
        <v>0</v>
      </c>
      <c r="BD378">
        <v>0</v>
      </c>
      <c r="BE378">
        <v>0</v>
      </c>
      <c r="BF378">
        <v>0</v>
      </c>
    </row>
    <row r="379" spans="54:58" x14ac:dyDescent="0.25">
      <c r="BB379">
        <v>0</v>
      </c>
      <c r="BC379">
        <v>0</v>
      </c>
      <c r="BD379">
        <v>0</v>
      </c>
      <c r="BE379">
        <v>0</v>
      </c>
      <c r="BF379">
        <v>0</v>
      </c>
    </row>
    <row r="380" spans="54:58" x14ac:dyDescent="0.25">
      <c r="BB380">
        <v>0</v>
      </c>
      <c r="BC380">
        <v>0</v>
      </c>
      <c r="BD380">
        <v>0</v>
      </c>
      <c r="BE380">
        <v>0</v>
      </c>
      <c r="BF380">
        <v>0</v>
      </c>
    </row>
    <row r="381" spans="54:58" x14ac:dyDescent="0.25">
      <c r="BB381">
        <v>0</v>
      </c>
      <c r="BC381">
        <v>0</v>
      </c>
      <c r="BD381">
        <v>0</v>
      </c>
      <c r="BE381">
        <v>0</v>
      </c>
      <c r="BF381">
        <v>0</v>
      </c>
    </row>
    <row r="382" spans="54:58" x14ac:dyDescent="0.25">
      <c r="BB382">
        <v>0</v>
      </c>
      <c r="BC382">
        <v>0</v>
      </c>
      <c r="BD382">
        <v>0</v>
      </c>
      <c r="BE382">
        <v>0</v>
      </c>
      <c r="BF382">
        <v>0</v>
      </c>
    </row>
    <row r="383" spans="54:58" x14ac:dyDescent="0.25">
      <c r="BB383">
        <v>0</v>
      </c>
      <c r="BC383">
        <v>0</v>
      </c>
      <c r="BD383">
        <v>0</v>
      </c>
      <c r="BE383">
        <v>0</v>
      </c>
      <c r="BF383">
        <v>0</v>
      </c>
    </row>
    <row r="384" spans="54:58" x14ac:dyDescent="0.25">
      <c r="BB384">
        <v>0</v>
      </c>
      <c r="BC384">
        <v>0</v>
      </c>
      <c r="BD384">
        <v>0</v>
      </c>
      <c r="BE384">
        <v>0</v>
      </c>
      <c r="BF384">
        <v>0</v>
      </c>
    </row>
    <row r="385" spans="54:58" x14ac:dyDescent="0.25">
      <c r="BB385">
        <v>0</v>
      </c>
      <c r="BC385">
        <v>0</v>
      </c>
      <c r="BD385">
        <v>0</v>
      </c>
      <c r="BE385">
        <v>0</v>
      </c>
      <c r="BF385">
        <v>0</v>
      </c>
    </row>
    <row r="386" spans="54:58" x14ac:dyDescent="0.25">
      <c r="BB386">
        <v>0</v>
      </c>
      <c r="BC386">
        <v>0</v>
      </c>
      <c r="BD386">
        <v>0</v>
      </c>
      <c r="BE386">
        <v>0</v>
      </c>
      <c r="BF386">
        <v>0</v>
      </c>
    </row>
    <row r="387" spans="54:58" x14ac:dyDescent="0.25">
      <c r="BB387">
        <v>0</v>
      </c>
      <c r="BC387">
        <v>0</v>
      </c>
      <c r="BD387">
        <v>0</v>
      </c>
      <c r="BE387">
        <v>0</v>
      </c>
      <c r="BF387">
        <v>0</v>
      </c>
    </row>
    <row r="388" spans="54:58" x14ac:dyDescent="0.25">
      <c r="BB388">
        <v>0</v>
      </c>
      <c r="BC388">
        <v>0</v>
      </c>
      <c r="BD388">
        <v>0</v>
      </c>
      <c r="BE388">
        <v>0</v>
      </c>
      <c r="BF388">
        <v>0</v>
      </c>
    </row>
    <row r="389" spans="54:58" x14ac:dyDescent="0.25">
      <c r="BB389">
        <v>0</v>
      </c>
      <c r="BC389">
        <v>0</v>
      </c>
      <c r="BD389">
        <v>0</v>
      </c>
      <c r="BE389">
        <v>0</v>
      </c>
      <c r="BF389">
        <v>0</v>
      </c>
    </row>
    <row r="390" spans="54:58" x14ac:dyDescent="0.25">
      <c r="BB390">
        <v>0</v>
      </c>
      <c r="BC390">
        <v>0</v>
      </c>
      <c r="BD390">
        <v>0</v>
      </c>
      <c r="BE390">
        <v>0</v>
      </c>
      <c r="BF390">
        <v>0</v>
      </c>
    </row>
    <row r="391" spans="54:58" x14ac:dyDescent="0.25">
      <c r="BB391">
        <v>0</v>
      </c>
      <c r="BC391">
        <v>0</v>
      </c>
      <c r="BD391">
        <v>0</v>
      </c>
      <c r="BE391">
        <v>0</v>
      </c>
      <c r="BF391">
        <v>0</v>
      </c>
    </row>
    <row r="392" spans="54:58" x14ac:dyDescent="0.25">
      <c r="BB392">
        <v>0</v>
      </c>
      <c r="BC392">
        <v>0</v>
      </c>
      <c r="BD392">
        <v>0</v>
      </c>
      <c r="BE392">
        <v>0</v>
      </c>
      <c r="BF392">
        <v>0</v>
      </c>
    </row>
    <row r="393" spans="54:58" x14ac:dyDescent="0.25">
      <c r="BB393">
        <v>0</v>
      </c>
      <c r="BC393">
        <v>0</v>
      </c>
      <c r="BD393">
        <v>0</v>
      </c>
      <c r="BE393">
        <v>0</v>
      </c>
      <c r="BF393">
        <v>0</v>
      </c>
    </row>
    <row r="394" spans="54:58" x14ac:dyDescent="0.25">
      <c r="BB394">
        <v>0</v>
      </c>
      <c r="BC394">
        <v>0</v>
      </c>
      <c r="BD394">
        <v>0</v>
      </c>
      <c r="BE394">
        <v>0</v>
      </c>
      <c r="BF394">
        <v>0</v>
      </c>
    </row>
    <row r="395" spans="54:58" x14ac:dyDescent="0.25">
      <c r="BB395">
        <v>0</v>
      </c>
      <c r="BC395">
        <v>0</v>
      </c>
      <c r="BD395">
        <v>0</v>
      </c>
      <c r="BE395">
        <v>0</v>
      </c>
      <c r="BF395">
        <v>0</v>
      </c>
    </row>
    <row r="396" spans="54:58" x14ac:dyDescent="0.25">
      <c r="BB396">
        <v>0</v>
      </c>
      <c r="BC396">
        <v>0</v>
      </c>
      <c r="BD396">
        <v>0</v>
      </c>
      <c r="BE396">
        <v>0</v>
      </c>
      <c r="BF396">
        <v>0</v>
      </c>
    </row>
    <row r="397" spans="54:58" x14ac:dyDescent="0.25">
      <c r="BB397">
        <v>0</v>
      </c>
      <c r="BC397">
        <v>0</v>
      </c>
      <c r="BD397">
        <v>0</v>
      </c>
      <c r="BE397">
        <v>0</v>
      </c>
      <c r="BF397">
        <v>0</v>
      </c>
    </row>
    <row r="398" spans="54:58" x14ac:dyDescent="0.25">
      <c r="BB398">
        <v>0</v>
      </c>
      <c r="BC398">
        <v>0</v>
      </c>
      <c r="BD398">
        <v>0</v>
      </c>
      <c r="BE398">
        <v>0</v>
      </c>
      <c r="BF398">
        <v>0</v>
      </c>
    </row>
    <row r="399" spans="54:58" x14ac:dyDescent="0.25">
      <c r="BB399">
        <v>0</v>
      </c>
      <c r="BC399">
        <v>0</v>
      </c>
      <c r="BD399">
        <v>0</v>
      </c>
      <c r="BE399">
        <v>0</v>
      </c>
      <c r="BF399">
        <v>0</v>
      </c>
    </row>
    <row r="400" spans="54:58" x14ac:dyDescent="0.25">
      <c r="BB400">
        <v>0</v>
      </c>
      <c r="BC400">
        <v>0</v>
      </c>
      <c r="BD400">
        <v>0</v>
      </c>
      <c r="BE400">
        <v>0</v>
      </c>
      <c r="BF400">
        <v>0</v>
      </c>
    </row>
    <row r="401" spans="54:58" x14ac:dyDescent="0.25">
      <c r="BB401">
        <v>0</v>
      </c>
      <c r="BC401">
        <v>0</v>
      </c>
      <c r="BD401">
        <v>0</v>
      </c>
      <c r="BE401">
        <v>0</v>
      </c>
      <c r="BF401">
        <v>0</v>
      </c>
    </row>
    <row r="402" spans="54:58" x14ac:dyDescent="0.25">
      <c r="BB402">
        <v>0</v>
      </c>
      <c r="BC402">
        <v>0</v>
      </c>
      <c r="BD402">
        <v>0</v>
      </c>
      <c r="BE402">
        <v>0</v>
      </c>
      <c r="BF402">
        <v>0</v>
      </c>
    </row>
    <row r="403" spans="54:58" x14ac:dyDescent="0.25">
      <c r="BB403">
        <v>0</v>
      </c>
      <c r="BC403">
        <v>0</v>
      </c>
      <c r="BD403">
        <v>0</v>
      </c>
      <c r="BE403">
        <v>0</v>
      </c>
      <c r="BF403">
        <v>0</v>
      </c>
    </row>
    <row r="404" spans="54:58" x14ac:dyDescent="0.25">
      <c r="BB404">
        <v>0</v>
      </c>
      <c r="BC404">
        <v>0</v>
      </c>
      <c r="BD404">
        <v>0</v>
      </c>
      <c r="BE404">
        <v>0</v>
      </c>
      <c r="BF404">
        <v>0</v>
      </c>
    </row>
    <row r="405" spans="54:58" x14ac:dyDescent="0.25">
      <c r="BB405">
        <v>0</v>
      </c>
      <c r="BC405">
        <v>0</v>
      </c>
      <c r="BD405">
        <v>0</v>
      </c>
      <c r="BE405">
        <v>0</v>
      </c>
      <c r="BF405">
        <v>0</v>
      </c>
    </row>
    <row r="406" spans="54:58" x14ac:dyDescent="0.25">
      <c r="BB406">
        <v>0</v>
      </c>
      <c r="BC406">
        <v>0</v>
      </c>
      <c r="BD406">
        <v>0</v>
      </c>
      <c r="BE406">
        <v>0</v>
      </c>
      <c r="BF406">
        <v>0</v>
      </c>
    </row>
    <row r="407" spans="54:58" x14ac:dyDescent="0.25">
      <c r="BB407">
        <v>0</v>
      </c>
      <c r="BC407">
        <v>0</v>
      </c>
      <c r="BD407">
        <v>0</v>
      </c>
      <c r="BE407">
        <v>0</v>
      </c>
      <c r="BF407">
        <v>0</v>
      </c>
    </row>
    <row r="408" spans="54:58" x14ac:dyDescent="0.25">
      <c r="BB408">
        <v>0</v>
      </c>
      <c r="BC408">
        <v>0</v>
      </c>
      <c r="BD408">
        <v>0</v>
      </c>
      <c r="BE408">
        <v>0</v>
      </c>
      <c r="BF408">
        <v>0</v>
      </c>
    </row>
    <row r="409" spans="54:58" x14ac:dyDescent="0.25">
      <c r="BB409">
        <v>0</v>
      </c>
      <c r="BC409">
        <v>0</v>
      </c>
      <c r="BD409">
        <v>0</v>
      </c>
      <c r="BE409">
        <v>0</v>
      </c>
      <c r="BF409">
        <v>0</v>
      </c>
    </row>
    <row r="410" spans="54:58" x14ac:dyDescent="0.25">
      <c r="BB410">
        <v>0</v>
      </c>
      <c r="BC410">
        <v>0</v>
      </c>
      <c r="BD410">
        <v>0</v>
      </c>
      <c r="BE410">
        <v>0</v>
      </c>
      <c r="BF410">
        <v>0</v>
      </c>
    </row>
    <row r="411" spans="54:58" x14ac:dyDescent="0.25">
      <c r="BB411">
        <v>0</v>
      </c>
      <c r="BC411">
        <v>0</v>
      </c>
      <c r="BD411">
        <v>0</v>
      </c>
      <c r="BE411">
        <v>0</v>
      </c>
      <c r="BF411">
        <v>0</v>
      </c>
    </row>
    <row r="412" spans="54:58" x14ac:dyDescent="0.25">
      <c r="BB412">
        <v>0</v>
      </c>
      <c r="BC412">
        <v>0</v>
      </c>
      <c r="BD412">
        <v>0</v>
      </c>
      <c r="BE412">
        <v>0</v>
      </c>
      <c r="BF412">
        <v>0</v>
      </c>
    </row>
    <row r="413" spans="54:58" x14ac:dyDescent="0.25">
      <c r="BB413">
        <v>0</v>
      </c>
      <c r="BC413">
        <v>0</v>
      </c>
      <c r="BD413">
        <v>0</v>
      </c>
      <c r="BE413">
        <v>0</v>
      </c>
      <c r="BF413">
        <v>0</v>
      </c>
    </row>
    <row r="414" spans="54:58" x14ac:dyDescent="0.25">
      <c r="BB414">
        <v>0</v>
      </c>
      <c r="BC414">
        <v>0</v>
      </c>
      <c r="BD414">
        <v>0</v>
      </c>
      <c r="BE414">
        <v>0</v>
      </c>
      <c r="BF414">
        <v>0</v>
      </c>
    </row>
    <row r="415" spans="54:58" x14ac:dyDescent="0.25">
      <c r="BB415">
        <v>0</v>
      </c>
      <c r="BC415">
        <v>0</v>
      </c>
      <c r="BD415">
        <v>0</v>
      </c>
      <c r="BE415">
        <v>0</v>
      </c>
      <c r="BF415">
        <v>0</v>
      </c>
    </row>
    <row r="416" spans="54:58" x14ac:dyDescent="0.25">
      <c r="BB416">
        <v>0</v>
      </c>
      <c r="BC416">
        <v>0</v>
      </c>
      <c r="BD416">
        <v>0</v>
      </c>
      <c r="BE416">
        <v>0</v>
      </c>
      <c r="BF416">
        <v>0</v>
      </c>
    </row>
    <row r="417" spans="54:58" x14ac:dyDescent="0.25">
      <c r="BB417">
        <v>0</v>
      </c>
      <c r="BC417">
        <v>0</v>
      </c>
      <c r="BD417">
        <v>0</v>
      </c>
      <c r="BE417">
        <v>0</v>
      </c>
      <c r="BF417">
        <v>0</v>
      </c>
    </row>
    <row r="418" spans="54:58" x14ac:dyDescent="0.25">
      <c r="BB418">
        <v>0</v>
      </c>
      <c r="BC418">
        <v>0</v>
      </c>
      <c r="BD418">
        <v>0</v>
      </c>
      <c r="BE418">
        <v>0</v>
      </c>
      <c r="BF418">
        <v>0</v>
      </c>
    </row>
    <row r="419" spans="54:58" x14ac:dyDescent="0.25">
      <c r="BB419">
        <v>0</v>
      </c>
      <c r="BC419">
        <v>0</v>
      </c>
      <c r="BD419">
        <v>0</v>
      </c>
      <c r="BE419">
        <v>0</v>
      </c>
      <c r="BF419">
        <v>0</v>
      </c>
    </row>
    <row r="420" spans="54:58" x14ac:dyDescent="0.25">
      <c r="BB420">
        <v>0</v>
      </c>
      <c r="BC420">
        <v>0</v>
      </c>
      <c r="BD420">
        <v>0</v>
      </c>
      <c r="BE420">
        <v>0</v>
      </c>
      <c r="BF420">
        <v>0</v>
      </c>
    </row>
    <row r="421" spans="54:58" x14ac:dyDescent="0.25">
      <c r="BB421">
        <v>0</v>
      </c>
      <c r="BC421">
        <v>0</v>
      </c>
      <c r="BD421">
        <v>0</v>
      </c>
      <c r="BE421">
        <v>0</v>
      </c>
      <c r="BF421">
        <v>0</v>
      </c>
    </row>
    <row r="422" spans="54:58" x14ac:dyDescent="0.25">
      <c r="BB422">
        <v>0</v>
      </c>
      <c r="BC422">
        <v>0</v>
      </c>
      <c r="BD422">
        <v>0</v>
      </c>
      <c r="BE422">
        <v>0</v>
      </c>
      <c r="BF422">
        <v>0</v>
      </c>
    </row>
    <row r="423" spans="54:58" x14ac:dyDescent="0.25">
      <c r="BB423">
        <v>0</v>
      </c>
      <c r="BC423">
        <v>0</v>
      </c>
      <c r="BD423">
        <v>0</v>
      </c>
      <c r="BE423">
        <v>0</v>
      </c>
      <c r="BF423">
        <v>0</v>
      </c>
    </row>
    <row r="424" spans="54:58" x14ac:dyDescent="0.25">
      <c r="BB424">
        <v>0</v>
      </c>
      <c r="BC424">
        <v>0</v>
      </c>
      <c r="BD424">
        <v>0</v>
      </c>
      <c r="BE424">
        <v>0</v>
      </c>
      <c r="BF424">
        <v>0</v>
      </c>
    </row>
    <row r="425" spans="54:58" x14ac:dyDescent="0.25">
      <c r="BB425">
        <v>0</v>
      </c>
      <c r="BC425">
        <v>0</v>
      </c>
      <c r="BD425">
        <v>0</v>
      </c>
      <c r="BE425">
        <v>0</v>
      </c>
      <c r="BF425">
        <v>0</v>
      </c>
    </row>
    <row r="426" spans="54:58" x14ac:dyDescent="0.25">
      <c r="BB426">
        <v>0</v>
      </c>
      <c r="BC426">
        <v>0</v>
      </c>
      <c r="BD426">
        <v>0</v>
      </c>
      <c r="BE426">
        <v>0</v>
      </c>
      <c r="BF426">
        <v>0</v>
      </c>
    </row>
    <row r="427" spans="54:58" x14ac:dyDescent="0.25">
      <c r="BB427">
        <v>0</v>
      </c>
      <c r="BC427">
        <v>0</v>
      </c>
      <c r="BD427">
        <v>0</v>
      </c>
      <c r="BE427">
        <v>0</v>
      </c>
      <c r="BF427">
        <v>0</v>
      </c>
    </row>
    <row r="428" spans="54:58" x14ac:dyDescent="0.25">
      <c r="BB428">
        <v>0</v>
      </c>
      <c r="BC428">
        <v>0</v>
      </c>
      <c r="BD428">
        <v>0</v>
      </c>
      <c r="BE428">
        <v>0</v>
      </c>
      <c r="BF428">
        <v>0</v>
      </c>
    </row>
    <row r="429" spans="54:58" x14ac:dyDescent="0.25">
      <c r="BB429">
        <v>0</v>
      </c>
      <c r="BC429">
        <v>0</v>
      </c>
      <c r="BD429">
        <v>0</v>
      </c>
      <c r="BE429">
        <v>0</v>
      </c>
      <c r="BF429">
        <v>0</v>
      </c>
    </row>
    <row r="430" spans="54:58" x14ac:dyDescent="0.25">
      <c r="BB430">
        <v>0</v>
      </c>
      <c r="BC430">
        <v>0</v>
      </c>
      <c r="BD430">
        <v>0</v>
      </c>
      <c r="BE430">
        <v>0</v>
      </c>
      <c r="BF430">
        <v>0</v>
      </c>
    </row>
    <row r="431" spans="54:58" x14ac:dyDescent="0.25">
      <c r="BB431">
        <v>0</v>
      </c>
      <c r="BC431">
        <v>0</v>
      </c>
      <c r="BD431">
        <v>0</v>
      </c>
      <c r="BE431">
        <v>0</v>
      </c>
      <c r="BF431">
        <v>0</v>
      </c>
    </row>
    <row r="432" spans="54:58" x14ac:dyDescent="0.25">
      <c r="BB432">
        <v>0</v>
      </c>
      <c r="BC432">
        <v>0</v>
      </c>
      <c r="BD432">
        <v>0</v>
      </c>
      <c r="BE432">
        <v>0</v>
      </c>
      <c r="BF432">
        <v>0</v>
      </c>
    </row>
    <row r="433" spans="54:58" x14ac:dyDescent="0.25">
      <c r="BB433">
        <v>0</v>
      </c>
      <c r="BC433">
        <v>0</v>
      </c>
      <c r="BD433">
        <v>0</v>
      </c>
      <c r="BE433">
        <v>0</v>
      </c>
      <c r="BF433">
        <v>0</v>
      </c>
    </row>
    <row r="434" spans="54:58" x14ac:dyDescent="0.25">
      <c r="BB434">
        <v>0</v>
      </c>
      <c r="BC434">
        <v>0</v>
      </c>
      <c r="BD434">
        <v>0</v>
      </c>
      <c r="BE434">
        <v>0</v>
      </c>
      <c r="BF434">
        <v>0</v>
      </c>
    </row>
    <row r="435" spans="54:58" x14ac:dyDescent="0.25">
      <c r="BB435">
        <v>0</v>
      </c>
      <c r="BC435">
        <v>0</v>
      </c>
      <c r="BD435">
        <v>0</v>
      </c>
      <c r="BE435">
        <v>0</v>
      </c>
      <c r="BF435">
        <v>0</v>
      </c>
    </row>
    <row r="436" spans="54:58" x14ac:dyDescent="0.25">
      <c r="BB436">
        <v>0</v>
      </c>
      <c r="BC436">
        <v>0</v>
      </c>
      <c r="BD436">
        <v>0</v>
      </c>
      <c r="BE436">
        <v>0</v>
      </c>
      <c r="BF436">
        <v>0</v>
      </c>
    </row>
    <row r="437" spans="54:58" x14ac:dyDescent="0.25">
      <c r="BB437">
        <v>0</v>
      </c>
      <c r="BC437">
        <v>0</v>
      </c>
      <c r="BD437">
        <v>0</v>
      </c>
      <c r="BE437">
        <v>0</v>
      </c>
      <c r="BF437">
        <v>0</v>
      </c>
    </row>
    <row r="438" spans="54:58" x14ac:dyDescent="0.25">
      <c r="BB438">
        <v>0</v>
      </c>
      <c r="BC438">
        <v>0</v>
      </c>
      <c r="BD438">
        <v>0</v>
      </c>
      <c r="BE438">
        <v>0</v>
      </c>
      <c r="BF438">
        <v>0</v>
      </c>
    </row>
    <row r="439" spans="54:58" x14ac:dyDescent="0.25">
      <c r="BB439">
        <v>0</v>
      </c>
      <c r="BC439">
        <v>0</v>
      </c>
      <c r="BD439">
        <v>0</v>
      </c>
      <c r="BE439">
        <v>0</v>
      </c>
      <c r="BF439">
        <v>0</v>
      </c>
    </row>
    <row r="440" spans="54:58" x14ac:dyDescent="0.25">
      <c r="BB440">
        <v>0</v>
      </c>
      <c r="BC440">
        <v>0</v>
      </c>
      <c r="BD440">
        <v>0</v>
      </c>
      <c r="BE440">
        <v>0</v>
      </c>
      <c r="BF440">
        <v>0</v>
      </c>
    </row>
    <row r="441" spans="54:58" x14ac:dyDescent="0.25">
      <c r="BB441">
        <v>0</v>
      </c>
      <c r="BC441">
        <v>0</v>
      </c>
      <c r="BD441">
        <v>0</v>
      </c>
      <c r="BE441">
        <v>0</v>
      </c>
      <c r="BF441">
        <v>0</v>
      </c>
    </row>
    <row r="442" spans="54:58" x14ac:dyDescent="0.25">
      <c r="BB442">
        <v>0</v>
      </c>
      <c r="BC442">
        <v>0</v>
      </c>
      <c r="BD442">
        <v>0</v>
      </c>
      <c r="BE442">
        <v>0</v>
      </c>
      <c r="BF442">
        <v>0</v>
      </c>
    </row>
    <row r="443" spans="54:58" x14ac:dyDescent="0.25">
      <c r="BB443">
        <v>0</v>
      </c>
      <c r="BC443">
        <v>0</v>
      </c>
      <c r="BD443">
        <v>0</v>
      </c>
      <c r="BE443">
        <v>0</v>
      </c>
      <c r="BF443">
        <v>0</v>
      </c>
    </row>
    <row r="444" spans="54:58" x14ac:dyDescent="0.25">
      <c r="BB444">
        <v>0</v>
      </c>
      <c r="BC444">
        <v>0</v>
      </c>
      <c r="BD444">
        <v>0</v>
      </c>
      <c r="BE444">
        <v>0</v>
      </c>
      <c r="BF444">
        <v>0</v>
      </c>
    </row>
    <row r="445" spans="54:58" x14ac:dyDescent="0.25">
      <c r="BB445">
        <v>0</v>
      </c>
      <c r="BC445">
        <v>0</v>
      </c>
      <c r="BD445">
        <v>0</v>
      </c>
      <c r="BE445">
        <v>0</v>
      </c>
      <c r="BF445">
        <v>0</v>
      </c>
    </row>
    <row r="446" spans="54:58" x14ac:dyDescent="0.25">
      <c r="BB446">
        <v>0</v>
      </c>
      <c r="BC446">
        <v>0</v>
      </c>
      <c r="BD446">
        <v>0</v>
      </c>
      <c r="BE446">
        <v>0</v>
      </c>
      <c r="BF446">
        <v>0</v>
      </c>
    </row>
    <row r="447" spans="54:58" x14ac:dyDescent="0.25">
      <c r="BB447">
        <v>0</v>
      </c>
      <c r="BC447">
        <v>0</v>
      </c>
      <c r="BD447">
        <v>0</v>
      </c>
      <c r="BE447">
        <v>0</v>
      </c>
      <c r="BF447">
        <v>0</v>
      </c>
    </row>
    <row r="448" spans="54:58" x14ac:dyDescent="0.25">
      <c r="BB448">
        <v>0</v>
      </c>
      <c r="BC448">
        <v>0</v>
      </c>
      <c r="BD448">
        <v>0</v>
      </c>
      <c r="BE448">
        <v>0</v>
      </c>
      <c r="BF448">
        <v>0</v>
      </c>
    </row>
    <row r="449" spans="54:58" x14ac:dyDescent="0.25">
      <c r="BB449">
        <v>0</v>
      </c>
      <c r="BC449">
        <v>0</v>
      </c>
      <c r="BD449">
        <v>0</v>
      </c>
      <c r="BE449">
        <v>0</v>
      </c>
      <c r="BF449">
        <v>0</v>
      </c>
    </row>
    <row r="450" spans="54:58" x14ac:dyDescent="0.25">
      <c r="BB450">
        <v>0</v>
      </c>
      <c r="BC450">
        <v>0</v>
      </c>
      <c r="BD450">
        <v>0</v>
      </c>
      <c r="BE450">
        <v>0</v>
      </c>
      <c r="BF450">
        <v>0</v>
      </c>
    </row>
    <row r="451" spans="54:58" x14ac:dyDescent="0.25">
      <c r="BB451">
        <v>0</v>
      </c>
      <c r="BC451">
        <v>0</v>
      </c>
      <c r="BD451">
        <v>0</v>
      </c>
      <c r="BE451">
        <v>0</v>
      </c>
      <c r="BF451">
        <v>0</v>
      </c>
    </row>
    <row r="452" spans="54:58" x14ac:dyDescent="0.25">
      <c r="BB452">
        <v>0</v>
      </c>
      <c r="BC452">
        <v>0</v>
      </c>
      <c r="BD452">
        <v>0</v>
      </c>
      <c r="BE452">
        <v>0</v>
      </c>
      <c r="BF452">
        <v>0</v>
      </c>
    </row>
    <row r="453" spans="54:58" x14ac:dyDescent="0.25">
      <c r="BB453">
        <v>0</v>
      </c>
      <c r="BC453">
        <v>0</v>
      </c>
      <c r="BD453">
        <v>0</v>
      </c>
      <c r="BE453">
        <v>0</v>
      </c>
      <c r="BF453">
        <v>0</v>
      </c>
    </row>
    <row r="454" spans="54:58" x14ac:dyDescent="0.25">
      <c r="BB454">
        <v>0</v>
      </c>
      <c r="BC454">
        <v>0</v>
      </c>
      <c r="BD454">
        <v>0</v>
      </c>
      <c r="BE454">
        <v>0</v>
      </c>
      <c r="BF454">
        <v>0</v>
      </c>
    </row>
    <row r="455" spans="54:58" x14ac:dyDescent="0.25">
      <c r="BB455">
        <v>0</v>
      </c>
      <c r="BC455">
        <v>0</v>
      </c>
      <c r="BD455">
        <v>0</v>
      </c>
      <c r="BE455">
        <v>0</v>
      </c>
      <c r="BF455">
        <v>0</v>
      </c>
    </row>
    <row r="456" spans="54:58" x14ac:dyDescent="0.25">
      <c r="BB456">
        <v>0</v>
      </c>
      <c r="BC456">
        <v>0</v>
      </c>
      <c r="BD456">
        <v>0</v>
      </c>
      <c r="BE456">
        <v>0</v>
      </c>
      <c r="BF456">
        <v>0</v>
      </c>
    </row>
    <row r="457" spans="54:58" x14ac:dyDescent="0.25">
      <c r="BB457">
        <v>0</v>
      </c>
      <c r="BC457">
        <v>0</v>
      </c>
      <c r="BD457">
        <v>0</v>
      </c>
      <c r="BE457">
        <v>0</v>
      </c>
      <c r="BF457">
        <v>0</v>
      </c>
    </row>
    <row r="458" spans="54:58" x14ac:dyDescent="0.25">
      <c r="BB458">
        <v>0</v>
      </c>
      <c r="BC458">
        <v>0</v>
      </c>
      <c r="BD458">
        <v>0</v>
      </c>
      <c r="BE458">
        <v>0</v>
      </c>
      <c r="BF458">
        <v>0</v>
      </c>
    </row>
    <row r="459" spans="54:58" x14ac:dyDescent="0.25">
      <c r="BB459">
        <v>0</v>
      </c>
      <c r="BC459">
        <v>0</v>
      </c>
      <c r="BD459">
        <v>0</v>
      </c>
      <c r="BE459">
        <v>0</v>
      </c>
      <c r="BF459">
        <v>0</v>
      </c>
    </row>
    <row r="460" spans="54:58" x14ac:dyDescent="0.25">
      <c r="BB460">
        <v>0</v>
      </c>
      <c r="BC460">
        <v>0</v>
      </c>
      <c r="BD460">
        <v>0</v>
      </c>
      <c r="BE460">
        <v>0</v>
      </c>
      <c r="BF460">
        <v>0</v>
      </c>
    </row>
    <row r="461" spans="54:58" x14ac:dyDescent="0.25">
      <c r="BB461">
        <v>0</v>
      </c>
      <c r="BC461">
        <v>0</v>
      </c>
      <c r="BD461">
        <v>0</v>
      </c>
      <c r="BE461">
        <v>0</v>
      </c>
      <c r="BF461">
        <v>0</v>
      </c>
    </row>
    <row r="462" spans="54:58" x14ac:dyDescent="0.25">
      <c r="BB462">
        <v>0</v>
      </c>
      <c r="BC462">
        <v>0</v>
      </c>
      <c r="BD462">
        <v>0</v>
      </c>
      <c r="BE462">
        <v>0</v>
      </c>
      <c r="BF462">
        <v>0</v>
      </c>
    </row>
    <row r="463" spans="54:58" x14ac:dyDescent="0.25">
      <c r="BB463">
        <v>0</v>
      </c>
      <c r="BC463">
        <v>0</v>
      </c>
      <c r="BD463">
        <v>0</v>
      </c>
      <c r="BE463">
        <v>0</v>
      </c>
      <c r="BF463">
        <v>0</v>
      </c>
    </row>
    <row r="464" spans="54:58" x14ac:dyDescent="0.25">
      <c r="BB464">
        <v>0</v>
      </c>
      <c r="BC464">
        <v>0</v>
      </c>
      <c r="BD464">
        <v>0</v>
      </c>
      <c r="BE464">
        <v>0</v>
      </c>
      <c r="BF464">
        <v>0</v>
      </c>
    </row>
    <row r="465" spans="54:58" x14ac:dyDescent="0.25">
      <c r="BB465">
        <v>0</v>
      </c>
      <c r="BC465">
        <v>0</v>
      </c>
      <c r="BD465">
        <v>0</v>
      </c>
      <c r="BE465">
        <v>0</v>
      </c>
      <c r="BF465">
        <v>0</v>
      </c>
    </row>
    <row r="466" spans="54:58" x14ac:dyDescent="0.25">
      <c r="BB466">
        <v>0</v>
      </c>
      <c r="BC466">
        <v>0</v>
      </c>
      <c r="BD466">
        <v>0</v>
      </c>
      <c r="BE466">
        <v>0</v>
      </c>
      <c r="BF466">
        <v>0</v>
      </c>
    </row>
    <row r="467" spans="54:58" x14ac:dyDescent="0.25">
      <c r="BB467">
        <v>0</v>
      </c>
      <c r="BC467">
        <v>0</v>
      </c>
      <c r="BD467">
        <v>0</v>
      </c>
      <c r="BE467">
        <v>0</v>
      </c>
      <c r="BF467">
        <v>0</v>
      </c>
    </row>
    <row r="468" spans="54:58" x14ac:dyDescent="0.25">
      <c r="BB468">
        <v>0</v>
      </c>
      <c r="BC468">
        <v>0</v>
      </c>
      <c r="BD468">
        <v>0</v>
      </c>
      <c r="BE468">
        <v>0</v>
      </c>
      <c r="BF468">
        <v>0</v>
      </c>
    </row>
    <row r="469" spans="54:58" x14ac:dyDescent="0.25">
      <c r="BB469">
        <v>0</v>
      </c>
      <c r="BC469">
        <v>0</v>
      </c>
      <c r="BD469">
        <v>0</v>
      </c>
      <c r="BE469">
        <v>0</v>
      </c>
      <c r="BF469">
        <v>0</v>
      </c>
    </row>
    <row r="470" spans="54:58" x14ac:dyDescent="0.25">
      <c r="BB470">
        <v>0</v>
      </c>
      <c r="BC470">
        <v>0</v>
      </c>
      <c r="BD470">
        <v>0</v>
      </c>
      <c r="BE470">
        <v>0</v>
      </c>
      <c r="BF470">
        <v>0</v>
      </c>
    </row>
    <row r="471" spans="54:58" x14ac:dyDescent="0.25">
      <c r="BB471">
        <v>0</v>
      </c>
      <c r="BC471">
        <v>0</v>
      </c>
      <c r="BD471">
        <v>0</v>
      </c>
      <c r="BE471">
        <v>0</v>
      </c>
      <c r="BF471">
        <v>0</v>
      </c>
    </row>
    <row r="472" spans="54:58" x14ac:dyDescent="0.25">
      <c r="BB472">
        <v>0</v>
      </c>
      <c r="BC472">
        <v>0</v>
      </c>
      <c r="BD472">
        <v>0</v>
      </c>
      <c r="BE472">
        <v>0</v>
      </c>
      <c r="BF472">
        <v>0</v>
      </c>
    </row>
    <row r="473" spans="54:58" x14ac:dyDescent="0.25">
      <c r="BB473">
        <v>0</v>
      </c>
      <c r="BC473">
        <v>0</v>
      </c>
      <c r="BD473">
        <v>0</v>
      </c>
      <c r="BE473">
        <v>0</v>
      </c>
      <c r="BF473">
        <v>0</v>
      </c>
    </row>
    <row r="474" spans="54:58" x14ac:dyDescent="0.25">
      <c r="BB474">
        <v>0</v>
      </c>
      <c r="BC474">
        <v>0</v>
      </c>
      <c r="BD474">
        <v>0</v>
      </c>
      <c r="BE474">
        <v>0</v>
      </c>
      <c r="BF474">
        <v>0</v>
      </c>
    </row>
    <row r="475" spans="54:58" x14ac:dyDescent="0.25">
      <c r="BB475">
        <v>0</v>
      </c>
      <c r="BC475">
        <v>0</v>
      </c>
      <c r="BD475">
        <v>0</v>
      </c>
      <c r="BE475">
        <v>0</v>
      </c>
      <c r="BF475">
        <v>0</v>
      </c>
    </row>
    <row r="476" spans="54:58" x14ac:dyDescent="0.25">
      <c r="BB476">
        <v>0</v>
      </c>
      <c r="BC476">
        <v>0</v>
      </c>
      <c r="BD476">
        <v>0</v>
      </c>
      <c r="BE476">
        <v>0</v>
      </c>
      <c r="BF476">
        <v>0</v>
      </c>
    </row>
    <row r="477" spans="54:58" x14ac:dyDescent="0.25">
      <c r="BB477">
        <v>0</v>
      </c>
      <c r="BC477">
        <v>0</v>
      </c>
      <c r="BD477">
        <v>0</v>
      </c>
      <c r="BE477">
        <v>0</v>
      </c>
      <c r="BF477">
        <v>0</v>
      </c>
    </row>
    <row r="478" spans="54:58" x14ac:dyDescent="0.25">
      <c r="BB478">
        <v>0</v>
      </c>
      <c r="BC478">
        <v>0</v>
      </c>
      <c r="BD478">
        <v>0</v>
      </c>
      <c r="BE478">
        <v>0</v>
      </c>
      <c r="BF478">
        <v>0</v>
      </c>
    </row>
    <row r="479" spans="54:58" x14ac:dyDescent="0.25">
      <c r="BB479">
        <v>0</v>
      </c>
      <c r="BC479">
        <v>0</v>
      </c>
      <c r="BD479">
        <v>0</v>
      </c>
      <c r="BE479">
        <v>0</v>
      </c>
      <c r="BF479">
        <v>0</v>
      </c>
    </row>
    <row r="480" spans="54:58" x14ac:dyDescent="0.25">
      <c r="BB480">
        <v>0</v>
      </c>
      <c r="BC480">
        <v>0</v>
      </c>
      <c r="BD480">
        <v>0</v>
      </c>
      <c r="BE480">
        <v>0</v>
      </c>
      <c r="BF480">
        <v>0</v>
      </c>
    </row>
    <row r="481" spans="54:58" x14ac:dyDescent="0.25">
      <c r="BB481">
        <v>0</v>
      </c>
      <c r="BC481">
        <v>0</v>
      </c>
      <c r="BD481">
        <v>0</v>
      </c>
      <c r="BE481">
        <v>0</v>
      </c>
      <c r="BF481">
        <v>0</v>
      </c>
    </row>
    <row r="482" spans="54:58" x14ac:dyDescent="0.25">
      <c r="BB482">
        <v>0</v>
      </c>
      <c r="BC482">
        <v>0</v>
      </c>
      <c r="BD482">
        <v>0</v>
      </c>
      <c r="BE482">
        <v>0</v>
      </c>
      <c r="BF482">
        <v>0</v>
      </c>
    </row>
    <row r="483" spans="54:58" x14ac:dyDescent="0.25">
      <c r="BB483">
        <v>0</v>
      </c>
      <c r="BC483">
        <v>0</v>
      </c>
      <c r="BD483">
        <v>0</v>
      </c>
      <c r="BE483">
        <v>0</v>
      </c>
      <c r="BF483">
        <v>0</v>
      </c>
    </row>
    <row r="484" spans="54:58" x14ac:dyDescent="0.25">
      <c r="BB484">
        <v>0</v>
      </c>
      <c r="BC484">
        <v>0</v>
      </c>
      <c r="BD484">
        <v>0</v>
      </c>
      <c r="BE484">
        <v>0</v>
      </c>
      <c r="BF484">
        <v>0</v>
      </c>
    </row>
    <row r="485" spans="54:58" x14ac:dyDescent="0.25">
      <c r="BB485">
        <v>0</v>
      </c>
      <c r="BC485">
        <v>0</v>
      </c>
      <c r="BD485">
        <v>0</v>
      </c>
      <c r="BE485">
        <v>0</v>
      </c>
      <c r="BF485">
        <v>0</v>
      </c>
    </row>
    <row r="486" spans="54:58" x14ac:dyDescent="0.25">
      <c r="BB486">
        <v>0</v>
      </c>
      <c r="BC486">
        <v>0</v>
      </c>
      <c r="BD486">
        <v>0</v>
      </c>
      <c r="BE486">
        <v>0</v>
      </c>
      <c r="BF486">
        <v>0</v>
      </c>
    </row>
    <row r="487" spans="54:58" x14ac:dyDescent="0.25">
      <c r="BB487">
        <v>0</v>
      </c>
      <c r="BC487">
        <v>0</v>
      </c>
      <c r="BD487">
        <v>0</v>
      </c>
      <c r="BE487">
        <v>0</v>
      </c>
      <c r="BF487">
        <v>0</v>
      </c>
    </row>
    <row r="488" spans="54:58" x14ac:dyDescent="0.25">
      <c r="BB488">
        <v>0</v>
      </c>
      <c r="BC488">
        <v>0</v>
      </c>
      <c r="BD488">
        <v>0</v>
      </c>
      <c r="BE488">
        <v>0</v>
      </c>
      <c r="BF488">
        <v>0</v>
      </c>
    </row>
    <row r="489" spans="54:58" x14ac:dyDescent="0.25">
      <c r="BB489">
        <v>0</v>
      </c>
      <c r="BC489">
        <v>0</v>
      </c>
      <c r="BD489">
        <v>0</v>
      </c>
      <c r="BE489">
        <v>0</v>
      </c>
      <c r="BF489">
        <v>0</v>
      </c>
    </row>
    <row r="490" spans="54:58" x14ac:dyDescent="0.25">
      <c r="BB490">
        <v>0</v>
      </c>
      <c r="BC490">
        <v>0</v>
      </c>
      <c r="BD490">
        <v>0</v>
      </c>
      <c r="BE490">
        <v>0</v>
      </c>
      <c r="BF490">
        <v>0</v>
      </c>
    </row>
    <row r="491" spans="54:58" x14ac:dyDescent="0.25">
      <c r="BB491">
        <v>0</v>
      </c>
      <c r="BC491">
        <v>0</v>
      </c>
      <c r="BD491">
        <v>0</v>
      </c>
      <c r="BE491">
        <v>0</v>
      </c>
      <c r="BF491">
        <v>0</v>
      </c>
    </row>
    <row r="492" spans="54:58" x14ac:dyDescent="0.25">
      <c r="BB492">
        <v>0</v>
      </c>
      <c r="BC492">
        <v>0</v>
      </c>
      <c r="BD492">
        <v>0</v>
      </c>
      <c r="BE492">
        <v>0</v>
      </c>
      <c r="BF492">
        <v>0</v>
      </c>
    </row>
    <row r="493" spans="54:58" x14ac:dyDescent="0.25">
      <c r="BB493">
        <v>0</v>
      </c>
      <c r="BC493">
        <v>0</v>
      </c>
      <c r="BD493">
        <v>0</v>
      </c>
      <c r="BE493">
        <v>0</v>
      </c>
      <c r="BF493">
        <v>0</v>
      </c>
    </row>
    <row r="494" spans="54:58" x14ac:dyDescent="0.25">
      <c r="BB494">
        <v>0</v>
      </c>
      <c r="BC494">
        <v>0</v>
      </c>
      <c r="BD494">
        <v>0</v>
      </c>
      <c r="BE494">
        <v>0</v>
      </c>
      <c r="BF494">
        <v>0</v>
      </c>
    </row>
    <row r="495" spans="54:58" x14ac:dyDescent="0.25">
      <c r="BB495">
        <v>0</v>
      </c>
      <c r="BC495">
        <v>0</v>
      </c>
      <c r="BD495">
        <v>0</v>
      </c>
      <c r="BE495">
        <v>0</v>
      </c>
      <c r="BF495">
        <v>0</v>
      </c>
    </row>
    <row r="496" spans="54:58" x14ac:dyDescent="0.25">
      <c r="BB496">
        <v>0</v>
      </c>
      <c r="BC496">
        <v>0</v>
      </c>
      <c r="BD496">
        <v>0</v>
      </c>
      <c r="BE496">
        <v>0</v>
      </c>
      <c r="BF496">
        <v>0</v>
      </c>
    </row>
    <row r="497" spans="54:58" x14ac:dyDescent="0.25">
      <c r="BB497">
        <v>0</v>
      </c>
      <c r="BC497">
        <v>0</v>
      </c>
      <c r="BD497">
        <v>0</v>
      </c>
      <c r="BE497">
        <v>0</v>
      </c>
      <c r="BF497">
        <v>0</v>
      </c>
    </row>
    <row r="498" spans="54:58" x14ac:dyDescent="0.25">
      <c r="BB498">
        <v>0</v>
      </c>
      <c r="BC498">
        <v>0</v>
      </c>
      <c r="BD498">
        <v>0</v>
      </c>
      <c r="BE498">
        <v>0</v>
      </c>
      <c r="BF498">
        <v>0</v>
      </c>
    </row>
    <row r="499" spans="54:58" x14ac:dyDescent="0.25">
      <c r="BB499">
        <v>0</v>
      </c>
      <c r="BC499">
        <v>0</v>
      </c>
      <c r="BD499">
        <v>0</v>
      </c>
      <c r="BE499">
        <v>0</v>
      </c>
      <c r="BF499">
        <v>0</v>
      </c>
    </row>
    <row r="500" spans="54:58" x14ac:dyDescent="0.25">
      <c r="BB500">
        <v>0</v>
      </c>
      <c r="BC500">
        <v>0</v>
      </c>
      <c r="BD500">
        <v>0</v>
      </c>
      <c r="BE500">
        <v>0</v>
      </c>
      <c r="BF500">
        <v>0</v>
      </c>
    </row>
    <row r="501" spans="54:58" x14ac:dyDescent="0.25">
      <c r="BB501">
        <v>0</v>
      </c>
      <c r="BC501">
        <v>0</v>
      </c>
      <c r="BD501">
        <v>0</v>
      </c>
      <c r="BE501">
        <v>0</v>
      </c>
      <c r="BF501">
        <v>0</v>
      </c>
    </row>
    <row r="502" spans="54:58" x14ac:dyDescent="0.25">
      <c r="BB502">
        <v>0</v>
      </c>
      <c r="BC502">
        <v>0</v>
      </c>
      <c r="BD502">
        <v>0</v>
      </c>
      <c r="BE502">
        <v>0</v>
      </c>
      <c r="BF502">
        <v>0</v>
      </c>
    </row>
    <row r="503" spans="54:58" x14ac:dyDescent="0.25">
      <c r="BB503">
        <v>0</v>
      </c>
      <c r="BC503">
        <v>0</v>
      </c>
      <c r="BD503">
        <v>0</v>
      </c>
      <c r="BE503">
        <v>0</v>
      </c>
      <c r="BF503">
        <v>0</v>
      </c>
    </row>
    <row r="504" spans="54:58" x14ac:dyDescent="0.25">
      <c r="BB504">
        <v>0</v>
      </c>
      <c r="BC504">
        <v>0</v>
      </c>
      <c r="BD504">
        <v>0</v>
      </c>
      <c r="BE504">
        <v>0</v>
      </c>
      <c r="BF504">
        <v>0</v>
      </c>
    </row>
    <row r="505" spans="54:58" x14ac:dyDescent="0.25">
      <c r="BB505">
        <v>0</v>
      </c>
      <c r="BC505">
        <v>0</v>
      </c>
      <c r="BD505">
        <v>0</v>
      </c>
      <c r="BE505">
        <v>0</v>
      </c>
      <c r="BF505">
        <v>0</v>
      </c>
    </row>
    <row r="506" spans="54:58" x14ac:dyDescent="0.25">
      <c r="BB506">
        <v>0</v>
      </c>
      <c r="BC506">
        <v>0</v>
      </c>
      <c r="BD506">
        <v>0</v>
      </c>
      <c r="BE506">
        <v>0</v>
      </c>
      <c r="BF506">
        <v>0</v>
      </c>
    </row>
    <row r="507" spans="54:58" x14ac:dyDescent="0.25">
      <c r="BB507">
        <v>0</v>
      </c>
      <c r="BC507">
        <v>0</v>
      </c>
      <c r="BD507">
        <v>0</v>
      </c>
      <c r="BE507">
        <v>0</v>
      </c>
      <c r="BF507">
        <v>0</v>
      </c>
    </row>
    <row r="508" spans="54:58" x14ac:dyDescent="0.25">
      <c r="BB508">
        <v>0</v>
      </c>
      <c r="BC508">
        <v>0</v>
      </c>
      <c r="BD508">
        <v>0</v>
      </c>
      <c r="BE508">
        <v>0</v>
      </c>
      <c r="BF508">
        <v>0</v>
      </c>
    </row>
    <row r="509" spans="54:58" x14ac:dyDescent="0.25">
      <c r="BB509">
        <v>0</v>
      </c>
      <c r="BC509">
        <v>0</v>
      </c>
      <c r="BD509">
        <v>0</v>
      </c>
      <c r="BE509">
        <v>0</v>
      </c>
      <c r="BF509">
        <v>0</v>
      </c>
    </row>
    <row r="510" spans="54:58" x14ac:dyDescent="0.25">
      <c r="BB510">
        <v>0</v>
      </c>
      <c r="BC510">
        <v>0</v>
      </c>
      <c r="BD510">
        <v>0</v>
      </c>
      <c r="BE510">
        <v>0</v>
      </c>
      <c r="BF510">
        <v>0</v>
      </c>
    </row>
    <row r="511" spans="54:58" x14ac:dyDescent="0.25">
      <c r="BB511">
        <v>0</v>
      </c>
      <c r="BC511">
        <v>0</v>
      </c>
      <c r="BD511">
        <v>0</v>
      </c>
      <c r="BE511">
        <v>0</v>
      </c>
      <c r="BF511">
        <v>0</v>
      </c>
    </row>
    <row r="512" spans="54:58" x14ac:dyDescent="0.25">
      <c r="BB512">
        <v>0</v>
      </c>
      <c r="BC512">
        <v>0</v>
      </c>
      <c r="BD512">
        <v>0</v>
      </c>
      <c r="BE512">
        <v>0</v>
      </c>
      <c r="BF512">
        <v>0</v>
      </c>
    </row>
    <row r="513" spans="54:58" x14ac:dyDescent="0.25">
      <c r="BB513">
        <v>0</v>
      </c>
      <c r="BC513">
        <v>0</v>
      </c>
      <c r="BD513">
        <v>0</v>
      </c>
      <c r="BE513">
        <v>0</v>
      </c>
      <c r="BF513">
        <v>0</v>
      </c>
    </row>
    <row r="514" spans="54:58" x14ac:dyDescent="0.25">
      <c r="BB514">
        <v>0</v>
      </c>
      <c r="BC514">
        <v>0</v>
      </c>
      <c r="BD514">
        <v>0</v>
      </c>
      <c r="BE514">
        <v>0</v>
      </c>
      <c r="BF514">
        <v>0</v>
      </c>
    </row>
    <row r="515" spans="54:58" x14ac:dyDescent="0.25">
      <c r="BB515">
        <v>0</v>
      </c>
      <c r="BC515">
        <v>0</v>
      </c>
      <c r="BD515">
        <v>0</v>
      </c>
      <c r="BE515">
        <v>0</v>
      </c>
      <c r="BF515">
        <v>0</v>
      </c>
    </row>
    <row r="516" spans="54:58" x14ac:dyDescent="0.25">
      <c r="BB516">
        <v>0</v>
      </c>
      <c r="BC516">
        <v>0</v>
      </c>
      <c r="BD516">
        <v>0</v>
      </c>
      <c r="BE516">
        <v>0</v>
      </c>
      <c r="BF516">
        <v>0</v>
      </c>
    </row>
    <row r="517" spans="54:58" x14ac:dyDescent="0.25">
      <c r="BB517">
        <v>0</v>
      </c>
      <c r="BC517">
        <v>0</v>
      </c>
      <c r="BD517">
        <v>0</v>
      </c>
      <c r="BE517">
        <v>0</v>
      </c>
      <c r="BF517">
        <v>0</v>
      </c>
    </row>
    <row r="518" spans="54:58" x14ac:dyDescent="0.25">
      <c r="BB518">
        <v>0</v>
      </c>
      <c r="BC518">
        <v>0</v>
      </c>
      <c r="BD518">
        <v>0</v>
      </c>
      <c r="BE518">
        <v>0</v>
      </c>
      <c r="BF518">
        <v>0</v>
      </c>
    </row>
    <row r="519" spans="54:58" x14ac:dyDescent="0.25">
      <c r="BB519">
        <v>0</v>
      </c>
      <c r="BC519">
        <v>0</v>
      </c>
      <c r="BD519">
        <v>0</v>
      </c>
      <c r="BE519">
        <v>0</v>
      </c>
      <c r="BF519">
        <v>0</v>
      </c>
    </row>
    <row r="520" spans="54:58" x14ac:dyDescent="0.25">
      <c r="BB520">
        <v>0</v>
      </c>
      <c r="BC520">
        <v>0</v>
      </c>
      <c r="BD520">
        <v>0</v>
      </c>
      <c r="BE520">
        <v>0</v>
      </c>
      <c r="BF520">
        <v>0</v>
      </c>
    </row>
    <row r="521" spans="54:58" x14ac:dyDescent="0.25">
      <c r="BB521">
        <v>0</v>
      </c>
      <c r="BC521">
        <v>0</v>
      </c>
      <c r="BD521">
        <v>0</v>
      </c>
      <c r="BE521">
        <v>0</v>
      </c>
      <c r="BF521">
        <v>0</v>
      </c>
    </row>
    <row r="522" spans="54:58" x14ac:dyDescent="0.25">
      <c r="BB522">
        <v>0</v>
      </c>
      <c r="BC522">
        <v>0</v>
      </c>
      <c r="BD522">
        <v>0</v>
      </c>
      <c r="BE522">
        <v>0</v>
      </c>
      <c r="BF522">
        <v>0</v>
      </c>
    </row>
    <row r="523" spans="54:58" x14ac:dyDescent="0.25">
      <c r="BB523">
        <v>0</v>
      </c>
      <c r="BC523">
        <v>0</v>
      </c>
      <c r="BD523">
        <v>0</v>
      </c>
      <c r="BE523">
        <v>0</v>
      </c>
      <c r="BF523">
        <v>0</v>
      </c>
    </row>
    <row r="524" spans="54:58" x14ac:dyDescent="0.25">
      <c r="BB524">
        <v>0</v>
      </c>
      <c r="BC524">
        <v>0</v>
      </c>
      <c r="BD524">
        <v>0</v>
      </c>
      <c r="BE524">
        <v>0</v>
      </c>
      <c r="BF524">
        <v>0</v>
      </c>
    </row>
    <row r="525" spans="54:58" x14ac:dyDescent="0.25">
      <c r="BB525">
        <v>0</v>
      </c>
      <c r="BC525">
        <v>0</v>
      </c>
      <c r="BD525">
        <v>0</v>
      </c>
      <c r="BE525">
        <v>0</v>
      </c>
      <c r="BF525">
        <v>0</v>
      </c>
    </row>
    <row r="526" spans="54:58" x14ac:dyDescent="0.25">
      <c r="BB526">
        <v>0</v>
      </c>
      <c r="BC526">
        <v>0</v>
      </c>
      <c r="BD526">
        <v>0</v>
      </c>
      <c r="BE526">
        <v>0</v>
      </c>
      <c r="BF526">
        <v>0</v>
      </c>
    </row>
    <row r="527" spans="54:58" x14ac:dyDescent="0.25">
      <c r="BB527">
        <v>0</v>
      </c>
      <c r="BC527">
        <v>0</v>
      </c>
      <c r="BD527">
        <v>0</v>
      </c>
      <c r="BE527">
        <v>0</v>
      </c>
      <c r="BF527">
        <v>0</v>
      </c>
    </row>
    <row r="528" spans="54:58" x14ac:dyDescent="0.25">
      <c r="BB528">
        <v>0</v>
      </c>
      <c r="BC528">
        <v>0</v>
      </c>
      <c r="BD528">
        <v>0</v>
      </c>
      <c r="BE528">
        <v>0</v>
      </c>
      <c r="BF528">
        <v>0</v>
      </c>
    </row>
    <row r="529" spans="54:58" x14ac:dyDescent="0.25">
      <c r="BB529">
        <v>0</v>
      </c>
      <c r="BC529">
        <v>0</v>
      </c>
      <c r="BD529">
        <v>0</v>
      </c>
      <c r="BE529">
        <v>0</v>
      </c>
      <c r="BF529">
        <v>0</v>
      </c>
    </row>
    <row r="530" spans="54:58" x14ac:dyDescent="0.25">
      <c r="BB530">
        <v>0</v>
      </c>
      <c r="BC530">
        <v>0</v>
      </c>
      <c r="BD530">
        <v>0</v>
      </c>
      <c r="BE530">
        <v>0</v>
      </c>
      <c r="BF530">
        <v>0</v>
      </c>
    </row>
    <row r="531" spans="54:58" x14ac:dyDescent="0.25">
      <c r="BB531">
        <v>0</v>
      </c>
      <c r="BC531">
        <v>0</v>
      </c>
      <c r="BD531">
        <v>0</v>
      </c>
      <c r="BE531">
        <v>0</v>
      </c>
      <c r="BF531">
        <v>0</v>
      </c>
    </row>
    <row r="532" spans="54:58" x14ac:dyDescent="0.25">
      <c r="BB532">
        <v>0</v>
      </c>
      <c r="BC532">
        <v>0</v>
      </c>
      <c r="BD532">
        <v>0</v>
      </c>
      <c r="BE532">
        <v>0</v>
      </c>
      <c r="BF532">
        <v>0</v>
      </c>
    </row>
    <row r="533" spans="54:58" x14ac:dyDescent="0.25">
      <c r="BB533">
        <v>0</v>
      </c>
      <c r="BC533">
        <v>0</v>
      </c>
      <c r="BD533">
        <v>0</v>
      </c>
      <c r="BE533">
        <v>0</v>
      </c>
      <c r="BF533">
        <v>0</v>
      </c>
    </row>
    <row r="534" spans="54:58" x14ac:dyDescent="0.25">
      <c r="BB534">
        <v>0</v>
      </c>
      <c r="BC534">
        <v>0</v>
      </c>
      <c r="BD534">
        <v>0</v>
      </c>
      <c r="BE534">
        <v>0</v>
      </c>
      <c r="BF534">
        <v>0</v>
      </c>
    </row>
    <row r="535" spans="54:58" x14ac:dyDescent="0.25">
      <c r="BB535">
        <v>0</v>
      </c>
      <c r="BC535">
        <v>0</v>
      </c>
      <c r="BD535">
        <v>0</v>
      </c>
      <c r="BE535">
        <v>0</v>
      </c>
      <c r="BF535">
        <v>0</v>
      </c>
    </row>
    <row r="536" spans="54:58" x14ac:dyDescent="0.25">
      <c r="BB536">
        <v>0</v>
      </c>
      <c r="BC536">
        <v>0</v>
      </c>
      <c r="BD536">
        <v>0</v>
      </c>
      <c r="BE536">
        <v>0</v>
      </c>
      <c r="BF536">
        <v>0</v>
      </c>
    </row>
    <row r="537" spans="54:58" x14ac:dyDescent="0.25">
      <c r="BB537">
        <v>0</v>
      </c>
      <c r="BC537">
        <v>0</v>
      </c>
      <c r="BD537">
        <v>0</v>
      </c>
      <c r="BE537">
        <v>0</v>
      </c>
      <c r="BF537">
        <v>0</v>
      </c>
    </row>
    <row r="538" spans="54:58" x14ac:dyDescent="0.25">
      <c r="BB538">
        <v>0</v>
      </c>
      <c r="BC538">
        <v>0</v>
      </c>
      <c r="BD538">
        <v>0</v>
      </c>
      <c r="BE538">
        <v>0</v>
      </c>
      <c r="BF538">
        <v>0</v>
      </c>
    </row>
    <row r="539" spans="54:58" x14ac:dyDescent="0.25">
      <c r="BB539">
        <v>0</v>
      </c>
      <c r="BC539">
        <v>0</v>
      </c>
      <c r="BD539">
        <v>0</v>
      </c>
      <c r="BE539">
        <v>0</v>
      </c>
      <c r="BF539">
        <v>0</v>
      </c>
    </row>
    <row r="540" spans="54:58" x14ac:dyDescent="0.25">
      <c r="BB540">
        <v>0</v>
      </c>
      <c r="BC540">
        <v>0</v>
      </c>
      <c r="BD540">
        <v>0</v>
      </c>
      <c r="BE540">
        <v>0</v>
      </c>
      <c r="BF540">
        <v>0</v>
      </c>
    </row>
    <row r="541" spans="54:58" x14ac:dyDescent="0.25">
      <c r="BB541">
        <v>0</v>
      </c>
      <c r="BC541">
        <v>0</v>
      </c>
      <c r="BD541">
        <v>0</v>
      </c>
      <c r="BE541">
        <v>0</v>
      </c>
      <c r="BF541">
        <v>0</v>
      </c>
    </row>
    <row r="542" spans="54:58" x14ac:dyDescent="0.25">
      <c r="BB542">
        <v>0</v>
      </c>
      <c r="BC542">
        <v>0</v>
      </c>
      <c r="BD542">
        <v>0</v>
      </c>
      <c r="BE542">
        <v>0</v>
      </c>
      <c r="BF542">
        <v>0</v>
      </c>
    </row>
    <row r="543" spans="54:58" x14ac:dyDescent="0.25">
      <c r="BB543">
        <v>0</v>
      </c>
      <c r="BC543">
        <v>0</v>
      </c>
      <c r="BD543">
        <v>0</v>
      </c>
      <c r="BE543">
        <v>0</v>
      </c>
      <c r="BF543">
        <v>0</v>
      </c>
    </row>
    <row r="544" spans="54:58" x14ac:dyDescent="0.25">
      <c r="BB544">
        <v>0</v>
      </c>
      <c r="BC544">
        <v>0</v>
      </c>
      <c r="BD544">
        <v>0</v>
      </c>
      <c r="BE544">
        <v>0</v>
      </c>
      <c r="BF544">
        <v>0</v>
      </c>
    </row>
    <row r="545" spans="54:58" x14ac:dyDescent="0.25">
      <c r="BB545">
        <v>0</v>
      </c>
      <c r="BC545">
        <v>0</v>
      </c>
      <c r="BD545">
        <v>0</v>
      </c>
      <c r="BE545">
        <v>0</v>
      </c>
      <c r="BF545">
        <v>0</v>
      </c>
    </row>
    <row r="546" spans="54:58" x14ac:dyDescent="0.25">
      <c r="BB546">
        <v>0</v>
      </c>
      <c r="BC546">
        <v>0</v>
      </c>
      <c r="BD546">
        <v>0</v>
      </c>
      <c r="BE546">
        <v>0</v>
      </c>
      <c r="BF546">
        <v>0</v>
      </c>
    </row>
    <row r="547" spans="54:58" x14ac:dyDescent="0.25">
      <c r="BB547">
        <v>0</v>
      </c>
      <c r="BC547">
        <v>0</v>
      </c>
      <c r="BD547">
        <v>0</v>
      </c>
      <c r="BE547">
        <v>0</v>
      </c>
      <c r="BF547">
        <v>0</v>
      </c>
    </row>
    <row r="548" spans="54:58" x14ac:dyDescent="0.25">
      <c r="BB548">
        <v>0</v>
      </c>
      <c r="BC548">
        <v>0</v>
      </c>
      <c r="BD548">
        <v>0</v>
      </c>
      <c r="BE548">
        <v>0</v>
      </c>
      <c r="BF548">
        <v>0</v>
      </c>
    </row>
    <row r="549" spans="54:58" x14ac:dyDescent="0.25">
      <c r="BB549">
        <v>0</v>
      </c>
      <c r="BC549">
        <v>0</v>
      </c>
      <c r="BD549">
        <v>0</v>
      </c>
      <c r="BE549">
        <v>0</v>
      </c>
      <c r="BF549">
        <v>0</v>
      </c>
    </row>
    <row r="550" spans="54:58" x14ac:dyDescent="0.25">
      <c r="BB550">
        <v>0</v>
      </c>
      <c r="BC550">
        <v>0</v>
      </c>
      <c r="BD550">
        <v>0</v>
      </c>
      <c r="BE550">
        <v>0</v>
      </c>
      <c r="BF550">
        <v>0</v>
      </c>
    </row>
    <row r="551" spans="54:58" x14ac:dyDescent="0.25">
      <c r="BB551">
        <v>0</v>
      </c>
      <c r="BC551">
        <v>0</v>
      </c>
      <c r="BD551">
        <v>0</v>
      </c>
      <c r="BE551">
        <v>0</v>
      </c>
      <c r="BF551">
        <v>0</v>
      </c>
    </row>
    <row r="552" spans="54:58" x14ac:dyDescent="0.25">
      <c r="BB552">
        <v>0</v>
      </c>
      <c r="BC552">
        <v>0</v>
      </c>
      <c r="BD552">
        <v>0</v>
      </c>
      <c r="BE552">
        <v>0</v>
      </c>
      <c r="BF552">
        <v>0</v>
      </c>
    </row>
    <row r="553" spans="54:58" x14ac:dyDescent="0.25">
      <c r="BB553">
        <v>0</v>
      </c>
      <c r="BC553">
        <v>0</v>
      </c>
      <c r="BD553">
        <v>0</v>
      </c>
      <c r="BE553">
        <v>0</v>
      </c>
      <c r="BF553">
        <v>0</v>
      </c>
    </row>
    <row r="554" spans="54:58" x14ac:dyDescent="0.25">
      <c r="BB554">
        <v>0</v>
      </c>
      <c r="BC554">
        <v>0</v>
      </c>
      <c r="BD554">
        <v>0</v>
      </c>
      <c r="BE554">
        <v>0</v>
      </c>
      <c r="BF554">
        <v>0</v>
      </c>
    </row>
    <row r="555" spans="54:58" x14ac:dyDescent="0.25">
      <c r="BB555">
        <v>0</v>
      </c>
      <c r="BC555">
        <v>0</v>
      </c>
      <c r="BD555">
        <v>0</v>
      </c>
      <c r="BE555">
        <v>0</v>
      </c>
      <c r="BF555">
        <v>0</v>
      </c>
    </row>
    <row r="556" spans="54:58" x14ac:dyDescent="0.25">
      <c r="BB556">
        <v>0</v>
      </c>
      <c r="BC556">
        <v>0</v>
      </c>
      <c r="BD556">
        <v>0</v>
      </c>
      <c r="BE556">
        <v>0</v>
      </c>
      <c r="BF556">
        <v>0</v>
      </c>
    </row>
    <row r="557" spans="54:58" x14ac:dyDescent="0.25">
      <c r="BB557">
        <v>0</v>
      </c>
      <c r="BC557">
        <v>0</v>
      </c>
      <c r="BD557">
        <v>0</v>
      </c>
      <c r="BE557">
        <v>0</v>
      </c>
      <c r="BF557">
        <v>0</v>
      </c>
    </row>
    <row r="558" spans="54:58" x14ac:dyDescent="0.25">
      <c r="BB558">
        <v>0</v>
      </c>
      <c r="BC558">
        <v>0</v>
      </c>
      <c r="BD558">
        <v>0</v>
      </c>
      <c r="BE558">
        <v>0</v>
      </c>
      <c r="BF558">
        <v>0</v>
      </c>
    </row>
    <row r="559" spans="54:58" x14ac:dyDescent="0.25">
      <c r="BB559">
        <v>0</v>
      </c>
      <c r="BC559">
        <v>0</v>
      </c>
      <c r="BD559">
        <v>0</v>
      </c>
      <c r="BE559">
        <v>0</v>
      </c>
      <c r="BF559">
        <v>0</v>
      </c>
    </row>
    <row r="560" spans="54:58" x14ac:dyDescent="0.25">
      <c r="BB560">
        <v>0</v>
      </c>
      <c r="BC560">
        <v>0</v>
      </c>
      <c r="BD560">
        <v>0</v>
      </c>
      <c r="BE560">
        <v>0</v>
      </c>
      <c r="BF560">
        <v>0</v>
      </c>
    </row>
    <row r="561" spans="54:58" x14ac:dyDescent="0.25">
      <c r="BB561">
        <v>0</v>
      </c>
      <c r="BC561">
        <v>0</v>
      </c>
      <c r="BD561">
        <v>0</v>
      </c>
      <c r="BE561">
        <v>0</v>
      </c>
      <c r="BF561">
        <v>0</v>
      </c>
    </row>
    <row r="562" spans="54:58" x14ac:dyDescent="0.25">
      <c r="BB562">
        <v>0</v>
      </c>
      <c r="BC562">
        <v>0</v>
      </c>
      <c r="BD562">
        <v>0</v>
      </c>
      <c r="BE562">
        <v>0</v>
      </c>
      <c r="BF562">
        <v>0</v>
      </c>
    </row>
    <row r="563" spans="54:58" x14ac:dyDescent="0.25">
      <c r="BB563">
        <v>0</v>
      </c>
      <c r="BC563">
        <v>0</v>
      </c>
      <c r="BD563">
        <v>0</v>
      </c>
      <c r="BE563">
        <v>0</v>
      </c>
      <c r="BF563">
        <v>0</v>
      </c>
    </row>
    <row r="564" spans="54:58" x14ac:dyDescent="0.25">
      <c r="BB564">
        <v>0</v>
      </c>
      <c r="BC564">
        <v>0</v>
      </c>
      <c r="BD564">
        <v>0</v>
      </c>
      <c r="BE564">
        <v>0</v>
      </c>
      <c r="BF564">
        <v>0</v>
      </c>
    </row>
    <row r="565" spans="54:58" x14ac:dyDescent="0.25">
      <c r="BB565">
        <v>0</v>
      </c>
      <c r="BC565">
        <v>0</v>
      </c>
      <c r="BD565">
        <v>0</v>
      </c>
      <c r="BE565">
        <v>0</v>
      </c>
      <c r="BF565">
        <v>0</v>
      </c>
    </row>
    <row r="566" spans="54:58" x14ac:dyDescent="0.25">
      <c r="BB566">
        <v>0</v>
      </c>
      <c r="BC566">
        <v>0</v>
      </c>
      <c r="BD566">
        <v>0</v>
      </c>
      <c r="BE566">
        <v>0</v>
      </c>
      <c r="BF566">
        <v>0</v>
      </c>
    </row>
    <row r="567" spans="54:58" x14ac:dyDescent="0.25">
      <c r="BB567">
        <v>0</v>
      </c>
      <c r="BC567">
        <v>0</v>
      </c>
      <c r="BD567">
        <v>0</v>
      </c>
      <c r="BE567">
        <v>0</v>
      </c>
      <c r="BF567">
        <v>0</v>
      </c>
    </row>
    <row r="568" spans="54:58" x14ac:dyDescent="0.25">
      <c r="BB568">
        <v>0</v>
      </c>
      <c r="BC568">
        <v>0</v>
      </c>
      <c r="BD568">
        <v>0</v>
      </c>
      <c r="BE568">
        <v>0</v>
      </c>
      <c r="BF568">
        <v>0</v>
      </c>
    </row>
    <row r="569" spans="54:58" x14ac:dyDescent="0.25">
      <c r="BB569">
        <v>0</v>
      </c>
      <c r="BC569">
        <v>0</v>
      </c>
      <c r="BD569">
        <v>0</v>
      </c>
      <c r="BE569">
        <v>0</v>
      </c>
      <c r="BF569">
        <v>0</v>
      </c>
    </row>
    <row r="570" spans="54:58" x14ac:dyDescent="0.25">
      <c r="BB570">
        <v>0</v>
      </c>
      <c r="BC570">
        <v>0</v>
      </c>
      <c r="BD570">
        <v>0</v>
      </c>
      <c r="BE570">
        <v>0</v>
      </c>
      <c r="BF570">
        <v>0</v>
      </c>
    </row>
    <row r="571" spans="54:58" x14ac:dyDescent="0.25">
      <c r="BB571">
        <v>0</v>
      </c>
      <c r="BC571">
        <v>0</v>
      </c>
      <c r="BD571">
        <v>0</v>
      </c>
      <c r="BE571">
        <v>0</v>
      </c>
      <c r="BF571">
        <v>0</v>
      </c>
    </row>
    <row r="572" spans="54:58" x14ac:dyDescent="0.25">
      <c r="BB572">
        <v>0</v>
      </c>
      <c r="BC572">
        <v>0</v>
      </c>
      <c r="BD572">
        <v>0</v>
      </c>
      <c r="BE572">
        <v>0</v>
      </c>
      <c r="BF572">
        <v>0</v>
      </c>
    </row>
    <row r="573" spans="54:58" x14ac:dyDescent="0.25">
      <c r="BB573">
        <v>0</v>
      </c>
      <c r="BC573">
        <v>0</v>
      </c>
      <c r="BD573">
        <v>0</v>
      </c>
      <c r="BE573">
        <v>0</v>
      </c>
      <c r="BF573">
        <v>0</v>
      </c>
    </row>
    <row r="574" spans="54:58" x14ac:dyDescent="0.25">
      <c r="BB574">
        <v>0</v>
      </c>
      <c r="BC574">
        <v>0</v>
      </c>
      <c r="BD574">
        <v>0</v>
      </c>
      <c r="BE574">
        <v>0</v>
      </c>
      <c r="BF574">
        <v>0</v>
      </c>
    </row>
    <row r="575" spans="54:58" x14ac:dyDescent="0.25">
      <c r="BB575">
        <v>0</v>
      </c>
      <c r="BC575">
        <v>0</v>
      </c>
      <c r="BD575">
        <v>0</v>
      </c>
      <c r="BE575">
        <v>0</v>
      </c>
      <c r="BF575">
        <v>0</v>
      </c>
    </row>
    <row r="576" spans="54:58" x14ac:dyDescent="0.25">
      <c r="BB576">
        <v>0</v>
      </c>
      <c r="BC576">
        <v>0</v>
      </c>
      <c r="BD576">
        <v>0</v>
      </c>
      <c r="BE576">
        <v>0</v>
      </c>
      <c r="BF576">
        <v>0</v>
      </c>
    </row>
    <row r="577" spans="54:58" x14ac:dyDescent="0.25">
      <c r="BB577">
        <v>0</v>
      </c>
      <c r="BC577">
        <v>0</v>
      </c>
      <c r="BD577">
        <v>0</v>
      </c>
      <c r="BE577">
        <v>0</v>
      </c>
      <c r="BF577">
        <v>0</v>
      </c>
    </row>
    <row r="578" spans="54:58" x14ac:dyDescent="0.25">
      <c r="BB578">
        <v>0</v>
      </c>
      <c r="BC578">
        <v>0</v>
      </c>
      <c r="BD578">
        <v>0</v>
      </c>
      <c r="BE578">
        <v>0</v>
      </c>
      <c r="BF578">
        <v>0</v>
      </c>
    </row>
    <row r="579" spans="54:58" x14ac:dyDescent="0.25">
      <c r="BB579">
        <v>0</v>
      </c>
      <c r="BC579">
        <v>0</v>
      </c>
      <c r="BD579">
        <v>0</v>
      </c>
      <c r="BE579">
        <v>0</v>
      </c>
      <c r="BF579">
        <v>0</v>
      </c>
    </row>
    <row r="580" spans="54:58" x14ac:dyDescent="0.25">
      <c r="BB580">
        <v>0</v>
      </c>
      <c r="BC580">
        <v>0</v>
      </c>
      <c r="BD580">
        <v>0</v>
      </c>
      <c r="BE580">
        <v>0</v>
      </c>
      <c r="BF580">
        <v>0</v>
      </c>
    </row>
    <row r="581" spans="54:58" x14ac:dyDescent="0.25">
      <c r="BB581">
        <v>0</v>
      </c>
      <c r="BC581">
        <v>0</v>
      </c>
      <c r="BD581">
        <v>0</v>
      </c>
      <c r="BE581">
        <v>0</v>
      </c>
      <c r="BF581">
        <v>0</v>
      </c>
    </row>
    <row r="582" spans="54:58" x14ac:dyDescent="0.25">
      <c r="BB582">
        <v>0</v>
      </c>
      <c r="BC582">
        <v>0</v>
      </c>
      <c r="BD582">
        <v>0</v>
      </c>
      <c r="BE582">
        <v>0</v>
      </c>
      <c r="BF582">
        <v>0</v>
      </c>
    </row>
    <row r="583" spans="54:58" x14ac:dyDescent="0.25">
      <c r="BB583">
        <v>0</v>
      </c>
      <c r="BC583">
        <v>0</v>
      </c>
      <c r="BD583">
        <v>0</v>
      </c>
      <c r="BE583">
        <v>0</v>
      </c>
      <c r="BF583">
        <v>0</v>
      </c>
    </row>
    <row r="584" spans="54:58" x14ac:dyDescent="0.25">
      <c r="BB584">
        <v>0</v>
      </c>
      <c r="BC584">
        <v>0</v>
      </c>
      <c r="BD584">
        <v>0</v>
      </c>
      <c r="BE584">
        <v>0</v>
      </c>
      <c r="BF584">
        <v>0</v>
      </c>
    </row>
    <row r="585" spans="54:58" x14ac:dyDescent="0.25">
      <c r="BB585">
        <v>0</v>
      </c>
      <c r="BC585">
        <v>0</v>
      </c>
      <c r="BD585">
        <v>0</v>
      </c>
      <c r="BE585">
        <v>0</v>
      </c>
      <c r="BF585">
        <v>0</v>
      </c>
    </row>
    <row r="586" spans="54:58" x14ac:dyDescent="0.25">
      <c r="BB586">
        <v>0</v>
      </c>
      <c r="BC586">
        <v>0</v>
      </c>
      <c r="BD586">
        <v>0</v>
      </c>
      <c r="BE586">
        <v>0</v>
      </c>
      <c r="BF586">
        <v>0</v>
      </c>
    </row>
    <row r="587" spans="54:58" x14ac:dyDescent="0.25">
      <c r="BB587">
        <v>0</v>
      </c>
      <c r="BC587">
        <v>0</v>
      </c>
      <c r="BD587">
        <v>0</v>
      </c>
      <c r="BE587">
        <v>0</v>
      </c>
      <c r="BF587">
        <v>0</v>
      </c>
    </row>
    <row r="588" spans="54:58" x14ac:dyDescent="0.25">
      <c r="BB588">
        <v>0</v>
      </c>
      <c r="BC588">
        <v>0</v>
      </c>
      <c r="BD588">
        <v>0</v>
      </c>
      <c r="BE588">
        <v>0</v>
      </c>
      <c r="BF588">
        <v>0</v>
      </c>
    </row>
    <row r="589" spans="54:58" x14ac:dyDescent="0.25">
      <c r="BB589">
        <v>0</v>
      </c>
      <c r="BC589">
        <v>0</v>
      </c>
      <c r="BD589">
        <v>0</v>
      </c>
      <c r="BE589">
        <v>0</v>
      </c>
      <c r="BF589">
        <v>0</v>
      </c>
    </row>
    <row r="590" spans="54:58" x14ac:dyDescent="0.25">
      <c r="BB590">
        <v>0</v>
      </c>
      <c r="BC590">
        <v>0</v>
      </c>
      <c r="BD590">
        <v>0</v>
      </c>
      <c r="BE590">
        <v>0</v>
      </c>
      <c r="BF590">
        <v>0</v>
      </c>
    </row>
    <row r="591" spans="54:58" x14ac:dyDescent="0.25">
      <c r="BB591">
        <v>0</v>
      </c>
      <c r="BC591">
        <v>0</v>
      </c>
      <c r="BD591">
        <v>0</v>
      </c>
      <c r="BE591">
        <v>0</v>
      </c>
      <c r="BF591">
        <v>0</v>
      </c>
    </row>
    <row r="592" spans="54:58" x14ac:dyDescent="0.25">
      <c r="BB592">
        <v>0</v>
      </c>
      <c r="BC592">
        <v>0</v>
      </c>
      <c r="BD592">
        <v>0</v>
      </c>
      <c r="BE592">
        <v>0</v>
      </c>
      <c r="BF592">
        <v>0</v>
      </c>
    </row>
    <row r="593" spans="54:58" x14ac:dyDescent="0.25">
      <c r="BB593">
        <v>0</v>
      </c>
      <c r="BC593">
        <v>0</v>
      </c>
      <c r="BD593">
        <v>0</v>
      </c>
      <c r="BE593">
        <v>0</v>
      </c>
      <c r="BF593">
        <v>0</v>
      </c>
    </row>
    <row r="594" spans="54:58" x14ac:dyDescent="0.25">
      <c r="BB594">
        <v>0</v>
      </c>
      <c r="BC594">
        <v>0</v>
      </c>
      <c r="BD594">
        <v>0</v>
      </c>
      <c r="BE594">
        <v>0</v>
      </c>
      <c r="BF594">
        <v>0</v>
      </c>
    </row>
    <row r="595" spans="54:58" x14ac:dyDescent="0.25">
      <c r="BB595">
        <v>0</v>
      </c>
      <c r="BC595">
        <v>0</v>
      </c>
      <c r="BD595">
        <v>0</v>
      </c>
      <c r="BE595">
        <v>0</v>
      </c>
      <c r="BF595">
        <v>0</v>
      </c>
    </row>
    <row r="596" spans="54:58" x14ac:dyDescent="0.25">
      <c r="BB596">
        <v>0</v>
      </c>
      <c r="BC596">
        <v>0</v>
      </c>
      <c r="BD596">
        <v>0</v>
      </c>
      <c r="BE596">
        <v>0</v>
      </c>
      <c r="BF596">
        <v>0</v>
      </c>
    </row>
    <row r="597" spans="54:58" x14ac:dyDescent="0.25">
      <c r="BB597">
        <v>0</v>
      </c>
      <c r="BC597">
        <v>0</v>
      </c>
      <c r="BD597">
        <v>0</v>
      </c>
      <c r="BE597">
        <v>0</v>
      </c>
      <c r="BF597">
        <v>0</v>
      </c>
    </row>
    <row r="598" spans="54:58" x14ac:dyDescent="0.25">
      <c r="BB598">
        <v>0</v>
      </c>
      <c r="BC598">
        <v>0</v>
      </c>
      <c r="BD598">
        <v>0</v>
      </c>
      <c r="BE598">
        <v>0</v>
      </c>
      <c r="BF598">
        <v>0</v>
      </c>
    </row>
    <row r="599" spans="54:58" x14ac:dyDescent="0.25">
      <c r="BB599">
        <v>0</v>
      </c>
      <c r="BC599">
        <v>0</v>
      </c>
      <c r="BD599">
        <v>0</v>
      </c>
      <c r="BE599">
        <v>0</v>
      </c>
      <c r="BF599">
        <v>0</v>
      </c>
    </row>
    <row r="600" spans="54:58" x14ac:dyDescent="0.25">
      <c r="BB600">
        <v>0</v>
      </c>
      <c r="BC600">
        <v>0</v>
      </c>
      <c r="BD600">
        <v>0</v>
      </c>
      <c r="BE600">
        <v>0</v>
      </c>
      <c r="BF600">
        <v>0</v>
      </c>
    </row>
    <row r="601" spans="54:58" x14ac:dyDescent="0.25">
      <c r="BB601">
        <v>0</v>
      </c>
      <c r="BC601">
        <v>0</v>
      </c>
      <c r="BD601">
        <v>0</v>
      </c>
      <c r="BE601">
        <v>0</v>
      </c>
      <c r="BF601">
        <v>0</v>
      </c>
    </row>
    <row r="602" spans="54:58" x14ac:dyDescent="0.25">
      <c r="BB602">
        <v>0</v>
      </c>
      <c r="BC602">
        <v>0</v>
      </c>
      <c r="BD602">
        <v>0</v>
      </c>
      <c r="BE602">
        <v>0</v>
      </c>
      <c r="BF602">
        <v>0</v>
      </c>
    </row>
    <row r="603" spans="54:58" x14ac:dyDescent="0.25">
      <c r="BB603">
        <v>0</v>
      </c>
      <c r="BC603">
        <v>0</v>
      </c>
      <c r="BD603">
        <v>0</v>
      </c>
      <c r="BE603">
        <v>0</v>
      </c>
      <c r="BF603">
        <v>0</v>
      </c>
    </row>
    <row r="604" spans="54:58" x14ac:dyDescent="0.25">
      <c r="BB604">
        <v>0</v>
      </c>
      <c r="BC604">
        <v>0</v>
      </c>
      <c r="BD604">
        <v>0</v>
      </c>
      <c r="BE604">
        <v>0</v>
      </c>
      <c r="BF604">
        <v>0</v>
      </c>
    </row>
    <row r="605" spans="54:58" x14ac:dyDescent="0.25">
      <c r="BB605">
        <v>0</v>
      </c>
      <c r="BC605">
        <v>0</v>
      </c>
      <c r="BD605">
        <v>0</v>
      </c>
      <c r="BE605">
        <v>0</v>
      </c>
      <c r="BF605">
        <v>0</v>
      </c>
    </row>
    <row r="606" spans="54:58" x14ac:dyDescent="0.25">
      <c r="BB606">
        <v>0</v>
      </c>
      <c r="BC606">
        <v>0</v>
      </c>
      <c r="BD606">
        <v>0</v>
      </c>
      <c r="BE606">
        <v>0</v>
      </c>
      <c r="BF606">
        <v>0</v>
      </c>
    </row>
    <row r="607" spans="54:58" x14ac:dyDescent="0.25">
      <c r="BB607">
        <v>0</v>
      </c>
      <c r="BC607">
        <v>0</v>
      </c>
      <c r="BD607">
        <v>0</v>
      </c>
      <c r="BE607">
        <v>0</v>
      </c>
      <c r="BF607">
        <v>0</v>
      </c>
    </row>
    <row r="608" spans="54:58" x14ac:dyDescent="0.25">
      <c r="BB608">
        <v>0</v>
      </c>
      <c r="BC608">
        <v>0</v>
      </c>
      <c r="BD608">
        <v>0</v>
      </c>
      <c r="BE608">
        <v>0</v>
      </c>
      <c r="BF608">
        <v>0</v>
      </c>
    </row>
    <row r="609" spans="54:58" x14ac:dyDescent="0.25">
      <c r="BB609">
        <v>0</v>
      </c>
      <c r="BC609">
        <v>0</v>
      </c>
      <c r="BD609">
        <v>0</v>
      </c>
      <c r="BE609">
        <v>0</v>
      </c>
      <c r="BF609">
        <v>0</v>
      </c>
    </row>
    <row r="610" spans="54:58" x14ac:dyDescent="0.25">
      <c r="BB610">
        <v>0</v>
      </c>
      <c r="BC610">
        <v>0</v>
      </c>
      <c r="BD610">
        <v>0</v>
      </c>
      <c r="BE610">
        <v>0</v>
      </c>
      <c r="BF610">
        <v>0</v>
      </c>
    </row>
    <row r="611" spans="54:58" x14ac:dyDescent="0.25">
      <c r="BB611">
        <v>0</v>
      </c>
      <c r="BC611">
        <v>0</v>
      </c>
      <c r="BD611">
        <v>0</v>
      </c>
      <c r="BE611">
        <v>0</v>
      </c>
      <c r="BF611">
        <v>0</v>
      </c>
    </row>
    <row r="612" spans="54:58" x14ac:dyDescent="0.25">
      <c r="BB612">
        <v>0</v>
      </c>
      <c r="BC612">
        <v>0</v>
      </c>
      <c r="BD612">
        <v>0</v>
      </c>
      <c r="BE612">
        <v>0</v>
      </c>
      <c r="BF612">
        <v>0</v>
      </c>
    </row>
    <row r="613" spans="54:58" x14ac:dyDescent="0.25">
      <c r="BB613">
        <v>0</v>
      </c>
      <c r="BC613">
        <v>0</v>
      </c>
      <c r="BD613">
        <v>0</v>
      </c>
      <c r="BE613">
        <v>0</v>
      </c>
      <c r="BF613">
        <v>0</v>
      </c>
    </row>
    <row r="614" spans="54:58" x14ac:dyDescent="0.25">
      <c r="BB614">
        <v>0</v>
      </c>
      <c r="BC614">
        <v>0</v>
      </c>
      <c r="BD614">
        <v>0</v>
      </c>
      <c r="BE614">
        <v>0</v>
      </c>
      <c r="BF614">
        <v>0</v>
      </c>
    </row>
    <row r="615" spans="54:58" x14ac:dyDescent="0.25">
      <c r="BB615">
        <v>0</v>
      </c>
      <c r="BC615">
        <v>0</v>
      </c>
      <c r="BD615">
        <v>0</v>
      </c>
      <c r="BE615">
        <v>0</v>
      </c>
      <c r="BF615">
        <v>0</v>
      </c>
    </row>
    <row r="616" spans="54:58" x14ac:dyDescent="0.25">
      <c r="BB616">
        <v>0</v>
      </c>
      <c r="BC616">
        <v>0</v>
      </c>
      <c r="BD616">
        <v>0</v>
      </c>
      <c r="BE616">
        <v>0</v>
      </c>
      <c r="BF616">
        <v>0</v>
      </c>
    </row>
    <row r="617" spans="54:58" x14ac:dyDescent="0.25">
      <c r="BB617">
        <v>0</v>
      </c>
      <c r="BC617">
        <v>0</v>
      </c>
      <c r="BD617">
        <v>0</v>
      </c>
      <c r="BE617">
        <v>0</v>
      </c>
      <c r="BF617">
        <v>0</v>
      </c>
    </row>
    <row r="618" spans="54:58" x14ac:dyDescent="0.25">
      <c r="BB618">
        <v>0</v>
      </c>
      <c r="BC618">
        <v>0</v>
      </c>
      <c r="BD618">
        <v>0</v>
      </c>
      <c r="BE618">
        <v>0</v>
      </c>
      <c r="BF618">
        <v>0</v>
      </c>
    </row>
    <row r="619" spans="54:58" x14ac:dyDescent="0.25">
      <c r="BB619">
        <v>0</v>
      </c>
      <c r="BC619">
        <v>0</v>
      </c>
      <c r="BD619">
        <v>0</v>
      </c>
      <c r="BE619">
        <v>0</v>
      </c>
      <c r="BF619">
        <v>0</v>
      </c>
    </row>
    <row r="620" spans="54:58" x14ac:dyDescent="0.25">
      <c r="BB620">
        <v>0</v>
      </c>
      <c r="BC620">
        <v>0</v>
      </c>
      <c r="BD620">
        <v>0</v>
      </c>
      <c r="BE620">
        <v>0</v>
      </c>
      <c r="BF620">
        <v>0</v>
      </c>
    </row>
    <row r="621" spans="54:58" x14ac:dyDescent="0.25">
      <c r="BB621">
        <v>0</v>
      </c>
      <c r="BC621">
        <v>0</v>
      </c>
      <c r="BD621">
        <v>0</v>
      </c>
      <c r="BE621">
        <v>0</v>
      </c>
      <c r="BF621">
        <v>0</v>
      </c>
    </row>
    <row r="622" spans="54:58" x14ac:dyDescent="0.25">
      <c r="BB622">
        <v>0</v>
      </c>
      <c r="BC622">
        <v>0</v>
      </c>
      <c r="BD622">
        <v>0</v>
      </c>
      <c r="BE622">
        <v>0</v>
      </c>
      <c r="BF622">
        <v>0</v>
      </c>
    </row>
    <row r="623" spans="54:58" x14ac:dyDescent="0.25">
      <c r="BB623">
        <v>0</v>
      </c>
      <c r="BC623">
        <v>0</v>
      </c>
      <c r="BD623">
        <v>0</v>
      </c>
      <c r="BE623">
        <v>0</v>
      </c>
      <c r="BF623">
        <v>0</v>
      </c>
    </row>
    <row r="624" spans="54:58" x14ac:dyDescent="0.25">
      <c r="BB624">
        <v>0</v>
      </c>
      <c r="BC624">
        <v>0</v>
      </c>
      <c r="BD624">
        <v>0</v>
      </c>
      <c r="BE624">
        <v>0</v>
      </c>
      <c r="BF624">
        <v>0</v>
      </c>
    </row>
    <row r="625" spans="54:58" x14ac:dyDescent="0.25">
      <c r="BB625">
        <v>0</v>
      </c>
      <c r="BC625">
        <v>0</v>
      </c>
      <c r="BD625">
        <v>0</v>
      </c>
      <c r="BE625">
        <v>0</v>
      </c>
      <c r="BF625">
        <v>0</v>
      </c>
    </row>
    <row r="626" spans="54:58" x14ac:dyDescent="0.25">
      <c r="BB626">
        <v>0</v>
      </c>
      <c r="BC626">
        <v>0</v>
      </c>
      <c r="BD626">
        <v>0</v>
      </c>
      <c r="BE626">
        <v>0</v>
      </c>
      <c r="BF626">
        <v>0</v>
      </c>
    </row>
    <row r="627" spans="54:58" x14ac:dyDescent="0.25">
      <c r="BB627">
        <v>0</v>
      </c>
      <c r="BC627">
        <v>0</v>
      </c>
      <c r="BD627">
        <v>0</v>
      </c>
      <c r="BE627">
        <v>0</v>
      </c>
      <c r="BF627">
        <v>0</v>
      </c>
    </row>
    <row r="628" spans="54:58" x14ac:dyDescent="0.25">
      <c r="BB628">
        <v>0</v>
      </c>
      <c r="BC628">
        <v>0</v>
      </c>
      <c r="BD628">
        <v>0</v>
      </c>
      <c r="BE628">
        <v>0</v>
      </c>
      <c r="BF628">
        <v>0</v>
      </c>
    </row>
    <row r="629" spans="54:58" x14ac:dyDescent="0.25">
      <c r="BB629">
        <v>0</v>
      </c>
      <c r="BC629">
        <v>0</v>
      </c>
      <c r="BD629">
        <v>0</v>
      </c>
      <c r="BE629">
        <v>0</v>
      </c>
      <c r="BF629">
        <v>0</v>
      </c>
    </row>
    <row r="630" spans="54:58" x14ac:dyDescent="0.25">
      <c r="BB630">
        <v>0</v>
      </c>
      <c r="BC630">
        <v>0</v>
      </c>
      <c r="BD630">
        <v>0</v>
      </c>
      <c r="BE630">
        <v>0</v>
      </c>
      <c r="BF630">
        <v>0</v>
      </c>
    </row>
    <row r="631" spans="54:58" x14ac:dyDescent="0.25">
      <c r="BB631">
        <v>0</v>
      </c>
      <c r="BC631">
        <v>0</v>
      </c>
      <c r="BD631">
        <v>0</v>
      </c>
      <c r="BE631">
        <v>0</v>
      </c>
      <c r="BF631">
        <v>0</v>
      </c>
    </row>
    <row r="632" spans="54:58" x14ac:dyDescent="0.25">
      <c r="BB632">
        <v>0</v>
      </c>
      <c r="BC632">
        <v>0</v>
      </c>
      <c r="BD632">
        <v>0</v>
      </c>
      <c r="BE632">
        <v>0</v>
      </c>
      <c r="BF632">
        <v>0</v>
      </c>
    </row>
    <row r="633" spans="54:58" x14ac:dyDescent="0.25">
      <c r="BB633">
        <v>0</v>
      </c>
      <c r="BC633">
        <v>0</v>
      </c>
      <c r="BD633">
        <v>0</v>
      </c>
      <c r="BE633">
        <v>0</v>
      </c>
      <c r="BF633">
        <v>0</v>
      </c>
    </row>
    <row r="634" spans="54:58" x14ac:dyDescent="0.25">
      <c r="BB634">
        <v>0</v>
      </c>
      <c r="BC634">
        <v>0</v>
      </c>
      <c r="BD634">
        <v>0</v>
      </c>
      <c r="BE634">
        <v>0</v>
      </c>
      <c r="BF634">
        <v>0</v>
      </c>
    </row>
    <row r="635" spans="54:58" x14ac:dyDescent="0.25">
      <c r="BB635">
        <v>0</v>
      </c>
      <c r="BC635">
        <v>0</v>
      </c>
      <c r="BD635">
        <v>0</v>
      </c>
      <c r="BE635">
        <v>0</v>
      </c>
      <c r="BF635">
        <v>0</v>
      </c>
    </row>
    <row r="636" spans="54:58" x14ac:dyDescent="0.25">
      <c r="BB636">
        <v>0</v>
      </c>
      <c r="BC636">
        <v>0</v>
      </c>
      <c r="BD636">
        <v>0</v>
      </c>
      <c r="BE636">
        <v>0</v>
      </c>
      <c r="BF636">
        <v>0</v>
      </c>
    </row>
    <row r="637" spans="54:58" x14ac:dyDescent="0.25">
      <c r="BB637">
        <v>0</v>
      </c>
      <c r="BC637">
        <v>0</v>
      </c>
      <c r="BD637">
        <v>0</v>
      </c>
      <c r="BE637">
        <v>0</v>
      </c>
      <c r="BF637">
        <v>0</v>
      </c>
    </row>
    <row r="638" spans="54:58" x14ac:dyDescent="0.25">
      <c r="BB638">
        <v>0</v>
      </c>
      <c r="BC638">
        <v>0</v>
      </c>
      <c r="BD638">
        <v>0</v>
      </c>
      <c r="BE638">
        <v>0</v>
      </c>
      <c r="BF638">
        <v>0</v>
      </c>
    </row>
    <row r="639" spans="54:58" x14ac:dyDescent="0.25">
      <c r="BB639">
        <v>0</v>
      </c>
      <c r="BC639">
        <v>0</v>
      </c>
      <c r="BD639">
        <v>0</v>
      </c>
      <c r="BE639">
        <v>0</v>
      </c>
      <c r="BF639">
        <v>0</v>
      </c>
    </row>
    <row r="640" spans="54:58" x14ac:dyDescent="0.25">
      <c r="BB640">
        <v>0</v>
      </c>
      <c r="BC640">
        <v>0</v>
      </c>
      <c r="BD640">
        <v>0</v>
      </c>
      <c r="BE640">
        <v>0</v>
      </c>
      <c r="BF640">
        <v>0</v>
      </c>
    </row>
    <row r="641" spans="54:58" x14ac:dyDescent="0.25">
      <c r="BB641">
        <v>0</v>
      </c>
      <c r="BC641">
        <v>0</v>
      </c>
      <c r="BD641">
        <v>0</v>
      </c>
      <c r="BE641">
        <v>0</v>
      </c>
      <c r="BF641">
        <v>0</v>
      </c>
    </row>
    <row r="642" spans="54:58" x14ac:dyDescent="0.25">
      <c r="BB642">
        <v>0</v>
      </c>
      <c r="BC642">
        <v>0</v>
      </c>
      <c r="BD642">
        <v>0</v>
      </c>
      <c r="BE642">
        <v>0</v>
      </c>
      <c r="BF642">
        <v>0</v>
      </c>
    </row>
    <row r="643" spans="54:58" x14ac:dyDescent="0.25">
      <c r="BB643">
        <v>0</v>
      </c>
      <c r="BC643">
        <v>0</v>
      </c>
      <c r="BD643">
        <v>0</v>
      </c>
      <c r="BE643">
        <v>0</v>
      </c>
      <c r="BF643">
        <v>0</v>
      </c>
    </row>
    <row r="644" spans="54:58" x14ac:dyDescent="0.25">
      <c r="BB644">
        <v>0</v>
      </c>
      <c r="BC644">
        <v>0</v>
      </c>
      <c r="BD644">
        <v>0</v>
      </c>
      <c r="BE644">
        <v>0</v>
      </c>
      <c r="BF644">
        <v>0</v>
      </c>
    </row>
    <row r="645" spans="54:58" x14ac:dyDescent="0.25">
      <c r="BB645">
        <v>0</v>
      </c>
      <c r="BC645">
        <v>0</v>
      </c>
      <c r="BD645">
        <v>0</v>
      </c>
      <c r="BE645">
        <v>0</v>
      </c>
      <c r="BF645">
        <v>0</v>
      </c>
    </row>
    <row r="646" spans="54:58" x14ac:dyDescent="0.25">
      <c r="BB646">
        <v>0</v>
      </c>
      <c r="BC646">
        <v>0</v>
      </c>
      <c r="BD646">
        <v>0</v>
      </c>
      <c r="BE646">
        <v>0</v>
      </c>
      <c r="BF646">
        <v>0</v>
      </c>
    </row>
    <row r="647" spans="54:58" x14ac:dyDescent="0.25">
      <c r="BB647">
        <v>0</v>
      </c>
      <c r="BC647">
        <v>0</v>
      </c>
      <c r="BD647">
        <v>0</v>
      </c>
      <c r="BE647">
        <v>0</v>
      </c>
      <c r="BF647">
        <v>0</v>
      </c>
    </row>
    <row r="648" spans="54:58" x14ac:dyDescent="0.25">
      <c r="BB648">
        <v>0</v>
      </c>
      <c r="BC648">
        <v>0</v>
      </c>
      <c r="BD648">
        <v>0</v>
      </c>
      <c r="BE648">
        <v>0</v>
      </c>
      <c r="BF648">
        <v>0</v>
      </c>
    </row>
    <row r="649" spans="54:58" x14ac:dyDescent="0.25">
      <c r="BB649">
        <v>0</v>
      </c>
      <c r="BC649">
        <v>0</v>
      </c>
      <c r="BD649">
        <v>0</v>
      </c>
      <c r="BE649">
        <v>0</v>
      </c>
      <c r="BF649">
        <v>0</v>
      </c>
    </row>
    <row r="650" spans="54:58" x14ac:dyDescent="0.25">
      <c r="BB650">
        <v>0</v>
      </c>
      <c r="BC650">
        <v>0</v>
      </c>
      <c r="BD650">
        <v>0</v>
      </c>
      <c r="BE650">
        <v>0</v>
      </c>
      <c r="BF650">
        <v>0</v>
      </c>
    </row>
    <row r="651" spans="54:58" x14ac:dyDescent="0.25">
      <c r="BB651">
        <v>0</v>
      </c>
      <c r="BC651">
        <v>0</v>
      </c>
      <c r="BD651">
        <v>0</v>
      </c>
      <c r="BE651">
        <v>0</v>
      </c>
      <c r="BF651">
        <v>0</v>
      </c>
    </row>
    <row r="652" spans="54:58" x14ac:dyDescent="0.25">
      <c r="BB652">
        <v>0</v>
      </c>
      <c r="BC652">
        <v>0</v>
      </c>
      <c r="BD652">
        <v>0</v>
      </c>
      <c r="BE652">
        <v>0</v>
      </c>
      <c r="BF652">
        <v>0</v>
      </c>
    </row>
    <row r="653" spans="54:58" x14ac:dyDescent="0.25">
      <c r="BB653">
        <v>0</v>
      </c>
      <c r="BC653">
        <v>0</v>
      </c>
      <c r="BD653">
        <v>0</v>
      </c>
      <c r="BE653">
        <v>0</v>
      </c>
      <c r="BF653">
        <v>0</v>
      </c>
    </row>
    <row r="654" spans="54:58" x14ac:dyDescent="0.25">
      <c r="BB654">
        <v>0</v>
      </c>
      <c r="BC654">
        <v>0</v>
      </c>
      <c r="BD654">
        <v>0</v>
      </c>
      <c r="BE654">
        <v>0</v>
      </c>
      <c r="BF654">
        <v>0</v>
      </c>
    </row>
    <row r="655" spans="54:58" x14ac:dyDescent="0.25">
      <c r="BB655">
        <v>0</v>
      </c>
      <c r="BC655">
        <v>0</v>
      </c>
      <c r="BD655">
        <v>0</v>
      </c>
      <c r="BE655">
        <v>0</v>
      </c>
      <c r="BF655">
        <v>0</v>
      </c>
    </row>
    <row r="656" spans="54:58" x14ac:dyDescent="0.25">
      <c r="BB656">
        <v>0</v>
      </c>
      <c r="BC656">
        <v>0</v>
      </c>
      <c r="BD656">
        <v>0</v>
      </c>
      <c r="BE656">
        <v>0</v>
      </c>
      <c r="BF656">
        <v>0</v>
      </c>
    </row>
    <row r="657" spans="54:58" x14ac:dyDescent="0.25">
      <c r="BB657">
        <v>0</v>
      </c>
      <c r="BC657">
        <v>0</v>
      </c>
      <c r="BD657">
        <v>0</v>
      </c>
      <c r="BE657">
        <v>0</v>
      </c>
      <c r="BF657">
        <v>0</v>
      </c>
    </row>
    <row r="658" spans="54:58" x14ac:dyDescent="0.25">
      <c r="BB658">
        <v>0</v>
      </c>
      <c r="BC658">
        <v>0</v>
      </c>
      <c r="BD658">
        <v>0</v>
      </c>
      <c r="BE658">
        <v>0</v>
      </c>
      <c r="BF658">
        <v>0</v>
      </c>
    </row>
    <row r="659" spans="54:58" x14ac:dyDescent="0.25">
      <c r="BB659">
        <v>0</v>
      </c>
      <c r="BC659">
        <v>0</v>
      </c>
      <c r="BD659">
        <v>0</v>
      </c>
      <c r="BE659">
        <v>0</v>
      </c>
      <c r="BF659">
        <v>0</v>
      </c>
    </row>
    <row r="660" spans="54:58" x14ac:dyDescent="0.25">
      <c r="BB660">
        <v>0</v>
      </c>
      <c r="BC660">
        <v>0</v>
      </c>
      <c r="BD660">
        <v>0</v>
      </c>
      <c r="BE660">
        <v>0</v>
      </c>
      <c r="BF660">
        <v>0</v>
      </c>
    </row>
    <row r="661" spans="54:58" x14ac:dyDescent="0.25">
      <c r="BB661">
        <v>0</v>
      </c>
      <c r="BC661">
        <v>0</v>
      </c>
      <c r="BD661">
        <v>0</v>
      </c>
      <c r="BE661">
        <v>0</v>
      </c>
      <c r="BF661">
        <v>0</v>
      </c>
    </row>
    <row r="662" spans="54:58" x14ac:dyDescent="0.25">
      <c r="BB662">
        <v>0</v>
      </c>
      <c r="BC662">
        <v>0</v>
      </c>
      <c r="BD662">
        <v>0</v>
      </c>
      <c r="BE662">
        <v>0</v>
      </c>
      <c r="BF662">
        <v>0</v>
      </c>
    </row>
    <row r="663" spans="54:58" x14ac:dyDescent="0.25">
      <c r="BB663">
        <v>0</v>
      </c>
      <c r="BC663">
        <v>0</v>
      </c>
      <c r="BD663">
        <v>0</v>
      </c>
      <c r="BE663">
        <v>0</v>
      </c>
      <c r="BF663">
        <v>0</v>
      </c>
    </row>
    <row r="664" spans="54:58" x14ac:dyDescent="0.25">
      <c r="BB664">
        <v>0</v>
      </c>
      <c r="BC664">
        <v>0</v>
      </c>
      <c r="BD664">
        <v>0</v>
      </c>
      <c r="BE664">
        <v>0</v>
      </c>
      <c r="BF664">
        <v>0</v>
      </c>
    </row>
    <row r="665" spans="54:58" x14ac:dyDescent="0.25">
      <c r="BB665">
        <v>0</v>
      </c>
      <c r="BC665">
        <v>0</v>
      </c>
      <c r="BD665">
        <v>0</v>
      </c>
      <c r="BE665">
        <v>0</v>
      </c>
      <c r="BF665">
        <v>0</v>
      </c>
    </row>
    <row r="666" spans="54:58" x14ac:dyDescent="0.25">
      <c r="BB666">
        <v>0</v>
      </c>
      <c r="BC666">
        <v>0</v>
      </c>
      <c r="BD666">
        <v>0</v>
      </c>
      <c r="BE666">
        <v>0</v>
      </c>
      <c r="BF666">
        <v>0</v>
      </c>
    </row>
    <row r="667" spans="54:58" x14ac:dyDescent="0.25">
      <c r="BB667">
        <v>0</v>
      </c>
      <c r="BC667">
        <v>0</v>
      </c>
      <c r="BD667">
        <v>0</v>
      </c>
      <c r="BE667">
        <v>0</v>
      </c>
      <c r="BF667">
        <v>0</v>
      </c>
    </row>
    <row r="668" spans="54:58" x14ac:dyDescent="0.25">
      <c r="BB668">
        <v>0</v>
      </c>
      <c r="BC668">
        <v>0</v>
      </c>
      <c r="BD668">
        <v>0</v>
      </c>
      <c r="BE668">
        <v>0</v>
      </c>
      <c r="BF668">
        <v>0</v>
      </c>
    </row>
    <row r="669" spans="54:58" x14ac:dyDescent="0.25">
      <c r="BB669">
        <v>0</v>
      </c>
      <c r="BC669">
        <v>0</v>
      </c>
      <c r="BD669">
        <v>0</v>
      </c>
      <c r="BE669">
        <v>0</v>
      </c>
      <c r="BF669">
        <v>0</v>
      </c>
    </row>
    <row r="670" spans="54:58" x14ac:dyDescent="0.25">
      <c r="BB670">
        <v>0</v>
      </c>
      <c r="BC670">
        <v>0</v>
      </c>
      <c r="BD670">
        <v>0</v>
      </c>
      <c r="BE670">
        <v>0</v>
      </c>
      <c r="BF670">
        <v>0</v>
      </c>
    </row>
    <row r="671" spans="54:58" x14ac:dyDescent="0.25">
      <c r="BB671">
        <v>0</v>
      </c>
      <c r="BC671">
        <v>0</v>
      </c>
      <c r="BD671">
        <v>0</v>
      </c>
      <c r="BE671">
        <v>0</v>
      </c>
      <c r="BF671">
        <v>0</v>
      </c>
    </row>
    <row r="672" spans="54:58" x14ac:dyDescent="0.25">
      <c r="BB672">
        <v>0</v>
      </c>
      <c r="BC672">
        <v>0</v>
      </c>
      <c r="BD672">
        <v>0</v>
      </c>
      <c r="BE672">
        <v>0</v>
      </c>
      <c r="BF672">
        <v>0</v>
      </c>
    </row>
    <row r="673" spans="54:58" x14ac:dyDescent="0.25">
      <c r="BB673">
        <v>0</v>
      </c>
      <c r="BC673">
        <v>0</v>
      </c>
      <c r="BD673">
        <v>0</v>
      </c>
      <c r="BE673">
        <v>0</v>
      </c>
      <c r="BF673">
        <v>0</v>
      </c>
    </row>
    <row r="674" spans="54:58" x14ac:dyDescent="0.25">
      <c r="BB674">
        <v>0</v>
      </c>
      <c r="BC674">
        <v>0</v>
      </c>
      <c r="BD674">
        <v>0</v>
      </c>
      <c r="BE674">
        <v>0</v>
      </c>
      <c r="BF674">
        <v>0</v>
      </c>
    </row>
    <row r="675" spans="54:58" x14ac:dyDescent="0.25">
      <c r="BB675">
        <v>0</v>
      </c>
      <c r="BC675">
        <v>0</v>
      </c>
      <c r="BD675">
        <v>0</v>
      </c>
      <c r="BE675">
        <v>0</v>
      </c>
      <c r="BF675">
        <v>0</v>
      </c>
    </row>
    <row r="676" spans="54:58" x14ac:dyDescent="0.25">
      <c r="BB676">
        <v>0</v>
      </c>
      <c r="BC676">
        <v>0</v>
      </c>
      <c r="BD676">
        <v>0</v>
      </c>
      <c r="BE676">
        <v>0</v>
      </c>
      <c r="BF676">
        <v>0</v>
      </c>
    </row>
    <row r="677" spans="54:58" x14ac:dyDescent="0.25">
      <c r="BB677">
        <v>0</v>
      </c>
      <c r="BC677">
        <v>0</v>
      </c>
      <c r="BD677">
        <v>0</v>
      </c>
      <c r="BE677">
        <v>0</v>
      </c>
      <c r="BF677">
        <v>0</v>
      </c>
    </row>
    <row r="678" spans="54:58" x14ac:dyDescent="0.25">
      <c r="BB678">
        <v>0</v>
      </c>
      <c r="BC678">
        <v>0</v>
      </c>
      <c r="BD678">
        <v>0</v>
      </c>
      <c r="BE678">
        <v>0</v>
      </c>
      <c r="BF678">
        <v>0</v>
      </c>
    </row>
    <row r="679" spans="54:58" x14ac:dyDescent="0.25">
      <c r="BB679">
        <v>0</v>
      </c>
      <c r="BC679">
        <v>0</v>
      </c>
      <c r="BD679">
        <v>0</v>
      </c>
      <c r="BE679">
        <v>0</v>
      </c>
      <c r="BF679">
        <v>0</v>
      </c>
    </row>
    <row r="680" spans="54:58" x14ac:dyDescent="0.25">
      <c r="BB680">
        <v>0</v>
      </c>
      <c r="BC680">
        <v>0</v>
      </c>
      <c r="BD680">
        <v>0</v>
      </c>
      <c r="BE680">
        <v>0</v>
      </c>
      <c r="BF680">
        <v>0</v>
      </c>
    </row>
    <row r="681" spans="54:58" x14ac:dyDescent="0.25">
      <c r="BB681">
        <v>0</v>
      </c>
      <c r="BC681">
        <v>0</v>
      </c>
      <c r="BD681">
        <v>0</v>
      </c>
      <c r="BE681">
        <v>0</v>
      </c>
      <c r="BF681">
        <v>0</v>
      </c>
    </row>
    <row r="682" spans="54:58" x14ac:dyDescent="0.25">
      <c r="BB682">
        <v>0</v>
      </c>
      <c r="BC682">
        <v>0</v>
      </c>
      <c r="BD682">
        <v>0</v>
      </c>
      <c r="BE682">
        <v>0</v>
      </c>
      <c r="BF682">
        <v>0</v>
      </c>
    </row>
    <row r="683" spans="54:58" x14ac:dyDescent="0.25">
      <c r="BB683">
        <v>0</v>
      </c>
      <c r="BC683">
        <v>0</v>
      </c>
      <c r="BD683">
        <v>0</v>
      </c>
      <c r="BE683">
        <v>0</v>
      </c>
      <c r="BF683">
        <v>0</v>
      </c>
    </row>
    <row r="684" spans="54:58" x14ac:dyDescent="0.25">
      <c r="BB684">
        <v>0</v>
      </c>
      <c r="BC684">
        <v>0</v>
      </c>
      <c r="BD684">
        <v>0</v>
      </c>
      <c r="BE684">
        <v>0</v>
      </c>
      <c r="BF684">
        <v>0</v>
      </c>
    </row>
    <row r="685" spans="54:58" x14ac:dyDescent="0.25">
      <c r="BB685">
        <v>0</v>
      </c>
      <c r="BC685">
        <v>0</v>
      </c>
      <c r="BD685">
        <v>0</v>
      </c>
      <c r="BE685">
        <v>0</v>
      </c>
      <c r="BF685">
        <v>0</v>
      </c>
    </row>
    <row r="686" spans="54:58" x14ac:dyDescent="0.25">
      <c r="BB686">
        <v>0</v>
      </c>
      <c r="BC686">
        <v>0</v>
      </c>
      <c r="BD686">
        <v>0</v>
      </c>
      <c r="BE686">
        <v>0</v>
      </c>
      <c r="BF686">
        <v>0</v>
      </c>
    </row>
    <row r="687" spans="54:58" x14ac:dyDescent="0.25">
      <c r="BB687">
        <v>0</v>
      </c>
      <c r="BC687">
        <v>0</v>
      </c>
      <c r="BD687">
        <v>0</v>
      </c>
      <c r="BE687">
        <v>0</v>
      </c>
      <c r="BF687">
        <v>0</v>
      </c>
    </row>
    <row r="688" spans="54:58" x14ac:dyDescent="0.25">
      <c r="BB688">
        <v>0</v>
      </c>
      <c r="BC688">
        <v>0</v>
      </c>
      <c r="BD688">
        <v>0</v>
      </c>
      <c r="BE688">
        <v>0</v>
      </c>
      <c r="BF688">
        <v>0</v>
      </c>
    </row>
    <row r="689" spans="54:58" x14ac:dyDescent="0.25">
      <c r="BB689">
        <v>0</v>
      </c>
      <c r="BC689">
        <v>0</v>
      </c>
      <c r="BD689">
        <v>0</v>
      </c>
      <c r="BE689">
        <v>0</v>
      </c>
      <c r="BF689">
        <v>0</v>
      </c>
    </row>
    <row r="690" spans="54:58" x14ac:dyDescent="0.25">
      <c r="BB690">
        <v>0</v>
      </c>
      <c r="BC690">
        <v>0</v>
      </c>
      <c r="BD690">
        <v>0</v>
      </c>
      <c r="BE690">
        <v>0</v>
      </c>
      <c r="BF690">
        <v>0</v>
      </c>
    </row>
    <row r="691" spans="54:58" x14ac:dyDescent="0.25">
      <c r="BB691">
        <v>0</v>
      </c>
      <c r="BC691">
        <v>0</v>
      </c>
      <c r="BD691">
        <v>0</v>
      </c>
      <c r="BE691">
        <v>0</v>
      </c>
      <c r="BF691">
        <v>0</v>
      </c>
    </row>
    <row r="692" spans="54:58" x14ac:dyDescent="0.25">
      <c r="BB692">
        <v>0</v>
      </c>
      <c r="BC692">
        <v>0</v>
      </c>
      <c r="BD692">
        <v>0</v>
      </c>
      <c r="BE692">
        <v>0</v>
      </c>
      <c r="BF692">
        <v>0</v>
      </c>
    </row>
    <row r="693" spans="54:58" x14ac:dyDescent="0.25">
      <c r="BB693">
        <v>0</v>
      </c>
      <c r="BC693">
        <v>0</v>
      </c>
      <c r="BD693">
        <v>0</v>
      </c>
      <c r="BE693">
        <v>0</v>
      </c>
      <c r="BF693">
        <v>0</v>
      </c>
    </row>
    <row r="694" spans="54:58" x14ac:dyDescent="0.25">
      <c r="BB694">
        <v>0</v>
      </c>
      <c r="BC694">
        <v>0</v>
      </c>
      <c r="BD694">
        <v>0</v>
      </c>
      <c r="BE694">
        <v>0</v>
      </c>
      <c r="BF694">
        <v>0</v>
      </c>
    </row>
    <row r="695" spans="54:58" x14ac:dyDescent="0.25">
      <c r="BB695">
        <v>0</v>
      </c>
      <c r="BC695">
        <v>0</v>
      </c>
      <c r="BD695">
        <v>0</v>
      </c>
      <c r="BE695">
        <v>0</v>
      </c>
      <c r="BF695">
        <v>0</v>
      </c>
    </row>
    <row r="696" spans="54:58" x14ac:dyDescent="0.25">
      <c r="BB696">
        <v>0</v>
      </c>
      <c r="BC696">
        <v>0</v>
      </c>
      <c r="BD696">
        <v>0</v>
      </c>
      <c r="BE696">
        <v>0</v>
      </c>
      <c r="BF696">
        <v>0</v>
      </c>
    </row>
    <row r="697" spans="54:58" x14ac:dyDescent="0.25">
      <c r="BB697">
        <v>0</v>
      </c>
      <c r="BC697">
        <v>0</v>
      </c>
      <c r="BD697">
        <v>0</v>
      </c>
      <c r="BE697">
        <v>0</v>
      </c>
      <c r="BF697">
        <v>0</v>
      </c>
    </row>
    <row r="698" spans="54:58" x14ac:dyDescent="0.25">
      <c r="BB698">
        <v>0</v>
      </c>
      <c r="BC698">
        <v>0</v>
      </c>
      <c r="BD698">
        <v>0</v>
      </c>
      <c r="BE698">
        <v>0</v>
      </c>
      <c r="BF698">
        <v>0</v>
      </c>
    </row>
    <row r="699" spans="54:58" x14ac:dyDescent="0.25">
      <c r="BB699">
        <v>0</v>
      </c>
      <c r="BC699">
        <v>0</v>
      </c>
      <c r="BD699">
        <v>0</v>
      </c>
      <c r="BE699">
        <v>0</v>
      </c>
      <c r="BF699">
        <v>0</v>
      </c>
    </row>
    <row r="700" spans="54:58" x14ac:dyDescent="0.25">
      <c r="BB700">
        <v>0</v>
      </c>
      <c r="BC700">
        <v>0</v>
      </c>
      <c r="BD700">
        <v>0</v>
      </c>
      <c r="BE700">
        <v>0</v>
      </c>
      <c r="BF700">
        <v>0</v>
      </c>
    </row>
    <row r="701" spans="54:58" x14ac:dyDescent="0.25">
      <c r="BB701">
        <v>0</v>
      </c>
      <c r="BC701">
        <v>0</v>
      </c>
      <c r="BD701">
        <v>0</v>
      </c>
      <c r="BE701">
        <v>0</v>
      </c>
      <c r="BF701">
        <v>0</v>
      </c>
    </row>
    <row r="702" spans="54:58" x14ac:dyDescent="0.25">
      <c r="BB702">
        <v>0</v>
      </c>
      <c r="BC702">
        <v>0</v>
      </c>
      <c r="BD702">
        <v>0</v>
      </c>
      <c r="BE702">
        <v>0</v>
      </c>
      <c r="BF702">
        <v>0</v>
      </c>
    </row>
    <row r="703" spans="54:58" x14ac:dyDescent="0.25">
      <c r="BB703">
        <v>0</v>
      </c>
      <c r="BC703">
        <v>0</v>
      </c>
      <c r="BD703">
        <v>0</v>
      </c>
      <c r="BE703">
        <v>0</v>
      </c>
      <c r="BF703">
        <v>0</v>
      </c>
    </row>
    <row r="704" spans="54:58" x14ac:dyDescent="0.25">
      <c r="BB704">
        <v>0</v>
      </c>
      <c r="BC704">
        <v>0</v>
      </c>
      <c r="BD704">
        <v>0</v>
      </c>
      <c r="BE704">
        <v>0</v>
      </c>
      <c r="BF704">
        <v>0</v>
      </c>
    </row>
    <row r="705" spans="54:58" x14ac:dyDescent="0.25">
      <c r="BB705">
        <v>0</v>
      </c>
      <c r="BC705">
        <v>0</v>
      </c>
      <c r="BD705">
        <v>0</v>
      </c>
      <c r="BE705">
        <v>0</v>
      </c>
      <c r="BF705">
        <v>0</v>
      </c>
    </row>
    <row r="706" spans="54:58" x14ac:dyDescent="0.25">
      <c r="BB706">
        <v>0</v>
      </c>
      <c r="BC706">
        <v>0</v>
      </c>
      <c r="BD706">
        <v>0</v>
      </c>
      <c r="BE706">
        <v>0</v>
      </c>
      <c r="BF706">
        <v>0</v>
      </c>
    </row>
    <row r="707" spans="54:58" x14ac:dyDescent="0.25">
      <c r="BB707">
        <v>0</v>
      </c>
      <c r="BC707">
        <v>0</v>
      </c>
      <c r="BD707">
        <v>0</v>
      </c>
      <c r="BE707">
        <v>0</v>
      </c>
      <c r="BF707">
        <v>0</v>
      </c>
    </row>
    <row r="708" spans="54:58" x14ac:dyDescent="0.25">
      <c r="BB708">
        <v>0</v>
      </c>
      <c r="BC708">
        <v>0</v>
      </c>
      <c r="BD708">
        <v>0</v>
      </c>
      <c r="BE708">
        <v>0</v>
      </c>
      <c r="BF708">
        <v>0</v>
      </c>
    </row>
    <row r="709" spans="54:58" x14ac:dyDescent="0.25">
      <c r="BB709">
        <v>0</v>
      </c>
      <c r="BC709">
        <v>0</v>
      </c>
      <c r="BD709">
        <v>0</v>
      </c>
      <c r="BE709">
        <v>0</v>
      </c>
      <c r="BF709">
        <v>0</v>
      </c>
    </row>
    <row r="710" spans="54:58" x14ac:dyDescent="0.25">
      <c r="BB710">
        <v>0</v>
      </c>
      <c r="BC710">
        <v>0</v>
      </c>
      <c r="BD710">
        <v>0</v>
      </c>
      <c r="BE710">
        <v>0</v>
      </c>
      <c r="BF710">
        <v>0</v>
      </c>
    </row>
    <row r="711" spans="54:58" x14ac:dyDescent="0.25">
      <c r="BB711">
        <v>0</v>
      </c>
      <c r="BC711">
        <v>0</v>
      </c>
      <c r="BD711">
        <v>0</v>
      </c>
      <c r="BE711">
        <v>0</v>
      </c>
      <c r="BF711">
        <v>0</v>
      </c>
    </row>
    <row r="712" spans="54:58" x14ac:dyDescent="0.25">
      <c r="BB712">
        <v>0</v>
      </c>
      <c r="BC712">
        <v>0</v>
      </c>
      <c r="BD712">
        <v>0</v>
      </c>
      <c r="BE712">
        <v>0</v>
      </c>
      <c r="BF712">
        <v>0</v>
      </c>
    </row>
    <row r="713" spans="54:58" x14ac:dyDescent="0.25">
      <c r="BB713">
        <v>0</v>
      </c>
      <c r="BC713">
        <v>0</v>
      </c>
      <c r="BD713">
        <v>0</v>
      </c>
      <c r="BE713">
        <v>0</v>
      </c>
      <c r="BF713">
        <v>0</v>
      </c>
    </row>
    <row r="714" spans="54:58" x14ac:dyDescent="0.25">
      <c r="BB714">
        <v>0</v>
      </c>
      <c r="BC714">
        <v>0</v>
      </c>
      <c r="BD714">
        <v>0</v>
      </c>
      <c r="BE714">
        <v>0</v>
      </c>
      <c r="BF714">
        <v>0</v>
      </c>
    </row>
    <row r="715" spans="54:58" x14ac:dyDescent="0.25">
      <c r="BB715">
        <v>0</v>
      </c>
      <c r="BC715">
        <v>0</v>
      </c>
      <c r="BD715">
        <v>0</v>
      </c>
      <c r="BE715">
        <v>0</v>
      </c>
      <c r="BF715">
        <v>0</v>
      </c>
    </row>
    <row r="716" spans="54:58" x14ac:dyDescent="0.25">
      <c r="BB716">
        <v>0</v>
      </c>
      <c r="BC716">
        <v>0</v>
      </c>
      <c r="BD716">
        <v>0</v>
      </c>
      <c r="BE716">
        <v>0</v>
      </c>
      <c r="BF716">
        <v>0</v>
      </c>
    </row>
    <row r="717" spans="54:58" x14ac:dyDescent="0.25">
      <c r="BB717">
        <v>0</v>
      </c>
      <c r="BC717">
        <v>0</v>
      </c>
      <c r="BD717">
        <v>0</v>
      </c>
      <c r="BE717">
        <v>0</v>
      </c>
      <c r="BF717">
        <v>0</v>
      </c>
    </row>
    <row r="718" spans="54:58" x14ac:dyDescent="0.25">
      <c r="BB718">
        <v>0</v>
      </c>
      <c r="BC718">
        <v>0</v>
      </c>
      <c r="BD718">
        <v>0</v>
      </c>
      <c r="BE718">
        <v>0</v>
      </c>
      <c r="BF718">
        <v>0</v>
      </c>
    </row>
    <row r="719" spans="54:58" x14ac:dyDescent="0.25">
      <c r="BB719">
        <v>0</v>
      </c>
      <c r="BC719">
        <v>0</v>
      </c>
      <c r="BD719">
        <v>0</v>
      </c>
      <c r="BE719">
        <v>0</v>
      </c>
      <c r="BF719">
        <v>0</v>
      </c>
    </row>
    <row r="720" spans="54:58" x14ac:dyDescent="0.25">
      <c r="BB720">
        <v>0</v>
      </c>
      <c r="BC720">
        <v>0</v>
      </c>
      <c r="BD720">
        <v>0</v>
      </c>
      <c r="BE720">
        <v>0</v>
      </c>
      <c r="BF720">
        <v>0</v>
      </c>
    </row>
    <row r="721" spans="54:58" x14ac:dyDescent="0.25">
      <c r="BB721">
        <v>0</v>
      </c>
      <c r="BC721">
        <v>0</v>
      </c>
      <c r="BD721">
        <v>0</v>
      </c>
      <c r="BE721">
        <v>0</v>
      </c>
      <c r="BF721">
        <v>0</v>
      </c>
    </row>
    <row r="722" spans="54:58" x14ac:dyDescent="0.25">
      <c r="BB722">
        <v>0</v>
      </c>
      <c r="BC722">
        <v>0</v>
      </c>
      <c r="BD722">
        <v>0</v>
      </c>
      <c r="BE722">
        <v>0</v>
      </c>
      <c r="BF722">
        <v>0</v>
      </c>
    </row>
    <row r="723" spans="54:58" x14ac:dyDescent="0.25">
      <c r="BB723">
        <v>0</v>
      </c>
      <c r="BC723">
        <v>0</v>
      </c>
      <c r="BD723">
        <v>0</v>
      </c>
      <c r="BE723">
        <v>0</v>
      </c>
      <c r="BF723">
        <v>0</v>
      </c>
    </row>
    <row r="724" spans="54:58" x14ac:dyDescent="0.25">
      <c r="BB724">
        <v>0</v>
      </c>
      <c r="BC724">
        <v>0</v>
      </c>
      <c r="BD724">
        <v>0</v>
      </c>
      <c r="BE724">
        <v>0</v>
      </c>
      <c r="BF724">
        <v>0</v>
      </c>
    </row>
    <row r="725" spans="54:58" x14ac:dyDescent="0.25">
      <c r="BB725">
        <v>0</v>
      </c>
      <c r="BC725">
        <v>0</v>
      </c>
      <c r="BD725">
        <v>0</v>
      </c>
      <c r="BE725">
        <v>0</v>
      </c>
      <c r="BF725">
        <v>0</v>
      </c>
    </row>
    <row r="726" spans="54:58" x14ac:dyDescent="0.25">
      <c r="BB726">
        <v>0</v>
      </c>
      <c r="BC726">
        <v>0</v>
      </c>
      <c r="BD726">
        <v>0</v>
      </c>
      <c r="BE726">
        <v>0</v>
      </c>
      <c r="BF726">
        <v>0</v>
      </c>
    </row>
    <row r="727" spans="54:58" x14ac:dyDescent="0.25">
      <c r="BB727">
        <v>0</v>
      </c>
      <c r="BC727">
        <v>0</v>
      </c>
      <c r="BD727">
        <v>0</v>
      </c>
      <c r="BE727">
        <v>0</v>
      </c>
      <c r="BF727">
        <v>0</v>
      </c>
    </row>
    <row r="728" spans="54:58" x14ac:dyDescent="0.25">
      <c r="BB728">
        <v>0</v>
      </c>
      <c r="BC728">
        <v>0</v>
      </c>
      <c r="BD728">
        <v>0</v>
      </c>
      <c r="BE728">
        <v>0</v>
      </c>
      <c r="BF728">
        <v>0</v>
      </c>
    </row>
    <row r="729" spans="54:58" x14ac:dyDescent="0.25">
      <c r="BB729">
        <v>0</v>
      </c>
      <c r="BC729">
        <v>0</v>
      </c>
      <c r="BD729">
        <v>0</v>
      </c>
      <c r="BE729">
        <v>0</v>
      </c>
      <c r="BF729">
        <v>0</v>
      </c>
    </row>
    <row r="730" spans="54:58" x14ac:dyDescent="0.25">
      <c r="BB730">
        <v>0</v>
      </c>
      <c r="BC730">
        <v>0</v>
      </c>
      <c r="BD730">
        <v>0</v>
      </c>
      <c r="BE730">
        <v>0</v>
      </c>
      <c r="BF730">
        <v>0</v>
      </c>
    </row>
    <row r="731" spans="54:58" x14ac:dyDescent="0.25">
      <c r="BB731">
        <v>0</v>
      </c>
      <c r="BC731">
        <v>0</v>
      </c>
      <c r="BD731">
        <v>0</v>
      </c>
      <c r="BE731">
        <v>0</v>
      </c>
      <c r="BF731">
        <v>0</v>
      </c>
    </row>
    <row r="732" spans="54:58" x14ac:dyDescent="0.25">
      <c r="BB732">
        <v>0</v>
      </c>
      <c r="BC732">
        <v>0</v>
      </c>
      <c r="BD732">
        <v>0</v>
      </c>
      <c r="BE732">
        <v>0</v>
      </c>
      <c r="BF732">
        <v>0</v>
      </c>
    </row>
    <row r="733" spans="54:58" x14ac:dyDescent="0.25">
      <c r="BB733">
        <v>0</v>
      </c>
      <c r="BC733">
        <v>0</v>
      </c>
      <c r="BD733">
        <v>0</v>
      </c>
      <c r="BE733">
        <v>0</v>
      </c>
      <c r="BF733">
        <v>0</v>
      </c>
    </row>
    <row r="734" spans="54:58" x14ac:dyDescent="0.25">
      <c r="BB734">
        <v>0</v>
      </c>
      <c r="BC734">
        <v>0</v>
      </c>
      <c r="BD734">
        <v>0</v>
      </c>
      <c r="BE734">
        <v>0</v>
      </c>
      <c r="BF734">
        <v>0</v>
      </c>
    </row>
    <row r="735" spans="54:58" x14ac:dyDescent="0.25">
      <c r="BB735">
        <v>0</v>
      </c>
      <c r="BC735">
        <v>0</v>
      </c>
      <c r="BD735">
        <v>0</v>
      </c>
      <c r="BE735">
        <v>0</v>
      </c>
      <c r="BF735">
        <v>0</v>
      </c>
    </row>
    <row r="736" spans="54:58" x14ac:dyDescent="0.25">
      <c r="BB736">
        <v>0</v>
      </c>
      <c r="BC736">
        <v>0</v>
      </c>
      <c r="BD736">
        <v>0</v>
      </c>
      <c r="BE736">
        <v>0</v>
      </c>
      <c r="BF736">
        <v>0</v>
      </c>
    </row>
    <row r="737" spans="54:58" x14ac:dyDescent="0.25">
      <c r="BB737">
        <v>0</v>
      </c>
      <c r="BC737">
        <v>0</v>
      </c>
      <c r="BD737">
        <v>0</v>
      </c>
      <c r="BE737">
        <v>0</v>
      </c>
      <c r="BF737">
        <v>0</v>
      </c>
    </row>
    <row r="738" spans="54:58" x14ac:dyDescent="0.25">
      <c r="BB738">
        <v>0</v>
      </c>
      <c r="BC738">
        <v>0</v>
      </c>
      <c r="BD738">
        <v>0</v>
      </c>
      <c r="BE738">
        <v>0</v>
      </c>
      <c r="BF738">
        <v>0</v>
      </c>
    </row>
    <row r="739" spans="54:58" x14ac:dyDescent="0.25">
      <c r="BB739">
        <v>0</v>
      </c>
      <c r="BC739">
        <v>0</v>
      </c>
      <c r="BD739">
        <v>0</v>
      </c>
      <c r="BE739">
        <v>0</v>
      </c>
      <c r="BF739">
        <v>0</v>
      </c>
    </row>
    <row r="740" spans="54:58" x14ac:dyDescent="0.25">
      <c r="BB740">
        <v>0</v>
      </c>
      <c r="BC740">
        <v>0</v>
      </c>
      <c r="BD740">
        <v>0</v>
      </c>
      <c r="BE740">
        <v>0</v>
      </c>
      <c r="BF740">
        <v>0</v>
      </c>
    </row>
    <row r="741" spans="54:58" x14ac:dyDescent="0.25">
      <c r="BB741">
        <v>0</v>
      </c>
      <c r="BC741">
        <v>0</v>
      </c>
      <c r="BD741">
        <v>0</v>
      </c>
      <c r="BE741">
        <v>0</v>
      </c>
      <c r="BF741">
        <v>0</v>
      </c>
    </row>
    <row r="742" spans="54:58" x14ac:dyDescent="0.25">
      <c r="BB742">
        <v>0</v>
      </c>
      <c r="BC742">
        <v>0</v>
      </c>
      <c r="BD742">
        <v>0</v>
      </c>
      <c r="BE742">
        <v>0</v>
      </c>
      <c r="BF742">
        <v>0</v>
      </c>
    </row>
    <row r="743" spans="54:58" x14ac:dyDescent="0.25">
      <c r="BB743">
        <v>0</v>
      </c>
      <c r="BC743">
        <v>0</v>
      </c>
      <c r="BD743">
        <v>0</v>
      </c>
      <c r="BE743">
        <v>0</v>
      </c>
      <c r="BF743">
        <v>0</v>
      </c>
    </row>
    <row r="744" spans="54:58" x14ac:dyDescent="0.25">
      <c r="BB744">
        <v>0</v>
      </c>
      <c r="BC744">
        <v>0</v>
      </c>
      <c r="BD744">
        <v>0</v>
      </c>
      <c r="BE744">
        <v>0</v>
      </c>
      <c r="BF744">
        <v>0</v>
      </c>
    </row>
    <row r="745" spans="54:58" x14ac:dyDescent="0.25">
      <c r="BB745">
        <v>0</v>
      </c>
      <c r="BC745">
        <v>0</v>
      </c>
      <c r="BD745">
        <v>0</v>
      </c>
      <c r="BE745">
        <v>0</v>
      </c>
      <c r="BF745">
        <v>0</v>
      </c>
    </row>
    <row r="746" spans="54:58" x14ac:dyDescent="0.25">
      <c r="BB746">
        <v>0</v>
      </c>
      <c r="BC746">
        <v>0</v>
      </c>
      <c r="BD746">
        <v>0</v>
      </c>
      <c r="BE746">
        <v>0</v>
      </c>
      <c r="BF746">
        <v>0</v>
      </c>
    </row>
    <row r="747" spans="54:58" x14ac:dyDescent="0.25">
      <c r="BB747">
        <v>0</v>
      </c>
      <c r="BC747">
        <v>0</v>
      </c>
      <c r="BD747">
        <v>0</v>
      </c>
      <c r="BE747">
        <v>0</v>
      </c>
      <c r="BF747">
        <v>0</v>
      </c>
    </row>
    <row r="748" spans="54:58" x14ac:dyDescent="0.25">
      <c r="BB748">
        <v>0</v>
      </c>
      <c r="BC748">
        <v>0</v>
      </c>
      <c r="BD748">
        <v>0</v>
      </c>
      <c r="BE748">
        <v>0</v>
      </c>
      <c r="BF748">
        <v>0</v>
      </c>
    </row>
    <row r="749" spans="54:58" x14ac:dyDescent="0.25">
      <c r="BB749">
        <v>0</v>
      </c>
      <c r="BC749">
        <v>0</v>
      </c>
      <c r="BD749">
        <v>0</v>
      </c>
      <c r="BE749">
        <v>0</v>
      </c>
      <c r="BF749">
        <v>0</v>
      </c>
    </row>
    <row r="750" spans="54:58" x14ac:dyDescent="0.25">
      <c r="BB750">
        <v>0</v>
      </c>
      <c r="BC750">
        <v>0</v>
      </c>
      <c r="BD750">
        <v>0</v>
      </c>
      <c r="BE750">
        <v>0</v>
      </c>
      <c r="BF750">
        <v>0</v>
      </c>
    </row>
    <row r="751" spans="54:58" x14ac:dyDescent="0.25">
      <c r="BB751">
        <v>0</v>
      </c>
      <c r="BC751">
        <v>0</v>
      </c>
      <c r="BD751">
        <v>0</v>
      </c>
      <c r="BE751">
        <v>0</v>
      </c>
      <c r="BF751">
        <v>0</v>
      </c>
    </row>
    <row r="752" spans="54:58" x14ac:dyDescent="0.25">
      <c r="BB752">
        <v>0</v>
      </c>
      <c r="BC752">
        <v>0</v>
      </c>
      <c r="BD752">
        <v>0</v>
      </c>
      <c r="BE752">
        <v>0</v>
      </c>
      <c r="BF752">
        <v>0</v>
      </c>
    </row>
    <row r="753" spans="54:58" x14ac:dyDescent="0.25">
      <c r="BB753">
        <v>0</v>
      </c>
      <c r="BC753">
        <v>0</v>
      </c>
      <c r="BD753">
        <v>0</v>
      </c>
      <c r="BE753">
        <v>0</v>
      </c>
      <c r="BF753">
        <v>0</v>
      </c>
    </row>
    <row r="754" spans="54:58" x14ac:dyDescent="0.25">
      <c r="BB754">
        <v>0</v>
      </c>
      <c r="BC754">
        <v>0</v>
      </c>
      <c r="BD754">
        <v>0</v>
      </c>
      <c r="BE754">
        <v>0</v>
      </c>
      <c r="BF754">
        <v>0</v>
      </c>
    </row>
    <row r="755" spans="54:58" x14ac:dyDescent="0.25">
      <c r="BB755">
        <v>0</v>
      </c>
      <c r="BC755">
        <v>0</v>
      </c>
      <c r="BD755">
        <v>0</v>
      </c>
      <c r="BE755">
        <v>0</v>
      </c>
      <c r="BF755">
        <v>0</v>
      </c>
    </row>
    <row r="756" spans="54:58" x14ac:dyDescent="0.25">
      <c r="BB756">
        <v>0</v>
      </c>
      <c r="BC756">
        <v>0</v>
      </c>
      <c r="BD756">
        <v>0</v>
      </c>
      <c r="BE756">
        <v>0</v>
      </c>
      <c r="BF756">
        <v>0</v>
      </c>
    </row>
    <row r="757" spans="54:58" x14ac:dyDescent="0.25">
      <c r="BB757">
        <v>0</v>
      </c>
      <c r="BC757">
        <v>0</v>
      </c>
      <c r="BD757">
        <v>0</v>
      </c>
      <c r="BE757">
        <v>0</v>
      </c>
      <c r="BF757">
        <v>0</v>
      </c>
    </row>
    <row r="758" spans="54:58" x14ac:dyDescent="0.25">
      <c r="BB758">
        <v>0</v>
      </c>
      <c r="BC758">
        <v>0</v>
      </c>
      <c r="BD758">
        <v>0</v>
      </c>
      <c r="BE758">
        <v>0</v>
      </c>
      <c r="BF758">
        <v>0</v>
      </c>
    </row>
    <row r="759" spans="54:58" x14ac:dyDescent="0.25">
      <c r="BB759">
        <v>0</v>
      </c>
      <c r="BC759">
        <v>0</v>
      </c>
      <c r="BD759">
        <v>0</v>
      </c>
      <c r="BE759">
        <v>0</v>
      </c>
      <c r="BF759">
        <v>0</v>
      </c>
    </row>
    <row r="760" spans="54:58" x14ac:dyDescent="0.25">
      <c r="BB760">
        <v>0</v>
      </c>
      <c r="BC760">
        <v>0</v>
      </c>
      <c r="BD760">
        <v>0</v>
      </c>
      <c r="BE760">
        <v>0</v>
      </c>
      <c r="BF760">
        <v>0</v>
      </c>
    </row>
    <row r="761" spans="54:58" x14ac:dyDescent="0.25">
      <c r="BB761">
        <v>0</v>
      </c>
      <c r="BC761">
        <v>0</v>
      </c>
      <c r="BD761">
        <v>0</v>
      </c>
      <c r="BE761">
        <v>0</v>
      </c>
      <c r="BF761">
        <v>0</v>
      </c>
    </row>
    <row r="762" spans="54:58" x14ac:dyDescent="0.25">
      <c r="BB762">
        <v>0</v>
      </c>
      <c r="BC762">
        <v>0</v>
      </c>
      <c r="BD762">
        <v>0</v>
      </c>
      <c r="BE762">
        <v>0</v>
      </c>
      <c r="BF762">
        <v>0</v>
      </c>
    </row>
    <row r="763" spans="54:58" x14ac:dyDescent="0.25">
      <c r="BB763">
        <v>0</v>
      </c>
      <c r="BC763">
        <v>0</v>
      </c>
      <c r="BD763">
        <v>0</v>
      </c>
      <c r="BE763">
        <v>0</v>
      </c>
      <c r="BF763">
        <v>0</v>
      </c>
    </row>
    <row r="764" spans="54:58" x14ac:dyDescent="0.25">
      <c r="BB764">
        <v>0</v>
      </c>
      <c r="BC764">
        <v>0</v>
      </c>
      <c r="BD764">
        <v>0</v>
      </c>
      <c r="BE764">
        <v>0</v>
      </c>
      <c r="BF764">
        <v>0</v>
      </c>
    </row>
    <row r="765" spans="54:58" x14ac:dyDescent="0.25">
      <c r="BB765">
        <v>0</v>
      </c>
      <c r="BC765">
        <v>0</v>
      </c>
      <c r="BD765">
        <v>0</v>
      </c>
      <c r="BE765">
        <v>0</v>
      </c>
      <c r="BF765">
        <v>0</v>
      </c>
    </row>
    <row r="766" spans="54:58" x14ac:dyDescent="0.25">
      <c r="BB766">
        <v>0</v>
      </c>
      <c r="BC766">
        <v>0</v>
      </c>
      <c r="BD766">
        <v>0</v>
      </c>
      <c r="BE766">
        <v>0</v>
      </c>
      <c r="BF766">
        <v>0</v>
      </c>
    </row>
    <row r="767" spans="54:58" x14ac:dyDescent="0.25">
      <c r="BB767">
        <v>0</v>
      </c>
      <c r="BC767">
        <v>0</v>
      </c>
      <c r="BD767">
        <v>0</v>
      </c>
      <c r="BE767">
        <v>0</v>
      </c>
      <c r="BF767">
        <v>0</v>
      </c>
    </row>
    <row r="768" spans="54:58" x14ac:dyDescent="0.25">
      <c r="BB768">
        <v>0</v>
      </c>
      <c r="BC768">
        <v>0</v>
      </c>
      <c r="BD768">
        <v>0</v>
      </c>
      <c r="BE768">
        <v>0</v>
      </c>
      <c r="BF768">
        <v>0</v>
      </c>
    </row>
    <row r="769" spans="54:58" x14ac:dyDescent="0.25">
      <c r="BB769">
        <v>0</v>
      </c>
      <c r="BC769">
        <v>0</v>
      </c>
      <c r="BD769">
        <v>0</v>
      </c>
      <c r="BE769">
        <v>0</v>
      </c>
      <c r="BF769">
        <v>0</v>
      </c>
    </row>
    <row r="770" spans="54:58" x14ac:dyDescent="0.25">
      <c r="BB770">
        <v>0</v>
      </c>
      <c r="BC770">
        <v>0</v>
      </c>
      <c r="BD770">
        <v>0</v>
      </c>
      <c r="BE770">
        <v>0</v>
      </c>
      <c r="BF770">
        <v>0</v>
      </c>
    </row>
    <row r="771" spans="54:58" x14ac:dyDescent="0.25">
      <c r="BB771">
        <v>0</v>
      </c>
      <c r="BC771">
        <v>0</v>
      </c>
      <c r="BD771">
        <v>0</v>
      </c>
      <c r="BE771">
        <v>0</v>
      </c>
      <c r="BF771">
        <v>0</v>
      </c>
    </row>
    <row r="772" spans="54:58" x14ac:dyDescent="0.25">
      <c r="BB772">
        <v>0</v>
      </c>
      <c r="BC772">
        <v>0</v>
      </c>
      <c r="BD772">
        <v>0</v>
      </c>
      <c r="BE772">
        <v>0</v>
      </c>
      <c r="BF772">
        <v>0</v>
      </c>
    </row>
    <row r="773" spans="54:58" x14ac:dyDescent="0.25">
      <c r="BB773">
        <v>0</v>
      </c>
      <c r="BC773">
        <v>0</v>
      </c>
      <c r="BD773">
        <v>0</v>
      </c>
      <c r="BE773">
        <v>0</v>
      </c>
      <c r="BF773">
        <v>0</v>
      </c>
    </row>
    <row r="774" spans="54:58" x14ac:dyDescent="0.25">
      <c r="BB774">
        <v>0</v>
      </c>
      <c r="BC774">
        <v>0</v>
      </c>
      <c r="BD774">
        <v>0</v>
      </c>
      <c r="BE774">
        <v>0</v>
      </c>
      <c r="BF774">
        <v>0</v>
      </c>
    </row>
    <row r="775" spans="54:58" x14ac:dyDescent="0.25">
      <c r="BB775">
        <v>0</v>
      </c>
      <c r="BC775">
        <v>0</v>
      </c>
      <c r="BD775">
        <v>0</v>
      </c>
      <c r="BE775">
        <v>0</v>
      </c>
      <c r="BF775">
        <v>0</v>
      </c>
    </row>
    <row r="776" spans="54:58" x14ac:dyDescent="0.25">
      <c r="BB776">
        <v>0</v>
      </c>
      <c r="BC776">
        <v>0</v>
      </c>
      <c r="BD776">
        <v>0</v>
      </c>
      <c r="BE776">
        <v>0</v>
      </c>
      <c r="BF776">
        <v>0</v>
      </c>
    </row>
    <row r="777" spans="54:58" x14ac:dyDescent="0.25">
      <c r="BB777">
        <v>0</v>
      </c>
      <c r="BC777">
        <v>0</v>
      </c>
      <c r="BD777">
        <v>0</v>
      </c>
      <c r="BE777">
        <v>0</v>
      </c>
      <c r="BF777">
        <v>0</v>
      </c>
    </row>
    <row r="778" spans="54:58" x14ac:dyDescent="0.25">
      <c r="BB778">
        <v>0</v>
      </c>
      <c r="BC778">
        <v>0</v>
      </c>
      <c r="BD778">
        <v>0</v>
      </c>
      <c r="BE778">
        <v>0</v>
      </c>
      <c r="BF778">
        <v>0</v>
      </c>
    </row>
    <row r="779" spans="54:58" x14ac:dyDescent="0.25">
      <c r="BB779">
        <v>0</v>
      </c>
      <c r="BC779">
        <v>0</v>
      </c>
      <c r="BD779">
        <v>0</v>
      </c>
      <c r="BE779">
        <v>0</v>
      </c>
      <c r="BF779">
        <v>0</v>
      </c>
    </row>
    <row r="780" spans="54:58" x14ac:dyDescent="0.25">
      <c r="BB780">
        <v>0</v>
      </c>
      <c r="BC780">
        <v>0</v>
      </c>
      <c r="BD780">
        <v>0</v>
      </c>
      <c r="BE780">
        <v>0</v>
      </c>
      <c r="BF780">
        <v>0</v>
      </c>
    </row>
    <row r="781" spans="54:58" x14ac:dyDescent="0.25">
      <c r="BB781">
        <v>0</v>
      </c>
      <c r="BC781">
        <v>0</v>
      </c>
      <c r="BD781">
        <v>0</v>
      </c>
      <c r="BE781">
        <v>0</v>
      </c>
      <c r="BF781">
        <v>0</v>
      </c>
    </row>
    <row r="782" spans="54:58" x14ac:dyDescent="0.25">
      <c r="BB782">
        <v>0</v>
      </c>
      <c r="BC782">
        <v>0</v>
      </c>
      <c r="BD782">
        <v>0</v>
      </c>
      <c r="BE782">
        <v>0</v>
      </c>
      <c r="BF782">
        <v>0</v>
      </c>
    </row>
    <row r="783" spans="54:58" x14ac:dyDescent="0.25">
      <c r="BB783">
        <v>0</v>
      </c>
      <c r="BC783">
        <v>0</v>
      </c>
      <c r="BD783">
        <v>0</v>
      </c>
      <c r="BE783">
        <v>0</v>
      </c>
      <c r="BF783">
        <v>0</v>
      </c>
    </row>
    <row r="784" spans="54:58" x14ac:dyDescent="0.25">
      <c r="BB784">
        <v>0</v>
      </c>
      <c r="BC784">
        <v>0</v>
      </c>
      <c r="BD784">
        <v>0</v>
      </c>
      <c r="BE784">
        <v>0</v>
      </c>
      <c r="BF784">
        <v>0</v>
      </c>
    </row>
    <row r="785" spans="54:58" x14ac:dyDescent="0.25">
      <c r="BB785">
        <v>0</v>
      </c>
      <c r="BC785">
        <v>0</v>
      </c>
      <c r="BD785">
        <v>0</v>
      </c>
      <c r="BE785">
        <v>0</v>
      </c>
      <c r="BF785">
        <v>0</v>
      </c>
    </row>
    <row r="786" spans="54:58" x14ac:dyDescent="0.25">
      <c r="BB786">
        <v>0</v>
      </c>
      <c r="BC786">
        <v>0</v>
      </c>
      <c r="BD786">
        <v>0</v>
      </c>
      <c r="BE786">
        <v>0</v>
      </c>
      <c r="BF786">
        <v>0</v>
      </c>
    </row>
    <row r="787" spans="54:58" x14ac:dyDescent="0.25">
      <c r="BB787">
        <v>0</v>
      </c>
      <c r="BC787">
        <v>0</v>
      </c>
      <c r="BD787">
        <v>0</v>
      </c>
      <c r="BE787">
        <v>0</v>
      </c>
      <c r="BF787">
        <v>0</v>
      </c>
    </row>
    <row r="788" spans="54:58" x14ac:dyDescent="0.25">
      <c r="BB788">
        <v>0</v>
      </c>
      <c r="BC788">
        <v>0</v>
      </c>
      <c r="BD788">
        <v>0</v>
      </c>
      <c r="BE788">
        <v>0</v>
      </c>
      <c r="BF788">
        <v>0</v>
      </c>
    </row>
    <row r="789" spans="54:58" x14ac:dyDescent="0.25">
      <c r="BB789">
        <v>0</v>
      </c>
      <c r="BC789">
        <v>0</v>
      </c>
      <c r="BD789">
        <v>0</v>
      </c>
      <c r="BE789">
        <v>0</v>
      </c>
      <c r="BF789">
        <v>0</v>
      </c>
    </row>
    <row r="790" spans="54:58" x14ac:dyDescent="0.25">
      <c r="BB790">
        <v>0</v>
      </c>
      <c r="BC790">
        <v>0</v>
      </c>
      <c r="BD790">
        <v>0</v>
      </c>
      <c r="BE790">
        <v>0</v>
      </c>
      <c r="BF790">
        <v>0</v>
      </c>
    </row>
    <row r="791" spans="54:58" x14ac:dyDescent="0.25">
      <c r="BB791">
        <v>0</v>
      </c>
      <c r="BC791">
        <v>0</v>
      </c>
      <c r="BD791">
        <v>0</v>
      </c>
      <c r="BE791">
        <v>0</v>
      </c>
      <c r="BF791">
        <v>0</v>
      </c>
    </row>
    <row r="792" spans="54:58" x14ac:dyDescent="0.25">
      <c r="BB792">
        <v>0</v>
      </c>
      <c r="BC792">
        <v>0</v>
      </c>
      <c r="BD792">
        <v>0</v>
      </c>
      <c r="BE792">
        <v>0</v>
      </c>
      <c r="BF792">
        <v>0</v>
      </c>
    </row>
    <row r="793" spans="54:58" x14ac:dyDescent="0.25">
      <c r="BB793">
        <v>0</v>
      </c>
      <c r="BC793">
        <v>0</v>
      </c>
      <c r="BD793">
        <v>0</v>
      </c>
      <c r="BE793">
        <v>0</v>
      </c>
      <c r="BF793">
        <v>0</v>
      </c>
    </row>
    <row r="794" spans="54:58" x14ac:dyDescent="0.25">
      <c r="BB794">
        <v>0</v>
      </c>
      <c r="BC794">
        <v>0</v>
      </c>
      <c r="BD794">
        <v>0</v>
      </c>
      <c r="BE794">
        <v>0</v>
      </c>
      <c r="BF794">
        <v>0</v>
      </c>
    </row>
    <row r="795" spans="54:58" x14ac:dyDescent="0.25">
      <c r="BB795">
        <v>0</v>
      </c>
      <c r="BC795">
        <v>0</v>
      </c>
      <c r="BD795">
        <v>0</v>
      </c>
      <c r="BE795">
        <v>0</v>
      </c>
      <c r="BF795">
        <v>0</v>
      </c>
    </row>
    <row r="796" spans="54:58" x14ac:dyDescent="0.25">
      <c r="BB796">
        <v>0</v>
      </c>
      <c r="BC796">
        <v>0</v>
      </c>
      <c r="BD796">
        <v>0</v>
      </c>
      <c r="BE796">
        <v>0</v>
      </c>
      <c r="BF796">
        <v>0</v>
      </c>
    </row>
    <row r="797" spans="54:58" x14ac:dyDescent="0.25">
      <c r="BB797">
        <v>0</v>
      </c>
      <c r="BC797">
        <v>0</v>
      </c>
      <c r="BD797">
        <v>0</v>
      </c>
      <c r="BE797">
        <v>0</v>
      </c>
      <c r="BF797">
        <v>0</v>
      </c>
    </row>
    <row r="798" spans="54:58" x14ac:dyDescent="0.25">
      <c r="BB798">
        <v>0</v>
      </c>
      <c r="BC798">
        <v>0</v>
      </c>
      <c r="BD798">
        <v>0</v>
      </c>
      <c r="BE798">
        <v>0</v>
      </c>
      <c r="BF798">
        <v>0</v>
      </c>
    </row>
    <row r="799" spans="54:58" x14ac:dyDescent="0.25">
      <c r="BB799">
        <v>0</v>
      </c>
      <c r="BC799">
        <v>0</v>
      </c>
      <c r="BD799">
        <v>0</v>
      </c>
      <c r="BE799">
        <v>0</v>
      </c>
      <c r="BF799">
        <v>0</v>
      </c>
    </row>
    <row r="800" spans="54:58" x14ac:dyDescent="0.25">
      <c r="BB800">
        <v>0</v>
      </c>
      <c r="BC800">
        <v>0</v>
      </c>
      <c r="BD800">
        <v>0</v>
      </c>
      <c r="BE800">
        <v>0</v>
      </c>
      <c r="BF800">
        <v>0</v>
      </c>
    </row>
    <row r="801" spans="54:58" x14ac:dyDescent="0.25">
      <c r="BB801">
        <v>0</v>
      </c>
      <c r="BC801">
        <v>0</v>
      </c>
      <c r="BD801">
        <v>0</v>
      </c>
      <c r="BE801">
        <v>0</v>
      </c>
      <c r="BF801">
        <v>0</v>
      </c>
    </row>
    <row r="802" spans="54:58" x14ac:dyDescent="0.25">
      <c r="BB802">
        <v>0</v>
      </c>
      <c r="BC802">
        <v>0</v>
      </c>
      <c r="BD802">
        <v>0</v>
      </c>
      <c r="BE802">
        <v>0</v>
      </c>
      <c r="BF802">
        <v>0</v>
      </c>
    </row>
    <row r="803" spans="54:58" x14ac:dyDescent="0.25">
      <c r="BB803">
        <v>0</v>
      </c>
      <c r="BC803">
        <v>0</v>
      </c>
      <c r="BD803">
        <v>0</v>
      </c>
      <c r="BE803">
        <v>0</v>
      </c>
      <c r="BF803">
        <v>0</v>
      </c>
    </row>
    <row r="804" spans="54:58" x14ac:dyDescent="0.25">
      <c r="BB804">
        <v>0</v>
      </c>
      <c r="BC804">
        <v>0</v>
      </c>
      <c r="BD804">
        <v>0</v>
      </c>
      <c r="BE804">
        <v>0</v>
      </c>
      <c r="BF804">
        <v>0</v>
      </c>
    </row>
    <row r="805" spans="54:58" x14ac:dyDescent="0.25">
      <c r="BB805">
        <v>0</v>
      </c>
      <c r="BC805">
        <v>0</v>
      </c>
      <c r="BD805">
        <v>0</v>
      </c>
      <c r="BE805">
        <v>0</v>
      </c>
      <c r="BF805">
        <v>0</v>
      </c>
    </row>
    <row r="806" spans="54:58" x14ac:dyDescent="0.25">
      <c r="BB806">
        <v>0</v>
      </c>
      <c r="BC806">
        <v>0</v>
      </c>
      <c r="BD806">
        <v>0</v>
      </c>
      <c r="BE806">
        <v>0</v>
      </c>
      <c r="BF806">
        <v>0</v>
      </c>
    </row>
    <row r="807" spans="54:58" x14ac:dyDescent="0.25">
      <c r="BB807">
        <v>0</v>
      </c>
      <c r="BC807">
        <v>0</v>
      </c>
      <c r="BD807">
        <v>0</v>
      </c>
      <c r="BE807">
        <v>0</v>
      </c>
      <c r="BF807">
        <v>0</v>
      </c>
    </row>
    <row r="808" spans="54:58" x14ac:dyDescent="0.25">
      <c r="BB808">
        <v>0</v>
      </c>
      <c r="BC808">
        <v>0</v>
      </c>
      <c r="BD808">
        <v>0</v>
      </c>
      <c r="BE808">
        <v>0</v>
      </c>
      <c r="BF808">
        <v>0</v>
      </c>
    </row>
    <row r="809" spans="54:58" x14ac:dyDescent="0.25">
      <c r="BB809">
        <v>0</v>
      </c>
      <c r="BC809">
        <v>0</v>
      </c>
      <c r="BD809">
        <v>0</v>
      </c>
      <c r="BE809">
        <v>0</v>
      </c>
      <c r="BF809">
        <v>0</v>
      </c>
    </row>
    <row r="810" spans="54:58" x14ac:dyDescent="0.25">
      <c r="BB810">
        <v>0</v>
      </c>
      <c r="BC810">
        <v>0</v>
      </c>
      <c r="BD810">
        <v>0</v>
      </c>
      <c r="BE810">
        <v>0</v>
      </c>
      <c r="BF810">
        <v>0</v>
      </c>
    </row>
    <row r="811" spans="54:58" x14ac:dyDescent="0.25">
      <c r="BB811">
        <v>0</v>
      </c>
      <c r="BC811">
        <v>0</v>
      </c>
      <c r="BD811">
        <v>0</v>
      </c>
      <c r="BE811">
        <v>0</v>
      </c>
      <c r="BF811">
        <v>0</v>
      </c>
    </row>
    <row r="812" spans="54:58" x14ac:dyDescent="0.25">
      <c r="BB812">
        <v>0</v>
      </c>
      <c r="BC812">
        <v>0</v>
      </c>
      <c r="BD812">
        <v>0</v>
      </c>
      <c r="BE812">
        <v>0</v>
      </c>
      <c r="BF812">
        <v>0</v>
      </c>
    </row>
    <row r="813" spans="54:58" x14ac:dyDescent="0.25">
      <c r="BB813">
        <v>0</v>
      </c>
      <c r="BC813">
        <v>0</v>
      </c>
      <c r="BD813">
        <v>0</v>
      </c>
      <c r="BE813">
        <v>0</v>
      </c>
      <c r="BF813">
        <v>0</v>
      </c>
    </row>
    <row r="814" spans="54:58" x14ac:dyDescent="0.25">
      <c r="BB814">
        <v>0</v>
      </c>
      <c r="BC814">
        <v>0</v>
      </c>
      <c r="BD814">
        <v>0</v>
      </c>
      <c r="BE814">
        <v>0</v>
      </c>
      <c r="BF814">
        <v>0</v>
      </c>
    </row>
    <row r="815" spans="54:58" x14ac:dyDescent="0.25">
      <c r="BB815">
        <v>0</v>
      </c>
      <c r="BC815">
        <v>0</v>
      </c>
      <c r="BD815">
        <v>0</v>
      </c>
      <c r="BE815">
        <v>0</v>
      </c>
      <c r="BF815">
        <v>0</v>
      </c>
    </row>
    <row r="816" spans="54:58" x14ac:dyDescent="0.25">
      <c r="BB816">
        <v>0</v>
      </c>
      <c r="BC816">
        <v>0</v>
      </c>
      <c r="BD816">
        <v>0</v>
      </c>
      <c r="BE816">
        <v>0</v>
      </c>
      <c r="BF816">
        <v>0</v>
      </c>
    </row>
    <row r="817" spans="54:58" x14ac:dyDescent="0.25">
      <c r="BB817">
        <v>0</v>
      </c>
      <c r="BC817">
        <v>0</v>
      </c>
      <c r="BD817">
        <v>0</v>
      </c>
      <c r="BE817">
        <v>0</v>
      </c>
      <c r="BF817">
        <v>0</v>
      </c>
    </row>
    <row r="818" spans="54:58" x14ac:dyDescent="0.25">
      <c r="BB818">
        <v>0</v>
      </c>
      <c r="BC818">
        <v>0</v>
      </c>
      <c r="BD818">
        <v>0</v>
      </c>
      <c r="BE818">
        <v>0</v>
      </c>
      <c r="BF818">
        <v>0</v>
      </c>
    </row>
    <row r="819" spans="54:58" x14ac:dyDescent="0.25">
      <c r="BB819">
        <v>0</v>
      </c>
      <c r="BC819">
        <v>0</v>
      </c>
      <c r="BD819">
        <v>0</v>
      </c>
      <c r="BE819">
        <v>0</v>
      </c>
      <c r="BF819">
        <v>0</v>
      </c>
    </row>
    <row r="820" spans="54:58" x14ac:dyDescent="0.25">
      <c r="BB820">
        <v>0</v>
      </c>
      <c r="BC820">
        <v>0</v>
      </c>
      <c r="BD820">
        <v>0</v>
      </c>
      <c r="BE820">
        <v>0</v>
      </c>
      <c r="BF820">
        <v>0</v>
      </c>
    </row>
    <row r="821" spans="54:58" x14ac:dyDescent="0.25">
      <c r="BB821">
        <v>0</v>
      </c>
      <c r="BC821">
        <v>0</v>
      </c>
      <c r="BD821">
        <v>0</v>
      </c>
      <c r="BE821">
        <v>0</v>
      </c>
      <c r="BF821">
        <v>0</v>
      </c>
    </row>
    <row r="822" spans="54:58" x14ac:dyDescent="0.25">
      <c r="BB822">
        <v>0</v>
      </c>
      <c r="BC822">
        <v>0</v>
      </c>
      <c r="BD822">
        <v>0</v>
      </c>
      <c r="BE822">
        <v>0</v>
      </c>
      <c r="BF822">
        <v>0</v>
      </c>
    </row>
    <row r="823" spans="54:58" x14ac:dyDescent="0.25">
      <c r="BB823">
        <v>0</v>
      </c>
      <c r="BC823">
        <v>0</v>
      </c>
      <c r="BD823">
        <v>0</v>
      </c>
      <c r="BE823">
        <v>0</v>
      </c>
      <c r="BF823">
        <v>0</v>
      </c>
    </row>
    <row r="824" spans="54:58" x14ac:dyDescent="0.25">
      <c r="BB824">
        <v>0</v>
      </c>
      <c r="BC824">
        <v>0</v>
      </c>
      <c r="BD824">
        <v>0</v>
      </c>
      <c r="BE824">
        <v>0</v>
      </c>
      <c r="BF824">
        <v>0</v>
      </c>
    </row>
    <row r="825" spans="54:58" x14ac:dyDescent="0.25">
      <c r="BB825">
        <v>0</v>
      </c>
      <c r="BC825">
        <v>0</v>
      </c>
      <c r="BD825">
        <v>0</v>
      </c>
      <c r="BE825">
        <v>0</v>
      </c>
      <c r="BF825">
        <v>0</v>
      </c>
    </row>
    <row r="826" spans="54:58" x14ac:dyDescent="0.25">
      <c r="BB826">
        <v>0</v>
      </c>
      <c r="BC826">
        <v>0</v>
      </c>
      <c r="BD826">
        <v>0</v>
      </c>
      <c r="BE826">
        <v>0</v>
      </c>
      <c r="BF826">
        <v>0</v>
      </c>
    </row>
    <row r="827" spans="54:58" x14ac:dyDescent="0.25">
      <c r="BB827">
        <v>0</v>
      </c>
      <c r="BC827">
        <v>0</v>
      </c>
      <c r="BD827">
        <v>0</v>
      </c>
      <c r="BE827">
        <v>0</v>
      </c>
      <c r="BF827">
        <v>0</v>
      </c>
    </row>
    <row r="828" spans="54:58" x14ac:dyDescent="0.25">
      <c r="BB828">
        <v>0</v>
      </c>
      <c r="BC828">
        <v>0</v>
      </c>
      <c r="BD828">
        <v>0</v>
      </c>
      <c r="BE828">
        <v>0</v>
      </c>
      <c r="BF828">
        <v>0</v>
      </c>
    </row>
    <row r="829" spans="54:58" x14ac:dyDescent="0.25">
      <c r="BB829">
        <v>0</v>
      </c>
      <c r="BC829">
        <v>0</v>
      </c>
      <c r="BD829">
        <v>0</v>
      </c>
      <c r="BE829">
        <v>0</v>
      </c>
      <c r="BF829">
        <v>0</v>
      </c>
    </row>
    <row r="830" spans="54:58" x14ac:dyDescent="0.25">
      <c r="BB830">
        <v>0</v>
      </c>
      <c r="BC830">
        <v>0</v>
      </c>
      <c r="BD830">
        <v>0</v>
      </c>
      <c r="BE830">
        <v>0</v>
      </c>
      <c r="BF830">
        <v>0</v>
      </c>
    </row>
    <row r="831" spans="54:58" x14ac:dyDescent="0.25">
      <c r="BB831">
        <v>0</v>
      </c>
      <c r="BC831">
        <v>0</v>
      </c>
      <c r="BD831">
        <v>0</v>
      </c>
      <c r="BE831">
        <v>0</v>
      </c>
      <c r="BF831">
        <v>0</v>
      </c>
    </row>
    <row r="832" spans="54:58" x14ac:dyDescent="0.25">
      <c r="BB832">
        <v>0</v>
      </c>
      <c r="BC832">
        <v>0</v>
      </c>
      <c r="BD832">
        <v>0</v>
      </c>
      <c r="BE832">
        <v>0</v>
      </c>
      <c r="BF832">
        <v>0</v>
      </c>
    </row>
    <row r="833" spans="54:58" x14ac:dyDescent="0.25">
      <c r="BB833">
        <v>0</v>
      </c>
      <c r="BC833">
        <v>0</v>
      </c>
      <c r="BD833">
        <v>0</v>
      </c>
      <c r="BE833">
        <v>0</v>
      </c>
      <c r="BF833">
        <v>0</v>
      </c>
    </row>
    <row r="834" spans="54:58" x14ac:dyDescent="0.25">
      <c r="BB834">
        <v>0</v>
      </c>
      <c r="BC834">
        <v>0</v>
      </c>
      <c r="BD834">
        <v>0</v>
      </c>
      <c r="BE834">
        <v>0</v>
      </c>
      <c r="BF834">
        <v>0</v>
      </c>
    </row>
    <row r="835" spans="54:58" x14ac:dyDescent="0.25">
      <c r="BB835">
        <v>0</v>
      </c>
      <c r="BC835">
        <v>0</v>
      </c>
      <c r="BD835">
        <v>0</v>
      </c>
      <c r="BE835">
        <v>0</v>
      </c>
      <c r="BF835">
        <v>0</v>
      </c>
    </row>
    <row r="836" spans="54:58" x14ac:dyDescent="0.25">
      <c r="BB836">
        <v>0</v>
      </c>
      <c r="BC836">
        <v>0</v>
      </c>
      <c r="BD836">
        <v>0</v>
      </c>
      <c r="BE836">
        <v>0</v>
      </c>
      <c r="BF836">
        <v>0</v>
      </c>
    </row>
    <row r="837" spans="54:58" x14ac:dyDescent="0.25">
      <c r="BB837">
        <v>0</v>
      </c>
      <c r="BC837">
        <v>0</v>
      </c>
      <c r="BD837">
        <v>0</v>
      </c>
      <c r="BE837">
        <v>0</v>
      </c>
      <c r="BF837">
        <v>0</v>
      </c>
    </row>
    <row r="838" spans="54:58" x14ac:dyDescent="0.25">
      <c r="BB838">
        <v>0</v>
      </c>
      <c r="BC838">
        <v>0</v>
      </c>
      <c r="BD838">
        <v>0</v>
      </c>
      <c r="BE838">
        <v>0</v>
      </c>
      <c r="BF838">
        <v>0</v>
      </c>
    </row>
    <row r="839" spans="54:58" x14ac:dyDescent="0.25">
      <c r="BB839">
        <v>0</v>
      </c>
      <c r="BC839">
        <v>0</v>
      </c>
      <c r="BD839">
        <v>0</v>
      </c>
      <c r="BE839">
        <v>0</v>
      </c>
      <c r="BF839">
        <v>0</v>
      </c>
    </row>
    <row r="840" spans="54:58" x14ac:dyDescent="0.25">
      <c r="BB840">
        <v>0</v>
      </c>
      <c r="BC840">
        <v>0</v>
      </c>
      <c r="BD840">
        <v>0</v>
      </c>
      <c r="BE840">
        <v>0</v>
      </c>
      <c r="BF840">
        <v>0</v>
      </c>
    </row>
    <row r="841" spans="54:58" x14ac:dyDescent="0.25">
      <c r="BB841">
        <v>0</v>
      </c>
      <c r="BC841">
        <v>0</v>
      </c>
      <c r="BD841">
        <v>0</v>
      </c>
      <c r="BE841">
        <v>0</v>
      </c>
      <c r="BF841">
        <v>0</v>
      </c>
    </row>
    <row r="842" spans="54:58" x14ac:dyDescent="0.25">
      <c r="BB842">
        <v>0</v>
      </c>
      <c r="BC842">
        <v>0</v>
      </c>
      <c r="BD842">
        <v>0</v>
      </c>
      <c r="BE842">
        <v>0</v>
      </c>
      <c r="BF842">
        <v>0</v>
      </c>
    </row>
    <row r="843" spans="54:58" x14ac:dyDescent="0.25">
      <c r="BB843">
        <v>0</v>
      </c>
      <c r="BC843">
        <v>0</v>
      </c>
      <c r="BD843">
        <v>0</v>
      </c>
      <c r="BE843">
        <v>0</v>
      </c>
      <c r="BF843">
        <v>0</v>
      </c>
    </row>
    <row r="844" spans="54:58" x14ac:dyDescent="0.25">
      <c r="BB844">
        <v>0</v>
      </c>
      <c r="BC844">
        <v>0</v>
      </c>
      <c r="BD844">
        <v>0</v>
      </c>
      <c r="BE844">
        <v>0</v>
      </c>
      <c r="BF844">
        <v>0</v>
      </c>
    </row>
    <row r="845" spans="54:58" x14ac:dyDescent="0.25">
      <c r="BB845">
        <v>0</v>
      </c>
      <c r="BC845">
        <v>0</v>
      </c>
      <c r="BD845">
        <v>0</v>
      </c>
      <c r="BE845">
        <v>0</v>
      </c>
      <c r="BF845">
        <v>0</v>
      </c>
    </row>
    <row r="846" spans="54:58" x14ac:dyDescent="0.25">
      <c r="BB846">
        <v>0</v>
      </c>
      <c r="BC846">
        <v>0</v>
      </c>
      <c r="BD846">
        <v>0</v>
      </c>
      <c r="BE846">
        <v>0</v>
      </c>
      <c r="BF846">
        <v>0</v>
      </c>
    </row>
    <row r="847" spans="54:58" x14ac:dyDescent="0.25">
      <c r="BB847">
        <v>0</v>
      </c>
      <c r="BC847">
        <v>0</v>
      </c>
      <c r="BD847">
        <v>0</v>
      </c>
      <c r="BE847">
        <v>0</v>
      </c>
      <c r="BF847">
        <v>0</v>
      </c>
    </row>
    <row r="848" spans="54:58" x14ac:dyDescent="0.25">
      <c r="BB848">
        <v>0</v>
      </c>
      <c r="BC848">
        <v>0</v>
      </c>
      <c r="BD848">
        <v>0</v>
      </c>
      <c r="BE848">
        <v>0</v>
      </c>
      <c r="BF848">
        <v>0</v>
      </c>
    </row>
    <row r="849" spans="54:58" x14ac:dyDescent="0.25">
      <c r="BB849">
        <v>0</v>
      </c>
      <c r="BC849">
        <v>0</v>
      </c>
      <c r="BD849">
        <v>0</v>
      </c>
      <c r="BE849">
        <v>0</v>
      </c>
      <c r="BF849">
        <v>0</v>
      </c>
    </row>
    <row r="850" spans="54:58" x14ac:dyDescent="0.25">
      <c r="BB850">
        <v>0</v>
      </c>
      <c r="BC850">
        <v>0</v>
      </c>
      <c r="BD850">
        <v>0</v>
      </c>
      <c r="BE850">
        <v>0</v>
      </c>
      <c r="BF850">
        <v>0</v>
      </c>
    </row>
    <row r="851" spans="54:58" x14ac:dyDescent="0.25">
      <c r="BB851">
        <v>0</v>
      </c>
      <c r="BC851">
        <v>0</v>
      </c>
      <c r="BD851">
        <v>0</v>
      </c>
      <c r="BE851">
        <v>0</v>
      </c>
      <c r="BF851">
        <v>0</v>
      </c>
    </row>
    <row r="852" spans="54:58" x14ac:dyDescent="0.25">
      <c r="BB852">
        <v>0</v>
      </c>
      <c r="BC852">
        <v>0</v>
      </c>
      <c r="BD852">
        <v>0</v>
      </c>
      <c r="BE852">
        <v>0</v>
      </c>
      <c r="BF852">
        <v>0</v>
      </c>
    </row>
    <row r="853" spans="54:58" x14ac:dyDescent="0.25">
      <c r="BB853">
        <v>0</v>
      </c>
      <c r="BC853">
        <v>0</v>
      </c>
      <c r="BD853">
        <v>0</v>
      </c>
      <c r="BE853">
        <v>0</v>
      </c>
      <c r="BF853">
        <v>0</v>
      </c>
    </row>
    <row r="854" spans="54:58" x14ac:dyDescent="0.25">
      <c r="BB854">
        <v>0</v>
      </c>
      <c r="BC854">
        <v>0</v>
      </c>
      <c r="BD854">
        <v>0</v>
      </c>
      <c r="BE854">
        <v>0</v>
      </c>
      <c r="BF854">
        <v>0</v>
      </c>
    </row>
    <row r="855" spans="54:58" x14ac:dyDescent="0.25">
      <c r="BB855">
        <v>0</v>
      </c>
      <c r="BC855">
        <v>0</v>
      </c>
      <c r="BD855">
        <v>0</v>
      </c>
      <c r="BE855">
        <v>0</v>
      </c>
      <c r="BF855">
        <v>0</v>
      </c>
    </row>
    <row r="856" spans="54:58" x14ac:dyDescent="0.25">
      <c r="BB856">
        <v>0</v>
      </c>
      <c r="BC856">
        <v>0</v>
      </c>
      <c r="BD856">
        <v>0</v>
      </c>
      <c r="BE856">
        <v>0</v>
      </c>
      <c r="BF856">
        <v>0</v>
      </c>
    </row>
    <row r="857" spans="54:58" x14ac:dyDescent="0.25">
      <c r="BB857">
        <v>0</v>
      </c>
      <c r="BC857">
        <v>0</v>
      </c>
      <c r="BD857">
        <v>0</v>
      </c>
      <c r="BE857">
        <v>0</v>
      </c>
      <c r="BF857">
        <v>0</v>
      </c>
    </row>
    <row r="858" spans="54:58" x14ac:dyDescent="0.25">
      <c r="BB858">
        <v>0</v>
      </c>
      <c r="BC858">
        <v>0</v>
      </c>
      <c r="BD858">
        <v>0</v>
      </c>
      <c r="BE858">
        <v>0</v>
      </c>
      <c r="BF858">
        <v>0</v>
      </c>
    </row>
    <row r="859" spans="54:58" x14ac:dyDescent="0.25">
      <c r="BB859">
        <v>0</v>
      </c>
      <c r="BC859">
        <v>0</v>
      </c>
      <c r="BD859">
        <v>0</v>
      </c>
      <c r="BE859">
        <v>0</v>
      </c>
      <c r="BF859">
        <v>0</v>
      </c>
    </row>
    <row r="860" spans="54:58" x14ac:dyDescent="0.25">
      <c r="BB860">
        <v>0</v>
      </c>
      <c r="BC860">
        <v>0</v>
      </c>
      <c r="BD860">
        <v>0</v>
      </c>
      <c r="BE860">
        <v>0</v>
      </c>
      <c r="BF860">
        <v>0</v>
      </c>
    </row>
    <row r="861" spans="54:58" x14ac:dyDescent="0.25">
      <c r="BB861">
        <v>0</v>
      </c>
      <c r="BC861">
        <v>0</v>
      </c>
      <c r="BD861">
        <v>0</v>
      </c>
      <c r="BE861">
        <v>0</v>
      </c>
      <c r="BF861">
        <v>0</v>
      </c>
    </row>
    <row r="862" spans="54:58" x14ac:dyDescent="0.25">
      <c r="BB862">
        <v>0</v>
      </c>
      <c r="BC862">
        <v>0</v>
      </c>
      <c r="BD862">
        <v>0</v>
      </c>
      <c r="BE862">
        <v>0</v>
      </c>
      <c r="BF862">
        <v>0</v>
      </c>
    </row>
    <row r="863" spans="54:58" x14ac:dyDescent="0.25">
      <c r="BB863">
        <v>0</v>
      </c>
      <c r="BC863">
        <v>0</v>
      </c>
      <c r="BD863">
        <v>0</v>
      </c>
      <c r="BE863">
        <v>0</v>
      </c>
      <c r="BF863">
        <v>0</v>
      </c>
    </row>
    <row r="864" spans="54:58" x14ac:dyDescent="0.25">
      <c r="BB864">
        <v>0</v>
      </c>
      <c r="BC864">
        <v>0</v>
      </c>
      <c r="BD864">
        <v>0</v>
      </c>
      <c r="BE864">
        <v>0</v>
      </c>
      <c r="BF864">
        <v>0</v>
      </c>
    </row>
    <row r="865" spans="54:58" x14ac:dyDescent="0.25">
      <c r="BB865">
        <v>0</v>
      </c>
      <c r="BC865">
        <v>0</v>
      </c>
      <c r="BD865">
        <v>0</v>
      </c>
      <c r="BE865">
        <v>0</v>
      </c>
      <c r="BF865">
        <v>0</v>
      </c>
    </row>
    <row r="866" spans="54:58" x14ac:dyDescent="0.25">
      <c r="BB866">
        <v>0</v>
      </c>
      <c r="BC866">
        <v>0</v>
      </c>
      <c r="BD866">
        <v>0</v>
      </c>
      <c r="BE866">
        <v>0</v>
      </c>
      <c r="BF866">
        <v>0</v>
      </c>
    </row>
    <row r="867" spans="54:58" x14ac:dyDescent="0.25">
      <c r="BB867">
        <v>0</v>
      </c>
      <c r="BC867">
        <v>0</v>
      </c>
      <c r="BD867">
        <v>0</v>
      </c>
      <c r="BE867">
        <v>0</v>
      </c>
      <c r="BF867">
        <v>0</v>
      </c>
    </row>
    <row r="868" spans="54:58" x14ac:dyDescent="0.25">
      <c r="BB868">
        <v>0</v>
      </c>
      <c r="BC868">
        <v>0</v>
      </c>
      <c r="BD868">
        <v>0</v>
      </c>
      <c r="BE868">
        <v>0</v>
      </c>
      <c r="BF868">
        <v>0</v>
      </c>
    </row>
    <row r="869" spans="54:58" x14ac:dyDescent="0.25">
      <c r="BB869">
        <v>0</v>
      </c>
      <c r="BC869">
        <v>0</v>
      </c>
      <c r="BD869">
        <v>0</v>
      </c>
      <c r="BE869">
        <v>0</v>
      </c>
      <c r="BF869">
        <v>0</v>
      </c>
    </row>
    <row r="870" spans="54:58" x14ac:dyDescent="0.25">
      <c r="BB870">
        <v>0</v>
      </c>
      <c r="BC870">
        <v>0</v>
      </c>
      <c r="BD870">
        <v>0</v>
      </c>
      <c r="BE870">
        <v>0</v>
      </c>
      <c r="BF870">
        <v>0</v>
      </c>
    </row>
    <row r="871" spans="54:58" x14ac:dyDescent="0.25">
      <c r="BB871">
        <v>0</v>
      </c>
      <c r="BC871">
        <v>0</v>
      </c>
      <c r="BD871">
        <v>0</v>
      </c>
      <c r="BE871">
        <v>0</v>
      </c>
      <c r="BF871">
        <v>0</v>
      </c>
    </row>
    <row r="872" spans="54:58" x14ac:dyDescent="0.25">
      <c r="BB872">
        <v>0</v>
      </c>
      <c r="BC872">
        <v>0</v>
      </c>
      <c r="BD872">
        <v>0</v>
      </c>
      <c r="BE872">
        <v>0</v>
      </c>
      <c r="BF872">
        <v>0</v>
      </c>
    </row>
    <row r="873" spans="54:58" x14ac:dyDescent="0.25">
      <c r="BB873">
        <v>0</v>
      </c>
      <c r="BC873">
        <v>0</v>
      </c>
      <c r="BD873">
        <v>0</v>
      </c>
      <c r="BE873">
        <v>0</v>
      </c>
      <c r="BF873">
        <v>0</v>
      </c>
    </row>
    <row r="874" spans="54:58" x14ac:dyDescent="0.25">
      <c r="BB874">
        <v>0</v>
      </c>
      <c r="BC874">
        <v>0</v>
      </c>
      <c r="BD874">
        <v>0</v>
      </c>
      <c r="BE874">
        <v>0</v>
      </c>
      <c r="BF874">
        <v>0</v>
      </c>
    </row>
    <row r="875" spans="54:58" x14ac:dyDescent="0.25">
      <c r="BB875">
        <v>0</v>
      </c>
      <c r="BC875">
        <v>0</v>
      </c>
      <c r="BD875">
        <v>0</v>
      </c>
      <c r="BE875">
        <v>0</v>
      </c>
      <c r="BF875">
        <v>0</v>
      </c>
    </row>
    <row r="876" spans="54:58" x14ac:dyDescent="0.25">
      <c r="BB876">
        <v>0</v>
      </c>
      <c r="BC876">
        <v>0</v>
      </c>
      <c r="BD876">
        <v>0</v>
      </c>
      <c r="BE876">
        <v>0</v>
      </c>
      <c r="BF876">
        <v>0</v>
      </c>
    </row>
    <row r="877" spans="54:58" x14ac:dyDescent="0.25">
      <c r="BB877">
        <v>0</v>
      </c>
      <c r="BC877">
        <v>0</v>
      </c>
      <c r="BD877">
        <v>0</v>
      </c>
      <c r="BE877">
        <v>0</v>
      </c>
      <c r="BF877">
        <v>0</v>
      </c>
    </row>
    <row r="878" spans="54:58" x14ac:dyDescent="0.25">
      <c r="BB878">
        <v>0</v>
      </c>
      <c r="BC878">
        <v>0</v>
      </c>
      <c r="BD878">
        <v>0</v>
      </c>
      <c r="BE878">
        <v>0</v>
      </c>
      <c r="BF878">
        <v>0</v>
      </c>
    </row>
    <row r="879" spans="54:58" x14ac:dyDescent="0.25">
      <c r="BB879">
        <v>0</v>
      </c>
      <c r="BC879">
        <v>0</v>
      </c>
      <c r="BD879">
        <v>0</v>
      </c>
      <c r="BE879">
        <v>0</v>
      </c>
      <c r="BF879">
        <v>0</v>
      </c>
    </row>
    <row r="880" spans="54:58" x14ac:dyDescent="0.25">
      <c r="BB880">
        <v>0</v>
      </c>
      <c r="BC880">
        <v>0</v>
      </c>
      <c r="BD880">
        <v>0</v>
      </c>
      <c r="BE880">
        <v>0</v>
      </c>
      <c r="BF880">
        <v>0</v>
      </c>
    </row>
    <row r="881" spans="54:58" x14ac:dyDescent="0.25">
      <c r="BB881">
        <v>0</v>
      </c>
      <c r="BC881">
        <v>0</v>
      </c>
      <c r="BD881">
        <v>0</v>
      </c>
      <c r="BE881">
        <v>0</v>
      </c>
      <c r="BF881">
        <v>0</v>
      </c>
    </row>
    <row r="882" spans="54:58" x14ac:dyDescent="0.25">
      <c r="BB882">
        <v>0</v>
      </c>
      <c r="BC882">
        <v>0</v>
      </c>
      <c r="BD882">
        <v>0</v>
      </c>
      <c r="BE882">
        <v>0</v>
      </c>
      <c r="BF882">
        <v>0</v>
      </c>
    </row>
    <row r="883" spans="54:58" x14ac:dyDescent="0.25">
      <c r="BB883">
        <v>0</v>
      </c>
      <c r="BC883">
        <v>0</v>
      </c>
      <c r="BD883">
        <v>0</v>
      </c>
      <c r="BE883">
        <v>0</v>
      </c>
      <c r="BF883">
        <v>0</v>
      </c>
    </row>
    <row r="884" spans="54:58" x14ac:dyDescent="0.25">
      <c r="BB884">
        <v>0</v>
      </c>
      <c r="BC884">
        <v>0</v>
      </c>
      <c r="BD884">
        <v>0</v>
      </c>
      <c r="BE884">
        <v>0</v>
      </c>
      <c r="BF884">
        <v>0</v>
      </c>
    </row>
    <row r="885" spans="54:58" x14ac:dyDescent="0.25">
      <c r="BB885">
        <v>0</v>
      </c>
      <c r="BC885">
        <v>0</v>
      </c>
      <c r="BD885">
        <v>0</v>
      </c>
      <c r="BE885">
        <v>0</v>
      </c>
      <c r="BF885">
        <v>0</v>
      </c>
    </row>
    <row r="886" spans="54:58" x14ac:dyDescent="0.25">
      <c r="BB886">
        <v>0</v>
      </c>
      <c r="BC886">
        <v>0</v>
      </c>
      <c r="BD886">
        <v>0</v>
      </c>
      <c r="BE886">
        <v>0</v>
      </c>
      <c r="BF886">
        <v>0</v>
      </c>
    </row>
    <row r="887" spans="54:58" x14ac:dyDescent="0.25">
      <c r="BB887">
        <v>0</v>
      </c>
      <c r="BC887">
        <v>0</v>
      </c>
      <c r="BD887">
        <v>0</v>
      </c>
      <c r="BE887">
        <v>0</v>
      </c>
      <c r="BF887">
        <v>0</v>
      </c>
    </row>
    <row r="888" spans="54:58" x14ac:dyDescent="0.25">
      <c r="BB888">
        <v>0</v>
      </c>
      <c r="BC888">
        <v>0</v>
      </c>
      <c r="BD888">
        <v>0</v>
      </c>
      <c r="BE888">
        <v>0</v>
      </c>
      <c r="BF888">
        <v>0</v>
      </c>
    </row>
    <row r="889" spans="54:58" x14ac:dyDescent="0.25">
      <c r="BB889">
        <v>0</v>
      </c>
      <c r="BC889">
        <v>0</v>
      </c>
      <c r="BD889">
        <v>0</v>
      </c>
      <c r="BE889">
        <v>0</v>
      </c>
      <c r="BF889">
        <v>0</v>
      </c>
    </row>
    <row r="890" spans="54:58" x14ac:dyDescent="0.25">
      <c r="BB890">
        <v>0</v>
      </c>
      <c r="BC890">
        <v>0</v>
      </c>
      <c r="BD890">
        <v>0</v>
      </c>
      <c r="BE890">
        <v>0</v>
      </c>
      <c r="BF890">
        <v>0</v>
      </c>
    </row>
    <row r="891" spans="54:58" x14ac:dyDescent="0.25">
      <c r="BB891">
        <v>0</v>
      </c>
      <c r="BC891">
        <v>0</v>
      </c>
      <c r="BD891">
        <v>0</v>
      </c>
      <c r="BE891">
        <v>0</v>
      </c>
      <c r="BF891">
        <v>0</v>
      </c>
    </row>
    <row r="892" spans="54:58" x14ac:dyDescent="0.25">
      <c r="BB892">
        <v>0</v>
      </c>
      <c r="BC892">
        <v>0</v>
      </c>
      <c r="BD892">
        <v>0</v>
      </c>
      <c r="BE892">
        <v>0</v>
      </c>
      <c r="BF892">
        <v>0</v>
      </c>
    </row>
    <row r="893" spans="54:58" x14ac:dyDescent="0.25">
      <c r="BB893">
        <v>0</v>
      </c>
      <c r="BC893">
        <v>0</v>
      </c>
      <c r="BD893">
        <v>0</v>
      </c>
      <c r="BE893">
        <v>0</v>
      </c>
      <c r="BF893">
        <v>0</v>
      </c>
    </row>
    <row r="894" spans="54:58" x14ac:dyDescent="0.25">
      <c r="BB894">
        <v>0</v>
      </c>
      <c r="BC894">
        <v>0</v>
      </c>
      <c r="BD894">
        <v>0</v>
      </c>
      <c r="BE894">
        <v>0</v>
      </c>
      <c r="BF894">
        <v>0</v>
      </c>
    </row>
    <row r="895" spans="54:58" x14ac:dyDescent="0.25">
      <c r="BB895">
        <v>0</v>
      </c>
      <c r="BC895">
        <v>0</v>
      </c>
      <c r="BD895">
        <v>0</v>
      </c>
      <c r="BE895">
        <v>0</v>
      </c>
      <c r="BF895">
        <v>0</v>
      </c>
    </row>
    <row r="896" spans="54:58" x14ac:dyDescent="0.25">
      <c r="BB896">
        <v>0</v>
      </c>
      <c r="BC896">
        <v>0</v>
      </c>
      <c r="BD896">
        <v>0</v>
      </c>
      <c r="BE896">
        <v>0</v>
      </c>
      <c r="BF896">
        <v>0</v>
      </c>
    </row>
    <row r="897" spans="54:58" x14ac:dyDescent="0.25">
      <c r="BB897">
        <v>0</v>
      </c>
      <c r="BC897">
        <v>0</v>
      </c>
      <c r="BD897">
        <v>0</v>
      </c>
      <c r="BE897">
        <v>0</v>
      </c>
      <c r="BF897">
        <v>0</v>
      </c>
    </row>
    <row r="898" spans="54:58" x14ac:dyDescent="0.25">
      <c r="BB898">
        <v>0</v>
      </c>
      <c r="BC898">
        <v>0</v>
      </c>
      <c r="BD898">
        <v>0</v>
      </c>
      <c r="BE898">
        <v>0</v>
      </c>
      <c r="BF898">
        <v>0</v>
      </c>
    </row>
    <row r="899" spans="54:58" x14ac:dyDescent="0.25">
      <c r="BB899">
        <v>0</v>
      </c>
      <c r="BC899">
        <v>0</v>
      </c>
      <c r="BD899">
        <v>0</v>
      </c>
      <c r="BE899">
        <v>0</v>
      </c>
      <c r="BF899">
        <v>0</v>
      </c>
    </row>
    <row r="900" spans="54:58" x14ac:dyDescent="0.25">
      <c r="BB900">
        <v>0</v>
      </c>
      <c r="BC900">
        <v>0</v>
      </c>
      <c r="BD900">
        <v>0</v>
      </c>
      <c r="BE900">
        <v>0</v>
      </c>
      <c r="BF900">
        <v>0</v>
      </c>
    </row>
    <row r="901" spans="54:58" x14ac:dyDescent="0.25">
      <c r="BB901">
        <v>0</v>
      </c>
      <c r="BC901">
        <v>0</v>
      </c>
      <c r="BD901">
        <v>0</v>
      </c>
      <c r="BE901">
        <v>0</v>
      </c>
      <c r="BF901">
        <v>0</v>
      </c>
    </row>
    <row r="902" spans="54:58" x14ac:dyDescent="0.25">
      <c r="BB902">
        <v>0</v>
      </c>
      <c r="BC902">
        <v>0</v>
      </c>
      <c r="BD902">
        <v>0</v>
      </c>
      <c r="BE902">
        <v>0</v>
      </c>
      <c r="BF902">
        <v>0</v>
      </c>
    </row>
    <row r="903" spans="54:58" x14ac:dyDescent="0.25">
      <c r="BB903">
        <v>0</v>
      </c>
      <c r="BC903">
        <v>0</v>
      </c>
      <c r="BD903">
        <v>0</v>
      </c>
      <c r="BE903">
        <v>0</v>
      </c>
      <c r="BF903">
        <v>0</v>
      </c>
    </row>
    <row r="904" spans="54:58" x14ac:dyDescent="0.25">
      <c r="BB904">
        <v>0</v>
      </c>
      <c r="BC904">
        <v>0</v>
      </c>
      <c r="BD904">
        <v>0</v>
      </c>
      <c r="BE904">
        <v>0</v>
      </c>
      <c r="BF904">
        <v>0</v>
      </c>
    </row>
    <row r="905" spans="54:58" x14ac:dyDescent="0.25">
      <c r="BB905">
        <v>0</v>
      </c>
      <c r="BC905">
        <v>0</v>
      </c>
      <c r="BD905">
        <v>0</v>
      </c>
      <c r="BE905">
        <v>0</v>
      </c>
      <c r="BF905">
        <v>0</v>
      </c>
    </row>
    <row r="906" spans="54:58" x14ac:dyDescent="0.25">
      <c r="BB906">
        <v>0</v>
      </c>
      <c r="BC906">
        <v>0</v>
      </c>
      <c r="BD906">
        <v>0</v>
      </c>
      <c r="BE906">
        <v>0</v>
      </c>
      <c r="BF906">
        <v>0</v>
      </c>
    </row>
    <row r="907" spans="54:58" x14ac:dyDescent="0.25">
      <c r="BB907">
        <v>0</v>
      </c>
      <c r="BC907">
        <v>0</v>
      </c>
      <c r="BD907">
        <v>0</v>
      </c>
      <c r="BE907">
        <v>0</v>
      </c>
      <c r="BF907">
        <v>0</v>
      </c>
    </row>
    <row r="908" spans="54:58" x14ac:dyDescent="0.25">
      <c r="BB908">
        <v>0</v>
      </c>
      <c r="BC908">
        <v>0</v>
      </c>
      <c r="BD908">
        <v>0</v>
      </c>
      <c r="BE908">
        <v>0</v>
      </c>
      <c r="BF908">
        <v>0</v>
      </c>
    </row>
    <row r="909" spans="54:58" x14ac:dyDescent="0.25">
      <c r="BB909">
        <v>0</v>
      </c>
      <c r="BC909">
        <v>0</v>
      </c>
      <c r="BD909">
        <v>0</v>
      </c>
      <c r="BE909">
        <v>0</v>
      </c>
      <c r="BF909">
        <v>0</v>
      </c>
    </row>
    <row r="910" spans="54:58" x14ac:dyDescent="0.25">
      <c r="BB910">
        <v>0</v>
      </c>
      <c r="BC910">
        <v>0</v>
      </c>
      <c r="BD910">
        <v>0</v>
      </c>
      <c r="BE910">
        <v>0</v>
      </c>
      <c r="BF910">
        <v>0</v>
      </c>
    </row>
    <row r="911" spans="54:58" x14ac:dyDescent="0.25">
      <c r="BB911">
        <v>0</v>
      </c>
      <c r="BC911">
        <v>0</v>
      </c>
      <c r="BD911">
        <v>0</v>
      </c>
      <c r="BE911">
        <v>0</v>
      </c>
      <c r="BF911">
        <v>0</v>
      </c>
    </row>
    <row r="912" spans="54:58" x14ac:dyDescent="0.25">
      <c r="BB912">
        <v>0</v>
      </c>
      <c r="BC912">
        <v>0</v>
      </c>
      <c r="BD912">
        <v>0</v>
      </c>
      <c r="BE912">
        <v>0</v>
      </c>
      <c r="BF912">
        <v>0</v>
      </c>
    </row>
    <row r="913" spans="54:58" x14ac:dyDescent="0.25">
      <c r="BB913">
        <v>0</v>
      </c>
      <c r="BC913">
        <v>0</v>
      </c>
      <c r="BD913">
        <v>0</v>
      </c>
      <c r="BE913">
        <v>0</v>
      </c>
      <c r="BF913">
        <v>0</v>
      </c>
    </row>
    <row r="914" spans="54:58" x14ac:dyDescent="0.25">
      <c r="BB914">
        <v>0</v>
      </c>
      <c r="BC914">
        <v>0</v>
      </c>
      <c r="BD914">
        <v>0</v>
      </c>
      <c r="BE914">
        <v>0</v>
      </c>
      <c r="BF914">
        <v>0</v>
      </c>
    </row>
    <row r="915" spans="54:58" x14ac:dyDescent="0.25">
      <c r="BB915">
        <v>0</v>
      </c>
      <c r="BC915">
        <v>0</v>
      </c>
      <c r="BD915">
        <v>0</v>
      </c>
      <c r="BE915">
        <v>0</v>
      </c>
      <c r="BF915">
        <v>0</v>
      </c>
    </row>
    <row r="916" spans="54:58" x14ac:dyDescent="0.25">
      <c r="BB916">
        <v>0</v>
      </c>
      <c r="BC916">
        <v>0</v>
      </c>
      <c r="BD916">
        <v>0</v>
      </c>
      <c r="BE916">
        <v>0</v>
      </c>
      <c r="BF916">
        <v>0</v>
      </c>
    </row>
    <row r="917" spans="54:58" x14ac:dyDescent="0.25">
      <c r="BB917">
        <v>0</v>
      </c>
      <c r="BC917">
        <v>0</v>
      </c>
      <c r="BD917">
        <v>0</v>
      </c>
      <c r="BE917">
        <v>0</v>
      </c>
      <c r="BF917">
        <v>0</v>
      </c>
    </row>
    <row r="918" spans="54:58" x14ac:dyDescent="0.25">
      <c r="BB918">
        <v>0</v>
      </c>
      <c r="BC918">
        <v>0</v>
      </c>
      <c r="BD918">
        <v>0</v>
      </c>
      <c r="BE918">
        <v>0</v>
      </c>
      <c r="BF918">
        <v>0</v>
      </c>
    </row>
    <row r="919" spans="54:58" x14ac:dyDescent="0.25">
      <c r="BB919">
        <v>0</v>
      </c>
      <c r="BC919">
        <v>0</v>
      </c>
      <c r="BD919">
        <v>0</v>
      </c>
      <c r="BE919">
        <v>0</v>
      </c>
      <c r="BF919">
        <v>0</v>
      </c>
    </row>
    <row r="920" spans="54:58" x14ac:dyDescent="0.25">
      <c r="BB920">
        <v>0</v>
      </c>
      <c r="BC920">
        <v>0</v>
      </c>
      <c r="BD920">
        <v>0</v>
      </c>
      <c r="BE920">
        <v>0</v>
      </c>
      <c r="BF920">
        <v>0</v>
      </c>
    </row>
    <row r="921" spans="54:58" x14ac:dyDescent="0.25">
      <c r="BB921">
        <v>0</v>
      </c>
      <c r="BC921">
        <v>0</v>
      </c>
      <c r="BD921">
        <v>0</v>
      </c>
      <c r="BE921">
        <v>0</v>
      </c>
      <c r="BF921">
        <v>0</v>
      </c>
    </row>
    <row r="922" spans="54:58" x14ac:dyDescent="0.25">
      <c r="BB922">
        <v>0</v>
      </c>
      <c r="BC922">
        <v>0</v>
      </c>
      <c r="BD922">
        <v>0</v>
      </c>
      <c r="BE922">
        <v>0</v>
      </c>
      <c r="BF922">
        <v>0</v>
      </c>
    </row>
    <row r="923" spans="54:58" x14ac:dyDescent="0.25">
      <c r="BB923">
        <v>0</v>
      </c>
      <c r="BC923">
        <v>0</v>
      </c>
      <c r="BD923">
        <v>0</v>
      </c>
      <c r="BE923">
        <v>0</v>
      </c>
      <c r="BF923">
        <v>0</v>
      </c>
    </row>
    <row r="924" spans="54:58" x14ac:dyDescent="0.25">
      <c r="BB924">
        <v>0</v>
      </c>
      <c r="BC924">
        <v>0</v>
      </c>
      <c r="BD924">
        <v>0</v>
      </c>
      <c r="BE924">
        <v>0</v>
      </c>
      <c r="BF924">
        <v>0</v>
      </c>
    </row>
    <row r="925" spans="54:58" x14ac:dyDescent="0.25">
      <c r="BB925">
        <v>0</v>
      </c>
      <c r="BC925">
        <v>0</v>
      </c>
      <c r="BD925">
        <v>0</v>
      </c>
      <c r="BE925">
        <v>0</v>
      </c>
      <c r="BF925">
        <v>0</v>
      </c>
    </row>
    <row r="926" spans="54:58" x14ac:dyDescent="0.25">
      <c r="BB926">
        <v>0</v>
      </c>
      <c r="BC926">
        <v>0</v>
      </c>
      <c r="BD926">
        <v>0</v>
      </c>
      <c r="BE926">
        <v>0</v>
      </c>
      <c r="BF926">
        <v>0</v>
      </c>
    </row>
    <row r="927" spans="54:58" x14ac:dyDescent="0.25">
      <c r="BB927">
        <v>0</v>
      </c>
      <c r="BC927">
        <v>0</v>
      </c>
      <c r="BD927">
        <v>0</v>
      </c>
      <c r="BE927">
        <v>0</v>
      </c>
      <c r="BF927">
        <v>0</v>
      </c>
    </row>
    <row r="928" spans="54:58" x14ac:dyDescent="0.25">
      <c r="BB928">
        <v>0</v>
      </c>
      <c r="BC928">
        <v>0</v>
      </c>
      <c r="BD928">
        <v>0</v>
      </c>
      <c r="BE928">
        <v>0</v>
      </c>
      <c r="BF928">
        <v>0</v>
      </c>
    </row>
    <row r="929" spans="54:58" x14ac:dyDescent="0.25">
      <c r="BB929">
        <v>0</v>
      </c>
      <c r="BC929">
        <v>0</v>
      </c>
      <c r="BD929">
        <v>0</v>
      </c>
      <c r="BE929">
        <v>0</v>
      </c>
      <c r="BF929">
        <v>0</v>
      </c>
    </row>
    <row r="930" spans="54:58" x14ac:dyDescent="0.25">
      <c r="BB930">
        <v>0</v>
      </c>
      <c r="BC930">
        <v>0</v>
      </c>
      <c r="BD930">
        <v>0</v>
      </c>
      <c r="BE930">
        <v>0</v>
      </c>
      <c r="BF930">
        <v>0</v>
      </c>
    </row>
    <row r="931" spans="54:58" x14ac:dyDescent="0.25">
      <c r="BB931">
        <v>0</v>
      </c>
      <c r="BC931">
        <v>0</v>
      </c>
      <c r="BD931">
        <v>0</v>
      </c>
      <c r="BE931">
        <v>0</v>
      </c>
      <c r="BF931">
        <v>0</v>
      </c>
    </row>
    <row r="932" spans="54:58" x14ac:dyDescent="0.25">
      <c r="BB932">
        <v>0</v>
      </c>
      <c r="BC932">
        <v>0</v>
      </c>
      <c r="BD932">
        <v>0</v>
      </c>
      <c r="BE932">
        <v>0</v>
      </c>
      <c r="BF932">
        <v>0</v>
      </c>
    </row>
    <row r="933" spans="54:58" x14ac:dyDescent="0.25">
      <c r="BB933">
        <v>0</v>
      </c>
      <c r="BC933">
        <v>0</v>
      </c>
      <c r="BD933">
        <v>0</v>
      </c>
      <c r="BE933">
        <v>0</v>
      </c>
      <c r="BF933">
        <v>0</v>
      </c>
    </row>
    <row r="934" spans="54:58" x14ac:dyDescent="0.25">
      <c r="BB934">
        <v>0</v>
      </c>
      <c r="BC934">
        <v>0</v>
      </c>
      <c r="BD934">
        <v>0</v>
      </c>
      <c r="BE934">
        <v>0</v>
      </c>
      <c r="BF934">
        <v>0</v>
      </c>
    </row>
    <row r="935" spans="54:58" x14ac:dyDescent="0.25">
      <c r="BB935">
        <v>0</v>
      </c>
      <c r="BC935">
        <v>0</v>
      </c>
      <c r="BD935">
        <v>0</v>
      </c>
      <c r="BE935">
        <v>0</v>
      </c>
      <c r="BF935">
        <v>0</v>
      </c>
    </row>
    <row r="936" spans="54:58" x14ac:dyDescent="0.25">
      <c r="BB936">
        <v>0</v>
      </c>
      <c r="BC936">
        <v>0</v>
      </c>
      <c r="BD936">
        <v>0</v>
      </c>
      <c r="BE936">
        <v>0</v>
      </c>
      <c r="BF936">
        <v>0</v>
      </c>
    </row>
    <row r="937" spans="54:58" x14ac:dyDescent="0.25">
      <c r="BB937">
        <v>0</v>
      </c>
      <c r="BC937">
        <v>0</v>
      </c>
      <c r="BD937">
        <v>0</v>
      </c>
      <c r="BE937">
        <v>0</v>
      </c>
      <c r="BF937">
        <v>0</v>
      </c>
    </row>
    <row r="938" spans="54:58" x14ac:dyDescent="0.25">
      <c r="BB938">
        <v>0</v>
      </c>
      <c r="BC938">
        <v>0</v>
      </c>
      <c r="BD938">
        <v>0</v>
      </c>
      <c r="BE938">
        <v>0</v>
      </c>
      <c r="BF938">
        <v>0</v>
      </c>
    </row>
    <row r="939" spans="54:58" x14ac:dyDescent="0.25">
      <c r="BB939">
        <v>0</v>
      </c>
      <c r="BC939">
        <v>0</v>
      </c>
      <c r="BD939">
        <v>0</v>
      </c>
      <c r="BE939">
        <v>0</v>
      </c>
      <c r="BF939">
        <v>0</v>
      </c>
    </row>
    <row r="940" spans="54:58" x14ac:dyDescent="0.25">
      <c r="BB940">
        <v>0</v>
      </c>
      <c r="BC940">
        <v>0</v>
      </c>
      <c r="BD940">
        <v>0</v>
      </c>
      <c r="BE940">
        <v>0</v>
      </c>
      <c r="BF940">
        <v>0</v>
      </c>
    </row>
    <row r="941" spans="54:58" x14ac:dyDescent="0.25">
      <c r="BB941">
        <v>0</v>
      </c>
      <c r="BC941">
        <v>0</v>
      </c>
      <c r="BD941">
        <v>0</v>
      </c>
      <c r="BE941">
        <v>0</v>
      </c>
      <c r="BF941">
        <v>0</v>
      </c>
    </row>
    <row r="942" spans="54:58" x14ac:dyDescent="0.25">
      <c r="BB942">
        <v>0</v>
      </c>
      <c r="BC942">
        <v>0</v>
      </c>
      <c r="BD942">
        <v>0</v>
      </c>
      <c r="BE942">
        <v>0</v>
      </c>
      <c r="BF942">
        <v>0</v>
      </c>
    </row>
    <row r="943" spans="54:58" x14ac:dyDescent="0.25">
      <c r="BB943">
        <v>0</v>
      </c>
      <c r="BC943">
        <v>0</v>
      </c>
      <c r="BD943">
        <v>0</v>
      </c>
      <c r="BE943">
        <v>0</v>
      </c>
      <c r="BF943">
        <v>0</v>
      </c>
    </row>
    <row r="944" spans="54:58" x14ac:dyDescent="0.25">
      <c r="BB944">
        <v>0</v>
      </c>
      <c r="BC944">
        <v>0</v>
      </c>
      <c r="BD944">
        <v>0</v>
      </c>
      <c r="BE944">
        <v>0</v>
      </c>
      <c r="BF944">
        <v>0</v>
      </c>
    </row>
    <row r="945" spans="54:58" x14ac:dyDescent="0.25">
      <c r="BB945">
        <v>0</v>
      </c>
      <c r="BC945">
        <v>0</v>
      </c>
      <c r="BD945">
        <v>0</v>
      </c>
      <c r="BE945">
        <v>0</v>
      </c>
      <c r="BF945">
        <v>0</v>
      </c>
    </row>
    <row r="946" spans="54:58" x14ac:dyDescent="0.25">
      <c r="BB946">
        <v>0</v>
      </c>
      <c r="BC946">
        <v>0</v>
      </c>
      <c r="BD946">
        <v>0</v>
      </c>
      <c r="BE946">
        <v>0</v>
      </c>
      <c r="BF946">
        <v>0</v>
      </c>
    </row>
    <row r="947" spans="54:58" x14ac:dyDescent="0.25">
      <c r="BB947">
        <v>0</v>
      </c>
      <c r="BC947">
        <v>0</v>
      </c>
      <c r="BD947">
        <v>0</v>
      </c>
      <c r="BE947">
        <v>0</v>
      </c>
      <c r="BF947">
        <v>0</v>
      </c>
    </row>
    <row r="948" spans="54:58" x14ac:dyDescent="0.25">
      <c r="BB948">
        <v>0</v>
      </c>
      <c r="BC948">
        <v>0</v>
      </c>
      <c r="BD948">
        <v>0</v>
      </c>
      <c r="BE948">
        <v>0</v>
      </c>
      <c r="BF948">
        <v>0</v>
      </c>
    </row>
    <row r="949" spans="54:58" x14ac:dyDescent="0.25">
      <c r="BB949">
        <v>0</v>
      </c>
      <c r="BC949">
        <v>0</v>
      </c>
      <c r="BD949">
        <v>0</v>
      </c>
      <c r="BE949">
        <v>0</v>
      </c>
      <c r="BF949">
        <v>0</v>
      </c>
    </row>
    <row r="950" spans="54:58" x14ac:dyDescent="0.25">
      <c r="BB950">
        <v>0</v>
      </c>
      <c r="BC950">
        <v>0</v>
      </c>
      <c r="BD950">
        <v>0</v>
      </c>
      <c r="BE950">
        <v>0</v>
      </c>
      <c r="BF950">
        <v>0</v>
      </c>
    </row>
    <row r="951" spans="54:58" x14ac:dyDescent="0.25">
      <c r="BB951">
        <v>0</v>
      </c>
      <c r="BC951">
        <v>0</v>
      </c>
      <c r="BD951">
        <v>0</v>
      </c>
      <c r="BE951">
        <v>0</v>
      </c>
      <c r="BF951">
        <v>0</v>
      </c>
    </row>
    <row r="952" spans="54:58" x14ac:dyDescent="0.25">
      <c r="BB952">
        <v>0</v>
      </c>
      <c r="BC952">
        <v>0</v>
      </c>
      <c r="BD952">
        <v>0</v>
      </c>
      <c r="BE952">
        <v>0</v>
      </c>
      <c r="BF952">
        <v>0</v>
      </c>
    </row>
    <row r="953" spans="54:58" x14ac:dyDescent="0.25">
      <c r="BB953">
        <v>0</v>
      </c>
      <c r="BC953">
        <v>0</v>
      </c>
      <c r="BD953">
        <v>0</v>
      </c>
      <c r="BE953">
        <v>0</v>
      </c>
      <c r="BF953">
        <v>0</v>
      </c>
    </row>
    <row r="954" spans="54:58" x14ac:dyDescent="0.25">
      <c r="BB954">
        <v>0</v>
      </c>
      <c r="BC954">
        <v>0</v>
      </c>
      <c r="BD954">
        <v>0</v>
      </c>
      <c r="BE954">
        <v>0</v>
      </c>
      <c r="BF954">
        <v>0</v>
      </c>
    </row>
    <row r="955" spans="54:58" x14ac:dyDescent="0.25">
      <c r="BB955">
        <v>0</v>
      </c>
      <c r="BC955">
        <v>0</v>
      </c>
      <c r="BD955">
        <v>0</v>
      </c>
      <c r="BE955">
        <v>0</v>
      </c>
      <c r="BF955">
        <v>0</v>
      </c>
    </row>
    <row r="956" spans="54:58" x14ac:dyDescent="0.25">
      <c r="BB956">
        <v>0</v>
      </c>
      <c r="BC956">
        <v>0</v>
      </c>
      <c r="BD956">
        <v>0</v>
      </c>
      <c r="BE956">
        <v>0</v>
      </c>
      <c r="BF956">
        <v>0</v>
      </c>
    </row>
    <row r="957" spans="54:58" x14ac:dyDescent="0.25">
      <c r="BB957">
        <v>0</v>
      </c>
      <c r="BC957">
        <v>0</v>
      </c>
      <c r="BD957">
        <v>0</v>
      </c>
      <c r="BE957">
        <v>0</v>
      </c>
      <c r="BF957">
        <v>0</v>
      </c>
    </row>
    <row r="958" spans="54:58" x14ac:dyDescent="0.25">
      <c r="BB958">
        <v>0</v>
      </c>
      <c r="BC958">
        <v>0</v>
      </c>
      <c r="BD958">
        <v>0</v>
      </c>
      <c r="BE958">
        <v>0</v>
      </c>
      <c r="BF958">
        <v>0</v>
      </c>
    </row>
    <row r="959" spans="54:58" x14ac:dyDescent="0.25">
      <c r="BB959">
        <v>0</v>
      </c>
      <c r="BC959">
        <v>0</v>
      </c>
      <c r="BD959">
        <v>0</v>
      </c>
      <c r="BE959">
        <v>0</v>
      </c>
      <c r="BF959">
        <v>0</v>
      </c>
    </row>
    <row r="960" spans="54:58" x14ac:dyDescent="0.25">
      <c r="BB960">
        <v>0</v>
      </c>
      <c r="BC960">
        <v>0</v>
      </c>
      <c r="BD960">
        <v>0</v>
      </c>
      <c r="BE960">
        <v>0</v>
      </c>
      <c r="BF960">
        <v>0</v>
      </c>
    </row>
    <row r="961" spans="54:58" x14ac:dyDescent="0.25">
      <c r="BB961">
        <v>0</v>
      </c>
      <c r="BC961">
        <v>0</v>
      </c>
      <c r="BD961">
        <v>0</v>
      </c>
      <c r="BE961">
        <v>0</v>
      </c>
      <c r="BF961">
        <v>0</v>
      </c>
    </row>
    <row r="962" spans="54:58" x14ac:dyDescent="0.25">
      <c r="BB962">
        <v>0</v>
      </c>
      <c r="BC962">
        <v>0</v>
      </c>
      <c r="BD962">
        <v>0</v>
      </c>
      <c r="BE962">
        <v>0</v>
      </c>
      <c r="BF962">
        <v>0</v>
      </c>
    </row>
    <row r="963" spans="54:58" x14ac:dyDescent="0.25">
      <c r="BB963">
        <v>0</v>
      </c>
      <c r="BC963">
        <v>0</v>
      </c>
      <c r="BD963">
        <v>0</v>
      </c>
      <c r="BE963">
        <v>0</v>
      </c>
      <c r="BF963">
        <v>0</v>
      </c>
    </row>
    <row r="964" spans="54:58" x14ac:dyDescent="0.25">
      <c r="BB964">
        <v>0</v>
      </c>
      <c r="BC964">
        <v>0</v>
      </c>
      <c r="BD964">
        <v>0</v>
      </c>
      <c r="BE964">
        <v>0</v>
      </c>
      <c r="BF964">
        <v>0</v>
      </c>
    </row>
    <row r="965" spans="54:58" x14ac:dyDescent="0.25">
      <c r="BB965">
        <v>0</v>
      </c>
      <c r="BC965">
        <v>0</v>
      </c>
      <c r="BD965">
        <v>0</v>
      </c>
      <c r="BE965">
        <v>0</v>
      </c>
      <c r="BF965">
        <v>0</v>
      </c>
    </row>
    <row r="966" spans="54:58" x14ac:dyDescent="0.25">
      <c r="BB966">
        <v>0</v>
      </c>
      <c r="BC966">
        <v>0</v>
      </c>
      <c r="BD966">
        <v>0</v>
      </c>
      <c r="BE966">
        <v>0</v>
      </c>
      <c r="BF966">
        <v>0</v>
      </c>
    </row>
    <row r="967" spans="54:58" x14ac:dyDescent="0.25">
      <c r="BB967">
        <v>0</v>
      </c>
      <c r="BC967">
        <v>0</v>
      </c>
      <c r="BD967">
        <v>0</v>
      </c>
      <c r="BE967">
        <v>0</v>
      </c>
      <c r="BF967">
        <v>0</v>
      </c>
    </row>
    <row r="968" spans="54:58" x14ac:dyDescent="0.25">
      <c r="BB968">
        <v>0</v>
      </c>
      <c r="BC968">
        <v>0</v>
      </c>
      <c r="BD968">
        <v>0</v>
      </c>
      <c r="BE968">
        <v>0</v>
      </c>
      <c r="BF968">
        <v>0</v>
      </c>
    </row>
    <row r="969" spans="54:58" x14ac:dyDescent="0.25">
      <c r="BB969">
        <v>0</v>
      </c>
      <c r="BC969">
        <v>0</v>
      </c>
      <c r="BD969">
        <v>0</v>
      </c>
      <c r="BE969">
        <v>0</v>
      </c>
      <c r="BF969">
        <v>0</v>
      </c>
    </row>
    <row r="970" spans="54:58" x14ac:dyDescent="0.25">
      <c r="BB970">
        <v>0</v>
      </c>
      <c r="BC970">
        <v>0</v>
      </c>
      <c r="BD970">
        <v>0</v>
      </c>
      <c r="BE970">
        <v>0</v>
      </c>
      <c r="BF970">
        <v>0</v>
      </c>
    </row>
    <row r="971" spans="54:58" x14ac:dyDescent="0.25">
      <c r="BB971">
        <v>0</v>
      </c>
      <c r="BC971">
        <v>0</v>
      </c>
      <c r="BD971">
        <v>0</v>
      </c>
      <c r="BE971">
        <v>0</v>
      </c>
      <c r="BF971">
        <v>0</v>
      </c>
    </row>
    <row r="972" spans="54:58" x14ac:dyDescent="0.25">
      <c r="BB972">
        <v>0</v>
      </c>
      <c r="BC972">
        <v>0</v>
      </c>
      <c r="BD972">
        <v>0</v>
      </c>
      <c r="BE972">
        <v>0</v>
      </c>
      <c r="BF972">
        <v>0</v>
      </c>
    </row>
    <row r="973" spans="54:58" x14ac:dyDescent="0.25">
      <c r="BB973">
        <v>0</v>
      </c>
      <c r="BC973">
        <v>0</v>
      </c>
      <c r="BD973">
        <v>0</v>
      </c>
      <c r="BE973">
        <v>0</v>
      </c>
      <c r="BF973">
        <v>0</v>
      </c>
    </row>
    <row r="974" spans="54:58" x14ac:dyDescent="0.25">
      <c r="BB974">
        <v>0</v>
      </c>
      <c r="BC974">
        <v>0</v>
      </c>
      <c r="BD974">
        <v>0</v>
      </c>
      <c r="BE974">
        <v>0</v>
      </c>
      <c r="BF974">
        <v>0</v>
      </c>
    </row>
    <row r="975" spans="54:58" x14ac:dyDescent="0.25">
      <c r="BB975">
        <v>0</v>
      </c>
      <c r="BC975">
        <v>0</v>
      </c>
      <c r="BD975">
        <v>0</v>
      </c>
      <c r="BE975">
        <v>0</v>
      </c>
      <c r="BF975">
        <v>0</v>
      </c>
    </row>
    <row r="976" spans="54:58" x14ac:dyDescent="0.25">
      <c r="BB976">
        <v>0</v>
      </c>
      <c r="BC976">
        <v>0</v>
      </c>
      <c r="BD976">
        <v>0</v>
      </c>
      <c r="BE976">
        <v>0</v>
      </c>
      <c r="BF976">
        <v>0</v>
      </c>
    </row>
    <row r="977" spans="54:58" x14ac:dyDescent="0.25">
      <c r="BB977">
        <v>0</v>
      </c>
      <c r="BC977">
        <v>0</v>
      </c>
      <c r="BD977">
        <v>0</v>
      </c>
      <c r="BE977">
        <v>0</v>
      </c>
      <c r="BF977">
        <v>0</v>
      </c>
    </row>
    <row r="978" spans="54:58" x14ac:dyDescent="0.25">
      <c r="BB978">
        <v>0</v>
      </c>
      <c r="BC978">
        <v>0</v>
      </c>
      <c r="BD978">
        <v>0</v>
      </c>
      <c r="BE978">
        <v>0</v>
      </c>
      <c r="BF978">
        <v>0</v>
      </c>
    </row>
    <row r="979" spans="54:58" x14ac:dyDescent="0.25">
      <c r="BB979">
        <v>0</v>
      </c>
      <c r="BC979">
        <v>0</v>
      </c>
      <c r="BD979">
        <v>0</v>
      </c>
      <c r="BE979">
        <v>0</v>
      </c>
      <c r="BF979">
        <v>0</v>
      </c>
    </row>
    <row r="980" spans="54:58" x14ac:dyDescent="0.25">
      <c r="BB980">
        <v>0</v>
      </c>
      <c r="BC980">
        <v>0</v>
      </c>
      <c r="BD980">
        <v>0</v>
      </c>
      <c r="BE980">
        <v>0</v>
      </c>
      <c r="BF980">
        <v>0</v>
      </c>
    </row>
    <row r="981" spans="54:58" x14ac:dyDescent="0.25">
      <c r="BB981">
        <v>0</v>
      </c>
      <c r="BC981">
        <v>0</v>
      </c>
      <c r="BD981">
        <v>0</v>
      </c>
      <c r="BE981">
        <v>0</v>
      </c>
      <c r="BF981">
        <v>0</v>
      </c>
    </row>
    <row r="982" spans="54:58" x14ac:dyDescent="0.25">
      <c r="BB982">
        <v>0</v>
      </c>
      <c r="BC982">
        <v>0</v>
      </c>
      <c r="BD982">
        <v>0</v>
      </c>
      <c r="BE982">
        <v>0</v>
      </c>
      <c r="BF982">
        <v>0</v>
      </c>
    </row>
    <row r="983" spans="54:58" x14ac:dyDescent="0.25">
      <c r="BB983">
        <v>0</v>
      </c>
      <c r="BC983">
        <v>0</v>
      </c>
      <c r="BD983">
        <v>0</v>
      </c>
      <c r="BE983">
        <v>0</v>
      </c>
      <c r="BF983">
        <v>0</v>
      </c>
    </row>
    <row r="984" spans="54:58" x14ac:dyDescent="0.25">
      <c r="BB984">
        <v>0</v>
      </c>
      <c r="BC984">
        <v>0</v>
      </c>
      <c r="BD984">
        <v>0</v>
      </c>
      <c r="BE984">
        <v>0</v>
      </c>
      <c r="BF984">
        <v>0</v>
      </c>
    </row>
    <row r="985" spans="54:58" x14ac:dyDescent="0.25">
      <c r="BB985">
        <v>0</v>
      </c>
      <c r="BC985">
        <v>0</v>
      </c>
      <c r="BD985">
        <v>0</v>
      </c>
      <c r="BE985">
        <v>0</v>
      </c>
      <c r="BF985">
        <v>0</v>
      </c>
    </row>
    <row r="986" spans="54:58" x14ac:dyDescent="0.25">
      <c r="BB986">
        <v>0</v>
      </c>
      <c r="BC986">
        <v>0</v>
      </c>
      <c r="BD986">
        <v>0</v>
      </c>
      <c r="BE986">
        <v>0</v>
      </c>
      <c r="BF986">
        <v>0</v>
      </c>
    </row>
    <row r="987" spans="54:58" x14ac:dyDescent="0.25">
      <c r="BB987">
        <v>0</v>
      </c>
      <c r="BC987">
        <v>0</v>
      </c>
      <c r="BD987">
        <v>0</v>
      </c>
      <c r="BE987">
        <v>0</v>
      </c>
      <c r="BF987">
        <v>0</v>
      </c>
    </row>
    <row r="988" spans="54:58" x14ac:dyDescent="0.25">
      <c r="BB988">
        <v>0</v>
      </c>
      <c r="BC988">
        <v>0</v>
      </c>
      <c r="BD988">
        <v>0</v>
      </c>
      <c r="BE988">
        <v>0</v>
      </c>
      <c r="BF988">
        <v>0</v>
      </c>
    </row>
    <row r="989" spans="54:58" x14ac:dyDescent="0.25">
      <c r="BB989">
        <v>0</v>
      </c>
      <c r="BC989">
        <v>0</v>
      </c>
      <c r="BD989">
        <v>0</v>
      </c>
      <c r="BE989">
        <v>0</v>
      </c>
      <c r="BF989">
        <v>0</v>
      </c>
    </row>
    <row r="990" spans="54:58" x14ac:dyDescent="0.25">
      <c r="BB990">
        <v>0</v>
      </c>
      <c r="BC990">
        <v>0</v>
      </c>
      <c r="BD990">
        <v>0</v>
      </c>
      <c r="BE990">
        <v>0</v>
      </c>
      <c r="BF990">
        <v>0</v>
      </c>
    </row>
    <row r="991" spans="54:58" x14ac:dyDescent="0.25">
      <c r="BB991">
        <v>0</v>
      </c>
      <c r="BC991">
        <v>0</v>
      </c>
      <c r="BD991">
        <v>0</v>
      </c>
      <c r="BE991">
        <v>0</v>
      </c>
      <c r="BF991">
        <v>0</v>
      </c>
    </row>
    <row r="992" spans="54:58" x14ac:dyDescent="0.25">
      <c r="BB992">
        <v>0</v>
      </c>
      <c r="BC992">
        <v>0</v>
      </c>
      <c r="BD992">
        <v>0</v>
      </c>
      <c r="BE992">
        <v>0</v>
      </c>
      <c r="BF992">
        <v>0</v>
      </c>
    </row>
    <row r="993" spans="54:58" x14ac:dyDescent="0.25">
      <c r="BB993">
        <v>0</v>
      </c>
      <c r="BC993">
        <v>0</v>
      </c>
      <c r="BD993">
        <v>0</v>
      </c>
      <c r="BE993">
        <v>0</v>
      </c>
      <c r="BF993">
        <v>0</v>
      </c>
    </row>
    <row r="994" spans="54:58" x14ac:dyDescent="0.25">
      <c r="BB994">
        <v>0</v>
      </c>
      <c r="BC994">
        <v>0</v>
      </c>
      <c r="BD994">
        <v>0</v>
      </c>
      <c r="BE994">
        <v>0</v>
      </c>
      <c r="BF994">
        <v>0</v>
      </c>
    </row>
    <row r="995" spans="54:58" x14ac:dyDescent="0.25">
      <c r="BB995">
        <v>0</v>
      </c>
      <c r="BC995">
        <v>0</v>
      </c>
      <c r="BD995">
        <v>0</v>
      </c>
      <c r="BE995">
        <v>0</v>
      </c>
      <c r="BF995">
        <v>0</v>
      </c>
    </row>
    <row r="996" spans="54:58" x14ac:dyDescent="0.25">
      <c r="BB996">
        <v>0</v>
      </c>
      <c r="BC996">
        <v>0</v>
      </c>
      <c r="BD996">
        <v>0</v>
      </c>
      <c r="BE996">
        <v>0</v>
      </c>
      <c r="BF996">
        <v>0</v>
      </c>
    </row>
    <row r="997" spans="54:58" x14ac:dyDescent="0.25">
      <c r="BB997">
        <v>0</v>
      </c>
      <c r="BC997">
        <v>0</v>
      </c>
      <c r="BD997">
        <v>0</v>
      </c>
      <c r="BE997">
        <v>0</v>
      </c>
      <c r="BF997">
        <v>0</v>
      </c>
    </row>
    <row r="998" spans="54:58" x14ac:dyDescent="0.25">
      <c r="BB998">
        <v>0</v>
      </c>
      <c r="BC998">
        <v>0</v>
      </c>
      <c r="BD998">
        <v>0</v>
      </c>
      <c r="BE998">
        <v>0</v>
      </c>
      <c r="BF998">
        <v>0</v>
      </c>
    </row>
    <row r="999" spans="54:58" x14ac:dyDescent="0.25">
      <c r="BB999">
        <v>0</v>
      </c>
      <c r="BC999">
        <v>0</v>
      </c>
      <c r="BD999">
        <v>0</v>
      </c>
      <c r="BE999">
        <v>0</v>
      </c>
      <c r="BF999">
        <v>0</v>
      </c>
    </row>
    <row r="1000" spans="54:58" x14ac:dyDescent="0.25">
      <c r="BB1000">
        <v>0</v>
      </c>
      <c r="BC1000">
        <v>0</v>
      </c>
      <c r="BD1000">
        <v>0</v>
      </c>
      <c r="BE1000">
        <v>0</v>
      </c>
      <c r="BF1000">
        <v>0</v>
      </c>
    </row>
    <row r="1001" spans="54:58" x14ac:dyDescent="0.25">
      <c r="BB1001">
        <v>0</v>
      </c>
      <c r="BC1001">
        <v>0</v>
      </c>
      <c r="BD1001">
        <v>0</v>
      </c>
      <c r="BE1001">
        <v>0</v>
      </c>
      <c r="BF1001">
        <v>0</v>
      </c>
    </row>
    <row r="1002" spans="54:58" x14ac:dyDescent="0.25">
      <c r="BB1002">
        <v>0</v>
      </c>
      <c r="BC1002">
        <v>0</v>
      </c>
      <c r="BD1002">
        <v>0</v>
      </c>
      <c r="BE1002">
        <v>0</v>
      </c>
      <c r="BF1002">
        <v>0</v>
      </c>
    </row>
    <row r="1003" spans="54:58" x14ac:dyDescent="0.25">
      <c r="BB1003">
        <v>0</v>
      </c>
      <c r="BC1003">
        <v>0</v>
      </c>
      <c r="BD1003">
        <v>0</v>
      </c>
      <c r="BE1003">
        <v>0</v>
      </c>
      <c r="BF1003">
        <v>0</v>
      </c>
    </row>
    <row r="1004" spans="54:58" x14ac:dyDescent="0.25">
      <c r="BB1004">
        <v>0</v>
      </c>
      <c r="BC1004">
        <v>0</v>
      </c>
      <c r="BD1004">
        <v>0</v>
      </c>
      <c r="BE1004">
        <v>0</v>
      </c>
      <c r="BF1004">
        <v>0</v>
      </c>
    </row>
    <row r="1005" spans="54:58" x14ac:dyDescent="0.25">
      <c r="BB1005">
        <v>0</v>
      </c>
      <c r="BC1005">
        <v>0</v>
      </c>
      <c r="BD1005">
        <v>0</v>
      </c>
      <c r="BE1005">
        <v>0</v>
      </c>
      <c r="BF1005">
        <v>0</v>
      </c>
    </row>
    <row r="1006" spans="54:58" x14ac:dyDescent="0.25">
      <c r="BB1006">
        <v>0</v>
      </c>
      <c r="BC1006">
        <v>0</v>
      </c>
      <c r="BD1006">
        <v>0</v>
      </c>
      <c r="BE1006">
        <v>0</v>
      </c>
      <c r="BF1006">
        <v>0</v>
      </c>
    </row>
    <row r="1007" spans="54:58" x14ac:dyDescent="0.25">
      <c r="BB1007">
        <v>0</v>
      </c>
      <c r="BC1007">
        <v>0</v>
      </c>
      <c r="BD1007">
        <v>0</v>
      </c>
      <c r="BE1007">
        <v>0</v>
      </c>
      <c r="BF1007">
        <v>0</v>
      </c>
    </row>
    <row r="1008" spans="54:58" x14ac:dyDescent="0.25">
      <c r="BB1008">
        <v>0</v>
      </c>
      <c r="BC1008">
        <v>0</v>
      </c>
      <c r="BD1008">
        <v>0</v>
      </c>
      <c r="BE1008">
        <v>0</v>
      </c>
      <c r="BF1008">
        <v>0</v>
      </c>
    </row>
    <row r="1009" spans="54:58" x14ac:dyDescent="0.25">
      <c r="BB1009">
        <v>0</v>
      </c>
      <c r="BC1009">
        <v>0</v>
      </c>
      <c r="BD1009">
        <v>0</v>
      </c>
      <c r="BE1009">
        <v>0</v>
      </c>
      <c r="BF1009">
        <v>0</v>
      </c>
    </row>
    <row r="1010" spans="54:58" x14ac:dyDescent="0.25">
      <c r="BB1010">
        <v>0</v>
      </c>
      <c r="BC1010">
        <v>0</v>
      </c>
      <c r="BD1010">
        <v>0</v>
      </c>
      <c r="BE1010">
        <v>0</v>
      </c>
      <c r="BF1010">
        <v>0</v>
      </c>
    </row>
    <row r="1011" spans="54:58" x14ac:dyDescent="0.25">
      <c r="BB1011">
        <v>0</v>
      </c>
      <c r="BC1011">
        <v>0</v>
      </c>
      <c r="BD1011">
        <v>0</v>
      </c>
      <c r="BE1011">
        <v>0</v>
      </c>
      <c r="BF1011">
        <v>0</v>
      </c>
    </row>
    <row r="1012" spans="54:58" x14ac:dyDescent="0.25">
      <c r="BB1012">
        <v>0</v>
      </c>
      <c r="BC1012">
        <v>0</v>
      </c>
      <c r="BD1012">
        <v>0</v>
      </c>
      <c r="BE1012">
        <v>0</v>
      </c>
      <c r="BF1012">
        <v>0</v>
      </c>
    </row>
    <row r="1013" spans="54:58" x14ac:dyDescent="0.25">
      <c r="BB1013">
        <v>0</v>
      </c>
      <c r="BC1013">
        <v>0</v>
      </c>
      <c r="BD1013">
        <v>0</v>
      </c>
      <c r="BE1013">
        <v>0</v>
      </c>
      <c r="BF1013">
        <v>0</v>
      </c>
    </row>
    <row r="1014" spans="54:58" x14ac:dyDescent="0.25">
      <c r="BB1014">
        <v>0</v>
      </c>
      <c r="BC1014">
        <v>0</v>
      </c>
      <c r="BD1014">
        <v>0</v>
      </c>
      <c r="BE1014">
        <v>0</v>
      </c>
      <c r="BF1014">
        <v>0</v>
      </c>
    </row>
    <row r="1015" spans="54:58" x14ac:dyDescent="0.25">
      <c r="BB1015">
        <v>0</v>
      </c>
      <c r="BC1015">
        <v>0</v>
      </c>
      <c r="BD1015">
        <v>0</v>
      </c>
      <c r="BE1015">
        <v>0</v>
      </c>
      <c r="BF1015">
        <v>0</v>
      </c>
    </row>
    <row r="1016" spans="54:58" x14ac:dyDescent="0.25">
      <c r="BB1016">
        <v>0</v>
      </c>
      <c r="BC1016">
        <v>0</v>
      </c>
      <c r="BD1016">
        <v>0</v>
      </c>
      <c r="BE1016">
        <v>0</v>
      </c>
      <c r="BF1016">
        <v>0</v>
      </c>
    </row>
    <row r="1017" spans="54:58" x14ac:dyDescent="0.25">
      <c r="BB1017">
        <v>0</v>
      </c>
      <c r="BC1017">
        <v>0</v>
      </c>
      <c r="BD1017">
        <v>0</v>
      </c>
      <c r="BE1017">
        <v>0</v>
      </c>
      <c r="BF1017">
        <v>0</v>
      </c>
    </row>
    <row r="1018" spans="54:58" x14ac:dyDescent="0.25">
      <c r="BB1018">
        <v>0</v>
      </c>
      <c r="BC1018">
        <v>0</v>
      </c>
      <c r="BD1018">
        <v>0</v>
      </c>
      <c r="BE1018">
        <v>0</v>
      </c>
      <c r="BF1018">
        <v>0</v>
      </c>
    </row>
    <row r="1019" spans="54:58" x14ac:dyDescent="0.25">
      <c r="BB1019">
        <v>0</v>
      </c>
      <c r="BC1019">
        <v>0</v>
      </c>
      <c r="BD1019">
        <v>0</v>
      </c>
      <c r="BE1019">
        <v>0</v>
      </c>
      <c r="BF1019">
        <v>0</v>
      </c>
    </row>
    <row r="1020" spans="54:58" x14ac:dyDescent="0.25">
      <c r="BB1020">
        <v>0</v>
      </c>
      <c r="BC1020">
        <v>0</v>
      </c>
      <c r="BD1020">
        <v>0</v>
      </c>
      <c r="BE1020">
        <v>0</v>
      </c>
      <c r="BF1020">
        <v>0</v>
      </c>
    </row>
    <row r="1021" spans="54:58" x14ac:dyDescent="0.25">
      <c r="BB1021">
        <v>0</v>
      </c>
      <c r="BC1021">
        <v>0</v>
      </c>
      <c r="BD1021">
        <v>0</v>
      </c>
      <c r="BE1021">
        <v>0</v>
      </c>
      <c r="BF1021">
        <v>0</v>
      </c>
    </row>
    <row r="1022" spans="54:58" x14ac:dyDescent="0.25">
      <c r="BB1022">
        <v>0</v>
      </c>
      <c r="BC1022">
        <v>0</v>
      </c>
      <c r="BD1022">
        <v>0</v>
      </c>
      <c r="BE1022">
        <v>0</v>
      </c>
      <c r="BF1022">
        <v>0</v>
      </c>
    </row>
    <row r="1023" spans="54:58" x14ac:dyDescent="0.25">
      <c r="BB1023">
        <v>0</v>
      </c>
      <c r="BC1023">
        <v>0</v>
      </c>
      <c r="BD1023">
        <v>0</v>
      </c>
      <c r="BE1023">
        <v>0</v>
      </c>
      <c r="BF1023">
        <v>0</v>
      </c>
    </row>
    <row r="1024" spans="54:58" x14ac:dyDescent="0.25">
      <c r="BB1024">
        <v>0</v>
      </c>
      <c r="BC1024">
        <v>0</v>
      </c>
      <c r="BD1024">
        <v>0</v>
      </c>
      <c r="BE1024">
        <v>0</v>
      </c>
      <c r="BF1024">
        <v>0</v>
      </c>
    </row>
    <row r="1025" spans="54:58" x14ac:dyDescent="0.25">
      <c r="BB1025">
        <v>0</v>
      </c>
      <c r="BC1025">
        <v>0</v>
      </c>
      <c r="BD1025">
        <v>0</v>
      </c>
      <c r="BE1025">
        <v>0</v>
      </c>
      <c r="BF1025">
        <v>0</v>
      </c>
    </row>
    <row r="1026" spans="54:58" x14ac:dyDescent="0.25">
      <c r="BB1026">
        <v>0</v>
      </c>
      <c r="BC1026">
        <v>0</v>
      </c>
      <c r="BD1026">
        <v>0</v>
      </c>
      <c r="BE1026">
        <v>0</v>
      </c>
      <c r="BF1026">
        <v>0</v>
      </c>
    </row>
    <row r="1027" spans="54:58" x14ac:dyDescent="0.25">
      <c r="BB1027">
        <v>0</v>
      </c>
      <c r="BC1027">
        <v>0</v>
      </c>
      <c r="BD1027">
        <v>0</v>
      </c>
      <c r="BE1027">
        <v>0</v>
      </c>
      <c r="BF1027">
        <v>0</v>
      </c>
    </row>
    <row r="1028" spans="54:58" x14ac:dyDescent="0.25">
      <c r="BB1028">
        <v>0</v>
      </c>
      <c r="BC1028">
        <v>0</v>
      </c>
      <c r="BD1028">
        <v>0</v>
      </c>
      <c r="BE1028">
        <v>0</v>
      </c>
      <c r="BF1028">
        <v>0</v>
      </c>
    </row>
    <row r="1029" spans="54:58" x14ac:dyDescent="0.25">
      <c r="BB1029">
        <v>0</v>
      </c>
      <c r="BC1029">
        <v>0</v>
      </c>
      <c r="BD1029">
        <v>0</v>
      </c>
      <c r="BE1029">
        <v>0</v>
      </c>
      <c r="BF1029">
        <v>0</v>
      </c>
    </row>
    <row r="1030" spans="54:58" x14ac:dyDescent="0.25">
      <c r="BB1030">
        <v>0</v>
      </c>
      <c r="BC1030">
        <v>0</v>
      </c>
      <c r="BD1030">
        <v>0</v>
      </c>
      <c r="BE1030">
        <v>0</v>
      </c>
      <c r="BF1030">
        <v>0</v>
      </c>
    </row>
    <row r="1031" spans="54:58" x14ac:dyDescent="0.25">
      <c r="BB1031">
        <v>0</v>
      </c>
      <c r="BC1031">
        <v>0</v>
      </c>
      <c r="BD1031">
        <v>0</v>
      </c>
      <c r="BE1031">
        <v>0</v>
      </c>
      <c r="BF1031">
        <v>0</v>
      </c>
    </row>
    <row r="1032" spans="54:58" x14ac:dyDescent="0.25">
      <c r="BB1032">
        <v>0</v>
      </c>
      <c r="BC1032">
        <v>0</v>
      </c>
      <c r="BD1032">
        <v>0</v>
      </c>
      <c r="BE1032">
        <v>0</v>
      </c>
      <c r="BF1032">
        <v>0</v>
      </c>
    </row>
    <row r="1033" spans="54:58" x14ac:dyDescent="0.25">
      <c r="BB1033">
        <v>0</v>
      </c>
      <c r="BC1033">
        <v>0</v>
      </c>
      <c r="BD1033">
        <v>0</v>
      </c>
      <c r="BE1033">
        <v>0</v>
      </c>
      <c r="BF1033">
        <v>0</v>
      </c>
    </row>
    <row r="1034" spans="54:58" x14ac:dyDescent="0.25">
      <c r="BB1034">
        <v>0</v>
      </c>
      <c r="BC1034">
        <v>0</v>
      </c>
      <c r="BD1034">
        <v>0</v>
      </c>
      <c r="BE1034">
        <v>0</v>
      </c>
      <c r="BF1034">
        <v>0</v>
      </c>
    </row>
    <row r="1035" spans="54:58" x14ac:dyDescent="0.25">
      <c r="BB1035">
        <v>0</v>
      </c>
      <c r="BC1035">
        <v>0</v>
      </c>
      <c r="BD1035">
        <v>0</v>
      </c>
      <c r="BE1035">
        <v>0</v>
      </c>
      <c r="BF1035">
        <v>0</v>
      </c>
    </row>
    <row r="1036" spans="54:58" x14ac:dyDescent="0.25">
      <c r="BB1036">
        <v>0</v>
      </c>
      <c r="BC1036">
        <v>0</v>
      </c>
      <c r="BD1036">
        <v>0</v>
      </c>
      <c r="BE1036">
        <v>0</v>
      </c>
      <c r="BF1036">
        <v>0</v>
      </c>
    </row>
    <row r="1037" spans="54:58" x14ac:dyDescent="0.25">
      <c r="BB1037">
        <v>0</v>
      </c>
      <c r="BC1037">
        <v>0</v>
      </c>
      <c r="BD1037">
        <v>0</v>
      </c>
      <c r="BE1037">
        <v>0</v>
      </c>
      <c r="BF1037">
        <v>0</v>
      </c>
    </row>
    <row r="1038" spans="54:58" x14ac:dyDescent="0.25">
      <c r="BB1038">
        <v>0</v>
      </c>
      <c r="BC1038">
        <v>0</v>
      </c>
      <c r="BD1038">
        <v>0</v>
      </c>
      <c r="BE1038">
        <v>0</v>
      </c>
      <c r="BF1038">
        <v>0</v>
      </c>
    </row>
    <row r="1039" spans="54:58" x14ac:dyDescent="0.25">
      <c r="BB1039">
        <v>0</v>
      </c>
      <c r="BC1039">
        <v>0</v>
      </c>
      <c r="BD1039">
        <v>0</v>
      </c>
      <c r="BE1039">
        <v>0</v>
      </c>
      <c r="BF1039">
        <v>0</v>
      </c>
    </row>
    <row r="1040" spans="54:58" x14ac:dyDescent="0.25">
      <c r="BB1040">
        <v>0</v>
      </c>
      <c r="BC1040">
        <v>0</v>
      </c>
      <c r="BD1040">
        <v>0</v>
      </c>
      <c r="BE1040">
        <v>0</v>
      </c>
      <c r="BF1040">
        <v>0</v>
      </c>
    </row>
    <row r="1041" spans="54:58" x14ac:dyDescent="0.25">
      <c r="BB1041">
        <v>0</v>
      </c>
      <c r="BC1041">
        <v>0</v>
      </c>
      <c r="BD1041">
        <v>0</v>
      </c>
      <c r="BE1041">
        <v>0</v>
      </c>
      <c r="BF1041">
        <v>0</v>
      </c>
    </row>
    <row r="1042" spans="54:58" x14ac:dyDescent="0.25">
      <c r="BB1042">
        <v>0</v>
      </c>
      <c r="BC1042">
        <v>0</v>
      </c>
      <c r="BD1042">
        <v>0</v>
      </c>
      <c r="BE1042">
        <v>0</v>
      </c>
      <c r="BF1042">
        <v>0</v>
      </c>
    </row>
    <row r="1043" spans="54:58" x14ac:dyDescent="0.25">
      <c r="BB1043">
        <v>0</v>
      </c>
      <c r="BC1043">
        <v>0</v>
      </c>
      <c r="BD1043">
        <v>0</v>
      </c>
      <c r="BE1043">
        <v>0</v>
      </c>
      <c r="BF1043">
        <v>0</v>
      </c>
    </row>
    <row r="1044" spans="54:58" x14ac:dyDescent="0.25">
      <c r="BB1044">
        <v>0</v>
      </c>
      <c r="BC1044">
        <v>0</v>
      </c>
      <c r="BD1044">
        <v>0</v>
      </c>
      <c r="BE1044">
        <v>0</v>
      </c>
      <c r="BF1044">
        <v>0</v>
      </c>
    </row>
    <row r="1045" spans="54:58" x14ac:dyDescent="0.25">
      <c r="BB1045">
        <v>0</v>
      </c>
      <c r="BC1045">
        <v>0</v>
      </c>
      <c r="BD1045">
        <v>0</v>
      </c>
      <c r="BE1045">
        <v>0</v>
      </c>
      <c r="BF1045">
        <v>0</v>
      </c>
    </row>
    <row r="1046" spans="54:58" x14ac:dyDescent="0.25">
      <c r="BB1046">
        <v>0</v>
      </c>
      <c r="BC1046">
        <v>0</v>
      </c>
      <c r="BD1046">
        <v>0</v>
      </c>
      <c r="BE1046">
        <v>0</v>
      </c>
      <c r="BF1046">
        <v>0</v>
      </c>
    </row>
    <row r="1047" spans="54:58" x14ac:dyDescent="0.25">
      <c r="BB1047">
        <v>0</v>
      </c>
      <c r="BC1047">
        <v>0</v>
      </c>
      <c r="BD1047">
        <v>0</v>
      </c>
      <c r="BE1047">
        <v>0</v>
      </c>
      <c r="BF1047">
        <v>0</v>
      </c>
    </row>
    <row r="1048" spans="54:58" x14ac:dyDescent="0.25">
      <c r="BB1048">
        <v>0</v>
      </c>
      <c r="BC1048">
        <v>0</v>
      </c>
      <c r="BD1048">
        <v>0</v>
      </c>
      <c r="BE1048">
        <v>0</v>
      </c>
      <c r="BF1048">
        <v>0</v>
      </c>
    </row>
    <row r="1049" spans="54:58" x14ac:dyDescent="0.25">
      <c r="BB1049">
        <v>0</v>
      </c>
      <c r="BC1049">
        <v>0</v>
      </c>
      <c r="BD1049">
        <v>0</v>
      </c>
      <c r="BE1049">
        <v>0</v>
      </c>
      <c r="BF1049">
        <v>0</v>
      </c>
    </row>
    <row r="1050" spans="54:58" x14ac:dyDescent="0.25">
      <c r="BB1050">
        <v>0</v>
      </c>
      <c r="BC1050">
        <v>0</v>
      </c>
      <c r="BD1050">
        <v>0</v>
      </c>
      <c r="BE1050">
        <v>0</v>
      </c>
      <c r="BF1050">
        <v>0</v>
      </c>
    </row>
    <row r="1051" spans="54:58" x14ac:dyDescent="0.25">
      <c r="BB1051">
        <v>0</v>
      </c>
      <c r="BC1051">
        <v>0</v>
      </c>
      <c r="BD1051">
        <v>0</v>
      </c>
      <c r="BE1051">
        <v>0</v>
      </c>
      <c r="BF1051">
        <v>0</v>
      </c>
    </row>
    <row r="1052" spans="54:58" x14ac:dyDescent="0.25">
      <c r="BB1052">
        <v>0</v>
      </c>
      <c r="BC1052">
        <v>0</v>
      </c>
      <c r="BD1052">
        <v>0</v>
      </c>
      <c r="BE1052">
        <v>0</v>
      </c>
      <c r="BF1052">
        <v>0</v>
      </c>
    </row>
    <row r="1053" spans="54:58" x14ac:dyDescent="0.25">
      <c r="BB1053">
        <v>0</v>
      </c>
      <c r="BC1053">
        <v>0</v>
      </c>
      <c r="BD1053">
        <v>0</v>
      </c>
      <c r="BE1053">
        <v>0</v>
      </c>
      <c r="BF1053">
        <v>0</v>
      </c>
    </row>
    <row r="1054" spans="54:58" x14ac:dyDescent="0.25">
      <c r="BB1054">
        <v>0</v>
      </c>
      <c r="BC1054">
        <v>0</v>
      </c>
      <c r="BD1054">
        <v>0</v>
      </c>
      <c r="BE1054">
        <v>0</v>
      </c>
      <c r="BF1054">
        <v>0</v>
      </c>
    </row>
    <row r="1055" spans="54:58" x14ac:dyDescent="0.25">
      <c r="BB1055">
        <v>0</v>
      </c>
      <c r="BC1055">
        <v>0</v>
      </c>
      <c r="BD1055">
        <v>0</v>
      </c>
      <c r="BE1055">
        <v>0</v>
      </c>
      <c r="BF1055">
        <v>0</v>
      </c>
    </row>
    <row r="1056" spans="54:58" x14ac:dyDescent="0.25">
      <c r="BB1056">
        <v>0</v>
      </c>
      <c r="BC1056">
        <v>0</v>
      </c>
      <c r="BD1056">
        <v>0</v>
      </c>
      <c r="BE1056">
        <v>0</v>
      </c>
      <c r="BF1056">
        <v>0</v>
      </c>
    </row>
    <row r="1057" spans="54:58" x14ac:dyDescent="0.25">
      <c r="BB1057">
        <v>0</v>
      </c>
      <c r="BC1057">
        <v>0</v>
      </c>
      <c r="BD1057">
        <v>0</v>
      </c>
      <c r="BE1057">
        <v>0</v>
      </c>
      <c r="BF1057">
        <v>0</v>
      </c>
    </row>
    <row r="1058" spans="54:58" x14ac:dyDescent="0.25">
      <c r="BB1058">
        <v>0</v>
      </c>
      <c r="BC1058">
        <v>0</v>
      </c>
      <c r="BD1058">
        <v>0</v>
      </c>
      <c r="BE1058">
        <v>0</v>
      </c>
      <c r="BF1058">
        <v>0</v>
      </c>
    </row>
    <row r="1059" spans="54:58" x14ac:dyDescent="0.25">
      <c r="BB1059">
        <v>0</v>
      </c>
      <c r="BC1059">
        <v>0</v>
      </c>
      <c r="BD1059">
        <v>0</v>
      </c>
      <c r="BE1059">
        <v>0</v>
      </c>
      <c r="BF1059">
        <v>0</v>
      </c>
    </row>
    <row r="1060" spans="54:58" x14ac:dyDescent="0.25">
      <c r="BB1060">
        <v>0</v>
      </c>
      <c r="BC1060">
        <v>0</v>
      </c>
      <c r="BD1060">
        <v>0</v>
      </c>
      <c r="BE1060">
        <v>0</v>
      </c>
      <c r="BF1060">
        <v>0</v>
      </c>
    </row>
    <row r="1061" spans="54:58" x14ac:dyDescent="0.25">
      <c r="BB1061">
        <v>0</v>
      </c>
      <c r="BC1061">
        <v>0</v>
      </c>
      <c r="BD1061">
        <v>0</v>
      </c>
      <c r="BE1061">
        <v>0</v>
      </c>
      <c r="BF1061">
        <v>0</v>
      </c>
    </row>
    <row r="1062" spans="54:58" x14ac:dyDescent="0.25">
      <c r="BB1062">
        <v>0</v>
      </c>
      <c r="BC1062">
        <v>0</v>
      </c>
      <c r="BD1062">
        <v>0</v>
      </c>
      <c r="BE1062">
        <v>0</v>
      </c>
      <c r="BF1062">
        <v>0</v>
      </c>
    </row>
    <row r="1063" spans="54:58" x14ac:dyDescent="0.25">
      <c r="BB1063">
        <v>0</v>
      </c>
      <c r="BC1063">
        <v>0</v>
      </c>
      <c r="BD1063">
        <v>0</v>
      </c>
      <c r="BE1063">
        <v>0</v>
      </c>
      <c r="BF1063">
        <v>0</v>
      </c>
    </row>
    <row r="1064" spans="54:58" x14ac:dyDescent="0.25">
      <c r="BB1064">
        <v>0</v>
      </c>
      <c r="BC1064">
        <v>0</v>
      </c>
      <c r="BD1064">
        <v>0</v>
      </c>
      <c r="BE1064">
        <v>0</v>
      </c>
      <c r="BF1064">
        <v>0</v>
      </c>
    </row>
    <row r="1065" spans="54:58" x14ac:dyDescent="0.25">
      <c r="BB1065">
        <v>0</v>
      </c>
      <c r="BC1065">
        <v>0</v>
      </c>
      <c r="BD1065">
        <v>0</v>
      </c>
      <c r="BE1065">
        <v>0</v>
      </c>
      <c r="BF1065">
        <v>0</v>
      </c>
    </row>
    <row r="1066" spans="54:58" x14ac:dyDescent="0.25">
      <c r="BB1066">
        <v>0</v>
      </c>
      <c r="BC1066">
        <v>0</v>
      </c>
      <c r="BD1066">
        <v>0</v>
      </c>
      <c r="BE1066">
        <v>0</v>
      </c>
      <c r="BF1066">
        <v>0</v>
      </c>
    </row>
    <row r="1067" spans="54:58" x14ac:dyDescent="0.25">
      <c r="BB1067">
        <v>0</v>
      </c>
      <c r="BC1067">
        <v>0</v>
      </c>
      <c r="BD1067">
        <v>0</v>
      </c>
      <c r="BE1067">
        <v>0</v>
      </c>
      <c r="BF1067">
        <v>0</v>
      </c>
    </row>
    <row r="1068" spans="54:58" x14ac:dyDescent="0.25">
      <c r="BB1068">
        <v>0</v>
      </c>
      <c r="BC1068">
        <v>0</v>
      </c>
      <c r="BD1068">
        <v>0</v>
      </c>
      <c r="BE1068">
        <v>0</v>
      </c>
      <c r="BF1068">
        <v>0</v>
      </c>
    </row>
    <row r="1069" spans="54:58" x14ac:dyDescent="0.25">
      <c r="BB1069">
        <v>0</v>
      </c>
      <c r="BC1069">
        <v>0</v>
      </c>
      <c r="BD1069">
        <v>0</v>
      </c>
      <c r="BE1069">
        <v>0</v>
      </c>
      <c r="BF1069">
        <v>0</v>
      </c>
    </row>
    <row r="1070" spans="54:58" x14ac:dyDescent="0.25">
      <c r="BB1070">
        <v>0</v>
      </c>
      <c r="BC1070">
        <v>0</v>
      </c>
      <c r="BD1070">
        <v>0</v>
      </c>
      <c r="BE1070">
        <v>0</v>
      </c>
      <c r="BF1070">
        <v>0</v>
      </c>
    </row>
    <row r="1071" spans="54:58" x14ac:dyDescent="0.25">
      <c r="BB1071">
        <v>0</v>
      </c>
      <c r="BC1071">
        <v>0</v>
      </c>
      <c r="BD1071">
        <v>0</v>
      </c>
      <c r="BE1071">
        <v>0</v>
      </c>
      <c r="BF1071">
        <v>0</v>
      </c>
    </row>
    <row r="1072" spans="54:58" x14ac:dyDescent="0.25">
      <c r="BB1072">
        <v>0</v>
      </c>
      <c r="BC1072">
        <v>0</v>
      </c>
      <c r="BD1072">
        <v>0</v>
      </c>
      <c r="BE1072">
        <v>0</v>
      </c>
      <c r="BF1072">
        <v>0</v>
      </c>
    </row>
    <row r="1073" spans="54:58" x14ac:dyDescent="0.25">
      <c r="BB1073">
        <v>0</v>
      </c>
      <c r="BC1073">
        <v>0</v>
      </c>
      <c r="BD1073">
        <v>0</v>
      </c>
      <c r="BE1073">
        <v>0</v>
      </c>
      <c r="BF1073">
        <v>0</v>
      </c>
    </row>
    <row r="1074" spans="54:58" x14ac:dyDescent="0.25">
      <c r="BB1074">
        <v>0</v>
      </c>
      <c r="BC1074">
        <v>0</v>
      </c>
      <c r="BD1074">
        <v>0</v>
      </c>
      <c r="BE1074">
        <v>0</v>
      </c>
      <c r="BF1074">
        <v>0</v>
      </c>
    </row>
    <row r="1075" spans="54:58" x14ac:dyDescent="0.25">
      <c r="BB1075">
        <v>0</v>
      </c>
      <c r="BC1075">
        <v>0</v>
      </c>
      <c r="BD1075">
        <v>0</v>
      </c>
      <c r="BE1075">
        <v>0</v>
      </c>
      <c r="BF1075">
        <v>0</v>
      </c>
    </row>
    <row r="1076" spans="54:58" x14ac:dyDescent="0.25">
      <c r="BB1076">
        <v>0</v>
      </c>
      <c r="BC1076">
        <v>0</v>
      </c>
      <c r="BD1076">
        <v>0</v>
      </c>
      <c r="BE1076">
        <v>0</v>
      </c>
      <c r="BF1076">
        <v>0</v>
      </c>
    </row>
    <row r="1077" spans="54:58" x14ac:dyDescent="0.25">
      <c r="BB1077">
        <v>0</v>
      </c>
      <c r="BC1077">
        <v>0</v>
      </c>
      <c r="BD1077">
        <v>0</v>
      </c>
      <c r="BE1077">
        <v>0</v>
      </c>
      <c r="BF1077">
        <v>0</v>
      </c>
    </row>
    <row r="1078" spans="54:58" x14ac:dyDescent="0.25">
      <c r="BB1078">
        <v>0</v>
      </c>
      <c r="BC1078">
        <v>0</v>
      </c>
      <c r="BD1078">
        <v>0</v>
      </c>
      <c r="BE1078">
        <v>0</v>
      </c>
      <c r="BF1078">
        <v>0</v>
      </c>
    </row>
    <row r="1079" spans="54:58" x14ac:dyDescent="0.25">
      <c r="BB1079">
        <v>0</v>
      </c>
      <c r="BC1079">
        <v>0</v>
      </c>
      <c r="BD1079">
        <v>0</v>
      </c>
      <c r="BE1079">
        <v>0</v>
      </c>
      <c r="BF1079">
        <v>0</v>
      </c>
    </row>
    <row r="1080" spans="54:58" x14ac:dyDescent="0.25">
      <c r="BB1080">
        <v>0</v>
      </c>
      <c r="BC1080">
        <v>0</v>
      </c>
      <c r="BD1080">
        <v>0</v>
      </c>
      <c r="BE1080">
        <v>0</v>
      </c>
      <c r="BF1080">
        <v>0</v>
      </c>
    </row>
    <row r="1081" spans="54:58" x14ac:dyDescent="0.25">
      <c r="BB1081">
        <v>0</v>
      </c>
      <c r="BC1081">
        <v>0</v>
      </c>
      <c r="BD1081">
        <v>0</v>
      </c>
      <c r="BE1081">
        <v>0</v>
      </c>
      <c r="BF1081">
        <v>0</v>
      </c>
    </row>
    <row r="1082" spans="54:58" x14ac:dyDescent="0.25">
      <c r="BB1082">
        <v>0</v>
      </c>
      <c r="BC1082">
        <v>0</v>
      </c>
      <c r="BD1082">
        <v>0</v>
      </c>
      <c r="BE1082">
        <v>0</v>
      </c>
      <c r="BF1082">
        <v>0</v>
      </c>
    </row>
    <row r="1083" spans="54:58" x14ac:dyDescent="0.25">
      <c r="BB1083">
        <v>0</v>
      </c>
      <c r="BC1083">
        <v>0</v>
      </c>
      <c r="BD1083">
        <v>0</v>
      </c>
      <c r="BE1083">
        <v>0</v>
      </c>
      <c r="BF1083">
        <v>0</v>
      </c>
    </row>
    <row r="1084" spans="54:58" x14ac:dyDescent="0.25">
      <c r="BB1084">
        <v>0</v>
      </c>
      <c r="BC1084">
        <v>0</v>
      </c>
      <c r="BD1084">
        <v>0</v>
      </c>
      <c r="BE1084">
        <v>0</v>
      </c>
      <c r="BF1084">
        <v>0</v>
      </c>
    </row>
    <row r="1085" spans="54:58" x14ac:dyDescent="0.25">
      <c r="BB1085">
        <v>0</v>
      </c>
      <c r="BC1085">
        <v>0</v>
      </c>
      <c r="BD1085">
        <v>0</v>
      </c>
      <c r="BE1085">
        <v>0</v>
      </c>
      <c r="BF1085">
        <v>0</v>
      </c>
    </row>
    <row r="1086" spans="54:58" x14ac:dyDescent="0.25">
      <c r="BB1086">
        <v>0</v>
      </c>
      <c r="BC1086">
        <v>0</v>
      </c>
      <c r="BD1086">
        <v>0</v>
      </c>
      <c r="BE1086">
        <v>0</v>
      </c>
      <c r="BF1086">
        <v>0</v>
      </c>
    </row>
    <row r="1087" spans="54:58" x14ac:dyDescent="0.25">
      <c r="BB1087">
        <v>0</v>
      </c>
      <c r="BC1087">
        <v>0</v>
      </c>
      <c r="BD1087">
        <v>0</v>
      </c>
      <c r="BE1087">
        <v>0</v>
      </c>
      <c r="BF1087">
        <v>0</v>
      </c>
    </row>
    <row r="1088" spans="54:58" x14ac:dyDescent="0.25">
      <c r="BB1088">
        <v>0</v>
      </c>
      <c r="BC1088">
        <v>0</v>
      </c>
      <c r="BD1088">
        <v>0</v>
      </c>
      <c r="BE1088">
        <v>0</v>
      </c>
      <c r="BF1088">
        <v>0</v>
      </c>
    </row>
    <row r="1089" spans="54:58" x14ac:dyDescent="0.25">
      <c r="BB1089">
        <v>0</v>
      </c>
      <c r="BC1089">
        <v>0</v>
      </c>
      <c r="BD1089">
        <v>0</v>
      </c>
      <c r="BE1089">
        <v>0</v>
      </c>
      <c r="BF1089">
        <v>0</v>
      </c>
    </row>
    <row r="1090" spans="54:58" x14ac:dyDescent="0.25">
      <c r="BB1090">
        <v>0</v>
      </c>
      <c r="BC1090">
        <v>0</v>
      </c>
      <c r="BD1090">
        <v>0</v>
      </c>
      <c r="BE1090">
        <v>0</v>
      </c>
      <c r="BF1090">
        <v>0</v>
      </c>
    </row>
    <row r="1091" spans="54:58" x14ac:dyDescent="0.25">
      <c r="BB1091">
        <v>0</v>
      </c>
      <c r="BC1091">
        <v>0</v>
      </c>
      <c r="BD1091">
        <v>0</v>
      </c>
      <c r="BE1091">
        <v>0</v>
      </c>
      <c r="BF1091">
        <v>0</v>
      </c>
    </row>
    <row r="1092" spans="54:58" x14ac:dyDescent="0.25">
      <c r="BB1092">
        <v>0</v>
      </c>
      <c r="BC1092">
        <v>0</v>
      </c>
      <c r="BD1092">
        <v>0</v>
      </c>
      <c r="BE1092">
        <v>0</v>
      </c>
      <c r="BF1092">
        <v>0</v>
      </c>
    </row>
    <row r="1093" spans="54:58" x14ac:dyDescent="0.25">
      <c r="BB1093">
        <v>0</v>
      </c>
      <c r="BC1093">
        <v>0</v>
      </c>
      <c r="BD1093">
        <v>0</v>
      </c>
      <c r="BE1093">
        <v>0</v>
      </c>
      <c r="BF1093">
        <v>0</v>
      </c>
    </row>
    <row r="1094" spans="54:58" x14ac:dyDescent="0.25">
      <c r="BB1094">
        <v>0</v>
      </c>
      <c r="BC1094">
        <v>0</v>
      </c>
      <c r="BD1094">
        <v>0</v>
      </c>
      <c r="BE1094">
        <v>0</v>
      </c>
      <c r="BF1094">
        <v>0</v>
      </c>
    </row>
    <row r="1095" spans="54:58" x14ac:dyDescent="0.25">
      <c r="BB1095">
        <v>0</v>
      </c>
      <c r="BC1095">
        <v>0</v>
      </c>
      <c r="BD1095">
        <v>0</v>
      </c>
      <c r="BE1095">
        <v>0</v>
      </c>
      <c r="BF1095">
        <v>0</v>
      </c>
    </row>
    <row r="1096" spans="54:58" x14ac:dyDescent="0.25">
      <c r="BB1096">
        <v>0</v>
      </c>
      <c r="BC1096">
        <v>0</v>
      </c>
      <c r="BD1096">
        <v>0</v>
      </c>
      <c r="BE1096">
        <v>0</v>
      </c>
      <c r="BF1096">
        <v>0</v>
      </c>
    </row>
    <row r="1097" spans="54:58" x14ac:dyDescent="0.25">
      <c r="BB1097">
        <v>0</v>
      </c>
      <c r="BC1097">
        <v>0</v>
      </c>
      <c r="BD1097">
        <v>0</v>
      </c>
      <c r="BE1097">
        <v>0</v>
      </c>
      <c r="BF1097">
        <v>0</v>
      </c>
    </row>
    <row r="1098" spans="54:58" x14ac:dyDescent="0.25">
      <c r="BB1098">
        <v>0</v>
      </c>
      <c r="BC1098">
        <v>0</v>
      </c>
      <c r="BD1098">
        <v>0</v>
      </c>
      <c r="BE1098">
        <v>0</v>
      </c>
      <c r="BF1098">
        <v>0</v>
      </c>
    </row>
    <row r="1099" spans="54:58" x14ac:dyDescent="0.25">
      <c r="BB1099">
        <v>0</v>
      </c>
      <c r="BC1099">
        <v>0</v>
      </c>
      <c r="BD1099">
        <v>0</v>
      </c>
      <c r="BE1099">
        <v>0</v>
      </c>
      <c r="BF1099">
        <v>0</v>
      </c>
    </row>
    <row r="1100" spans="54:58" x14ac:dyDescent="0.25">
      <c r="BB1100">
        <v>0</v>
      </c>
      <c r="BC1100">
        <v>0</v>
      </c>
      <c r="BD1100">
        <v>0</v>
      </c>
      <c r="BE1100">
        <v>0</v>
      </c>
      <c r="BF1100">
        <v>0</v>
      </c>
    </row>
    <row r="1101" spans="54:58" x14ac:dyDescent="0.25">
      <c r="BB1101">
        <v>0</v>
      </c>
      <c r="BC1101">
        <v>0</v>
      </c>
      <c r="BD1101">
        <v>0</v>
      </c>
      <c r="BE1101">
        <v>0</v>
      </c>
      <c r="BF1101">
        <v>0</v>
      </c>
    </row>
    <row r="1102" spans="54:58" x14ac:dyDescent="0.25">
      <c r="BB1102">
        <v>0</v>
      </c>
      <c r="BC1102">
        <v>0</v>
      </c>
      <c r="BD1102">
        <v>0</v>
      </c>
      <c r="BE1102">
        <v>0</v>
      </c>
      <c r="BF1102">
        <v>0</v>
      </c>
    </row>
    <row r="1103" spans="54:58" x14ac:dyDescent="0.25">
      <c r="BB1103">
        <v>0</v>
      </c>
      <c r="BC1103">
        <v>0</v>
      </c>
      <c r="BD1103">
        <v>0</v>
      </c>
      <c r="BE1103">
        <v>0</v>
      </c>
      <c r="BF1103">
        <v>0</v>
      </c>
    </row>
    <row r="1104" spans="54:58" x14ac:dyDescent="0.25">
      <c r="BB1104">
        <v>0</v>
      </c>
      <c r="BC1104">
        <v>0</v>
      </c>
      <c r="BD1104">
        <v>0</v>
      </c>
      <c r="BE1104">
        <v>0</v>
      </c>
      <c r="BF1104">
        <v>0</v>
      </c>
    </row>
    <row r="1105" spans="54:58" x14ac:dyDescent="0.25">
      <c r="BB1105">
        <v>0</v>
      </c>
      <c r="BC1105">
        <v>0</v>
      </c>
      <c r="BD1105">
        <v>0</v>
      </c>
      <c r="BE1105">
        <v>0</v>
      </c>
      <c r="BF1105">
        <v>0</v>
      </c>
    </row>
    <row r="1106" spans="54:58" x14ac:dyDescent="0.25">
      <c r="BB1106">
        <v>0</v>
      </c>
      <c r="BC1106">
        <v>0</v>
      </c>
      <c r="BD1106">
        <v>0</v>
      </c>
      <c r="BE1106">
        <v>0</v>
      </c>
      <c r="BF1106">
        <v>0</v>
      </c>
    </row>
    <row r="1107" spans="54:58" x14ac:dyDescent="0.25">
      <c r="BB1107">
        <v>0</v>
      </c>
      <c r="BC1107">
        <v>0</v>
      </c>
      <c r="BD1107">
        <v>0</v>
      </c>
      <c r="BE1107">
        <v>0</v>
      </c>
      <c r="BF1107">
        <v>0</v>
      </c>
    </row>
    <row r="1108" spans="54:58" x14ac:dyDescent="0.25">
      <c r="BB1108">
        <v>0</v>
      </c>
      <c r="BC1108">
        <v>0</v>
      </c>
      <c r="BD1108">
        <v>0</v>
      </c>
      <c r="BE1108">
        <v>0</v>
      </c>
      <c r="BF1108">
        <v>0</v>
      </c>
    </row>
    <row r="1109" spans="54:58" x14ac:dyDescent="0.25">
      <c r="BB1109">
        <v>0</v>
      </c>
      <c r="BC1109">
        <v>0</v>
      </c>
      <c r="BD1109">
        <v>0</v>
      </c>
      <c r="BE1109">
        <v>0</v>
      </c>
      <c r="BF1109">
        <v>0</v>
      </c>
    </row>
    <row r="1110" spans="54:58" x14ac:dyDescent="0.25">
      <c r="BB1110">
        <v>0</v>
      </c>
      <c r="BC1110">
        <v>0</v>
      </c>
      <c r="BD1110">
        <v>0</v>
      </c>
      <c r="BE1110">
        <v>0</v>
      </c>
      <c r="BF1110">
        <v>0</v>
      </c>
    </row>
    <row r="1111" spans="54:58" x14ac:dyDescent="0.25">
      <c r="BB1111">
        <v>0</v>
      </c>
      <c r="BC1111">
        <v>0</v>
      </c>
      <c r="BD1111">
        <v>0</v>
      </c>
      <c r="BE1111">
        <v>0</v>
      </c>
      <c r="BF1111">
        <v>0</v>
      </c>
    </row>
    <row r="1112" spans="54:58" x14ac:dyDescent="0.25">
      <c r="BB1112">
        <v>0</v>
      </c>
      <c r="BC1112">
        <v>0</v>
      </c>
      <c r="BD1112">
        <v>0</v>
      </c>
      <c r="BE1112">
        <v>0</v>
      </c>
      <c r="BF1112">
        <v>0</v>
      </c>
    </row>
    <row r="1113" spans="54:58" x14ac:dyDescent="0.25">
      <c r="BB1113">
        <v>0</v>
      </c>
      <c r="BC1113">
        <v>0</v>
      </c>
      <c r="BD1113">
        <v>0</v>
      </c>
      <c r="BE1113">
        <v>0</v>
      </c>
      <c r="BF1113">
        <v>0</v>
      </c>
    </row>
    <row r="1114" spans="54:58" x14ac:dyDescent="0.25">
      <c r="BB1114">
        <v>0</v>
      </c>
      <c r="BC1114">
        <v>0</v>
      </c>
      <c r="BD1114">
        <v>0</v>
      </c>
      <c r="BE1114">
        <v>0</v>
      </c>
      <c r="BF1114">
        <v>0</v>
      </c>
    </row>
    <row r="1115" spans="54:58" x14ac:dyDescent="0.25">
      <c r="BB1115">
        <v>0</v>
      </c>
      <c r="BC1115">
        <v>0</v>
      </c>
      <c r="BD1115">
        <v>0</v>
      </c>
      <c r="BE1115">
        <v>0</v>
      </c>
      <c r="BF1115">
        <v>0</v>
      </c>
    </row>
    <row r="1116" spans="54:58" x14ac:dyDescent="0.25">
      <c r="BB1116">
        <v>0</v>
      </c>
      <c r="BC1116">
        <v>0</v>
      </c>
      <c r="BD1116">
        <v>0</v>
      </c>
      <c r="BE1116">
        <v>0</v>
      </c>
      <c r="BF1116">
        <v>0</v>
      </c>
    </row>
    <row r="1117" spans="54:58" x14ac:dyDescent="0.25">
      <c r="BB1117">
        <v>0</v>
      </c>
      <c r="BC1117">
        <v>0</v>
      </c>
      <c r="BD1117">
        <v>0</v>
      </c>
      <c r="BE1117">
        <v>0</v>
      </c>
      <c r="BF1117">
        <v>0</v>
      </c>
    </row>
    <row r="1118" spans="54:58" x14ac:dyDescent="0.25">
      <c r="BB1118">
        <v>0</v>
      </c>
      <c r="BC1118">
        <v>0</v>
      </c>
      <c r="BD1118">
        <v>0</v>
      </c>
      <c r="BE1118">
        <v>0</v>
      </c>
      <c r="BF1118">
        <v>0</v>
      </c>
    </row>
    <row r="1119" spans="54:58" x14ac:dyDescent="0.25">
      <c r="BB1119">
        <v>0</v>
      </c>
      <c r="BC1119">
        <v>0</v>
      </c>
      <c r="BD1119">
        <v>0</v>
      </c>
      <c r="BE1119">
        <v>0</v>
      </c>
      <c r="BF1119">
        <v>0</v>
      </c>
    </row>
    <row r="1120" spans="54:58" x14ac:dyDescent="0.25">
      <c r="BB1120">
        <v>0</v>
      </c>
      <c r="BC1120">
        <v>0</v>
      </c>
      <c r="BD1120">
        <v>0</v>
      </c>
      <c r="BE1120">
        <v>0</v>
      </c>
      <c r="BF1120">
        <v>0</v>
      </c>
    </row>
    <row r="1121" spans="54:58" x14ac:dyDescent="0.25">
      <c r="BB1121">
        <v>0</v>
      </c>
      <c r="BC1121">
        <v>0</v>
      </c>
      <c r="BD1121">
        <v>0</v>
      </c>
      <c r="BE1121">
        <v>0</v>
      </c>
      <c r="BF1121">
        <v>0</v>
      </c>
    </row>
    <row r="1122" spans="54:58" x14ac:dyDescent="0.25">
      <c r="BB1122">
        <v>0</v>
      </c>
      <c r="BC1122">
        <v>0</v>
      </c>
      <c r="BD1122">
        <v>0</v>
      </c>
      <c r="BE1122">
        <v>0</v>
      </c>
      <c r="BF1122">
        <v>0</v>
      </c>
    </row>
    <row r="1123" spans="54:58" x14ac:dyDescent="0.25">
      <c r="BB1123">
        <v>0</v>
      </c>
      <c r="BC1123">
        <v>0</v>
      </c>
      <c r="BD1123">
        <v>0</v>
      </c>
      <c r="BE1123">
        <v>0</v>
      </c>
      <c r="BF1123">
        <v>0</v>
      </c>
    </row>
    <row r="1124" spans="54:58" x14ac:dyDescent="0.25">
      <c r="BB1124">
        <v>0</v>
      </c>
      <c r="BC1124">
        <v>0</v>
      </c>
      <c r="BD1124">
        <v>0</v>
      </c>
      <c r="BE1124">
        <v>0</v>
      </c>
      <c r="BF1124">
        <v>0</v>
      </c>
    </row>
    <row r="1125" spans="54:58" x14ac:dyDescent="0.25">
      <c r="BB1125">
        <v>0</v>
      </c>
      <c r="BC1125">
        <v>0</v>
      </c>
      <c r="BD1125">
        <v>0</v>
      </c>
      <c r="BE1125">
        <v>0</v>
      </c>
      <c r="BF1125">
        <v>0</v>
      </c>
    </row>
    <row r="1126" spans="54:58" x14ac:dyDescent="0.25">
      <c r="BB1126">
        <v>0</v>
      </c>
      <c r="BC1126">
        <v>0</v>
      </c>
      <c r="BD1126">
        <v>0</v>
      </c>
      <c r="BE1126">
        <v>0</v>
      </c>
      <c r="BF1126">
        <v>0</v>
      </c>
    </row>
    <row r="1127" spans="54:58" x14ac:dyDescent="0.25">
      <c r="BB1127">
        <v>0</v>
      </c>
      <c r="BC1127">
        <v>0</v>
      </c>
      <c r="BD1127">
        <v>0</v>
      </c>
      <c r="BE1127">
        <v>0</v>
      </c>
      <c r="BF1127">
        <v>0</v>
      </c>
    </row>
    <row r="1128" spans="54:58" x14ac:dyDescent="0.25">
      <c r="BB1128">
        <v>0</v>
      </c>
      <c r="BC1128">
        <v>0</v>
      </c>
      <c r="BD1128">
        <v>0</v>
      </c>
      <c r="BE1128">
        <v>0</v>
      </c>
      <c r="BF1128">
        <v>0</v>
      </c>
    </row>
    <row r="1129" spans="54:58" x14ac:dyDescent="0.25">
      <c r="BB1129">
        <v>0</v>
      </c>
      <c r="BC1129">
        <v>0</v>
      </c>
      <c r="BD1129">
        <v>0</v>
      </c>
      <c r="BE1129">
        <v>0</v>
      </c>
      <c r="BF1129">
        <v>0</v>
      </c>
    </row>
    <row r="1130" spans="54:58" x14ac:dyDescent="0.25">
      <c r="BB1130">
        <v>0</v>
      </c>
      <c r="BC1130">
        <v>0</v>
      </c>
      <c r="BD1130">
        <v>0</v>
      </c>
      <c r="BE1130">
        <v>0</v>
      </c>
      <c r="BF1130">
        <v>0</v>
      </c>
    </row>
    <row r="1131" spans="54:58" x14ac:dyDescent="0.25">
      <c r="BB1131">
        <v>0</v>
      </c>
      <c r="BC1131">
        <v>0</v>
      </c>
      <c r="BD1131">
        <v>0</v>
      </c>
      <c r="BE1131">
        <v>0</v>
      </c>
      <c r="BF1131">
        <v>0</v>
      </c>
    </row>
    <row r="1132" spans="54:58" x14ac:dyDescent="0.25">
      <c r="BB1132">
        <v>0</v>
      </c>
      <c r="BC1132">
        <v>0</v>
      </c>
      <c r="BD1132">
        <v>0</v>
      </c>
      <c r="BE1132">
        <v>0</v>
      </c>
      <c r="BF1132">
        <v>0</v>
      </c>
    </row>
    <row r="1133" spans="54:58" x14ac:dyDescent="0.25">
      <c r="BB1133">
        <v>0</v>
      </c>
      <c r="BC1133">
        <v>0</v>
      </c>
      <c r="BD1133">
        <v>0</v>
      </c>
      <c r="BE1133">
        <v>0</v>
      </c>
      <c r="BF1133">
        <v>0</v>
      </c>
    </row>
    <row r="1134" spans="54:58" x14ac:dyDescent="0.25">
      <c r="BB1134">
        <v>0</v>
      </c>
      <c r="BC1134">
        <v>0</v>
      </c>
      <c r="BD1134">
        <v>0</v>
      </c>
      <c r="BE1134">
        <v>0</v>
      </c>
      <c r="BF1134">
        <v>0</v>
      </c>
    </row>
    <row r="1135" spans="54:58" x14ac:dyDescent="0.25">
      <c r="BB1135">
        <v>0</v>
      </c>
      <c r="BC1135">
        <v>0</v>
      </c>
      <c r="BD1135">
        <v>0</v>
      </c>
      <c r="BE1135">
        <v>0</v>
      </c>
      <c r="BF1135">
        <v>0</v>
      </c>
    </row>
    <row r="1136" spans="54:58" x14ac:dyDescent="0.25">
      <c r="BB1136">
        <v>0</v>
      </c>
      <c r="BC1136">
        <v>0</v>
      </c>
      <c r="BD1136">
        <v>0</v>
      </c>
      <c r="BE1136">
        <v>0</v>
      </c>
      <c r="BF1136">
        <v>0</v>
      </c>
    </row>
    <row r="1137" spans="54:58" x14ac:dyDescent="0.25">
      <c r="BB1137">
        <v>0</v>
      </c>
      <c r="BC1137">
        <v>0</v>
      </c>
      <c r="BD1137">
        <v>0</v>
      </c>
      <c r="BE1137">
        <v>0</v>
      </c>
      <c r="BF1137">
        <v>0</v>
      </c>
    </row>
    <row r="1138" spans="54:58" x14ac:dyDescent="0.25">
      <c r="BB1138">
        <v>0</v>
      </c>
      <c r="BC1138">
        <v>0</v>
      </c>
      <c r="BD1138">
        <v>0</v>
      </c>
      <c r="BE1138">
        <v>0</v>
      </c>
      <c r="BF1138">
        <v>0</v>
      </c>
    </row>
    <row r="1139" spans="54:58" x14ac:dyDescent="0.25">
      <c r="BB1139">
        <v>0</v>
      </c>
      <c r="BC1139">
        <v>0</v>
      </c>
      <c r="BD1139">
        <v>0</v>
      </c>
      <c r="BE1139">
        <v>0</v>
      </c>
      <c r="BF1139">
        <v>0</v>
      </c>
    </row>
    <row r="1140" spans="54:58" x14ac:dyDescent="0.25">
      <c r="BB1140">
        <v>0</v>
      </c>
      <c r="BC1140">
        <v>0</v>
      </c>
      <c r="BD1140">
        <v>0</v>
      </c>
      <c r="BE1140">
        <v>0</v>
      </c>
      <c r="BF1140">
        <v>0</v>
      </c>
    </row>
    <row r="1141" spans="54:58" x14ac:dyDescent="0.25">
      <c r="BB1141">
        <v>0</v>
      </c>
      <c r="BC1141">
        <v>0</v>
      </c>
      <c r="BD1141">
        <v>0</v>
      </c>
      <c r="BE1141">
        <v>0</v>
      </c>
      <c r="BF1141">
        <v>0</v>
      </c>
    </row>
    <row r="1142" spans="54:58" x14ac:dyDescent="0.25">
      <c r="BB1142">
        <v>0</v>
      </c>
      <c r="BC1142">
        <v>0</v>
      </c>
      <c r="BD1142">
        <v>0</v>
      </c>
      <c r="BE1142">
        <v>0</v>
      </c>
      <c r="BF1142">
        <v>0</v>
      </c>
    </row>
    <row r="1143" spans="54:58" x14ac:dyDescent="0.25">
      <c r="BB1143">
        <v>0</v>
      </c>
      <c r="BC1143">
        <v>0</v>
      </c>
      <c r="BD1143">
        <v>0</v>
      </c>
      <c r="BE1143">
        <v>0</v>
      </c>
      <c r="BF1143">
        <v>0</v>
      </c>
    </row>
    <row r="1144" spans="54:58" x14ac:dyDescent="0.25">
      <c r="BB1144">
        <v>0</v>
      </c>
      <c r="BC1144">
        <v>0</v>
      </c>
      <c r="BD1144">
        <v>0</v>
      </c>
      <c r="BE1144">
        <v>0</v>
      </c>
      <c r="BF1144">
        <v>0</v>
      </c>
    </row>
    <row r="1145" spans="54:58" x14ac:dyDescent="0.25">
      <c r="BB1145">
        <v>0</v>
      </c>
      <c r="BC1145">
        <v>0</v>
      </c>
      <c r="BD1145">
        <v>0</v>
      </c>
      <c r="BE1145">
        <v>0</v>
      </c>
      <c r="BF1145">
        <v>0</v>
      </c>
    </row>
    <row r="1146" spans="54:58" x14ac:dyDescent="0.25">
      <c r="BB1146">
        <v>0</v>
      </c>
      <c r="BC1146">
        <v>0</v>
      </c>
      <c r="BD1146">
        <v>0</v>
      </c>
      <c r="BE1146">
        <v>0</v>
      </c>
      <c r="BF1146">
        <v>0</v>
      </c>
    </row>
    <row r="1147" spans="54:58" x14ac:dyDescent="0.25">
      <c r="BB1147">
        <v>0</v>
      </c>
      <c r="BC1147">
        <v>0</v>
      </c>
      <c r="BD1147">
        <v>0</v>
      </c>
      <c r="BE1147">
        <v>0</v>
      </c>
      <c r="BF1147">
        <v>0</v>
      </c>
    </row>
    <row r="1148" spans="54:58" x14ac:dyDescent="0.25">
      <c r="BB1148">
        <v>0</v>
      </c>
      <c r="BC1148">
        <v>0</v>
      </c>
      <c r="BD1148">
        <v>0</v>
      </c>
      <c r="BE1148">
        <v>0</v>
      </c>
      <c r="BF1148">
        <v>0</v>
      </c>
    </row>
    <row r="1149" spans="54:58" x14ac:dyDescent="0.25">
      <c r="BB1149">
        <v>0</v>
      </c>
      <c r="BC1149">
        <v>0</v>
      </c>
      <c r="BD1149">
        <v>0</v>
      </c>
      <c r="BE1149">
        <v>0</v>
      </c>
      <c r="BF1149">
        <v>0</v>
      </c>
    </row>
    <row r="1150" spans="54:58" x14ac:dyDescent="0.25">
      <c r="BB1150">
        <v>0</v>
      </c>
      <c r="BC1150">
        <v>0</v>
      </c>
      <c r="BD1150">
        <v>0</v>
      </c>
      <c r="BE1150">
        <v>0</v>
      </c>
      <c r="BF1150">
        <v>0</v>
      </c>
    </row>
    <row r="1151" spans="54:58" x14ac:dyDescent="0.25">
      <c r="BB1151">
        <v>0</v>
      </c>
      <c r="BC1151">
        <v>0</v>
      </c>
      <c r="BD1151">
        <v>0</v>
      </c>
      <c r="BE1151">
        <v>0</v>
      </c>
      <c r="BF1151">
        <v>0</v>
      </c>
    </row>
    <row r="1152" spans="54:58" x14ac:dyDescent="0.25">
      <c r="BB1152">
        <v>0</v>
      </c>
      <c r="BC1152">
        <v>0</v>
      </c>
      <c r="BD1152">
        <v>0</v>
      </c>
      <c r="BE1152">
        <v>0</v>
      </c>
      <c r="BF1152">
        <v>0</v>
      </c>
    </row>
    <row r="1153" spans="54:58" x14ac:dyDescent="0.25">
      <c r="BB1153">
        <v>0</v>
      </c>
      <c r="BC1153">
        <v>0</v>
      </c>
      <c r="BD1153">
        <v>0</v>
      </c>
      <c r="BE1153">
        <v>0</v>
      </c>
      <c r="BF1153">
        <v>0</v>
      </c>
    </row>
    <row r="1154" spans="54:58" x14ac:dyDescent="0.25">
      <c r="BB1154">
        <v>0</v>
      </c>
      <c r="BC1154">
        <v>0</v>
      </c>
      <c r="BD1154">
        <v>0</v>
      </c>
      <c r="BE1154">
        <v>0</v>
      </c>
      <c r="BF1154">
        <v>0</v>
      </c>
    </row>
    <row r="1155" spans="54:58" x14ac:dyDescent="0.25">
      <c r="BB1155">
        <v>0</v>
      </c>
      <c r="BC1155">
        <v>0</v>
      </c>
      <c r="BD1155">
        <v>0</v>
      </c>
      <c r="BE1155">
        <v>0</v>
      </c>
      <c r="BF1155">
        <v>0</v>
      </c>
    </row>
    <row r="1156" spans="54:58" x14ac:dyDescent="0.25">
      <c r="BB1156">
        <v>0</v>
      </c>
      <c r="BC1156">
        <v>0</v>
      </c>
      <c r="BD1156">
        <v>0</v>
      </c>
      <c r="BE1156">
        <v>0</v>
      </c>
      <c r="BF1156">
        <v>0</v>
      </c>
    </row>
    <row r="1157" spans="54:58" x14ac:dyDescent="0.25">
      <c r="BB1157">
        <v>0</v>
      </c>
      <c r="BC1157">
        <v>0</v>
      </c>
      <c r="BD1157">
        <v>0</v>
      </c>
      <c r="BE1157">
        <v>0</v>
      </c>
      <c r="BF1157">
        <v>0</v>
      </c>
    </row>
    <row r="1158" spans="54:58" x14ac:dyDescent="0.25">
      <c r="BB1158">
        <v>0</v>
      </c>
      <c r="BC1158">
        <v>0</v>
      </c>
      <c r="BD1158">
        <v>0</v>
      </c>
      <c r="BE1158">
        <v>0</v>
      </c>
      <c r="BF1158">
        <v>0</v>
      </c>
    </row>
    <row r="1159" spans="54:58" x14ac:dyDescent="0.25">
      <c r="BB1159">
        <v>0</v>
      </c>
      <c r="BC1159">
        <v>0</v>
      </c>
      <c r="BD1159">
        <v>0</v>
      </c>
      <c r="BE1159">
        <v>0</v>
      </c>
      <c r="BF1159">
        <v>0</v>
      </c>
    </row>
    <row r="1160" spans="54:58" x14ac:dyDescent="0.25">
      <c r="BB1160">
        <v>0</v>
      </c>
      <c r="BC1160">
        <v>0</v>
      </c>
      <c r="BD1160">
        <v>0</v>
      </c>
      <c r="BE1160">
        <v>0</v>
      </c>
      <c r="BF1160">
        <v>0</v>
      </c>
    </row>
    <row r="1161" spans="54:58" x14ac:dyDescent="0.25">
      <c r="BB1161">
        <v>0</v>
      </c>
      <c r="BC1161">
        <v>0</v>
      </c>
      <c r="BD1161">
        <v>0</v>
      </c>
      <c r="BE1161">
        <v>0</v>
      </c>
      <c r="BF1161">
        <v>0</v>
      </c>
    </row>
    <row r="1162" spans="54:58" x14ac:dyDescent="0.25">
      <c r="BB1162">
        <v>0</v>
      </c>
      <c r="BC1162">
        <v>0</v>
      </c>
      <c r="BD1162">
        <v>0</v>
      </c>
      <c r="BE1162">
        <v>0</v>
      </c>
      <c r="BF1162">
        <v>0</v>
      </c>
    </row>
    <row r="1163" spans="54:58" x14ac:dyDescent="0.25">
      <c r="BB1163">
        <v>0</v>
      </c>
      <c r="BC1163">
        <v>0</v>
      </c>
      <c r="BD1163">
        <v>0</v>
      </c>
      <c r="BE1163">
        <v>0</v>
      </c>
      <c r="BF1163">
        <v>0</v>
      </c>
    </row>
    <row r="1164" spans="54:58" x14ac:dyDescent="0.25">
      <c r="BB1164">
        <v>0</v>
      </c>
      <c r="BC1164">
        <v>0</v>
      </c>
      <c r="BD1164">
        <v>0</v>
      </c>
      <c r="BE1164">
        <v>0</v>
      </c>
      <c r="BF1164">
        <v>0</v>
      </c>
    </row>
    <row r="1165" spans="54:58" x14ac:dyDescent="0.25">
      <c r="BB1165">
        <v>0</v>
      </c>
      <c r="BC1165">
        <v>0</v>
      </c>
      <c r="BD1165">
        <v>0</v>
      </c>
      <c r="BE1165">
        <v>0</v>
      </c>
      <c r="BF1165">
        <v>0</v>
      </c>
    </row>
    <row r="1166" spans="54:58" x14ac:dyDescent="0.25">
      <c r="BB1166">
        <v>0</v>
      </c>
      <c r="BC1166">
        <v>0</v>
      </c>
      <c r="BD1166">
        <v>0</v>
      </c>
      <c r="BE1166">
        <v>0</v>
      </c>
      <c r="BF1166">
        <v>0</v>
      </c>
    </row>
    <row r="1167" spans="54:58" x14ac:dyDescent="0.25">
      <c r="BB1167">
        <v>0</v>
      </c>
      <c r="BC1167">
        <v>0</v>
      </c>
      <c r="BD1167">
        <v>0</v>
      </c>
      <c r="BE1167">
        <v>0</v>
      </c>
      <c r="BF1167">
        <v>0</v>
      </c>
    </row>
    <row r="1168" spans="54:58" x14ac:dyDescent="0.25">
      <c r="BB1168">
        <v>0</v>
      </c>
      <c r="BC1168">
        <v>0</v>
      </c>
      <c r="BD1168">
        <v>0</v>
      </c>
      <c r="BE1168">
        <v>0</v>
      </c>
      <c r="BF116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2021-04-30T08:27:38Z</dcterms:created>
  <dcterms:modified xsi:type="dcterms:W3CDTF">2021-04-30T09:21:09Z</dcterms:modified>
</cp:coreProperties>
</file>