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45" windowWidth="19395" windowHeight="7665"/>
  </bookViews>
  <sheets>
    <sheet name="J17988" sheetId="1" r:id="rId1"/>
  </sheets>
  <calcPr calcId="145621"/>
</workbook>
</file>

<file path=xl/calcChain.xml><?xml version="1.0" encoding="utf-8"?>
<calcChain xmlns="http://schemas.openxmlformats.org/spreadsheetml/2006/main">
  <c r="P561" i="1" l="1"/>
  <c r="E561" i="1"/>
  <c r="P560" i="1"/>
  <c r="E560" i="1"/>
  <c r="P559" i="1"/>
  <c r="E559" i="1"/>
  <c r="P558" i="1"/>
  <c r="E558" i="1"/>
  <c r="P557" i="1"/>
  <c r="E557" i="1"/>
  <c r="P556" i="1"/>
  <c r="E556" i="1"/>
  <c r="P555" i="1"/>
  <c r="E555" i="1"/>
  <c r="P554" i="1"/>
  <c r="E554" i="1"/>
  <c r="P553" i="1"/>
  <c r="E553" i="1"/>
  <c r="P552" i="1"/>
  <c r="E552" i="1"/>
  <c r="P551" i="1"/>
  <c r="E551" i="1"/>
  <c r="P550" i="1"/>
  <c r="E550" i="1"/>
  <c r="P549" i="1"/>
  <c r="E549" i="1"/>
  <c r="P548" i="1"/>
  <c r="E548" i="1"/>
  <c r="P547" i="1"/>
  <c r="E547" i="1"/>
  <c r="P546" i="1"/>
  <c r="E546" i="1"/>
  <c r="P545" i="1"/>
  <c r="E545" i="1"/>
  <c r="P544" i="1"/>
  <c r="E544" i="1"/>
  <c r="P543" i="1"/>
  <c r="E543" i="1"/>
  <c r="P542" i="1"/>
  <c r="E542" i="1"/>
  <c r="P541" i="1"/>
  <c r="E541" i="1"/>
  <c r="P540" i="1"/>
  <c r="E540" i="1"/>
  <c r="P539" i="1"/>
  <c r="E539" i="1"/>
  <c r="P538" i="1"/>
  <c r="E538" i="1"/>
  <c r="P537" i="1"/>
  <c r="E537" i="1"/>
  <c r="P536" i="1"/>
  <c r="E536" i="1"/>
  <c r="P535" i="1"/>
  <c r="E535" i="1"/>
  <c r="P534" i="1"/>
  <c r="E534" i="1"/>
  <c r="P533" i="1"/>
  <c r="E533" i="1"/>
  <c r="P532" i="1"/>
  <c r="E532" i="1"/>
  <c r="P531" i="1"/>
  <c r="E531" i="1"/>
  <c r="P530" i="1"/>
  <c r="E530" i="1"/>
  <c r="P529" i="1"/>
  <c r="E529" i="1"/>
  <c r="P528" i="1"/>
  <c r="E528" i="1"/>
  <c r="P527" i="1"/>
  <c r="E527" i="1"/>
  <c r="P526" i="1"/>
  <c r="E526" i="1"/>
  <c r="P525" i="1"/>
  <c r="E525" i="1"/>
  <c r="P524" i="1"/>
  <c r="E524" i="1"/>
  <c r="P523" i="1"/>
  <c r="E523" i="1"/>
  <c r="P522" i="1"/>
  <c r="E522" i="1"/>
  <c r="P521" i="1"/>
  <c r="E521" i="1"/>
  <c r="P520" i="1"/>
  <c r="E520" i="1"/>
  <c r="P519" i="1"/>
  <c r="E519" i="1"/>
  <c r="P518" i="1"/>
  <c r="E518" i="1"/>
  <c r="P517" i="1"/>
  <c r="E517" i="1"/>
  <c r="P516" i="1"/>
  <c r="E516" i="1"/>
  <c r="P515" i="1"/>
  <c r="E515" i="1"/>
  <c r="P514" i="1"/>
  <c r="E514" i="1"/>
  <c r="P513" i="1"/>
  <c r="E513" i="1"/>
  <c r="P512" i="1"/>
  <c r="E512" i="1"/>
  <c r="P511" i="1"/>
  <c r="E511" i="1"/>
  <c r="P510" i="1"/>
  <c r="E510" i="1"/>
  <c r="P509" i="1"/>
  <c r="E509" i="1"/>
  <c r="P508" i="1"/>
  <c r="E508" i="1"/>
  <c r="P507" i="1"/>
  <c r="E507" i="1"/>
  <c r="P506" i="1"/>
  <c r="E506" i="1"/>
  <c r="P505" i="1"/>
  <c r="E505" i="1"/>
  <c r="P504" i="1"/>
  <c r="E504" i="1"/>
  <c r="P503" i="1"/>
  <c r="E503" i="1"/>
  <c r="P502" i="1"/>
  <c r="E502" i="1"/>
  <c r="P501" i="1"/>
  <c r="E501" i="1"/>
  <c r="P500" i="1"/>
  <c r="E500" i="1"/>
  <c r="P499" i="1"/>
  <c r="E499" i="1"/>
  <c r="P498" i="1"/>
  <c r="E498" i="1"/>
  <c r="P497" i="1"/>
  <c r="E497" i="1"/>
  <c r="P496" i="1"/>
  <c r="E496" i="1"/>
  <c r="P495" i="1"/>
  <c r="E495" i="1"/>
  <c r="P494" i="1"/>
  <c r="E494" i="1"/>
  <c r="P493" i="1"/>
  <c r="E493" i="1"/>
  <c r="P492" i="1"/>
  <c r="E492" i="1"/>
  <c r="P491" i="1"/>
  <c r="E491" i="1"/>
  <c r="P490" i="1"/>
  <c r="E490" i="1"/>
  <c r="P489" i="1"/>
  <c r="E489" i="1"/>
  <c r="P488" i="1"/>
  <c r="E488" i="1"/>
  <c r="P487" i="1"/>
  <c r="E487" i="1"/>
  <c r="P486" i="1"/>
  <c r="E486" i="1"/>
  <c r="P485" i="1"/>
  <c r="E485" i="1"/>
  <c r="P484" i="1"/>
  <c r="E484" i="1"/>
  <c r="P483" i="1"/>
  <c r="E483" i="1"/>
  <c r="P482" i="1"/>
  <c r="E482" i="1"/>
  <c r="P481" i="1"/>
  <c r="E481" i="1"/>
  <c r="P480" i="1"/>
  <c r="E480" i="1"/>
  <c r="P479" i="1"/>
  <c r="E479" i="1"/>
  <c r="P478" i="1"/>
  <c r="E478" i="1"/>
  <c r="P477" i="1"/>
  <c r="E477" i="1"/>
  <c r="P476" i="1"/>
  <c r="E476" i="1"/>
  <c r="P475" i="1"/>
  <c r="E475" i="1"/>
  <c r="P474" i="1"/>
  <c r="E474" i="1"/>
  <c r="P473" i="1"/>
  <c r="E473" i="1"/>
  <c r="P472" i="1"/>
  <c r="E472" i="1"/>
  <c r="P471" i="1"/>
  <c r="E471" i="1"/>
  <c r="P470" i="1"/>
  <c r="E470" i="1"/>
  <c r="P469" i="1"/>
  <c r="E469" i="1"/>
  <c r="P468" i="1"/>
  <c r="E468" i="1"/>
  <c r="P467" i="1"/>
  <c r="E467" i="1"/>
  <c r="P466" i="1"/>
  <c r="E466" i="1"/>
  <c r="P465" i="1"/>
  <c r="E465" i="1"/>
  <c r="P464" i="1"/>
  <c r="E464" i="1"/>
  <c r="P463" i="1"/>
  <c r="E463" i="1"/>
  <c r="P462" i="1"/>
  <c r="E462" i="1"/>
  <c r="P461" i="1"/>
  <c r="E461" i="1"/>
  <c r="P460" i="1"/>
  <c r="E460" i="1"/>
  <c r="P459" i="1"/>
  <c r="E459" i="1"/>
  <c r="P458" i="1"/>
  <c r="E458" i="1"/>
  <c r="P457" i="1"/>
  <c r="E457" i="1"/>
  <c r="P456" i="1"/>
  <c r="E456" i="1"/>
  <c r="P455" i="1"/>
  <c r="E455" i="1"/>
  <c r="P454" i="1"/>
  <c r="E454" i="1"/>
  <c r="P453" i="1"/>
  <c r="E453" i="1"/>
  <c r="P452" i="1"/>
  <c r="E452" i="1"/>
  <c r="P451" i="1"/>
  <c r="E451" i="1"/>
  <c r="P450" i="1"/>
  <c r="E450" i="1"/>
  <c r="P449" i="1"/>
  <c r="E449" i="1"/>
  <c r="P448" i="1"/>
  <c r="E448" i="1"/>
  <c r="P447" i="1"/>
  <c r="E447" i="1"/>
  <c r="P446" i="1"/>
  <c r="E446" i="1"/>
  <c r="P445" i="1"/>
  <c r="E445" i="1"/>
  <c r="P444" i="1"/>
  <c r="E444" i="1"/>
  <c r="P443" i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<sst xmlns="http://schemas.openxmlformats.org/spreadsheetml/2006/main" count="11134" uniqueCount="1537">
  <si>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</si>
  <si>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</si>
  <si>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</si>
  <si>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</si>
  <si>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</si>
  <si>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</si>
  <si>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</si>
  <si>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</si>
  <si>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</si>
  <si>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</si>
  <si>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</si>
  <si>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</si>
  <si>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</si>
  <si>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</si>
  <si>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</si>
  <si>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</si>
  <si>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</si>
  <si>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</si>
  <si>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</si>
  <si>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</si>
  <si>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</si>
  <si>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</si>
  <si>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</si>
  <si>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</si>
  <si>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</si>
  <si>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</si>
  <si>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</si>
  <si>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</si>
  <si>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</si>
  <si>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</si>
  <si>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</si>
  <si>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</si>
  <si>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</si>
  <si>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</si>
  <si>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</si>
  <si>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</si>
  <si>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</si>
  <si>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</si>
  <si>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</si>
  <si>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</si>
  <si>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</si>
  <si>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</si>
  <si>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</si>
  <si>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</si>
  <si>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</si>
  <si>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</si>
  <si>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</si>
  <si>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</si>
  <si>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</si>
  <si>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</si>
  <si>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</si>
  <si>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</si>
  <si>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</si>
  <si>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</si>
  <si>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</si>
  <si>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</si>
  <si>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</si>
  <si>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</si>
  <si>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</si>
  <si>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</si>
  <si>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</si>
  <si>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</si>
  <si>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</si>
  <si>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</si>
  <si>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</si>
  <si>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</si>
  <si>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</si>
  <si>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</si>
  <si>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</si>
  <si>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</si>
  <si>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</si>
  <si>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</si>
  <si>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</si>
  <si>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PRETO</t>
  </si>
  <si>
    <t>PRETORIA</t>
  </si>
  <si>
    <t xml:space="preserve">                                   </t>
  </si>
  <si>
    <t>KEMPT</t>
  </si>
  <si>
    <t>KEMPTON PARK</t>
  </si>
  <si>
    <t>ON1</t>
  </si>
  <si>
    <t>yes</t>
  </si>
  <si>
    <t>no</t>
  </si>
  <si>
    <t>FUE / DOC</t>
  </si>
  <si>
    <t xml:space="preserve">                                        </t>
  </si>
  <si>
    <t>PIET1</t>
  </si>
  <si>
    <t>PIETERMARITZBURG</t>
  </si>
  <si>
    <t>POD received from cell 0782274968 M</t>
  </si>
  <si>
    <t>HUMAN</t>
  </si>
  <si>
    <t>HUMANSDORP</t>
  </si>
  <si>
    <t>Outlying delivery location</t>
  </si>
  <si>
    <t>NIS</t>
  </si>
  <si>
    <t>EAST</t>
  </si>
  <si>
    <t>EAST LONDON</t>
  </si>
  <si>
    <t>POD received from cell 0793441828 M</t>
  </si>
  <si>
    <t>PORT3</t>
  </si>
  <si>
    <t>PORT ELIZABETH</t>
  </si>
  <si>
    <t>RANDB</t>
  </si>
  <si>
    <t>RANDBURG</t>
  </si>
  <si>
    <t>POD received from cell 0834425491 M</t>
  </si>
  <si>
    <t>POD received from cell 0648984486 M</t>
  </si>
  <si>
    <t>PARCEL</t>
  </si>
  <si>
    <t>PINET</t>
  </si>
  <si>
    <t>PINETOWN</t>
  </si>
  <si>
    <t xml:space="preserve">POD received from cell 0733966806 M     </t>
  </si>
  <si>
    <t>UITEN</t>
  </si>
  <si>
    <t>UITENHAGE</t>
  </si>
  <si>
    <t xml:space="preserve">POD received from cell 0625063292 M     </t>
  </si>
  <si>
    <t>POD received from cell 0644881838 M</t>
  </si>
  <si>
    <t>DURBA</t>
  </si>
  <si>
    <t>DURBAN</t>
  </si>
  <si>
    <t>JOHAN</t>
  </si>
  <si>
    <t>JOHANNESBURG</t>
  </si>
  <si>
    <t>Driver late</t>
  </si>
  <si>
    <t>POD received from cell 0639164839 M</t>
  </si>
  <si>
    <t>BOKSB</t>
  </si>
  <si>
    <t>BOKSBURG</t>
  </si>
  <si>
    <t>GERMI</t>
  </si>
  <si>
    <t>GERMISTON</t>
  </si>
  <si>
    <t>POD received from cell 0781592544 M</t>
  </si>
  <si>
    <t xml:space="preserve">POD received from cell 0676928033 M     </t>
  </si>
  <si>
    <t>William</t>
  </si>
  <si>
    <t>SOME2</t>
  </si>
  <si>
    <t>SOMERSET WEST</t>
  </si>
  <si>
    <t>POD received from cell 0733701181 M</t>
  </si>
  <si>
    <t>BRAKP</t>
  </si>
  <si>
    <t>BRAKPAN</t>
  </si>
  <si>
    <t>POD received from cell 0826644094 M</t>
  </si>
  <si>
    <t>POD received from cell 0729919507 M</t>
  </si>
  <si>
    <t>CAPET</t>
  </si>
  <si>
    <t>CAPE TOWN</t>
  </si>
  <si>
    <t>POD received from cell 0742059629 M</t>
  </si>
  <si>
    <t>POD received from cell 0683536748 M</t>
  </si>
  <si>
    <t>POD received from cell 0626229785 M</t>
  </si>
  <si>
    <t>POD received from cell 0733966806 M</t>
  </si>
  <si>
    <t xml:space="preserve">POD received from cell 0764962951 M     </t>
  </si>
  <si>
    <t>POD received from cell 0746644640 M</t>
  </si>
  <si>
    <t>Late Linehaul Delayed Beyond Skynet Control</t>
  </si>
  <si>
    <t>jam</t>
  </si>
  <si>
    <t>POD received from cell 0738058187 M</t>
  </si>
  <si>
    <t xml:space="preserve">king                          </t>
  </si>
  <si>
    <t xml:space="preserve">POD received from cell 0833616148 M     </t>
  </si>
  <si>
    <t>POD received from cell 0732237417 M</t>
  </si>
  <si>
    <t>ALBE2</t>
  </si>
  <si>
    <t>ALBERTON</t>
  </si>
  <si>
    <t>WORCE</t>
  </si>
  <si>
    <t>WORCESTER</t>
  </si>
  <si>
    <t>POD received from cell 0723786860 M</t>
  </si>
  <si>
    <t>POD received from cell 0723863877 M</t>
  </si>
  <si>
    <t>BRIT1</t>
  </si>
  <si>
    <t>BRITS</t>
  </si>
  <si>
    <t>POD received from cell 0646961472 M</t>
  </si>
  <si>
    <t>David</t>
  </si>
  <si>
    <t>HND / FUE / DOC</t>
  </si>
  <si>
    <t>HEID2</t>
  </si>
  <si>
    <t>HEIDELBERG (TVL)</t>
  </si>
  <si>
    <t>Appointment required</t>
  </si>
  <si>
    <t>KRUGE</t>
  </si>
  <si>
    <t>KRUGERSDORP</t>
  </si>
  <si>
    <t>PAARL</t>
  </si>
  <si>
    <t>POD received from cell 0765515095 M</t>
  </si>
  <si>
    <t>NGF</t>
  </si>
  <si>
    <t>POD received from cell 0760754539 M</t>
  </si>
  <si>
    <t>Consignee not available)</t>
  </si>
  <si>
    <t>STEL2</t>
  </si>
  <si>
    <t>STELLENBOSCH</t>
  </si>
  <si>
    <t>POD received from cell 0671056183 M</t>
  </si>
  <si>
    <t>POD received from cell 0732603055 M</t>
  </si>
  <si>
    <t>Victor</t>
  </si>
  <si>
    <t>BENON</t>
  </si>
  <si>
    <t>BENONI</t>
  </si>
  <si>
    <t>POD received from cell 0682118246 M</t>
  </si>
  <si>
    <t>POD received from cell 0724326506 M</t>
  </si>
  <si>
    <t>POD received from cell 0736813463 M</t>
  </si>
  <si>
    <t>mpho</t>
  </si>
  <si>
    <t>UMHLA</t>
  </si>
  <si>
    <t>UMHLANGA ROCKS</t>
  </si>
  <si>
    <t>POD received from cell 0744435413 M</t>
  </si>
  <si>
    <t>abby</t>
  </si>
  <si>
    <t>zaheer</t>
  </si>
  <si>
    <t>POD received from cell 0769790129 M</t>
  </si>
  <si>
    <t>POD received from cell 0726813383 M</t>
  </si>
  <si>
    <t>PORT4</t>
  </si>
  <si>
    <t>PORT SHEPSTONE</t>
  </si>
  <si>
    <t>POD received from cell 0849819699 M</t>
  </si>
  <si>
    <t>UMBOG</t>
  </si>
  <si>
    <t>UMBOGINTWINI</t>
  </si>
  <si>
    <t>POD received from cell 0638667139 M</t>
  </si>
  <si>
    <t>Thabiso</t>
  </si>
  <si>
    <t>UAT</t>
  </si>
  <si>
    <t>POD received from cell 0820912148 M</t>
  </si>
  <si>
    <t>POD received from cell 0625063292 M</t>
  </si>
  <si>
    <t>MIDRA</t>
  </si>
  <si>
    <t>MIDRAND</t>
  </si>
  <si>
    <t xml:space="preserve">POD received from cell 0769944386 M     </t>
  </si>
  <si>
    <t>Late linehaul</t>
  </si>
  <si>
    <t>moo</t>
  </si>
  <si>
    <t xml:space="preserve">POD received from cell 0653632487 M     </t>
  </si>
  <si>
    <t>ELLIS</t>
  </si>
  <si>
    <t>ELLISRAS</t>
  </si>
  <si>
    <t>POD received from cell 0711198834 M</t>
  </si>
  <si>
    <t>POD received from cell 0731123851 M</t>
  </si>
  <si>
    <t>RANDF</t>
  </si>
  <si>
    <t>RANDFONTEIN</t>
  </si>
  <si>
    <t>Solly</t>
  </si>
  <si>
    <t>brenda</t>
  </si>
  <si>
    <t>RUSTE</t>
  </si>
  <si>
    <t>RUSTENBURG</t>
  </si>
  <si>
    <t xml:space="preserve">John                          </t>
  </si>
  <si>
    <t xml:space="preserve">POD received from cell 0683536748 M     </t>
  </si>
  <si>
    <t>xolani</t>
  </si>
  <si>
    <t>VEREE</t>
  </si>
  <si>
    <t>VEREENIGING</t>
  </si>
  <si>
    <t>POD received from cell 0825995905 M</t>
  </si>
  <si>
    <t>king</t>
  </si>
  <si>
    <t>POD received from cell 0833616148 M</t>
  </si>
  <si>
    <t>MOSSE</t>
  </si>
  <si>
    <t>MOSSEL BAY</t>
  </si>
  <si>
    <t>Nicholas</t>
  </si>
  <si>
    <t>POD received from cell 0764962951 M</t>
  </si>
  <si>
    <t>POD received from cell 0815893777 M</t>
  </si>
  <si>
    <t>Hold for Collection</t>
  </si>
  <si>
    <t xml:space="preserve">POD received from cell 0726813383 M     </t>
  </si>
  <si>
    <t>VANDE</t>
  </si>
  <si>
    <t>VANDERBIJLPARK</t>
  </si>
  <si>
    <t>POD received from cell 0726258782 M</t>
  </si>
  <si>
    <t>?</t>
  </si>
  <si>
    <t>POD received from cell 0780245853 M</t>
  </si>
  <si>
    <t>amt</t>
  </si>
  <si>
    <t>Alfred</t>
  </si>
  <si>
    <t>POD received from cell 0836925391 M</t>
  </si>
  <si>
    <t>POD received from cell 0607554553 M</t>
  </si>
  <si>
    <t>RD</t>
  </si>
  <si>
    <t>les</t>
  </si>
  <si>
    <t>RDL</t>
  </si>
  <si>
    <t>.</t>
  </si>
  <si>
    <t>RD2</t>
  </si>
  <si>
    <t>capet</t>
  </si>
  <si>
    <t xml:space="preserve">POD received from cell 0760754539 M     </t>
  </si>
  <si>
    <t>RD3</t>
  </si>
  <si>
    <t>ROODE</t>
  </si>
  <si>
    <t>ROODEPOORT</t>
  </si>
  <si>
    <t>POD received from cell 0815199139 M</t>
  </si>
  <si>
    <t>PIET2</t>
  </si>
  <si>
    <t>PIETERSBURG</t>
  </si>
  <si>
    <t>phillip</t>
  </si>
  <si>
    <t xml:space="preserve">POD received from cell 0671056183 M     </t>
  </si>
  <si>
    <t>POD received from cell 0670609670 M</t>
  </si>
  <si>
    <t>POD received from cell 0727881903 M</t>
  </si>
  <si>
    <t>POD received from cell 0780385647 M</t>
  </si>
  <si>
    <t>POD received from cell 0797376655 M</t>
  </si>
  <si>
    <t>POD received from cell 0714139905 M</t>
  </si>
  <si>
    <t>judy</t>
  </si>
  <si>
    <t>GREYT</t>
  </si>
  <si>
    <t>GREYTOWN</t>
  </si>
  <si>
    <t>POD received from cell 0615406238 M</t>
  </si>
  <si>
    <t>POD received from cell 0659125280 M</t>
  </si>
  <si>
    <t>POD received from cell 0728883541 M</t>
  </si>
  <si>
    <t>POD received from cell 0810022189 M</t>
  </si>
  <si>
    <t>lerato</t>
  </si>
  <si>
    <t>Patrick</t>
  </si>
  <si>
    <t>Craig</t>
  </si>
  <si>
    <t>Koketso</t>
  </si>
  <si>
    <t>Trevor</t>
  </si>
  <si>
    <t>ON2</t>
  </si>
  <si>
    <t>Simon</t>
  </si>
  <si>
    <t>POD received from cell 0729194064 M</t>
  </si>
  <si>
    <t>RDR</t>
  </si>
  <si>
    <t xml:space="preserve">POD received from cell 0833522045 M     </t>
  </si>
  <si>
    <t>VERWO</t>
  </si>
  <si>
    <t>CENTURION</t>
  </si>
  <si>
    <t>mahlatse</t>
  </si>
  <si>
    <t>POD received from cell 0799731759 M</t>
  </si>
  <si>
    <t>POD received from cell 0842332441 M</t>
  </si>
  <si>
    <t>POD received from cell 0710477032 M</t>
  </si>
  <si>
    <t>TONGA</t>
  </si>
  <si>
    <t>TONGAAT</t>
  </si>
  <si>
    <t xml:space="preserve">POD received from cell 0848255037 M     </t>
  </si>
  <si>
    <t>BETHL</t>
  </si>
  <si>
    <t>BETHLEHEM</t>
  </si>
  <si>
    <t>POD received from cell 0721923505 M</t>
  </si>
  <si>
    <t>POD received from cell 0837591041 M</t>
  </si>
  <si>
    <t>Andile</t>
  </si>
  <si>
    <t>VINCENT</t>
  </si>
  <si>
    <t xml:space="preserve">POD received from cell 0731859947 M     </t>
  </si>
  <si>
    <t>POD received from cell 0792153175 M</t>
  </si>
  <si>
    <t>Box</t>
  </si>
  <si>
    <t xml:space="preserve">Ayanda                        </t>
  </si>
  <si>
    <t>POD received from cell 0659348365 M</t>
  </si>
  <si>
    <t xml:space="preserve">POD received from cell 0712910626 M     </t>
  </si>
  <si>
    <t xml:space="preserve">POD received from cell 0780245853 M     </t>
  </si>
  <si>
    <t xml:space="preserve">Alfred                        </t>
  </si>
  <si>
    <t xml:space="preserve">morne                         </t>
  </si>
  <si>
    <t>Justin</t>
  </si>
  <si>
    <t xml:space="preserve">POD received from cell 0780226622 M     </t>
  </si>
  <si>
    <t xml:space="preserve">POD received from cell 0733701181 M     </t>
  </si>
  <si>
    <t>POD received from cell 0676928033 M</t>
  </si>
  <si>
    <t xml:space="preserve">POD received from cell 0723786860 M     </t>
  </si>
  <si>
    <t>POD received from cell 0823984226 M</t>
  </si>
  <si>
    <t>POD received from cell 0638501267 M</t>
  </si>
  <si>
    <t xml:space="preserve">POD received from cell 0765515095 M     </t>
  </si>
  <si>
    <t>Missed cutoff</t>
  </si>
  <si>
    <t>FUE / doc</t>
  </si>
  <si>
    <t>MIDD2</t>
  </si>
  <si>
    <t>MIDDELBURG (Mpumalanga)</t>
  </si>
  <si>
    <t xml:space="preserve">POD received from cell 0794895877 M     </t>
  </si>
  <si>
    <t>anelisa</t>
  </si>
  <si>
    <t>sibusiso</t>
  </si>
  <si>
    <t>illeg</t>
  </si>
  <si>
    <t>johan</t>
  </si>
  <si>
    <t>tanya</t>
  </si>
  <si>
    <t xml:space="preserve">POD received from cell 0736327910 M     </t>
  </si>
  <si>
    <t>Quinton</t>
  </si>
  <si>
    <t>RDX</t>
  </si>
  <si>
    <t>UMKOM</t>
  </si>
  <si>
    <t>UMKOMAAS</t>
  </si>
  <si>
    <t xml:space="preserve">POD received from cell 0764447614 M     </t>
  </si>
  <si>
    <t>ashley</t>
  </si>
  <si>
    <t>STOFF</t>
  </si>
  <si>
    <t>STOFFBERG</t>
  </si>
  <si>
    <t>POD received from cell 0728892773 M</t>
  </si>
  <si>
    <t xml:space="preserve">POD received from cell 0834425491 M     </t>
  </si>
  <si>
    <t>morne</t>
  </si>
  <si>
    <t>POD received from cell 0641377685 M</t>
  </si>
  <si>
    <t>POD received from cell 0784356172 M</t>
  </si>
  <si>
    <t xml:space="preserve">POD received from cell 0782274968 M     </t>
  </si>
  <si>
    <t>POD received from cell 0653632487 M</t>
  </si>
  <si>
    <t>Joseph</t>
  </si>
  <si>
    <t>POD received from cell 0651707783 M</t>
  </si>
  <si>
    <t>JEANETTE</t>
  </si>
  <si>
    <t>george</t>
  </si>
  <si>
    <t xml:space="preserve">Victor                        </t>
  </si>
  <si>
    <t>POD received from cell 0731179044 M</t>
  </si>
  <si>
    <t>lep</t>
  </si>
  <si>
    <t>POD received from cell 0736327910 M</t>
  </si>
  <si>
    <t>james</t>
  </si>
  <si>
    <t xml:space="preserve">Patrick                       </t>
  </si>
  <si>
    <t>POD received from cell 0736021580 M</t>
  </si>
  <si>
    <t>TZANE</t>
  </si>
  <si>
    <t>TZANEEN</t>
  </si>
  <si>
    <t>POD received from cell 0732125467 M</t>
  </si>
  <si>
    <t xml:space="preserve">Simon                         </t>
  </si>
  <si>
    <t>EUGENE</t>
  </si>
  <si>
    <t>Isaac</t>
  </si>
  <si>
    <t>gordon</t>
  </si>
  <si>
    <t>GHR</t>
  </si>
  <si>
    <t xml:space="preserve">POD received from cell 0626229785 M     </t>
  </si>
  <si>
    <t>Elaine</t>
  </si>
  <si>
    <t>Jason</t>
  </si>
  <si>
    <t>STORES</t>
  </si>
  <si>
    <t>POD received from cell 0788599361 M</t>
  </si>
  <si>
    <t>NA</t>
  </si>
  <si>
    <t>POD received from cell 0835980151 M</t>
  </si>
  <si>
    <t>CARLE</t>
  </si>
  <si>
    <t>CARLETONVILLE</t>
  </si>
  <si>
    <t>cindy</t>
  </si>
  <si>
    <t>POD received from cell 0822621815 M</t>
  </si>
  <si>
    <t>MARGA</t>
  </si>
  <si>
    <t>MARGATE</t>
  </si>
  <si>
    <t>RD4</t>
  </si>
  <si>
    <t>BLOE1</t>
  </si>
  <si>
    <t>BLOEMFONTEIN</t>
  </si>
  <si>
    <t>Samantha</t>
  </si>
  <si>
    <t>POD received from cell 0730059234 M</t>
  </si>
  <si>
    <t>CHARMAINE</t>
  </si>
  <si>
    <t>POD received from cell 0681457540 M</t>
  </si>
  <si>
    <t>RD1</t>
  </si>
  <si>
    <t>YOLANDA</t>
  </si>
  <si>
    <t>RICHA</t>
  </si>
  <si>
    <t>RICHARDS BAY</t>
  </si>
  <si>
    <t>POD received from cell 0834988264 M</t>
  </si>
  <si>
    <t>POD received from cell 0795513816 M</t>
  </si>
  <si>
    <t>POD received from cell 0787568089 M</t>
  </si>
  <si>
    <t xml:space="preserve">POD received from cell 0736021580 M     </t>
  </si>
  <si>
    <t>POD received from cell 0729564722 M</t>
  </si>
  <si>
    <t>POD received from cell 0834941426 M</t>
  </si>
  <si>
    <t>POD received from cell 0784468189 M</t>
  </si>
  <si>
    <t>POD received from cell 0681147856 M</t>
  </si>
  <si>
    <t>POD received from cell 0738726261 M</t>
  </si>
  <si>
    <t xml:space="preserve">POD received from cell 0729564722 M     </t>
  </si>
  <si>
    <t>J17988</t>
  </si>
  <si>
    <t xml:space="preserve">MOVE ANALYTICS CC - GABLER MEDICAL </t>
  </si>
  <si>
    <t xml:space="preserve">Gabler Medical                     </t>
  </si>
  <si>
    <t xml:space="preserve">Netcare VAALPrk Hospit             </t>
  </si>
  <si>
    <t>ANSIE</t>
  </si>
  <si>
    <t>Jeffrey Jacobs</t>
  </si>
  <si>
    <t>tshilidzi</t>
  </si>
  <si>
    <t xml:space="preserve">Busamed Bram Fischer Int Airpo     </t>
  </si>
  <si>
    <t>MZUVUKILE MVULA</t>
  </si>
  <si>
    <t>TSHEPANG POONYANE</t>
  </si>
  <si>
    <t>POD received from cell 0784452502 M</t>
  </si>
  <si>
    <t xml:space="preserve">S BUYS Business Prk                </t>
  </si>
  <si>
    <t>Yolandi Van Wyk</t>
  </si>
  <si>
    <t>Elish</t>
  </si>
  <si>
    <t>POD received from cell 0713186291 M</t>
  </si>
  <si>
    <t>rd3</t>
  </si>
  <si>
    <t>STILF</t>
  </si>
  <si>
    <t>STILFONTEIN</t>
  </si>
  <si>
    <t xml:space="preserve">Klerksdorp Dierekliniek            </t>
  </si>
  <si>
    <t>ELLA</t>
  </si>
  <si>
    <t>Retha</t>
  </si>
  <si>
    <t>POD received from cell 0764111080 M</t>
  </si>
  <si>
    <t xml:space="preserve">Netcare Unitas Hospit              </t>
  </si>
  <si>
    <t>MAHLATSE MASANABO</t>
  </si>
  <si>
    <t xml:space="preserve">Westville Hospit LIFE              </t>
  </si>
  <si>
    <t>SIBONISO</t>
  </si>
  <si>
    <t>christoper</t>
  </si>
  <si>
    <t xml:space="preserve">Netcare St Annes Hospit Phy        </t>
  </si>
  <si>
    <t>Tanique Christoffels</t>
  </si>
  <si>
    <t>Crystal</t>
  </si>
  <si>
    <t xml:space="preserve">Netcare MilPark Hospital Main      </t>
  </si>
  <si>
    <t>P.BUTHELEZI</t>
  </si>
  <si>
    <t>Yabo</t>
  </si>
  <si>
    <t>POD received from cell 0729204058 M</t>
  </si>
  <si>
    <t xml:space="preserve">MDC PINETOWN GP                    </t>
  </si>
  <si>
    <t>T.SUBBA</t>
  </si>
  <si>
    <t>thiru subba</t>
  </si>
  <si>
    <t xml:space="preserve">Chem-Med                           </t>
  </si>
  <si>
    <t>MANDY</t>
  </si>
  <si>
    <t>doras</t>
  </si>
  <si>
    <t xml:space="preserve">Bryanston Avian Exotic             </t>
  </si>
  <si>
    <t>DAELENE</t>
  </si>
  <si>
    <t>shaley</t>
  </si>
  <si>
    <t xml:space="preserve">Netcare Pretoria East Hospital     </t>
  </si>
  <si>
    <t>THOZI CHARLOTTE MASEKO</t>
  </si>
  <si>
    <t xml:space="preserve">khutso                        </t>
  </si>
  <si>
    <t xml:space="preserve">WC Health Worcester Hospit         </t>
  </si>
  <si>
    <t xml:space="preserve">ILSE GESWIND                  </t>
  </si>
  <si>
    <t xml:space="preserve">Life Wilgeheuwel PHY               </t>
  </si>
  <si>
    <t>AURELIA BRITZ</t>
  </si>
  <si>
    <t>samli</t>
  </si>
  <si>
    <t>POD received from cell 0780226622 M</t>
  </si>
  <si>
    <t xml:space="preserve">Disa Med Durbanville Pharmacy      </t>
  </si>
  <si>
    <t>PHARMACY</t>
  </si>
  <si>
    <t>B Horn</t>
  </si>
  <si>
    <t xml:space="preserve">Western Cape Medical Depot         </t>
  </si>
  <si>
    <t>MR J DELACARME</t>
  </si>
  <si>
    <t>colin</t>
  </si>
  <si>
    <t>POD received from cell 0678924648 M</t>
  </si>
  <si>
    <t xml:space="preserve">A D Medical CC                     </t>
  </si>
  <si>
    <t>Ursula Gouws</t>
  </si>
  <si>
    <t>Ubula</t>
  </si>
  <si>
    <t xml:space="preserve">Kawari Wholesaler                  </t>
  </si>
  <si>
    <t>SARAH</t>
  </si>
  <si>
    <t>STANLEY</t>
  </si>
  <si>
    <t xml:space="preserve">Blue Hills Veterinary Hospit       </t>
  </si>
  <si>
    <t>KIRSTEN</t>
  </si>
  <si>
    <t>Cathy</t>
  </si>
  <si>
    <t xml:space="preserve">Steve Biko Academic Hospit         </t>
  </si>
  <si>
    <t>KABELO MUNDHLUY</t>
  </si>
  <si>
    <t>Goitsemang</t>
  </si>
  <si>
    <t xml:space="preserve">Netcare Sunward Prk Hospit         </t>
  </si>
  <si>
    <t>Pharmacy</t>
  </si>
  <si>
    <t>mabitsela</t>
  </si>
  <si>
    <t>POD received from cell 0836626933 M</t>
  </si>
  <si>
    <t xml:space="preserve">Imvula Healthcare Logistics        </t>
  </si>
  <si>
    <t>MELISSA ADRI</t>
  </si>
  <si>
    <t>sphiwe</t>
  </si>
  <si>
    <t xml:space="preserve">Medi Clinic Vereeniging            </t>
  </si>
  <si>
    <t>CECILE</t>
  </si>
  <si>
    <t>Jabu</t>
  </si>
  <si>
    <t>BOX OXERAS-20</t>
  </si>
  <si>
    <t xml:space="preserve">GABLER MEDICAL                     </t>
  </si>
  <si>
    <t>MICHELLE RALL</t>
  </si>
  <si>
    <t>dudu</t>
  </si>
  <si>
    <t>POD received from cell 0842709527 M</t>
  </si>
  <si>
    <t>FLYER SUTURES</t>
  </si>
  <si>
    <t xml:space="preserve">SKYNET PORT ELIZABETH DEPOT        </t>
  </si>
  <si>
    <t>CHRISTIE BESTER</t>
  </si>
  <si>
    <t xml:space="preserve">ASPIRATA                           </t>
  </si>
  <si>
    <t>J.PILLAY</t>
  </si>
  <si>
    <t>koketso</t>
  </si>
  <si>
    <t xml:space="preserve">Life Roseacres PHY                 </t>
  </si>
  <si>
    <t>LOURENS ROTHMAN</t>
  </si>
  <si>
    <t>FLYER SUTURES-4</t>
  </si>
  <si>
    <t>FOCHV</t>
  </si>
  <si>
    <t>FOCHVILLE</t>
  </si>
  <si>
    <t xml:space="preserve">Leslie Williams Private Hospit     </t>
  </si>
  <si>
    <t>JOHANNAH</t>
  </si>
  <si>
    <t>Nomathemba</t>
  </si>
  <si>
    <t>FLYER SUTURES-5</t>
  </si>
  <si>
    <t xml:space="preserve">Bioclin Solutions                  </t>
  </si>
  <si>
    <t xml:space="preserve">Life St Dominics Hospital          </t>
  </si>
  <si>
    <t>MRS F THOMPSON</t>
  </si>
  <si>
    <t xml:space="preserve">Life Peglerae Hospit               </t>
  </si>
  <si>
    <t>SONIQUE</t>
  </si>
  <si>
    <t xml:space="preserve">Hana                          </t>
  </si>
  <si>
    <t xml:space="preserve">POD received from cell 0729194064 M     </t>
  </si>
  <si>
    <t xml:space="preserve">Nelson Mandela Childrens Hospi     </t>
  </si>
  <si>
    <t>EPHRAIM</t>
  </si>
  <si>
    <t>LONIA</t>
  </si>
  <si>
    <t>POD received from cell 0665730748 M</t>
  </si>
  <si>
    <t>WELKO</t>
  </si>
  <si>
    <t>WELKOM</t>
  </si>
  <si>
    <t xml:space="preserve">St Helena Private Hospital         </t>
  </si>
  <si>
    <t>MARLIZE</t>
  </si>
  <si>
    <t xml:space="preserve">MAKHABANI                     </t>
  </si>
  <si>
    <t xml:space="preserve">Life Roseacres Pharmacy            </t>
  </si>
  <si>
    <t>GELUK</t>
  </si>
  <si>
    <t>GELUKWAARTS</t>
  </si>
  <si>
    <t xml:space="preserve">Netcare Kroonstad Pharmacy         </t>
  </si>
  <si>
    <t>LIZZY</t>
  </si>
  <si>
    <t>KIMBE</t>
  </si>
  <si>
    <t>KIMBERLEY</t>
  </si>
  <si>
    <t xml:space="preserve">Royal Hospit   Heart Cntr          </t>
  </si>
  <si>
    <t>FRANCIS</t>
  </si>
  <si>
    <t>OSN</t>
  </si>
  <si>
    <t>FLYER SUTURES-1</t>
  </si>
  <si>
    <t xml:space="preserve">Disa Med Constantia Pharmacy       </t>
  </si>
  <si>
    <t>MARTIN</t>
  </si>
  <si>
    <t xml:space="preserve">b mille                       </t>
  </si>
  <si>
    <t xml:space="preserve">Medicentre Pharmacy City Hospi     </t>
  </si>
  <si>
    <t>ivan</t>
  </si>
  <si>
    <t xml:space="preserve">Netcare Polokwane Pharmacy         </t>
  </si>
  <si>
    <t>Main Phy</t>
  </si>
  <si>
    <t>Flyer Sutures-3</t>
  </si>
  <si>
    <t xml:space="preserve">Netcare St Anne s Hospital         </t>
  </si>
  <si>
    <t>FLYER SUTURES-2</t>
  </si>
  <si>
    <t xml:space="preserve">LIFE ENTABENI PHY                  </t>
  </si>
  <si>
    <t>R.MISTREY</t>
  </si>
  <si>
    <t>BOX SUTURES-7</t>
  </si>
  <si>
    <t xml:space="preserve">Mediclinic Sandton Pharmacy        </t>
  </si>
  <si>
    <t>COMFORT PHY</t>
  </si>
  <si>
    <t>maclelaine</t>
  </si>
  <si>
    <t xml:space="preserve">Netcare Montana Hospit             </t>
  </si>
  <si>
    <t>MAIN PHY</t>
  </si>
  <si>
    <t>BOX SUTURES-8</t>
  </si>
  <si>
    <t xml:space="preserve">Netcare Akasia Hospit Phy          </t>
  </si>
  <si>
    <t>MAIN THEATRE</t>
  </si>
  <si>
    <t xml:space="preserve">Letticia                      </t>
  </si>
  <si>
    <t xml:space="preserve">POD received from cell 0842332441 M     </t>
  </si>
  <si>
    <t xml:space="preserve">Netcare Jakaranda Hospital         </t>
  </si>
  <si>
    <t>Mariska  Pharmacy</t>
  </si>
  <si>
    <t>Nomathe</t>
  </si>
  <si>
    <t xml:space="preserve">Netcare Femina Pharma              </t>
  </si>
  <si>
    <t>thando</t>
  </si>
  <si>
    <t>POD received from cell 0763930183 M</t>
  </si>
  <si>
    <t xml:space="preserve">Life Westville Hospital Phy        </t>
  </si>
  <si>
    <t>A.BHANA</t>
  </si>
  <si>
    <t>sthembiso</t>
  </si>
  <si>
    <t xml:space="preserve">Paarl Medi Clinic                  </t>
  </si>
  <si>
    <t>PHARMACY MANAGER</t>
  </si>
  <si>
    <t xml:space="preserve">Meulen Pharmacy                    </t>
  </si>
  <si>
    <t>NEIL</t>
  </si>
  <si>
    <t>POD received from cell 0721907913 M</t>
  </si>
  <si>
    <t>BOX SUTURES-2</t>
  </si>
  <si>
    <t xml:space="preserve">Surgical Systems                   </t>
  </si>
  <si>
    <t>ABBY</t>
  </si>
  <si>
    <t>aidan</t>
  </si>
  <si>
    <t>BOX SUTURES-10</t>
  </si>
  <si>
    <t xml:space="preserve">GABLER MEDICAL TECH                </t>
  </si>
  <si>
    <t>MIKHAIL</t>
  </si>
  <si>
    <t>PATRICIA</t>
  </si>
  <si>
    <t>marang</t>
  </si>
  <si>
    <t>rdy</t>
  </si>
  <si>
    <t xml:space="preserve">AUBERT PIPE                        </t>
  </si>
  <si>
    <t xml:space="preserve">GABLER                             </t>
  </si>
  <si>
    <t>faried</t>
  </si>
  <si>
    <t xml:space="preserve">Prince Mshiyeni Memorial           </t>
  </si>
  <si>
    <t>S F Mbuthuma</t>
  </si>
  <si>
    <t>POD received from cell 0795189773 M</t>
  </si>
  <si>
    <t xml:space="preserve">BUSAMED BRAM FISHER                </t>
  </si>
  <si>
    <t>SYDWELL</t>
  </si>
  <si>
    <t xml:space="preserve">MMED Distribution                  </t>
  </si>
  <si>
    <t>FRANCESCA</t>
  </si>
  <si>
    <t>RYLAN</t>
  </si>
  <si>
    <t xml:space="preserve">Rivonia Village Vet - COD ACC      </t>
  </si>
  <si>
    <t>KIRSTY</t>
  </si>
  <si>
    <t>Happymore</t>
  </si>
  <si>
    <t>POD received from cell 0797074161 M</t>
  </si>
  <si>
    <t xml:space="preserve">Gravity Medical                    </t>
  </si>
  <si>
    <t>ASHLEY SIBLEY</t>
  </si>
  <si>
    <t>HERMA</t>
  </si>
  <si>
    <t>HERMANUS</t>
  </si>
  <si>
    <t xml:space="preserve">Hermanus Radiologist               </t>
  </si>
  <si>
    <t>Carla Viljoen</t>
  </si>
  <si>
    <t>carla</t>
  </si>
  <si>
    <t xml:space="preserve">NETCARE THE BAY PHARMACY           </t>
  </si>
  <si>
    <t>MARCHA SMIT</t>
  </si>
  <si>
    <t>dumsani</t>
  </si>
  <si>
    <t>POD received from cell 0732843974 M</t>
  </si>
  <si>
    <t xml:space="preserve">Mediclinic Worcester               </t>
  </si>
  <si>
    <t>CHIZA NDABA</t>
  </si>
  <si>
    <t>G KOTZE</t>
  </si>
  <si>
    <t xml:space="preserve">Tzaneen Animal Clinic              </t>
  </si>
  <si>
    <t>DR PIETER CORDIER</t>
  </si>
  <si>
    <t>helena</t>
  </si>
  <si>
    <t>rd4</t>
  </si>
  <si>
    <t>OUDTS</t>
  </si>
  <si>
    <t>OUDTSHOORN</t>
  </si>
  <si>
    <t xml:space="preserve">WC Health Oudtshoorn Hospit        </t>
  </si>
  <si>
    <t>LASHE MOUTON</t>
  </si>
  <si>
    <t>Mlunguza</t>
  </si>
  <si>
    <t xml:space="preserve">LIFE MOUNT EDGECOMBE               </t>
  </si>
  <si>
    <t>P.MOODLEY</t>
  </si>
  <si>
    <t>zandele</t>
  </si>
  <si>
    <t xml:space="preserve">Multicare Medical                  </t>
  </si>
  <si>
    <t>CHANTELLE</t>
  </si>
  <si>
    <t>l Gulliver</t>
  </si>
  <si>
    <t xml:space="preserve">Life Wilgeheuwel Private           </t>
  </si>
  <si>
    <t>MARION PUTTERILL</t>
  </si>
  <si>
    <t xml:space="preserve">njabulo                       </t>
  </si>
  <si>
    <t>FLYER SUTURES-6</t>
  </si>
  <si>
    <t xml:space="preserve">SUMMERHILL SURGICAL CENTRE         </t>
  </si>
  <si>
    <t>AHLIAH</t>
  </si>
  <si>
    <t xml:space="preserve">Zinhle                        </t>
  </si>
  <si>
    <t>FLYER SURGICAL-2</t>
  </si>
  <si>
    <t xml:space="preserve">LIFE FLORA PHARMACY                </t>
  </si>
  <si>
    <t>PHIA SWARTZ</t>
  </si>
  <si>
    <t xml:space="preserve">Disa Med Louis Leipoldt            </t>
  </si>
  <si>
    <t>BERENICE</t>
  </si>
  <si>
    <t xml:space="preserve">Anneke                        </t>
  </si>
  <si>
    <t xml:space="preserve">POD received from cell 0615921397 M     </t>
  </si>
  <si>
    <t xml:space="preserve">LIFE ENTABENI Hospit               </t>
  </si>
  <si>
    <t>elaiy</t>
  </si>
  <si>
    <t>BOX SUTURES</t>
  </si>
  <si>
    <t xml:space="preserve">Mediclinic Stellenbosch Pharma     </t>
  </si>
  <si>
    <t>ASHLEY</t>
  </si>
  <si>
    <t>glenda</t>
  </si>
  <si>
    <t xml:space="preserve">Morningside Medi Clinic Pharma     </t>
  </si>
  <si>
    <t>CONRAD V D MESHT</t>
  </si>
  <si>
    <t>Rich</t>
  </si>
  <si>
    <t xml:space="preserve">HILLSIDE VETERINARY                </t>
  </si>
  <si>
    <t>MICHELLE</t>
  </si>
  <si>
    <t xml:space="preserve">clere                         </t>
  </si>
  <si>
    <t>BOX SUTURES-62</t>
  </si>
  <si>
    <t xml:space="preserve">Life Brenthurst Hospital Phy       </t>
  </si>
  <si>
    <t>R.JINABHAI</t>
  </si>
  <si>
    <t>Rudzani</t>
  </si>
  <si>
    <t xml:space="preserve">Life Cosmos PHY                    </t>
  </si>
  <si>
    <t>NINETTE CALITZ</t>
  </si>
  <si>
    <t>Happy</t>
  </si>
  <si>
    <t>POD received from cell 0794895877 M</t>
  </si>
  <si>
    <t xml:space="preserve">Life Dalview Pharmacy              </t>
  </si>
  <si>
    <t>LUYANDA MAGODLA</t>
  </si>
  <si>
    <t>Selma</t>
  </si>
  <si>
    <t xml:space="preserve">Netcare Union Dispensary           </t>
  </si>
  <si>
    <t>THEATRE</t>
  </si>
  <si>
    <t xml:space="preserve">POD received from cell 0723863877 M     </t>
  </si>
  <si>
    <t>BOX SUTURES-28</t>
  </si>
  <si>
    <t xml:space="preserve">Hoogland Medi Clinic Pharmacy      </t>
  </si>
  <si>
    <t>WILMA JANA</t>
  </si>
  <si>
    <t>LERATO</t>
  </si>
  <si>
    <t>BOX SUTURES-11</t>
  </si>
  <si>
    <t xml:space="preserve">Life Kingsbury PHY                 </t>
  </si>
  <si>
    <t>H.NAICKER</t>
  </si>
  <si>
    <t>Lisa</t>
  </si>
  <si>
    <t>POD received from cell 0607649891 M</t>
  </si>
  <si>
    <t xml:space="preserve">Helen Joseph Hospit                </t>
  </si>
  <si>
    <t>martha</t>
  </si>
  <si>
    <t>POD received from cell 0720457394 M</t>
  </si>
  <si>
    <t xml:space="preserve">Life Flora Hospit Office           </t>
  </si>
  <si>
    <t>Neil Steinmann</t>
  </si>
  <si>
    <t>nathi</t>
  </si>
  <si>
    <t xml:space="preserve">AHMED Al-Kadi Private Hospital     </t>
  </si>
  <si>
    <t>CASSIM HOOSEN</t>
  </si>
  <si>
    <t>kwanela</t>
  </si>
  <si>
    <t xml:space="preserve">DR H.W.BOTHMA                      </t>
  </si>
  <si>
    <t>DR BOTHMA</t>
  </si>
  <si>
    <t>Tina</t>
  </si>
  <si>
    <t xml:space="preserve">Netcare Kuilsriver Hospital Ma     </t>
  </si>
  <si>
    <t>MATHEW MARALACK</t>
  </si>
  <si>
    <t>MARI</t>
  </si>
  <si>
    <t>POD received from cell 0672260801 M</t>
  </si>
  <si>
    <t xml:space="preserve">Limpopo Province Department Of     </t>
  </si>
  <si>
    <t>N.EBRAHIM</t>
  </si>
  <si>
    <t>POD received from cell 0766706547 M</t>
  </si>
  <si>
    <t>Tendani</t>
  </si>
  <si>
    <t xml:space="preserve">KOPANONG HOSPITAL                  </t>
  </si>
  <si>
    <t>Elize</t>
  </si>
  <si>
    <t>RANI THIMMANAH</t>
  </si>
  <si>
    <t>BOXES LINERS-100</t>
  </si>
  <si>
    <t>BOXES LINERS</t>
  </si>
  <si>
    <t xml:space="preserve">PMB EYE HOSP[ITAL                  </t>
  </si>
  <si>
    <t>HANS DICKSON</t>
  </si>
  <si>
    <t>MEDICAL EQUIPMEN</t>
  </si>
  <si>
    <t xml:space="preserve">Valley Farm Animal Hospit          </t>
  </si>
  <si>
    <t>MELISSA</t>
  </si>
  <si>
    <t>BOX SUTURES-30</t>
  </si>
  <si>
    <t xml:space="preserve">Onderstepoort Veterinary           </t>
  </si>
  <si>
    <t>THEARTE SISTER</t>
  </si>
  <si>
    <t>J  Stander</t>
  </si>
  <si>
    <t xml:space="preserve">Netcare Greenacres                 </t>
  </si>
  <si>
    <t>TEGAN JACOBS</t>
  </si>
  <si>
    <t>BOIXES LINERS</t>
  </si>
  <si>
    <t>DULCIE</t>
  </si>
  <si>
    <t>jeffry</t>
  </si>
  <si>
    <t xml:space="preserve">SKYNET DURBAN  DEPOT               </t>
  </si>
  <si>
    <t>HALEY</t>
  </si>
  <si>
    <t xml:space="preserve">EMFULENI MEDI CLINIC PHARMACY      </t>
  </si>
  <si>
    <t>BESSIE POSATUMUS</t>
  </si>
  <si>
    <t>Andrew</t>
  </si>
  <si>
    <t xml:space="preserve">VINCENT                       </t>
  </si>
  <si>
    <t xml:space="preserve">POD received from cell 0721907913 M     </t>
  </si>
  <si>
    <t>BOX SUTURES-6</t>
  </si>
  <si>
    <t xml:space="preserve">abby                          </t>
  </si>
  <si>
    <t xml:space="preserve">POD received from cell 0738058187 M     </t>
  </si>
  <si>
    <t xml:space="preserve">Imvula Medical                     </t>
  </si>
  <si>
    <t>LYDIA</t>
  </si>
  <si>
    <t>Lydia</t>
  </si>
  <si>
    <t>BOX SUTURES-66</t>
  </si>
  <si>
    <t xml:space="preserve">Clinix Botshelong Hospit           </t>
  </si>
  <si>
    <t>MDUDUZI</t>
  </si>
  <si>
    <t xml:space="preserve">Mduduzi                       </t>
  </si>
  <si>
    <t xml:space="preserve">DR DA FONSECA                      </t>
  </si>
  <si>
    <t>DR DA FONSECA</t>
  </si>
  <si>
    <t>FLYER MEDICAL EQUIPM</t>
  </si>
  <si>
    <t>RAKSHA MISTREY</t>
  </si>
  <si>
    <t>BOX SUTURES-17</t>
  </si>
  <si>
    <t>LUYANDA MOGOLDA</t>
  </si>
  <si>
    <t xml:space="preserve">Netcare Park Lane Pharmacy         </t>
  </si>
  <si>
    <t>MAIN PHARMACY</t>
  </si>
  <si>
    <t xml:space="preserve">Kgadi                         </t>
  </si>
  <si>
    <t xml:space="preserve">POD received from cell 0822621815 M     </t>
  </si>
  <si>
    <t>NEIL STEINMANN</t>
  </si>
  <si>
    <t xml:space="preserve">Desiree                       </t>
  </si>
  <si>
    <t>MMABA</t>
  </si>
  <si>
    <t>MMABATHO</t>
  </si>
  <si>
    <t xml:space="preserve">Victoria Private Hospit - Clin     </t>
  </si>
  <si>
    <t>SELENA</t>
  </si>
  <si>
    <t>EDWARD</t>
  </si>
  <si>
    <t>POD received from cell 0608181653 M</t>
  </si>
  <si>
    <t xml:space="preserve">Citivet Monte Vista                </t>
  </si>
  <si>
    <t>DEE</t>
  </si>
  <si>
    <t>mitchel</t>
  </si>
  <si>
    <t>b miller</t>
  </si>
  <si>
    <t>BOX SUTURES-9</t>
  </si>
  <si>
    <t>M RALL</t>
  </si>
  <si>
    <t>patricia</t>
  </si>
  <si>
    <t>TRACY COETZEE</t>
  </si>
  <si>
    <t xml:space="preserve">DR Da Fonseca                      </t>
  </si>
  <si>
    <t xml:space="preserve">Disney                        </t>
  </si>
  <si>
    <t>FLYER OXERA FILTERS</t>
  </si>
  <si>
    <t xml:space="preserve">Bergzicht Animal Hospital          </t>
  </si>
  <si>
    <t>NIKKI</t>
  </si>
  <si>
    <t>GEORGE.V   MICHELLE . F</t>
  </si>
  <si>
    <t>FLYER Docs Sutures</t>
  </si>
  <si>
    <t xml:space="preserve">LIFE ENTABENI Phy                  </t>
  </si>
  <si>
    <t>Raksha Mistrey</t>
  </si>
  <si>
    <t>Flyer Sutures</t>
  </si>
  <si>
    <t xml:space="preserve">Milnerton Medi Clinic Pharma       </t>
  </si>
  <si>
    <t xml:space="preserve">meagan                        </t>
  </si>
  <si>
    <t xml:space="preserve">Citivet Bothasig                   </t>
  </si>
  <si>
    <t>DEE NORTJE</t>
  </si>
  <si>
    <t>FLKYER SUTURES-1</t>
  </si>
  <si>
    <t xml:space="preserve">Mediclinic Lephalale Pharmacy      </t>
  </si>
  <si>
    <t>ELMARIE MARAIS</t>
  </si>
  <si>
    <t>PRISANTHA MOODLEY</t>
  </si>
  <si>
    <t xml:space="preserve">LINMED CLINIC-NETCARE PHY          </t>
  </si>
  <si>
    <t>CULES</t>
  </si>
  <si>
    <t>BOX OXERAS</t>
  </si>
  <si>
    <t xml:space="preserve">Intercare Hazeldean                </t>
  </si>
  <si>
    <t>SR ANNETTE</t>
  </si>
  <si>
    <t xml:space="preserve">LIFE COSMOS PHARMACY               </t>
  </si>
  <si>
    <t>NINETTE CALIZ</t>
  </si>
  <si>
    <t>VRYHE</t>
  </si>
  <si>
    <t>VRYHEID</t>
  </si>
  <si>
    <t xml:space="preserve">Abaqulusi Private Hospit           </t>
  </si>
  <si>
    <t xml:space="preserve">Netcare The Bay Hospit             </t>
  </si>
  <si>
    <t>FLYER SUTUYRES-2</t>
  </si>
  <si>
    <t xml:space="preserve">Otto-Jurgen Ploog                  </t>
  </si>
  <si>
    <t>OTTO JURGEN PLOOG</t>
  </si>
  <si>
    <t>KIM GRAUSO</t>
  </si>
  <si>
    <t xml:space="preserve">Mediclinic KloofPharma             </t>
  </si>
  <si>
    <t>SEAN DIALE</t>
  </si>
  <si>
    <t>Given</t>
  </si>
  <si>
    <t>BOX OXERA -5</t>
  </si>
  <si>
    <t>MICHELLE FRASE</t>
  </si>
  <si>
    <t>voortman</t>
  </si>
  <si>
    <t xml:space="preserve">Disa Med Stellenbosch              </t>
  </si>
  <si>
    <t>JUANEL</t>
  </si>
  <si>
    <t>FLYER SUTURE-1</t>
  </si>
  <si>
    <t xml:space="preserve">Life Suikerbosrand Hospital        </t>
  </si>
  <si>
    <t>CHRISTENE BEYERS</t>
  </si>
  <si>
    <t>zelda</t>
  </si>
  <si>
    <t xml:space="preserve">Netcare Blaauwberg Pharmacy        </t>
  </si>
  <si>
    <t>FLYER SUTURES-3</t>
  </si>
  <si>
    <t xml:space="preserve">Bloemfontein Mediclinic            </t>
  </si>
  <si>
    <t>MARTIE</t>
  </si>
  <si>
    <t>Sam</t>
  </si>
  <si>
    <t>POD received from cell 0734787843 M</t>
  </si>
  <si>
    <t xml:space="preserve">Questmed Clinix Lesedi             </t>
  </si>
  <si>
    <t>LEE</t>
  </si>
  <si>
    <t>Noxolo</t>
  </si>
  <si>
    <t>POD received from cell 0715201240 M</t>
  </si>
  <si>
    <t xml:space="preserve">LIFE CHATSMED GARDEN PHARMACY      </t>
  </si>
  <si>
    <t>VENUSHA NAIDU</t>
  </si>
  <si>
    <t>SAFFY</t>
  </si>
  <si>
    <t xml:space="preserve">Wilmed Park Private Hopital        </t>
  </si>
  <si>
    <t>ADIE</t>
  </si>
  <si>
    <t>BOX OXERA-5</t>
  </si>
  <si>
    <t>MAIN THEARTE</t>
  </si>
  <si>
    <t>Captain   Pharmacy</t>
  </si>
  <si>
    <t xml:space="preserve">Urology Hospit Pharma              </t>
  </si>
  <si>
    <t>Sam  Pharmacy</t>
  </si>
  <si>
    <t>Xavier</t>
  </si>
  <si>
    <t>TRACEY COETZE</t>
  </si>
  <si>
    <t>KEDIBONE</t>
  </si>
  <si>
    <t>T COETZEE</t>
  </si>
  <si>
    <t xml:space="preserve">MED PAK                            </t>
  </si>
  <si>
    <t xml:space="preserve">GABLER MEIDCAL                     </t>
  </si>
  <si>
    <t>JULIAN</t>
  </si>
  <si>
    <t>RAKESIT</t>
  </si>
  <si>
    <t xml:space="preserve">naz exotic                    </t>
  </si>
  <si>
    <t xml:space="preserve">VINDMED MEDICAL SUPPLIES           </t>
  </si>
  <si>
    <t>ADRI</t>
  </si>
  <si>
    <t>CECILE PHY</t>
  </si>
  <si>
    <t xml:space="preserve">Netcare Krugersdorp Phy            </t>
  </si>
  <si>
    <t>Petro Naude</t>
  </si>
  <si>
    <t xml:space="preserve">Hermanus Day Hospit                </t>
  </si>
  <si>
    <t xml:space="preserve">Mid - Medic Pharmacy               </t>
  </si>
  <si>
    <t>SHERWIN THIRUMUTHY</t>
  </si>
  <si>
    <t xml:space="preserve">patricia                      </t>
  </si>
  <si>
    <t xml:space="preserve">POD received from cell 0842709527 M     </t>
  </si>
  <si>
    <t>FLYER SUTURES BOX OXERAS</t>
  </si>
  <si>
    <t xml:space="preserve">prince                        </t>
  </si>
  <si>
    <t>Johanna</t>
  </si>
  <si>
    <t>njabulo</t>
  </si>
  <si>
    <t>BOX OXERAS-30</t>
  </si>
  <si>
    <t xml:space="preserve">KIMBERLEY MEDI CLINIC              </t>
  </si>
  <si>
    <t>FRANS THOMPSON</t>
  </si>
  <si>
    <t>FRANCE</t>
  </si>
  <si>
    <t>POD received from cell 0714419434 M</t>
  </si>
  <si>
    <t>FLYER SUTURES-</t>
  </si>
  <si>
    <t xml:space="preserve">Netcare Olivedale Hospit           </t>
  </si>
  <si>
    <t>JOHN VRIES</t>
  </si>
  <si>
    <t>luxolo</t>
  </si>
  <si>
    <t xml:space="preserve">Sam  Pharmacy                 </t>
  </si>
  <si>
    <t>BOX SUTURES-16</t>
  </si>
  <si>
    <t xml:space="preserve">WC HEALTH Victoria Hospit          </t>
  </si>
  <si>
    <t>TANYA FESTER</t>
  </si>
  <si>
    <t>SONIQUE VAN DER BERG</t>
  </si>
  <si>
    <t>PRISANA MOODLEY</t>
  </si>
  <si>
    <t>joshua</t>
  </si>
  <si>
    <t>PRISCILLA</t>
  </si>
  <si>
    <t xml:space="preserve">Vishoek Medicross                  </t>
  </si>
  <si>
    <t>SR GLENDA</t>
  </si>
  <si>
    <t>tina</t>
  </si>
  <si>
    <t xml:space="preserve">Life Wilgers Hospital              </t>
  </si>
  <si>
    <t>Anita Seeger</t>
  </si>
  <si>
    <t xml:space="preserve">francina                      </t>
  </si>
  <si>
    <t xml:space="preserve">POD received from cell 0824283800 M     </t>
  </si>
  <si>
    <t>NELSP</t>
  </si>
  <si>
    <t>NELSPRUIT</t>
  </si>
  <si>
    <t xml:space="preserve">Kiaat Hospitaal Pharmacy           </t>
  </si>
  <si>
    <t>PATRICK</t>
  </si>
  <si>
    <t>thandeka</t>
  </si>
  <si>
    <t>POD received from cell 0673299288 M</t>
  </si>
  <si>
    <t>BOX OXERA-6</t>
  </si>
  <si>
    <t xml:space="preserve">Life Cosmos Pharmacy               </t>
  </si>
  <si>
    <t>ANUSHA BHANA</t>
  </si>
  <si>
    <t>sthembilo</t>
  </si>
  <si>
    <t>BOX SUTURES-22</t>
  </si>
  <si>
    <t xml:space="preserve">Life Kingsbury Hospital            </t>
  </si>
  <si>
    <t>HUSHENDREE NAICKER</t>
  </si>
  <si>
    <t>KYLE</t>
  </si>
  <si>
    <t xml:space="preserve">Medicross Tokai.                   </t>
  </si>
  <si>
    <t xml:space="preserve">natasha                       </t>
  </si>
  <si>
    <t xml:space="preserve">LINMED CLINIC -NETCARE PHARMAC     </t>
  </si>
  <si>
    <t>dumisani</t>
  </si>
  <si>
    <t>BOX OXERA</t>
  </si>
  <si>
    <t>CHRISTINE BEYERS</t>
  </si>
  <si>
    <t>Anita</t>
  </si>
  <si>
    <t>BOX OXERA-10</t>
  </si>
  <si>
    <t xml:space="preserve">Netcare St Augustine s Hospita     </t>
  </si>
  <si>
    <t xml:space="preserve">sphume                        </t>
  </si>
  <si>
    <t>Vivian</t>
  </si>
  <si>
    <t xml:space="preserve">Pelonomi Hospit                    </t>
  </si>
  <si>
    <t xml:space="preserve">ASHLEY                        </t>
  </si>
  <si>
    <t xml:space="preserve">POD received from cell 0784452502 M     </t>
  </si>
  <si>
    <t>DOUGL</t>
  </si>
  <si>
    <t>DOUGLAS</t>
  </si>
  <si>
    <t xml:space="preserve">HESTER MALAN CHC                   </t>
  </si>
  <si>
    <t>RD5</t>
  </si>
  <si>
    <t xml:space="preserve">Polokwane Hospit                   </t>
  </si>
  <si>
    <t xml:space="preserve">MAHLAULE                      </t>
  </si>
  <si>
    <t xml:space="preserve">Wilgeheuwel Private Hospit         </t>
  </si>
  <si>
    <t>MR N VAN HEERDEN</t>
  </si>
  <si>
    <t xml:space="preserve">MID-MEDIC PHARMACY                 </t>
  </si>
  <si>
    <t>DENISE</t>
  </si>
  <si>
    <t xml:space="preserve">Humansdorp Prov.Hospit             </t>
  </si>
  <si>
    <t>siphokasi</t>
  </si>
  <si>
    <t xml:space="preserve">West Acres Animal Hospit           </t>
  </si>
  <si>
    <t>LIEZL</t>
  </si>
  <si>
    <t>may joe</t>
  </si>
  <si>
    <t xml:space="preserve">GREYS HOSPITAL                     </t>
  </si>
  <si>
    <t>NTUTHUKO</t>
  </si>
  <si>
    <t xml:space="preserve">Waterfall City Hospit              </t>
  </si>
  <si>
    <t>MOLBOGNG KATANE</t>
  </si>
  <si>
    <t>morema</t>
  </si>
  <si>
    <t xml:space="preserve">Lyns Vet Supplies                  </t>
  </si>
  <si>
    <t>LYN</t>
  </si>
  <si>
    <t>v mule</t>
  </si>
  <si>
    <t>SAMPLES</t>
  </si>
  <si>
    <t xml:space="preserve">WC Health Helderberg Hospit        </t>
  </si>
  <si>
    <t>MARIETTE</t>
  </si>
  <si>
    <t>R BRANDT</t>
  </si>
  <si>
    <t>BOX SUTURES-45</t>
  </si>
  <si>
    <t xml:space="preserve">Alphen Vet Hospit                  </t>
  </si>
  <si>
    <t>JESICA</t>
  </si>
  <si>
    <t>julie</t>
  </si>
  <si>
    <t>COMFORT PHARMACY</t>
  </si>
  <si>
    <t>mosa</t>
  </si>
  <si>
    <t>mbali</t>
  </si>
  <si>
    <t xml:space="preserve">Rustenburg Medicare                </t>
  </si>
  <si>
    <t>ADAM MOKWENA</t>
  </si>
  <si>
    <t>Sophia</t>
  </si>
  <si>
    <t xml:space="preserve">anishel                       </t>
  </si>
  <si>
    <t>BOX SUTUTRES-15</t>
  </si>
  <si>
    <t>Andries</t>
  </si>
  <si>
    <t>Sanele</t>
  </si>
  <si>
    <t xml:space="preserve">Life Groenkloof PHY                </t>
  </si>
  <si>
    <t>R.THAKER</t>
  </si>
  <si>
    <t>Pontsho</t>
  </si>
  <si>
    <t>POD received from cell 0607774851 M</t>
  </si>
  <si>
    <t xml:space="preserve">Netcare Kroon Pharma               </t>
  </si>
  <si>
    <t xml:space="preserve">Mediclinic Gariep                  </t>
  </si>
  <si>
    <t>BIA</t>
  </si>
  <si>
    <t xml:space="preserve">ELROY                         </t>
  </si>
  <si>
    <t xml:space="preserve">POD received from cell 0614420935 M     </t>
  </si>
  <si>
    <t xml:space="preserve">Cure Day Clinic Midstream          </t>
  </si>
  <si>
    <t>Jerelda Motlomelo</t>
  </si>
  <si>
    <t xml:space="preserve">jerelda                       </t>
  </si>
  <si>
    <t>Flyer Sutures-1</t>
  </si>
  <si>
    <t>TANIA</t>
  </si>
  <si>
    <t>Evans</t>
  </si>
  <si>
    <t>CHARLOTTE MASEKO</t>
  </si>
  <si>
    <t>khutso</t>
  </si>
  <si>
    <t xml:space="preserve">stamped                       </t>
  </si>
  <si>
    <t xml:space="preserve">reshika                       </t>
  </si>
  <si>
    <t xml:space="preserve">Greys Hospit                       </t>
  </si>
  <si>
    <t>GANSEN</t>
  </si>
  <si>
    <t>Dinesh at Stores 10 15</t>
  </si>
  <si>
    <t xml:space="preserve">Med Pak cc TA                      </t>
  </si>
  <si>
    <t xml:space="preserve">FANEILE                       </t>
  </si>
  <si>
    <t xml:space="preserve">Letshabo Medical   Surgical        </t>
  </si>
  <si>
    <t>HILDE</t>
  </si>
  <si>
    <t>Kami</t>
  </si>
  <si>
    <t xml:space="preserve">Abey                          </t>
  </si>
  <si>
    <t xml:space="preserve">Life Groenkloof Hospit             </t>
  </si>
  <si>
    <t>MERIME NGABEU</t>
  </si>
  <si>
    <t>July Ntuli</t>
  </si>
  <si>
    <t>KLERK</t>
  </si>
  <si>
    <t>KLERKSDORP</t>
  </si>
  <si>
    <t xml:space="preserve">Life Anncron Clinic Pharmacy       </t>
  </si>
  <si>
    <t>LAZELLE VAN DER HEEVER</t>
  </si>
  <si>
    <t>tsepo</t>
  </si>
  <si>
    <t>POD received from cell 0842144427 M</t>
  </si>
  <si>
    <t xml:space="preserve">Dr M Hannah                        </t>
  </si>
  <si>
    <t>DR HANNAH</t>
  </si>
  <si>
    <t>Carmia</t>
  </si>
  <si>
    <t>QUEEN</t>
  </si>
  <si>
    <t>QUEENSTOWN</t>
  </si>
  <si>
    <t xml:space="preserve">LHC QUEENSTOWN P Hospit            </t>
  </si>
  <si>
    <t>AZAXOLE</t>
  </si>
  <si>
    <t>keane</t>
  </si>
  <si>
    <t>L Lubbe</t>
  </si>
  <si>
    <t>PONGO</t>
  </si>
  <si>
    <t>PONGOLA</t>
  </si>
  <si>
    <t xml:space="preserve">Itshelejuba Hospital               </t>
  </si>
  <si>
    <t>MR MHLONGO</t>
  </si>
  <si>
    <t>bonisile</t>
  </si>
  <si>
    <t>POD received from cell 0783280271 M</t>
  </si>
  <si>
    <t xml:space="preserve">Port Shepstone Hospit              </t>
  </si>
  <si>
    <t>P. MSELEKU</t>
  </si>
  <si>
    <t>p mbaotshua</t>
  </si>
  <si>
    <t>MARIA GLOY</t>
  </si>
  <si>
    <t xml:space="preserve">Selaelo                       </t>
  </si>
  <si>
    <t xml:space="preserve">POD received from cell 0795513816 M     </t>
  </si>
  <si>
    <t xml:space="preserve">FANUEL                        </t>
  </si>
  <si>
    <t xml:space="preserve">Mediclinic Limpopo                 </t>
  </si>
  <si>
    <t>FLORIS ANE</t>
  </si>
  <si>
    <t>Thompson</t>
  </si>
  <si>
    <t>POD received from cell 0766170219 M</t>
  </si>
  <si>
    <t xml:space="preserve">Dept of Health Mpumalanga          </t>
  </si>
  <si>
    <t>CAM</t>
  </si>
  <si>
    <t>POD received from cell 0722601650 M</t>
  </si>
  <si>
    <t xml:space="preserve">SERVE-U-Med SA                     </t>
  </si>
  <si>
    <t>PAUL</t>
  </si>
  <si>
    <t xml:space="preserve">deniqie                       </t>
  </si>
  <si>
    <t xml:space="preserve">Lake Smit   Partners               </t>
  </si>
  <si>
    <t>SR SHERRY JOHNSON</t>
  </si>
  <si>
    <t>V Sander</t>
  </si>
  <si>
    <t xml:space="preserve">Ascot Park Dispensary - Hospif     </t>
  </si>
  <si>
    <t>Kiran Jairam</t>
  </si>
  <si>
    <t xml:space="preserve">dillon                        </t>
  </si>
  <si>
    <t xml:space="preserve">NETCARE Clinton Hospit             </t>
  </si>
  <si>
    <t>LERATO MAHLATJI</t>
  </si>
  <si>
    <t>Selinah</t>
  </si>
  <si>
    <t>Abey</t>
  </si>
  <si>
    <t xml:space="preserve">DURDOC CLINIC                      </t>
  </si>
  <si>
    <t>Christina</t>
  </si>
  <si>
    <t>Jerusha</t>
  </si>
  <si>
    <t xml:space="preserve">Netcare Kingsway Hospital Main     </t>
  </si>
  <si>
    <t>HEINZ MIOCH</t>
  </si>
  <si>
    <t>Hashon</t>
  </si>
  <si>
    <t xml:space="preserve">MoreletaPark Dierehospitaal        </t>
  </si>
  <si>
    <t>KARIN</t>
  </si>
  <si>
    <t>D plenum</t>
  </si>
  <si>
    <t>chantal</t>
  </si>
  <si>
    <t xml:space="preserve">Netcare Montana Phy                </t>
  </si>
  <si>
    <t>King</t>
  </si>
  <si>
    <t>DAWIE FOURIE</t>
  </si>
  <si>
    <t>T.COETZEE</t>
  </si>
  <si>
    <t>coetzee</t>
  </si>
  <si>
    <t>the</t>
  </si>
  <si>
    <t xml:space="preserve">Ramsem EdmsBpk                     </t>
  </si>
  <si>
    <t>NICOLA</t>
  </si>
  <si>
    <t>KATHU</t>
  </si>
  <si>
    <t xml:space="preserve">Kathu Private Hosp Pharma          </t>
  </si>
  <si>
    <t>DRIENIE</t>
  </si>
  <si>
    <t>PUSELETSO</t>
  </si>
  <si>
    <t>POD received from cell 0721924743 M</t>
  </si>
  <si>
    <t xml:space="preserve">St Helena Hospit                   </t>
  </si>
  <si>
    <t>PRINCESS</t>
  </si>
  <si>
    <t xml:space="preserve">Witbank Veterinary Hospit          </t>
  </si>
  <si>
    <t xml:space="preserve">Bianca                        </t>
  </si>
  <si>
    <t xml:space="preserve">LONEHILL VET                       </t>
  </si>
  <si>
    <t>VANESSA</t>
  </si>
  <si>
    <t>A Viltoon</t>
  </si>
  <si>
    <t>THEATRE SISTER</t>
  </si>
  <si>
    <t xml:space="preserve">MORNE                         </t>
  </si>
  <si>
    <t xml:space="preserve">J DANIELS                     </t>
  </si>
  <si>
    <t xml:space="preserve">Brits Medi Clinic - Pharmacy       </t>
  </si>
  <si>
    <t>JOHANNA</t>
  </si>
  <si>
    <t>mohau</t>
  </si>
  <si>
    <t xml:space="preserve">GABBLER MEDICAL                    </t>
  </si>
  <si>
    <t xml:space="preserve">N A                                </t>
  </si>
  <si>
    <t>DR H.KRUGER</t>
  </si>
  <si>
    <t>TRACEY</t>
  </si>
  <si>
    <t>JANINE</t>
  </si>
  <si>
    <t>POD received from cell 0614420935 M</t>
  </si>
  <si>
    <t xml:space="preserve">GRABLER MEDICAL                    </t>
  </si>
  <si>
    <t>TRACEY COETZEE</t>
  </si>
  <si>
    <t>E WESSELS</t>
  </si>
  <si>
    <t>POD received from cell 0631188611 M</t>
  </si>
  <si>
    <t xml:space="preserve">Medicross Pretoria West MRO        </t>
  </si>
  <si>
    <t xml:space="preserve">jason                         </t>
  </si>
  <si>
    <t>rencker</t>
  </si>
  <si>
    <t xml:space="preserve">Netcare Greenacres Hospit          </t>
  </si>
  <si>
    <t xml:space="preserve">Disa Med Pharmacy Hermanus         </t>
  </si>
  <si>
    <t>NITA</t>
  </si>
  <si>
    <t>donald</t>
  </si>
  <si>
    <t>FLYER SUTIURES-1</t>
  </si>
  <si>
    <t xml:space="preserve">MEDICROSS FISH HOEK                </t>
  </si>
  <si>
    <t xml:space="preserve">ST HELENA HOSP                     </t>
  </si>
  <si>
    <t>ST HELENA PRIVATE HOSPITAL</t>
  </si>
  <si>
    <t xml:space="preserve">PRINCESS                      </t>
  </si>
  <si>
    <t>Pinky</t>
  </si>
  <si>
    <t>Abby</t>
  </si>
  <si>
    <t xml:space="preserve">Life Kingsbury Phy                 </t>
  </si>
  <si>
    <t>R Engelbrech</t>
  </si>
  <si>
    <t>POD received from cell 0781512668 M</t>
  </si>
  <si>
    <t>Chrisitie</t>
  </si>
  <si>
    <t>POD received from cell 0814793743 M</t>
  </si>
  <si>
    <t>BOX SUTURES+SAMPLES</t>
  </si>
  <si>
    <t xml:space="preserve">Clinix Botshelong - Empilweni      </t>
  </si>
  <si>
    <t>Ayanda</t>
  </si>
  <si>
    <t xml:space="preserve">Victoria Hospit Pharma             </t>
  </si>
  <si>
    <t>SUJAYA RAJOO</t>
  </si>
  <si>
    <t>NICOLEEN</t>
  </si>
  <si>
    <t>BOX SUTURES-13</t>
  </si>
  <si>
    <t xml:space="preserve">Medicross Pinetown                 </t>
  </si>
  <si>
    <t xml:space="preserve">mondisa                       </t>
  </si>
  <si>
    <t>KIM</t>
  </si>
  <si>
    <t>tasneem</t>
  </si>
  <si>
    <t>EAR / FUE / DOC</t>
  </si>
  <si>
    <t xml:space="preserve">Sidewinder Medical   Gas           </t>
  </si>
  <si>
    <t>ROBYN WILLIAMS</t>
  </si>
  <si>
    <t>Robyn WILLIAMS</t>
  </si>
  <si>
    <t>FLYER MEDICAL DEVICE</t>
  </si>
  <si>
    <t>BOTHA</t>
  </si>
  <si>
    <t>BOTHAVILLE</t>
  </si>
  <si>
    <t xml:space="preserve">Bothaville Hospit                  </t>
  </si>
  <si>
    <t>E THERON</t>
  </si>
  <si>
    <t xml:space="preserve">CAS 67 06 2021                </t>
  </si>
  <si>
    <t xml:space="preserve">PARCEL LOST IN HIJACKING                </t>
  </si>
  <si>
    <t>REITZ</t>
  </si>
  <si>
    <t xml:space="preserve">Reitz Hospit                       </t>
  </si>
  <si>
    <t xml:space="preserve">EMOYAMED PRIVATE HOSP              </t>
  </si>
  <si>
    <t>CHERENE BEUKES</t>
  </si>
  <si>
    <t>H Stock</t>
  </si>
  <si>
    <t xml:space="preserve">Fernridge Veterinary Clinic        </t>
  </si>
  <si>
    <t>MARINA GOMERSALL</t>
  </si>
  <si>
    <t>THAB2</t>
  </si>
  <si>
    <t>THABA'NCHU</t>
  </si>
  <si>
    <t xml:space="preserve">Moroka Community Hospit            </t>
  </si>
  <si>
    <t>S M HOOSEN</t>
  </si>
  <si>
    <t xml:space="preserve">TSOLO PJ                      </t>
  </si>
  <si>
    <t xml:space="preserve">POD received from cell 0603131978 M     </t>
  </si>
  <si>
    <t>VIRGI</t>
  </si>
  <si>
    <t>VIRGINIA</t>
  </si>
  <si>
    <t xml:space="preserve">Virginia Katleho Hospital          </t>
  </si>
  <si>
    <t>SENEK</t>
  </si>
  <si>
    <t>SENEKAL</t>
  </si>
  <si>
    <t xml:space="preserve">Senekal Provincial Hospit          </t>
  </si>
  <si>
    <t>R M BICO</t>
  </si>
  <si>
    <t xml:space="preserve">Durbanville Vet                    </t>
  </si>
  <si>
    <t>SR JANET</t>
  </si>
  <si>
    <t xml:space="preserve">Belinda                       </t>
  </si>
  <si>
    <t xml:space="preserve">POD received from cell 0738726261 M     </t>
  </si>
  <si>
    <t xml:space="preserve">christoper                    </t>
  </si>
  <si>
    <t>BOX SUTURES-26</t>
  </si>
  <si>
    <t>HUSHENDREE NAIKER</t>
  </si>
  <si>
    <t>Susan</t>
  </si>
  <si>
    <t xml:space="preserve">Netcare Unitas Pharma              </t>
  </si>
  <si>
    <t>BUSi</t>
  </si>
  <si>
    <t>CONRAD VAN DER MESHT</t>
  </si>
  <si>
    <t xml:space="preserve">Rich                          </t>
  </si>
  <si>
    <t xml:space="preserve">POD received from cell 0797074161 M     </t>
  </si>
  <si>
    <t>Bernice</t>
  </si>
  <si>
    <t xml:space="preserve">elaine                        </t>
  </si>
  <si>
    <t xml:space="preserve">Crystal                       </t>
  </si>
  <si>
    <t xml:space="preserve">Medicross Kembirch Hospit          </t>
  </si>
  <si>
    <t>a le roux</t>
  </si>
  <si>
    <t>Nadine</t>
  </si>
  <si>
    <t>RAKHEE THAKER</t>
  </si>
  <si>
    <t xml:space="preserve">POD received from cell 0607774851 M     </t>
  </si>
  <si>
    <t xml:space="preserve">Life St Georges Hospit             </t>
  </si>
  <si>
    <t>LOLETTA STANDER</t>
  </si>
  <si>
    <t>marvin</t>
  </si>
  <si>
    <t>osn</t>
  </si>
  <si>
    <t xml:space="preserve">WC Health Khayelitsha Hospit       </t>
  </si>
  <si>
    <t>SHANE</t>
  </si>
  <si>
    <t>POD received from cell 0656195417 M</t>
  </si>
  <si>
    <t>BOX SUTURES-100</t>
  </si>
  <si>
    <t xml:space="preserve">Rustenburg Medicare Private Ho     </t>
  </si>
  <si>
    <t>OTTO</t>
  </si>
  <si>
    <t>D Theron</t>
  </si>
  <si>
    <t>FLYER SUTURE SAMPLES</t>
  </si>
  <si>
    <t>katelyn</t>
  </si>
  <si>
    <t>Megan</t>
  </si>
  <si>
    <t>SOLOMON MOOE</t>
  </si>
  <si>
    <t>Herbert</t>
  </si>
  <si>
    <t>rhoda</t>
  </si>
  <si>
    <t>Rethabile</t>
  </si>
  <si>
    <t>POD received from cell 0721908387 M</t>
  </si>
  <si>
    <t>mafuso</t>
  </si>
  <si>
    <t>adr</t>
  </si>
  <si>
    <t xml:space="preserve">M FOUCHE                      </t>
  </si>
  <si>
    <t xml:space="preserve">POD received from cell 0792120000 M     </t>
  </si>
  <si>
    <t xml:space="preserve">lebogang                      </t>
  </si>
  <si>
    <t xml:space="preserve">POD received from cell 0630469527 M     </t>
  </si>
  <si>
    <t xml:space="preserve">Dr SP Grobler                      </t>
  </si>
  <si>
    <t>DR STEPHAN GROBLER</t>
  </si>
  <si>
    <t>nomsa</t>
  </si>
  <si>
    <t>POD received from cell 0728561627 M</t>
  </si>
  <si>
    <t xml:space="preserve">Dr Yazeed A. Seedat                </t>
  </si>
  <si>
    <t>Dr Yazeed Seedat</t>
  </si>
  <si>
    <t>Prince</t>
  </si>
  <si>
    <t xml:space="preserve">Medicross Boksburg                 </t>
  </si>
  <si>
    <t xml:space="preserve">bosch                         </t>
  </si>
  <si>
    <t>BOX SUTURES-23</t>
  </si>
  <si>
    <t>NAIN THEATRE</t>
  </si>
  <si>
    <t>Sibusiso</t>
  </si>
  <si>
    <t>BOX SUTURES-25</t>
  </si>
  <si>
    <t xml:space="preserve">MDC Kenilworth MRO                 </t>
  </si>
  <si>
    <t>Lauren</t>
  </si>
  <si>
    <t>Flyer Sutures-6</t>
  </si>
  <si>
    <t>Prisantha Moodley</t>
  </si>
  <si>
    <t>sacco</t>
  </si>
  <si>
    <t>Box Sutures</t>
  </si>
  <si>
    <t>FLYERS OXERA FLYERS OXERA</t>
  </si>
  <si>
    <t>ROSHINI JINABHAI</t>
  </si>
  <si>
    <t>Sophna</t>
  </si>
  <si>
    <t>ADDIE ROUX</t>
  </si>
  <si>
    <t>gladwin</t>
  </si>
  <si>
    <t>rmarsh</t>
  </si>
  <si>
    <t>NDUDUZI</t>
  </si>
  <si>
    <t>POD received from cell 0613342629 M</t>
  </si>
  <si>
    <t xml:space="preserve">Arwyp Medical Cntr                 </t>
  </si>
  <si>
    <t>COLLEEN</t>
  </si>
  <si>
    <t>BOX SUTURES-12</t>
  </si>
  <si>
    <t>Jack</t>
  </si>
  <si>
    <t>JOSEPH LUDORF</t>
  </si>
  <si>
    <t>MICHELLE FRASER</t>
  </si>
  <si>
    <t xml:space="preserve">G A VOIRTMAN                  </t>
  </si>
  <si>
    <t xml:space="preserve">POD received from cell 0631188611 M     </t>
  </si>
  <si>
    <t>FRANS THMPSON</t>
  </si>
  <si>
    <t xml:space="preserve">FRANCE                        </t>
  </si>
  <si>
    <t xml:space="preserve">Netcare Krugersdorp Pharma         </t>
  </si>
  <si>
    <t xml:space="preserve">Advanced Durbanville               </t>
  </si>
  <si>
    <t>ANKIA</t>
  </si>
  <si>
    <t>W Tula</t>
  </si>
  <si>
    <t>maki</t>
  </si>
  <si>
    <t>thaluki</t>
  </si>
  <si>
    <t xml:space="preserve">andrew                        </t>
  </si>
  <si>
    <t xml:space="preserve">POD received from cell 0726258782 M     </t>
  </si>
  <si>
    <t>Kyle</t>
  </si>
  <si>
    <t>sipho</t>
  </si>
  <si>
    <t>Chrisie</t>
  </si>
  <si>
    <t>POD received from cell 0780660315 M</t>
  </si>
  <si>
    <t>UPING</t>
  </si>
  <si>
    <t>UPINGTON</t>
  </si>
  <si>
    <t xml:space="preserve">Upington Mediclinic                </t>
  </si>
  <si>
    <t>FERICKA</t>
  </si>
  <si>
    <t>ILLEDGE</t>
  </si>
  <si>
    <t>POD received from cell 0611162104 M</t>
  </si>
  <si>
    <t>Lindsey</t>
  </si>
  <si>
    <t xml:space="preserve">ST AIDANS Hospit                   </t>
  </si>
  <si>
    <t>renu</t>
  </si>
  <si>
    <t>PHETHILE BUTHELEZI</t>
  </si>
  <si>
    <t>POD received from cell 0787466889 M</t>
  </si>
  <si>
    <t xml:space="preserve">Netcare Parklands Pharmacy         </t>
  </si>
  <si>
    <t>TONIQUE CHRISTOPHER</t>
  </si>
  <si>
    <t xml:space="preserve">nonkutula                     </t>
  </si>
  <si>
    <t xml:space="preserve">POD received from cell 0710477032 M     </t>
  </si>
  <si>
    <t>Bia</t>
  </si>
  <si>
    <t xml:space="preserve">BUSAMED BRAM                       </t>
  </si>
  <si>
    <t>sb mpanza</t>
  </si>
  <si>
    <t xml:space="preserve">Kirsty                        </t>
  </si>
  <si>
    <t>N EBRAHIM</t>
  </si>
  <si>
    <t>makgabo</t>
  </si>
  <si>
    <t xml:space="preserve">Boland Dierekliniek                </t>
  </si>
  <si>
    <t>CAROL</t>
  </si>
  <si>
    <t>ORELIA ARRIES</t>
  </si>
  <si>
    <t xml:space="preserve">STERLIERS TECH                     </t>
  </si>
  <si>
    <t>VARSHA</t>
  </si>
  <si>
    <t>M.MACHEAL</t>
  </si>
  <si>
    <t>LAYLA GALLANT</t>
  </si>
  <si>
    <t>EMPAN</t>
  </si>
  <si>
    <t>EMPANGENI</t>
  </si>
  <si>
    <t xml:space="preserve">Ngwelezane Hospital                </t>
  </si>
  <si>
    <t xml:space="preserve">s buthelezi                   </t>
  </si>
  <si>
    <t xml:space="preserve">POD received from cell 0795813531 M     </t>
  </si>
  <si>
    <t xml:space="preserve">Netcare Krugersdorp Private Ho     </t>
  </si>
  <si>
    <t>MELANIE PRETORIUS</t>
  </si>
  <si>
    <t>M Pretorius</t>
  </si>
  <si>
    <t xml:space="preserve">LENMED - SHIFA PHARMACY            </t>
  </si>
  <si>
    <t>ntokozo</t>
  </si>
  <si>
    <t xml:space="preserve">Tshepong Regional Hospit           </t>
  </si>
  <si>
    <t>MARIA GOMES</t>
  </si>
  <si>
    <t>kedi</t>
  </si>
  <si>
    <t>POD received from cell 0679952741 M</t>
  </si>
  <si>
    <t>KOKST</t>
  </si>
  <si>
    <t>KOKSTAD</t>
  </si>
  <si>
    <t xml:space="preserve">Netcare Kokstad Pharmacy           </t>
  </si>
  <si>
    <t>EDITH VAN DER MERWE</t>
  </si>
  <si>
    <t>EDITH</t>
  </si>
  <si>
    <t>LINDA TSHABALALA</t>
  </si>
  <si>
    <t>simon</t>
  </si>
  <si>
    <t>POD received from cell 0796028317 M</t>
  </si>
  <si>
    <t>Khosi</t>
  </si>
  <si>
    <t xml:space="preserve">Kimberley Veterinary Clinic        </t>
  </si>
  <si>
    <t>DR SMITH</t>
  </si>
  <si>
    <t>CORNE</t>
  </si>
  <si>
    <t>mvh</t>
  </si>
  <si>
    <t xml:space="preserve">Appelsbosch Hospital               </t>
  </si>
  <si>
    <t>ss mkize</t>
  </si>
  <si>
    <t xml:space="preserve">Advanced Worcester                 </t>
  </si>
  <si>
    <t>LIZELLE</t>
  </si>
  <si>
    <t>RONLEIGHN</t>
  </si>
  <si>
    <t xml:space="preserve">LIFEA BEACON BAY HOSPITAL          </t>
  </si>
  <si>
    <t>NICO OLIPHANT</t>
  </si>
  <si>
    <t>DUDU</t>
  </si>
  <si>
    <t>NICO</t>
  </si>
  <si>
    <t>EDDIE</t>
  </si>
  <si>
    <t>TRACEY CENTRE</t>
  </si>
  <si>
    <t xml:space="preserve">Netcare Plokwane Pharmacy          </t>
  </si>
  <si>
    <t>MTHOBISI</t>
  </si>
  <si>
    <t>phr</t>
  </si>
  <si>
    <t>POD received from cell 0784953533 M</t>
  </si>
  <si>
    <t>JERELDA MOTLOMELO</t>
  </si>
  <si>
    <t>jerelda</t>
  </si>
  <si>
    <t>LENDL ARTHUR</t>
  </si>
  <si>
    <t xml:space="preserve">nicole                        </t>
  </si>
  <si>
    <t>W  Tula</t>
  </si>
  <si>
    <t>BOX SUTURES-1</t>
  </si>
  <si>
    <t>XAVIER</t>
  </si>
  <si>
    <t xml:space="preserve">Naledi Nkayezi - Sebokeng Clin     </t>
  </si>
  <si>
    <t>MR MODISE</t>
  </si>
  <si>
    <t>refilwe</t>
  </si>
  <si>
    <t>POD received from cell 0732845693 M</t>
  </si>
  <si>
    <t>LYLE NAIDOO</t>
  </si>
  <si>
    <t xml:space="preserve">L Naidoo                      </t>
  </si>
  <si>
    <t xml:space="preserve">Netcare Kingsway Pharma            </t>
  </si>
  <si>
    <t>HASHENDRAN MOODLEY</t>
  </si>
  <si>
    <t>philani</t>
  </si>
  <si>
    <t xml:space="preserve">Right To Care                      </t>
  </si>
  <si>
    <t>KAGISO TLADI</t>
  </si>
  <si>
    <t>Sisonke</t>
  </si>
  <si>
    <t>POD received from cell 0737617518 M</t>
  </si>
  <si>
    <t xml:space="preserve">Netcare Moot General Hospital      </t>
  </si>
  <si>
    <t>SIBONGILE</t>
  </si>
  <si>
    <t>C Joubert</t>
  </si>
  <si>
    <t xml:space="preserve">AD Medical cc                      </t>
  </si>
  <si>
    <t>URSULA GOUWS</t>
  </si>
  <si>
    <t>christina</t>
  </si>
  <si>
    <t>MARCHA</t>
  </si>
  <si>
    <t>CECILE - PHY</t>
  </si>
  <si>
    <t>Isaa</t>
  </si>
  <si>
    <t>trogen</t>
  </si>
  <si>
    <t xml:space="preserve">Dr Harry Suitie Hospital           </t>
  </si>
  <si>
    <t>WILHELM STEMMET</t>
  </si>
  <si>
    <t>SOLLY MADICAN</t>
  </si>
  <si>
    <t>MAKHABANI</t>
  </si>
  <si>
    <t xml:space="preserve">W Tula                        </t>
  </si>
  <si>
    <t>l welz</t>
  </si>
  <si>
    <t xml:space="preserve">Life Roseacres Hospital            </t>
  </si>
  <si>
    <t>LOURENS ROTHMANN</t>
  </si>
  <si>
    <t xml:space="preserve">SPRING MANUFACTURES                </t>
  </si>
  <si>
    <t>PENWELL</t>
  </si>
  <si>
    <t xml:space="preserve">faried                        </t>
  </si>
  <si>
    <t xml:space="preserve">Hoogl  Medi Clinic                 </t>
  </si>
  <si>
    <t>RICHARD</t>
  </si>
  <si>
    <t>BOX SUTURES-16+SAMPL</t>
  </si>
  <si>
    <t xml:space="preserve">meriem                        </t>
  </si>
  <si>
    <t xml:space="preserve">POD received from cell 0732845693 M     </t>
  </si>
  <si>
    <t xml:space="preserve">SPANISH TRANSLATION                </t>
  </si>
  <si>
    <t xml:space="preserve">GABELET.                           </t>
  </si>
  <si>
    <t>SIBUSISO NTULI</t>
  </si>
  <si>
    <t>Carine</t>
  </si>
  <si>
    <t>ZAMA</t>
  </si>
  <si>
    <t xml:space="preserve">Dawn                          </t>
  </si>
  <si>
    <t xml:space="preserve">Medicross Langeberg Hospit         </t>
  </si>
  <si>
    <t>Mathapelo</t>
  </si>
  <si>
    <t>Gerad</t>
  </si>
  <si>
    <t xml:space="preserve">SSEM Mthembu Medical               </t>
  </si>
  <si>
    <t>LAUREN ROSS</t>
  </si>
  <si>
    <t>Wendy</t>
  </si>
  <si>
    <t>Lebo</t>
  </si>
  <si>
    <t xml:space="preserve">William                       </t>
  </si>
  <si>
    <t>SDUDUZO</t>
  </si>
  <si>
    <t>MARION PUTTER</t>
  </si>
  <si>
    <t>dominic</t>
  </si>
  <si>
    <t>BOPX OXERAS</t>
  </si>
  <si>
    <t xml:space="preserve">Lake Smit   Partners  Ray          </t>
  </si>
  <si>
    <t>Sr Tracey Alvarez</t>
  </si>
  <si>
    <t>Sheri</t>
  </si>
  <si>
    <t>Box Medical Equipmen</t>
  </si>
  <si>
    <t>Joy</t>
  </si>
  <si>
    <t>E GOLDBERG</t>
  </si>
  <si>
    <t xml:space="preserve">NETCARE KROON Hospit               </t>
  </si>
  <si>
    <t xml:space="preserve">VICTORIA Hospit Pharma             </t>
  </si>
  <si>
    <t>thakgalo</t>
  </si>
  <si>
    <t>melinda</t>
  </si>
  <si>
    <t xml:space="preserve">Rudzani                       </t>
  </si>
  <si>
    <t>clint</t>
  </si>
  <si>
    <t xml:space="preserve">Lesetsa                       </t>
  </si>
  <si>
    <t xml:space="preserve">Sibusiso                      </t>
  </si>
  <si>
    <t>Philly</t>
  </si>
  <si>
    <t>BOX MEDICAL EQUIPMEN</t>
  </si>
  <si>
    <t xml:space="preserve">MILLNERS DENTAL SUPPLIERS          </t>
  </si>
  <si>
    <t>ZAHIRAH ROGHEY</t>
  </si>
  <si>
    <t xml:space="preserve">Yanga                         </t>
  </si>
  <si>
    <t>BOX SUTURES-196</t>
  </si>
  <si>
    <t xml:space="preserve">S F Mbuthuma                  </t>
  </si>
  <si>
    <t xml:space="preserve">POD received from cell 0731176416 M     </t>
  </si>
  <si>
    <t>BOX SUTURES-187</t>
  </si>
  <si>
    <t>BOX OXERA 15</t>
  </si>
  <si>
    <t>cook</t>
  </si>
  <si>
    <t xml:space="preserve">XPHARM (Pty) Ltd                   </t>
  </si>
  <si>
    <t>CHRIS GROBBELAAR</t>
  </si>
  <si>
    <t>YVONNE</t>
  </si>
  <si>
    <t>POD received from cell 0847649236 M</t>
  </si>
  <si>
    <t xml:space="preserve">Respiratory Care                   </t>
  </si>
  <si>
    <t>THINA</t>
  </si>
  <si>
    <t>creswell</t>
  </si>
  <si>
    <t xml:space="preserve">Robinson Private Hospit            </t>
  </si>
  <si>
    <t>SERITI KEDIBONE</t>
  </si>
  <si>
    <t xml:space="preserve">Old Chapel Vet Clinic              </t>
  </si>
  <si>
    <t>ANTHONY</t>
  </si>
  <si>
    <t>Anelde</t>
  </si>
  <si>
    <t>BOX SUTURES-14</t>
  </si>
  <si>
    <t>VENESSA</t>
  </si>
  <si>
    <t>Mandy</t>
  </si>
  <si>
    <t>retha</t>
  </si>
  <si>
    <t>Joe   conphen</t>
  </si>
  <si>
    <t xml:space="preserve">Life Roseacres Phy                 </t>
  </si>
  <si>
    <t>Lourens Rothman</t>
  </si>
  <si>
    <t xml:space="preserve">Life Isivivana Hospital Pharma     </t>
  </si>
  <si>
    <t>KELLY MUKHEIBIR</t>
  </si>
  <si>
    <t>n burger</t>
  </si>
  <si>
    <t>c r 009940969865</t>
  </si>
  <si>
    <t>wessels</t>
  </si>
  <si>
    <t>timely</t>
  </si>
  <si>
    <t>Ninette Calitz</t>
  </si>
  <si>
    <t>Box OXERAS</t>
  </si>
  <si>
    <t>HARTS</t>
  </si>
  <si>
    <t>HARTSWATER</t>
  </si>
  <si>
    <t xml:space="preserve">Jomamed (Pty) Ltd T A              </t>
  </si>
  <si>
    <t>JEANNIE KEYSER</t>
  </si>
  <si>
    <t xml:space="preserve">BARRY VAN ZYL                 </t>
  </si>
  <si>
    <t xml:space="preserve">POD received from cell 0721915627 M     </t>
  </si>
  <si>
    <t xml:space="preserve">G J Crookes Hospit                 </t>
  </si>
  <si>
    <t>B.NDLOVU</t>
  </si>
  <si>
    <t>nosipho</t>
  </si>
  <si>
    <t xml:space="preserve">East Coast Medical                 </t>
  </si>
  <si>
    <t>NANDI</t>
  </si>
  <si>
    <t xml:space="preserve">Lenmed - Randfontein Pharmacy      </t>
  </si>
  <si>
    <t>JUALIZE VENTER</t>
  </si>
  <si>
    <t xml:space="preserve">Netcare Alberlito Pharmacy         </t>
  </si>
  <si>
    <t>DARNEL BUCKLEY</t>
  </si>
  <si>
    <t>Reshen</t>
  </si>
  <si>
    <t>THABANG</t>
  </si>
  <si>
    <t>Siyanda</t>
  </si>
  <si>
    <t xml:space="preserve">VICTORIA                      </t>
  </si>
  <si>
    <t xml:space="preserve">POD received from cell 0611162104 M     </t>
  </si>
  <si>
    <t>Edward</t>
  </si>
  <si>
    <t>POD received from cell 0717104856 M</t>
  </si>
  <si>
    <t>Roux S</t>
  </si>
  <si>
    <t xml:space="preserve">Mediclinic  S ton Pharma           </t>
  </si>
  <si>
    <t>Madeleine</t>
  </si>
  <si>
    <t xml:space="preserve">NETCARE MARGATE                    </t>
  </si>
  <si>
    <t>leon</t>
  </si>
  <si>
    <t>Fundiswa</t>
  </si>
  <si>
    <t>BOX SUTURES-50</t>
  </si>
  <si>
    <t>Lipson   Pharmacy</t>
  </si>
  <si>
    <t xml:space="preserve">Vetpoint                           </t>
  </si>
  <si>
    <t>SAM</t>
  </si>
  <si>
    <t>CARYN</t>
  </si>
  <si>
    <t xml:space="preserve">r sumelo                      </t>
  </si>
  <si>
    <t xml:space="preserve">Medicross Benoni                   </t>
  </si>
  <si>
    <t>ennie</t>
  </si>
  <si>
    <t xml:space="preserve">Netcare Cuyler                     </t>
  </si>
  <si>
    <t>naylah</t>
  </si>
  <si>
    <t xml:space="preserve">Tabitha                       </t>
  </si>
  <si>
    <t xml:space="preserve">Netcare St Augustine Hosp.         </t>
  </si>
  <si>
    <t>lyle</t>
  </si>
  <si>
    <t>SOLOMON</t>
  </si>
  <si>
    <t xml:space="preserve">Lowveld Day Hospit                 </t>
  </si>
  <si>
    <t>LOUISE FOUCHE</t>
  </si>
  <si>
    <t xml:space="preserve">aaron                         </t>
  </si>
  <si>
    <t xml:space="preserve">POD received from cell 0712723821 M     </t>
  </si>
  <si>
    <t>SEEMA BUGWANDASS</t>
  </si>
  <si>
    <t>Seema</t>
  </si>
  <si>
    <t>POD received from cell 0813084576 M</t>
  </si>
  <si>
    <t xml:space="preserve">POD received from cell 0766706547 M     </t>
  </si>
  <si>
    <t xml:space="preserve">Umhlanga Veterinary Clinic         </t>
  </si>
  <si>
    <t xml:space="preserve">Vanessa                       </t>
  </si>
  <si>
    <t xml:space="preserve">POD received from cell 0834941426 M     </t>
  </si>
  <si>
    <t xml:space="preserve">Universitas Hospit                 </t>
  </si>
  <si>
    <t>PIETER</t>
  </si>
  <si>
    <t xml:space="preserve">mothibedi                     </t>
  </si>
  <si>
    <t xml:space="preserve">POD received from cell 0728561627 M     </t>
  </si>
  <si>
    <t>ASLAM OONI</t>
  </si>
  <si>
    <t>Aslam Ooni</t>
  </si>
  <si>
    <t>YOLANDI LOUW</t>
  </si>
  <si>
    <t>MOIPONE SENONG</t>
  </si>
  <si>
    <t xml:space="preserve">The Surgical Institute             </t>
  </si>
  <si>
    <t>VELENCIA</t>
  </si>
  <si>
    <t>Lilian</t>
  </si>
  <si>
    <t xml:space="preserve">Thabang                       </t>
  </si>
  <si>
    <t xml:space="preserve">Vetscape                           </t>
  </si>
  <si>
    <t>NINA</t>
  </si>
  <si>
    <t>daylene</t>
  </si>
  <si>
    <t>POD received from cell 0732547403 M</t>
  </si>
  <si>
    <t xml:space="preserve">Dr Hans Van Heerden                </t>
  </si>
  <si>
    <t>LINDA REICH</t>
  </si>
  <si>
    <t>N Khon</t>
  </si>
  <si>
    <t>KIM GROUSO</t>
  </si>
  <si>
    <t xml:space="preserve">Disa Med Worcester Pharma          </t>
  </si>
  <si>
    <t>MRS L VOGEL</t>
  </si>
  <si>
    <t>COHEN</t>
  </si>
  <si>
    <t>BOX SUTURES SAMPLES</t>
  </si>
  <si>
    <t>Kgadi</t>
  </si>
  <si>
    <t>musa</t>
  </si>
  <si>
    <t xml:space="preserve">WC HEALTH PAARL Hospit             </t>
  </si>
  <si>
    <t>MRS M. LUDICK</t>
  </si>
  <si>
    <t>Leonie</t>
  </si>
  <si>
    <t xml:space="preserve">Life Queenstown                    </t>
  </si>
  <si>
    <t>XOLISWA MEHLALA</t>
  </si>
  <si>
    <t>ZURETHA</t>
  </si>
  <si>
    <t>chalette</t>
  </si>
  <si>
    <t xml:space="preserve">Mediclinic Vergelegen Pharmacy     </t>
  </si>
  <si>
    <t>THE PHARMACIST</t>
  </si>
  <si>
    <t>edward</t>
  </si>
  <si>
    <t xml:space="preserve">Worcester Provincial Hospit        </t>
  </si>
  <si>
    <t>I GESWIND</t>
  </si>
  <si>
    <t xml:space="preserve">Tongaat Community                  </t>
  </si>
  <si>
    <t>Z.L DLUDLA</t>
  </si>
  <si>
    <t xml:space="preserve">NETCARE KROON                      </t>
  </si>
  <si>
    <t xml:space="preserve">LIFE ROSEACRES PHY                 </t>
  </si>
  <si>
    <t>LOURENS</t>
  </si>
  <si>
    <t xml:space="preserve">ABAQULUSI PRIVATE HOSPIT           </t>
  </si>
  <si>
    <t>JEFFREY JACOBS</t>
  </si>
  <si>
    <t>CPTT649001</t>
  </si>
  <si>
    <t>DOC / FUE / INS</t>
  </si>
  <si>
    <t xml:space="preserve">Tau Medical Supplies (Pty) Ltd     </t>
  </si>
  <si>
    <t>DELRAY LEVINE</t>
  </si>
  <si>
    <t>PETRO NAUDE</t>
  </si>
  <si>
    <t>CITRU</t>
  </si>
  <si>
    <t>CITRUSDAL</t>
  </si>
  <si>
    <t xml:space="preserve">WC Health citrusdal Hospit         </t>
  </si>
  <si>
    <t>MR G.MEYER</t>
  </si>
  <si>
    <t>TINO</t>
  </si>
  <si>
    <t>POD received from cell 0826761123 M</t>
  </si>
  <si>
    <t>J VOLSCHENK</t>
  </si>
  <si>
    <t xml:space="preserve">Netcare Garden City Clinic         </t>
  </si>
  <si>
    <t>XOLI MJIYAKHO</t>
  </si>
  <si>
    <t>Xolisile</t>
  </si>
  <si>
    <t>SOYISELE MIGGIELS</t>
  </si>
  <si>
    <t>Aslam</t>
  </si>
  <si>
    <t>TANIQUE CHRISTOFFELS</t>
  </si>
  <si>
    <t xml:space="preserve">Musa                          </t>
  </si>
  <si>
    <t xml:space="preserve">POD received from cell 0795189773 M     </t>
  </si>
  <si>
    <t xml:space="preserve">Netcare Kingsway Pharmacy          </t>
  </si>
  <si>
    <t>HUSHENDRAN MOODLEY</t>
  </si>
  <si>
    <t xml:space="preserve">AHMED Al-Kadi PHY                  </t>
  </si>
  <si>
    <t xml:space="preserve">Mamello Clinical Solutions (Pt     </t>
  </si>
  <si>
    <t>Rashied</t>
  </si>
  <si>
    <t>MARIA</t>
  </si>
  <si>
    <t xml:space="preserve">Netcare Umhlanga Hospit            </t>
  </si>
  <si>
    <t>GORDON GOVENDER</t>
  </si>
  <si>
    <t>SELAELO MABITSI</t>
  </si>
  <si>
    <t xml:space="preserve">Netcare Linksfield Prk Hospit      </t>
  </si>
  <si>
    <t>CHRISTIAAN MDAKA</t>
  </si>
  <si>
    <t>Christian Mdaka</t>
  </si>
  <si>
    <t>John</t>
  </si>
  <si>
    <t xml:space="preserve">GABLE MEDICAL                      </t>
  </si>
  <si>
    <t>POD received from cell 0640882767 M</t>
  </si>
  <si>
    <t>CARL BLOM</t>
  </si>
  <si>
    <t>C Opperman</t>
  </si>
  <si>
    <t>presh</t>
  </si>
  <si>
    <t xml:space="preserve">POD received from cell 0714419434 M     </t>
  </si>
  <si>
    <t>Tabitha</t>
  </si>
  <si>
    <t xml:space="preserve">lesetsa                       </t>
  </si>
  <si>
    <t xml:space="preserve">POD received from cell 0787466889 M     </t>
  </si>
  <si>
    <t>Chrishie</t>
  </si>
  <si>
    <t>raw</t>
  </si>
  <si>
    <t>kendrick</t>
  </si>
  <si>
    <t xml:space="preserve">Mdc Constantia Prk                 </t>
  </si>
  <si>
    <t xml:space="preserve">karla                         </t>
  </si>
  <si>
    <t xml:space="preserve">POD received from cell 0787568089 M     </t>
  </si>
  <si>
    <t xml:space="preserve">VICTORIA PRIVATE Hospit            </t>
  </si>
  <si>
    <t xml:space="preserve">Mdc Kalahari Katarak En Oog Se     </t>
  </si>
  <si>
    <t>Theatre</t>
  </si>
  <si>
    <t>V LIEBENBERG</t>
  </si>
  <si>
    <t xml:space="preserve">DR Roger Graham                    </t>
  </si>
  <si>
    <t>SR BETS</t>
  </si>
  <si>
    <t xml:space="preserve">sandy                         </t>
  </si>
  <si>
    <t>FANULE</t>
  </si>
  <si>
    <t xml:space="preserve">Xavier                        </t>
  </si>
  <si>
    <t>Moneth</t>
  </si>
  <si>
    <t xml:space="preserve">Mediclinic Pietermaritzburg Ph     </t>
  </si>
  <si>
    <t>Kash</t>
  </si>
  <si>
    <t xml:space="preserve">STONEHENGE STEEL                   </t>
  </si>
  <si>
    <t xml:space="preserve">GABLDER MEDICAL-CPT                </t>
  </si>
  <si>
    <t>L MARANG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</si>
</sst>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919"/>
  <sheetViews>
    <sheetView tabSelected="1" topLeftCell="C1" workbookViewId="0">
      <selection activeCell="I146" sqref="I146"/>
    </sheetView>
  </sheetViews>
  <sheetFormatPr defaultRowHeight="15" x14ac:dyDescent="0.2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5.28515625" bestFit="1" customWidth="1"/>
    <col min="6" max="6" width="10.7109375" bestFit="1" customWidth="1"/>
    <col min="7" max="7" width="7" bestFit="1" customWidth="1"/>
    <col min="8" max="8" width="7.7109375" bestFit="1" customWidth="1"/>
    <col min="9" max="9" width="26.42578125" bestFit="1" customWidth="1"/>
    <col min="10" max="10" width="37.570312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8.5703125" bestFit="1" customWidth="1"/>
    <col min="15" max="15" width="4.85546875" bestFit="1" customWidth="1"/>
    <col min="16" max="16" width="32.7109375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0" width="4.5703125" bestFit="1" customWidth="1"/>
    <col min="31" max="31" width="7" bestFit="1" customWidth="1"/>
    <col min="32" max="32" width="4.5703125" bestFit="1" customWidth="1"/>
    <col min="33" max="33" width="7" bestFit="1" customWidth="1"/>
    <col min="34" max="34" width="4.5703125" bestFit="1" customWidth="1"/>
    <col min="35" max="35" width="5" bestFit="1" customWidth="1"/>
    <col min="36" max="36" width="4.5703125" bestFit="1" customWidth="1"/>
    <col min="37" max="37" width="8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8" width="4.5703125" customWidth="1"/>
    <col min="59" max="59" width="13.7109375" bestFit="1" customWidth="1"/>
    <col min="60" max="60" width="6.85546875" bestFit="1" customWidth="1"/>
    <col min="61" max="61" width="7" bestFit="1" customWidth="1"/>
    <col min="62" max="62" width="7.28515625" bestFit="1" customWidth="1"/>
    <col min="63" max="63" width="8" bestFit="1" customWidth="1"/>
    <col min="64" max="64" width="10" bestFit="1" customWidth="1"/>
    <col min="65" max="65" width="9" bestFit="1" customWidth="1"/>
    <col min="66" max="66" width="10" bestFit="1" customWidth="1"/>
    <col min="68" max="68" width="31.7109375" bestFit="1" customWidth="1"/>
    <col min="69" max="69" width="32.85546875" bestFit="1" customWidth="1"/>
    <col min="70" max="70" width="30.5703125" bestFit="1" customWidth="1"/>
    <col min="71" max="71" width="10.7109375" bestFit="1" customWidth="1"/>
    <col min="72" max="72" width="9.7109375" bestFit="1" customWidth="1"/>
    <col min="73" max="73" width="33.57031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15.7109375" bestFit="1" customWidth="1"/>
    <col min="79" max="79" width="39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51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378</v>
      </c>
      <c r="B2" t="s">
        <v>379</v>
      </c>
      <c r="C2" t="s">
        <v>72</v>
      </c>
      <c r="E2" t="str">
        <f>"GAB2003803"</f>
        <v>GAB2003803</v>
      </c>
      <c r="F2" s="2">
        <v>44368</v>
      </c>
      <c r="G2">
        <v>202112</v>
      </c>
      <c r="H2" t="s">
        <v>127</v>
      </c>
      <c r="I2" t="s">
        <v>128</v>
      </c>
      <c r="J2" t="s">
        <v>380</v>
      </c>
      <c r="K2" t="s">
        <v>75</v>
      </c>
      <c r="L2" t="s">
        <v>209</v>
      </c>
      <c r="M2" t="s">
        <v>210</v>
      </c>
      <c r="N2" t="s">
        <v>381</v>
      </c>
      <c r="O2" t="s">
        <v>230</v>
      </c>
      <c r="P2" t="str">
        <f>"CT066765                      "</f>
        <v xml:space="preserve">CT066765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23.47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1.8</v>
      </c>
      <c r="BJ2">
        <v>8.1</v>
      </c>
      <c r="BK2">
        <v>9</v>
      </c>
      <c r="BL2">
        <v>130.53</v>
      </c>
      <c r="BM2">
        <v>19.579999999999998</v>
      </c>
      <c r="BN2">
        <v>150.11000000000001</v>
      </c>
      <c r="BO2">
        <v>150.11000000000001</v>
      </c>
      <c r="BQ2" t="s">
        <v>382</v>
      </c>
      <c r="BR2" t="s">
        <v>383</v>
      </c>
      <c r="BS2" s="2">
        <v>44370</v>
      </c>
      <c r="BT2" s="3">
        <v>0.34652777777777777</v>
      </c>
      <c r="BU2" t="s">
        <v>384</v>
      </c>
      <c r="BV2" t="s">
        <v>79</v>
      </c>
      <c r="BY2">
        <v>40739.199999999997</v>
      </c>
      <c r="CA2" t="s">
        <v>256</v>
      </c>
      <c r="CC2" t="s">
        <v>210</v>
      </c>
      <c r="CD2">
        <v>1930</v>
      </c>
      <c r="CE2" t="s">
        <v>99</v>
      </c>
      <c r="CF2" s="2">
        <v>44371</v>
      </c>
      <c r="CI2">
        <v>2</v>
      </c>
      <c r="CJ2">
        <v>2</v>
      </c>
      <c r="CK2" t="s">
        <v>237</v>
      </c>
      <c r="CL2" t="s">
        <v>80</v>
      </c>
    </row>
    <row r="3" spans="1:92" x14ac:dyDescent="0.25">
      <c r="A3" t="s">
        <v>378</v>
      </c>
      <c r="B3" t="s">
        <v>379</v>
      </c>
      <c r="C3" t="s">
        <v>72</v>
      </c>
      <c r="E3" t="str">
        <f>"GAB2003791"</f>
        <v>GAB2003791</v>
      </c>
      <c r="F3" s="2">
        <v>44368</v>
      </c>
      <c r="G3">
        <v>202112</v>
      </c>
      <c r="H3" t="s">
        <v>127</v>
      </c>
      <c r="I3" t="s">
        <v>128</v>
      </c>
      <c r="J3" t="s">
        <v>380</v>
      </c>
      <c r="K3" t="s">
        <v>75</v>
      </c>
      <c r="L3" t="s">
        <v>358</v>
      </c>
      <c r="M3" t="s">
        <v>359</v>
      </c>
      <c r="N3" t="s">
        <v>385</v>
      </c>
      <c r="O3" t="s">
        <v>230</v>
      </c>
      <c r="P3" t="str">
        <f>"CT066760                      "</f>
        <v xml:space="preserve">CT066760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29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2</v>
      </c>
      <c r="BI3">
        <v>7.7</v>
      </c>
      <c r="BJ3">
        <v>25.6</v>
      </c>
      <c r="BK3">
        <v>26</v>
      </c>
      <c r="BL3">
        <v>160.08000000000001</v>
      </c>
      <c r="BM3">
        <v>24.01</v>
      </c>
      <c r="BN3">
        <v>184.09</v>
      </c>
      <c r="BO3">
        <v>184.09</v>
      </c>
      <c r="BQ3" t="s">
        <v>386</v>
      </c>
      <c r="BR3" t="s">
        <v>383</v>
      </c>
      <c r="BS3" s="2">
        <v>44370</v>
      </c>
      <c r="BT3" s="3">
        <v>0.43611111111111112</v>
      </c>
      <c r="BU3" t="s">
        <v>387</v>
      </c>
      <c r="BV3" t="s">
        <v>79</v>
      </c>
      <c r="BY3">
        <v>127860.74</v>
      </c>
      <c r="CA3" t="s">
        <v>388</v>
      </c>
      <c r="CC3" t="s">
        <v>359</v>
      </c>
      <c r="CD3">
        <v>9301</v>
      </c>
      <c r="CE3" t="s">
        <v>99</v>
      </c>
      <c r="CF3" s="2">
        <v>44371</v>
      </c>
      <c r="CI3">
        <v>2</v>
      </c>
      <c r="CJ3">
        <v>2</v>
      </c>
      <c r="CK3" t="s">
        <v>234</v>
      </c>
      <c r="CL3" t="s">
        <v>80</v>
      </c>
    </row>
    <row r="4" spans="1:92" x14ac:dyDescent="0.25">
      <c r="A4" t="s">
        <v>378</v>
      </c>
      <c r="B4" t="s">
        <v>379</v>
      </c>
      <c r="C4" t="s">
        <v>72</v>
      </c>
      <c r="E4" t="str">
        <f>"GAB2003789"</f>
        <v>GAB2003789</v>
      </c>
      <c r="F4" s="2">
        <v>44368</v>
      </c>
      <c r="G4">
        <v>202112</v>
      </c>
      <c r="H4" t="s">
        <v>127</v>
      </c>
      <c r="I4" t="s">
        <v>128</v>
      </c>
      <c r="J4" t="s">
        <v>380</v>
      </c>
      <c r="K4" t="s">
        <v>75</v>
      </c>
      <c r="L4" t="s">
        <v>351</v>
      </c>
      <c r="M4" t="s">
        <v>352</v>
      </c>
      <c r="N4" t="s">
        <v>389</v>
      </c>
      <c r="O4" t="s">
        <v>230</v>
      </c>
      <c r="P4" t="str">
        <f>"CT066735                      "</f>
        <v xml:space="preserve">CT066735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38.700000000000003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2</v>
      </c>
      <c r="BI4">
        <v>8.4</v>
      </c>
      <c r="BJ4">
        <v>25.2</v>
      </c>
      <c r="BK4">
        <v>26</v>
      </c>
      <c r="BL4">
        <v>211.98</v>
      </c>
      <c r="BM4">
        <v>31.8</v>
      </c>
      <c r="BN4">
        <v>243.78</v>
      </c>
      <c r="BO4">
        <v>243.78</v>
      </c>
      <c r="BQ4" t="s">
        <v>390</v>
      </c>
      <c r="BR4" t="s">
        <v>383</v>
      </c>
      <c r="BS4" s="2">
        <v>44370</v>
      </c>
      <c r="BT4" s="3">
        <v>0.40902777777777777</v>
      </c>
      <c r="BU4" t="s">
        <v>391</v>
      </c>
      <c r="BV4" t="s">
        <v>79</v>
      </c>
      <c r="BY4">
        <v>126147.58</v>
      </c>
      <c r="CA4" t="s">
        <v>392</v>
      </c>
      <c r="CC4" t="s">
        <v>352</v>
      </c>
      <c r="CD4">
        <v>2500</v>
      </c>
      <c r="CE4" t="s">
        <v>99</v>
      </c>
      <c r="CF4" s="2">
        <v>44370</v>
      </c>
      <c r="CI4">
        <v>2</v>
      </c>
      <c r="CJ4">
        <v>2</v>
      </c>
      <c r="CK4" t="s">
        <v>393</v>
      </c>
      <c r="CL4" t="s">
        <v>80</v>
      </c>
    </row>
    <row r="5" spans="1:92" x14ac:dyDescent="0.25">
      <c r="A5" t="s">
        <v>378</v>
      </c>
      <c r="B5" t="s">
        <v>379</v>
      </c>
      <c r="C5" t="s">
        <v>72</v>
      </c>
      <c r="E5" t="str">
        <f>"GAB2003785"</f>
        <v>GAB2003785</v>
      </c>
      <c r="F5" s="2">
        <v>44368</v>
      </c>
      <c r="G5">
        <v>202112</v>
      </c>
      <c r="H5" t="s">
        <v>127</v>
      </c>
      <c r="I5" t="s">
        <v>128</v>
      </c>
      <c r="J5" t="s">
        <v>380</v>
      </c>
      <c r="K5" t="s">
        <v>75</v>
      </c>
      <c r="L5" t="s">
        <v>394</v>
      </c>
      <c r="M5" t="s">
        <v>395</v>
      </c>
      <c r="N5" t="s">
        <v>396</v>
      </c>
      <c r="O5" t="s">
        <v>230</v>
      </c>
      <c r="P5" t="str">
        <f>"CT066758                      "</f>
        <v xml:space="preserve">CT066758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23.47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0.3</v>
      </c>
      <c r="BJ5">
        <v>2.2000000000000002</v>
      </c>
      <c r="BK5">
        <v>3</v>
      </c>
      <c r="BL5">
        <v>130.53</v>
      </c>
      <c r="BM5">
        <v>19.579999999999998</v>
      </c>
      <c r="BN5">
        <v>150.11000000000001</v>
      </c>
      <c r="BO5">
        <v>150.11000000000001</v>
      </c>
      <c r="BQ5" t="s">
        <v>397</v>
      </c>
      <c r="BR5" t="s">
        <v>383</v>
      </c>
      <c r="BS5" s="2">
        <v>44369</v>
      </c>
      <c r="BT5" s="3">
        <v>0.38541666666666669</v>
      </c>
      <c r="BU5" t="s">
        <v>398</v>
      </c>
      <c r="BV5" t="s">
        <v>79</v>
      </c>
      <c r="BY5">
        <v>11129.04</v>
      </c>
      <c r="CA5" t="s">
        <v>399</v>
      </c>
      <c r="CC5" t="s">
        <v>395</v>
      </c>
      <c r="CD5">
        <v>2571</v>
      </c>
      <c r="CE5" t="s">
        <v>99</v>
      </c>
      <c r="CF5" s="2">
        <v>44370</v>
      </c>
      <c r="CI5">
        <v>3</v>
      </c>
      <c r="CJ5">
        <v>1</v>
      </c>
      <c r="CK5" t="s">
        <v>237</v>
      </c>
      <c r="CL5" t="s">
        <v>80</v>
      </c>
    </row>
    <row r="6" spans="1:92" x14ac:dyDescent="0.25">
      <c r="A6" t="s">
        <v>378</v>
      </c>
      <c r="B6" t="s">
        <v>379</v>
      </c>
      <c r="C6" t="s">
        <v>72</v>
      </c>
      <c r="E6" t="str">
        <f>"GAB2003787"</f>
        <v>GAB2003787</v>
      </c>
      <c r="F6" s="2">
        <v>44368</v>
      </c>
      <c r="G6">
        <v>202112</v>
      </c>
      <c r="H6" t="s">
        <v>127</v>
      </c>
      <c r="I6" t="s">
        <v>128</v>
      </c>
      <c r="J6" t="s">
        <v>380</v>
      </c>
      <c r="K6" t="s">
        <v>75</v>
      </c>
      <c r="L6" t="s">
        <v>267</v>
      </c>
      <c r="M6" t="s">
        <v>268</v>
      </c>
      <c r="N6" t="s">
        <v>400</v>
      </c>
      <c r="O6" t="s">
        <v>230</v>
      </c>
      <c r="P6" t="str">
        <f>"CT066662                      "</f>
        <v xml:space="preserve">CT066662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29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14.6</v>
      </c>
      <c r="BJ6">
        <v>26</v>
      </c>
      <c r="BK6">
        <v>26</v>
      </c>
      <c r="BL6">
        <v>160.08000000000001</v>
      </c>
      <c r="BM6">
        <v>24.01</v>
      </c>
      <c r="BN6">
        <v>184.09</v>
      </c>
      <c r="BO6">
        <v>184.09</v>
      </c>
      <c r="BQ6" t="s">
        <v>401</v>
      </c>
      <c r="BR6" t="s">
        <v>383</v>
      </c>
      <c r="BS6" s="2">
        <v>44370</v>
      </c>
      <c r="BT6" s="3">
        <v>0.38472222222222219</v>
      </c>
      <c r="BU6" t="s">
        <v>269</v>
      </c>
      <c r="BV6" t="s">
        <v>79</v>
      </c>
      <c r="BY6">
        <v>130168.75</v>
      </c>
      <c r="CA6" t="s">
        <v>270</v>
      </c>
      <c r="CC6" t="s">
        <v>268</v>
      </c>
      <c r="CD6">
        <v>157</v>
      </c>
      <c r="CE6" t="s">
        <v>99</v>
      </c>
      <c r="CF6" s="2">
        <v>44370</v>
      </c>
      <c r="CI6">
        <v>2</v>
      </c>
      <c r="CJ6">
        <v>2</v>
      </c>
      <c r="CK6" t="s">
        <v>234</v>
      </c>
      <c r="CL6" t="s">
        <v>80</v>
      </c>
    </row>
    <row r="7" spans="1:92" x14ac:dyDescent="0.25">
      <c r="A7" t="s">
        <v>378</v>
      </c>
      <c r="B7" t="s">
        <v>379</v>
      </c>
      <c r="C7" t="s">
        <v>72</v>
      </c>
      <c r="E7" t="str">
        <f>"GAB2003788"</f>
        <v>GAB2003788</v>
      </c>
      <c r="F7" s="2">
        <v>44368</v>
      </c>
      <c r="G7">
        <v>202112</v>
      </c>
      <c r="H7" t="s">
        <v>127</v>
      </c>
      <c r="I7" t="s">
        <v>128</v>
      </c>
      <c r="J7" t="s">
        <v>380</v>
      </c>
      <c r="K7" t="s">
        <v>75</v>
      </c>
      <c r="L7" t="s">
        <v>107</v>
      </c>
      <c r="M7" t="s">
        <v>108</v>
      </c>
      <c r="N7" t="s">
        <v>402</v>
      </c>
      <c r="O7" t="s">
        <v>230</v>
      </c>
      <c r="P7" t="str">
        <f>"CT066506                      "</f>
        <v xml:space="preserve">CT066506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19.71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3.6</v>
      </c>
      <c r="BJ7">
        <v>2.5</v>
      </c>
      <c r="BK7">
        <v>4</v>
      </c>
      <c r="BL7">
        <v>110.42</v>
      </c>
      <c r="BM7">
        <v>16.559999999999999</v>
      </c>
      <c r="BN7">
        <v>126.98</v>
      </c>
      <c r="BO7">
        <v>126.98</v>
      </c>
      <c r="BQ7" t="s">
        <v>403</v>
      </c>
      <c r="BR7" t="s">
        <v>383</v>
      </c>
      <c r="BS7" s="2">
        <v>44370</v>
      </c>
      <c r="BT7" s="3">
        <v>0.33680555555555558</v>
      </c>
      <c r="BU7" t="s">
        <v>404</v>
      </c>
      <c r="BV7" t="s">
        <v>79</v>
      </c>
      <c r="BY7">
        <v>12705</v>
      </c>
      <c r="CA7" t="s">
        <v>335</v>
      </c>
      <c r="CC7" t="s">
        <v>108</v>
      </c>
      <c r="CD7">
        <v>3629</v>
      </c>
      <c r="CE7" t="s">
        <v>99</v>
      </c>
      <c r="CF7" s="2">
        <v>44371</v>
      </c>
      <c r="CI7">
        <v>2</v>
      </c>
      <c r="CJ7">
        <v>2</v>
      </c>
      <c r="CK7" t="s">
        <v>234</v>
      </c>
      <c r="CL7" t="s">
        <v>80</v>
      </c>
    </row>
    <row r="8" spans="1:92" x14ac:dyDescent="0.25">
      <c r="A8" t="s">
        <v>378</v>
      </c>
      <c r="B8" t="s">
        <v>379</v>
      </c>
      <c r="C8" t="s">
        <v>72</v>
      </c>
      <c r="E8" t="str">
        <f>"GAB2003799"</f>
        <v>GAB2003799</v>
      </c>
      <c r="F8" s="2">
        <v>44368</v>
      </c>
      <c r="G8">
        <v>202112</v>
      </c>
      <c r="H8" t="s">
        <v>127</v>
      </c>
      <c r="I8" t="s">
        <v>128</v>
      </c>
      <c r="J8" t="s">
        <v>380</v>
      </c>
      <c r="K8" t="s">
        <v>75</v>
      </c>
      <c r="L8" t="s">
        <v>83</v>
      </c>
      <c r="M8" t="s">
        <v>84</v>
      </c>
      <c r="N8" t="s">
        <v>405</v>
      </c>
      <c r="O8" t="s">
        <v>230</v>
      </c>
      <c r="P8" t="str">
        <f>"CT066766                      "</f>
        <v xml:space="preserve">CT066766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28.15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2</v>
      </c>
      <c r="BI8">
        <v>9.1</v>
      </c>
      <c r="BJ8">
        <v>24.7</v>
      </c>
      <c r="BK8">
        <v>25</v>
      </c>
      <c r="BL8">
        <v>155.56</v>
      </c>
      <c r="BM8">
        <v>23.33</v>
      </c>
      <c r="BN8">
        <v>178.89</v>
      </c>
      <c r="BO8">
        <v>178.89</v>
      </c>
      <c r="BQ8" t="s">
        <v>406</v>
      </c>
      <c r="BR8" t="s">
        <v>383</v>
      </c>
      <c r="BS8" s="2">
        <v>44370</v>
      </c>
      <c r="BT8" s="3">
        <v>0.40277777777777773</v>
      </c>
      <c r="BU8" t="s">
        <v>407</v>
      </c>
      <c r="BV8" t="s">
        <v>79</v>
      </c>
      <c r="BY8">
        <v>123582.96</v>
      </c>
      <c r="CA8" t="s">
        <v>85</v>
      </c>
      <c r="CC8" t="s">
        <v>84</v>
      </c>
      <c r="CD8">
        <v>3201</v>
      </c>
      <c r="CE8" t="s">
        <v>99</v>
      </c>
      <c r="CF8" s="2">
        <v>44371</v>
      </c>
      <c r="CI8">
        <v>3</v>
      </c>
      <c r="CJ8">
        <v>2</v>
      </c>
      <c r="CK8" t="s">
        <v>234</v>
      </c>
      <c r="CL8" t="s">
        <v>80</v>
      </c>
    </row>
    <row r="9" spans="1:92" x14ac:dyDescent="0.25">
      <c r="A9" t="s">
        <v>378</v>
      </c>
      <c r="B9" t="s">
        <v>379</v>
      </c>
      <c r="C9" t="s">
        <v>72</v>
      </c>
      <c r="E9" t="str">
        <f>"GAB2003800"</f>
        <v>GAB2003800</v>
      </c>
      <c r="F9" s="2">
        <v>44368</v>
      </c>
      <c r="G9">
        <v>202112</v>
      </c>
      <c r="H9" t="s">
        <v>127</v>
      </c>
      <c r="I9" t="s">
        <v>128</v>
      </c>
      <c r="J9" t="s">
        <v>380</v>
      </c>
      <c r="K9" t="s">
        <v>75</v>
      </c>
      <c r="L9" t="s">
        <v>109</v>
      </c>
      <c r="M9" t="s">
        <v>110</v>
      </c>
      <c r="N9" t="s">
        <v>408</v>
      </c>
      <c r="O9" t="s">
        <v>230</v>
      </c>
      <c r="P9" t="str">
        <f>"CT066769                      "</f>
        <v xml:space="preserve">CT066769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115.94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10</v>
      </c>
      <c r="BI9">
        <v>45.2</v>
      </c>
      <c r="BJ9">
        <v>128.6</v>
      </c>
      <c r="BK9">
        <v>129</v>
      </c>
      <c r="BL9">
        <v>625.03</v>
      </c>
      <c r="BM9">
        <v>93.75</v>
      </c>
      <c r="BN9">
        <v>718.78</v>
      </c>
      <c r="BO9">
        <v>718.78</v>
      </c>
      <c r="BQ9" t="s">
        <v>409</v>
      </c>
      <c r="BR9" t="s">
        <v>383</v>
      </c>
      <c r="BS9" s="2">
        <v>44370</v>
      </c>
      <c r="BT9" s="3">
        <v>0.43611111111111112</v>
      </c>
      <c r="BU9" t="s">
        <v>410</v>
      </c>
      <c r="BV9" t="s">
        <v>79</v>
      </c>
      <c r="BY9">
        <v>642812.09</v>
      </c>
      <c r="CA9" t="s">
        <v>411</v>
      </c>
      <c r="CC9" t="s">
        <v>110</v>
      </c>
      <c r="CD9">
        <v>2193</v>
      </c>
      <c r="CE9" t="s">
        <v>99</v>
      </c>
      <c r="CF9" s="2">
        <v>44370</v>
      </c>
      <c r="CI9">
        <v>2</v>
      </c>
      <c r="CJ9">
        <v>2</v>
      </c>
      <c r="CK9" t="s">
        <v>234</v>
      </c>
      <c r="CL9" t="s">
        <v>80</v>
      </c>
    </row>
    <row r="10" spans="1:92" x14ac:dyDescent="0.25">
      <c r="A10" t="s">
        <v>378</v>
      </c>
      <c r="B10" t="s">
        <v>379</v>
      </c>
      <c r="C10" t="s">
        <v>72</v>
      </c>
      <c r="E10" t="str">
        <f>"GAB2003797"</f>
        <v>GAB2003797</v>
      </c>
      <c r="F10" s="2">
        <v>44368</v>
      </c>
      <c r="G10">
        <v>202112</v>
      </c>
      <c r="H10" t="s">
        <v>127</v>
      </c>
      <c r="I10" t="s">
        <v>128</v>
      </c>
      <c r="J10" t="s">
        <v>380</v>
      </c>
      <c r="K10" t="s">
        <v>75</v>
      </c>
      <c r="L10" t="s">
        <v>100</v>
      </c>
      <c r="M10" t="s">
        <v>101</v>
      </c>
      <c r="N10" t="s">
        <v>412</v>
      </c>
      <c r="O10" t="s">
        <v>230</v>
      </c>
      <c r="P10" t="str">
        <f>"CT066704                      "</f>
        <v xml:space="preserve">CT066704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19.71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1.4</v>
      </c>
      <c r="BJ10">
        <v>5.9</v>
      </c>
      <c r="BK10">
        <v>6</v>
      </c>
      <c r="BL10">
        <v>110.42</v>
      </c>
      <c r="BM10">
        <v>16.559999999999999</v>
      </c>
      <c r="BN10">
        <v>126.98</v>
      </c>
      <c r="BO10">
        <v>126.98</v>
      </c>
      <c r="BQ10" t="s">
        <v>413</v>
      </c>
      <c r="BR10" t="s">
        <v>383</v>
      </c>
      <c r="BS10" s="2">
        <v>44370</v>
      </c>
      <c r="BT10" s="3">
        <v>0.40486111111111112</v>
      </c>
      <c r="BU10" t="s">
        <v>414</v>
      </c>
      <c r="BV10" t="s">
        <v>79</v>
      </c>
      <c r="BY10">
        <v>29447.040000000001</v>
      </c>
      <c r="CA10" t="s">
        <v>189</v>
      </c>
      <c r="CC10" t="s">
        <v>101</v>
      </c>
      <c r="CD10">
        <v>3610</v>
      </c>
      <c r="CE10" t="s">
        <v>99</v>
      </c>
      <c r="CF10" s="2">
        <v>44371</v>
      </c>
      <c r="CI10">
        <v>2</v>
      </c>
      <c r="CJ10">
        <v>2</v>
      </c>
      <c r="CK10" t="s">
        <v>234</v>
      </c>
      <c r="CL10" t="s">
        <v>80</v>
      </c>
    </row>
    <row r="11" spans="1:92" x14ac:dyDescent="0.25">
      <c r="A11" t="s">
        <v>378</v>
      </c>
      <c r="B11" t="s">
        <v>379</v>
      </c>
      <c r="C11" t="s">
        <v>72</v>
      </c>
      <c r="E11" t="str">
        <f>"GAB2003793"</f>
        <v>GAB2003793</v>
      </c>
      <c r="F11" s="2">
        <v>44368</v>
      </c>
      <c r="G11">
        <v>202112</v>
      </c>
      <c r="H11" t="s">
        <v>127</v>
      </c>
      <c r="I11" t="s">
        <v>128</v>
      </c>
      <c r="J11" t="s">
        <v>380</v>
      </c>
      <c r="K11" t="s">
        <v>75</v>
      </c>
      <c r="L11" t="s">
        <v>100</v>
      </c>
      <c r="M11" t="s">
        <v>101</v>
      </c>
      <c r="N11" t="s">
        <v>415</v>
      </c>
      <c r="O11" t="s">
        <v>230</v>
      </c>
      <c r="P11" t="str">
        <f>"CT066764                      "</f>
        <v xml:space="preserve">CT066764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19.71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0.5</v>
      </c>
      <c r="BJ11">
        <v>1.7</v>
      </c>
      <c r="BK11">
        <v>2</v>
      </c>
      <c r="BL11">
        <v>110.42</v>
      </c>
      <c r="BM11">
        <v>16.559999999999999</v>
      </c>
      <c r="BN11">
        <v>126.98</v>
      </c>
      <c r="BO11">
        <v>126.98</v>
      </c>
      <c r="BQ11" t="s">
        <v>416</v>
      </c>
      <c r="BR11" t="s">
        <v>383</v>
      </c>
      <c r="BS11" s="2">
        <v>44370</v>
      </c>
      <c r="BT11" s="3">
        <v>0.62361111111111112</v>
      </c>
      <c r="BU11" t="s">
        <v>417</v>
      </c>
      <c r="BV11" t="s">
        <v>79</v>
      </c>
      <c r="BY11">
        <v>8529.92</v>
      </c>
      <c r="CA11" t="s">
        <v>361</v>
      </c>
      <c r="CC11" t="s">
        <v>101</v>
      </c>
      <c r="CD11">
        <v>3610</v>
      </c>
      <c r="CE11" t="s">
        <v>99</v>
      </c>
      <c r="CF11" s="2">
        <v>44371</v>
      </c>
      <c r="CI11">
        <v>2</v>
      </c>
      <c r="CJ11">
        <v>2</v>
      </c>
      <c r="CK11" t="s">
        <v>234</v>
      </c>
      <c r="CL11" t="s">
        <v>80</v>
      </c>
    </row>
    <row r="12" spans="1:92" x14ac:dyDescent="0.25">
      <c r="A12" t="s">
        <v>378</v>
      </c>
      <c r="B12" t="s">
        <v>379</v>
      </c>
      <c r="C12" t="s">
        <v>72</v>
      </c>
      <c r="E12" t="str">
        <f>"GAB2003792"</f>
        <v>GAB2003792</v>
      </c>
      <c r="F12" s="2">
        <v>44368</v>
      </c>
      <c r="G12">
        <v>202112</v>
      </c>
      <c r="H12" t="s">
        <v>127</v>
      </c>
      <c r="I12" t="s">
        <v>128</v>
      </c>
      <c r="J12" t="s">
        <v>380</v>
      </c>
      <c r="K12" t="s">
        <v>75</v>
      </c>
      <c r="L12" t="s">
        <v>109</v>
      </c>
      <c r="M12" t="s">
        <v>110</v>
      </c>
      <c r="N12" t="s">
        <v>418</v>
      </c>
      <c r="O12" t="s">
        <v>230</v>
      </c>
      <c r="P12" t="str">
        <f>"CT066763                      "</f>
        <v xml:space="preserve">CT066763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19.71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0.2</v>
      </c>
      <c r="BJ12">
        <v>1.8</v>
      </c>
      <c r="BK12">
        <v>2</v>
      </c>
      <c r="BL12">
        <v>110.42</v>
      </c>
      <c r="BM12">
        <v>16.559999999999999</v>
      </c>
      <c r="BN12">
        <v>126.98</v>
      </c>
      <c r="BO12">
        <v>126.98</v>
      </c>
      <c r="BQ12" t="s">
        <v>419</v>
      </c>
      <c r="BR12" t="s">
        <v>383</v>
      </c>
      <c r="BS12" s="2">
        <v>44369</v>
      </c>
      <c r="BT12" s="3">
        <v>0.37291666666666662</v>
      </c>
      <c r="BU12" t="s">
        <v>420</v>
      </c>
      <c r="BV12" t="s">
        <v>79</v>
      </c>
      <c r="BY12">
        <v>9203.0400000000009</v>
      </c>
      <c r="CA12" t="s">
        <v>372</v>
      </c>
      <c r="CC12" t="s">
        <v>110</v>
      </c>
      <c r="CD12">
        <v>2021</v>
      </c>
      <c r="CE12" t="s">
        <v>99</v>
      </c>
      <c r="CF12" s="2">
        <v>44370</v>
      </c>
      <c r="CI12">
        <v>2</v>
      </c>
      <c r="CJ12">
        <v>1</v>
      </c>
      <c r="CK12" t="s">
        <v>234</v>
      </c>
      <c r="CL12" t="s">
        <v>80</v>
      </c>
    </row>
    <row r="13" spans="1:92" x14ac:dyDescent="0.25">
      <c r="A13" t="s">
        <v>378</v>
      </c>
      <c r="B13" t="s">
        <v>379</v>
      </c>
      <c r="C13" t="s">
        <v>72</v>
      </c>
      <c r="E13" t="str">
        <f>"GAB2003823"</f>
        <v>GAB2003823</v>
      </c>
      <c r="F13" s="2">
        <v>44369</v>
      </c>
      <c r="G13">
        <v>202112</v>
      </c>
      <c r="H13" t="s">
        <v>127</v>
      </c>
      <c r="I13" t="s">
        <v>128</v>
      </c>
      <c r="J13" t="s">
        <v>380</v>
      </c>
      <c r="K13" t="s">
        <v>75</v>
      </c>
      <c r="L13" t="s">
        <v>73</v>
      </c>
      <c r="M13" t="s">
        <v>74</v>
      </c>
      <c r="N13" t="s">
        <v>421</v>
      </c>
      <c r="O13" t="s">
        <v>230</v>
      </c>
      <c r="P13" t="str">
        <f>"CT066736                      "</f>
        <v xml:space="preserve">CT066736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19.71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4.4000000000000004</v>
      </c>
      <c r="BJ13">
        <v>7.8</v>
      </c>
      <c r="BK13">
        <v>8</v>
      </c>
      <c r="BL13">
        <v>110.42</v>
      </c>
      <c r="BM13">
        <v>16.559999999999999</v>
      </c>
      <c r="BN13">
        <v>126.98</v>
      </c>
      <c r="BO13">
        <v>126.98</v>
      </c>
      <c r="BQ13" t="s">
        <v>422</v>
      </c>
      <c r="BR13" t="s">
        <v>383</v>
      </c>
      <c r="BS13" s="2">
        <v>44371</v>
      </c>
      <c r="BT13" s="3">
        <v>0.50972222222222219</v>
      </c>
      <c r="BU13" t="s">
        <v>423</v>
      </c>
      <c r="BV13" t="s">
        <v>79</v>
      </c>
      <c r="BY13">
        <v>38876.76</v>
      </c>
      <c r="CA13" t="s">
        <v>195</v>
      </c>
      <c r="CC13" t="s">
        <v>74</v>
      </c>
      <c r="CD13">
        <v>1</v>
      </c>
      <c r="CE13" t="s">
        <v>99</v>
      </c>
      <c r="CF13" s="2">
        <v>44371</v>
      </c>
      <c r="CI13">
        <v>2</v>
      </c>
      <c r="CJ13">
        <v>2</v>
      </c>
      <c r="CK13" t="s">
        <v>234</v>
      </c>
      <c r="CL13" t="s">
        <v>80</v>
      </c>
    </row>
    <row r="14" spans="1:92" x14ac:dyDescent="0.25">
      <c r="A14" t="s">
        <v>378</v>
      </c>
      <c r="B14" t="s">
        <v>379</v>
      </c>
      <c r="C14" t="s">
        <v>72</v>
      </c>
      <c r="E14" t="str">
        <f>"GAB2003810"</f>
        <v>GAB2003810</v>
      </c>
      <c r="F14" s="2">
        <v>44369</v>
      </c>
      <c r="G14">
        <v>202112</v>
      </c>
      <c r="H14" t="s">
        <v>127</v>
      </c>
      <c r="I14" t="s">
        <v>128</v>
      </c>
      <c r="J14" t="s">
        <v>380</v>
      </c>
      <c r="K14" t="s">
        <v>75</v>
      </c>
      <c r="L14" t="s">
        <v>143</v>
      </c>
      <c r="M14" t="s">
        <v>144</v>
      </c>
      <c r="N14" t="s">
        <v>424</v>
      </c>
      <c r="O14" t="s">
        <v>230</v>
      </c>
      <c r="P14" t="str">
        <f>"003824                        "</f>
        <v xml:space="preserve">003824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16.55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1.8</v>
      </c>
      <c r="BJ14">
        <v>5.9</v>
      </c>
      <c r="BK14">
        <v>6</v>
      </c>
      <c r="BL14">
        <v>93.51</v>
      </c>
      <c r="BM14">
        <v>14.03</v>
      </c>
      <c r="BN14">
        <v>107.54</v>
      </c>
      <c r="BO14">
        <v>107.54</v>
      </c>
      <c r="BQ14" t="s">
        <v>347</v>
      </c>
      <c r="BR14" t="s">
        <v>383</v>
      </c>
      <c r="BS14" s="2">
        <v>44370</v>
      </c>
      <c r="BT14" s="3">
        <v>0.47569444444444442</v>
      </c>
      <c r="BU14" t="s">
        <v>425</v>
      </c>
      <c r="BV14" t="s">
        <v>79</v>
      </c>
      <c r="BY14">
        <v>29541.200000000001</v>
      </c>
      <c r="CA14" t="s">
        <v>295</v>
      </c>
      <c r="CC14" t="s">
        <v>144</v>
      </c>
      <c r="CD14">
        <v>6850</v>
      </c>
      <c r="CE14" t="s">
        <v>99</v>
      </c>
      <c r="CF14" s="2">
        <v>44371</v>
      </c>
      <c r="CI14">
        <v>2</v>
      </c>
      <c r="CJ14">
        <v>1</v>
      </c>
      <c r="CK14" t="s">
        <v>265</v>
      </c>
      <c r="CL14" t="s">
        <v>80</v>
      </c>
    </row>
    <row r="15" spans="1:92" x14ac:dyDescent="0.25">
      <c r="A15" t="s">
        <v>378</v>
      </c>
      <c r="B15" t="s">
        <v>379</v>
      </c>
      <c r="C15" t="s">
        <v>72</v>
      </c>
      <c r="E15" t="str">
        <f>"GAB2003833"</f>
        <v>GAB2003833</v>
      </c>
      <c r="F15" s="2">
        <v>44369</v>
      </c>
      <c r="G15">
        <v>202112</v>
      </c>
      <c r="H15" t="s">
        <v>127</v>
      </c>
      <c r="I15" t="s">
        <v>128</v>
      </c>
      <c r="J15" t="s">
        <v>380</v>
      </c>
      <c r="K15" t="s">
        <v>75</v>
      </c>
      <c r="L15" t="s">
        <v>238</v>
      </c>
      <c r="M15" t="s">
        <v>239</v>
      </c>
      <c r="N15" t="s">
        <v>426</v>
      </c>
      <c r="O15" t="s">
        <v>230</v>
      </c>
      <c r="P15" t="str">
        <f>"CT066807                      "</f>
        <v xml:space="preserve">CT066807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38.28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10.1</v>
      </c>
      <c r="BJ15">
        <v>37</v>
      </c>
      <c r="BK15">
        <v>37</v>
      </c>
      <c r="BL15">
        <v>209.73</v>
      </c>
      <c r="BM15">
        <v>31.46</v>
      </c>
      <c r="BN15">
        <v>241.19</v>
      </c>
      <c r="BO15">
        <v>241.19</v>
      </c>
      <c r="BQ15" t="s">
        <v>427</v>
      </c>
      <c r="BR15" t="s">
        <v>383</v>
      </c>
      <c r="BS15" s="2">
        <v>44371</v>
      </c>
      <c r="BT15" s="3">
        <v>0.34722222222222227</v>
      </c>
      <c r="BU15" t="s">
        <v>428</v>
      </c>
      <c r="BV15" t="s">
        <v>79</v>
      </c>
      <c r="BY15">
        <v>185004.3</v>
      </c>
      <c r="CA15" t="s">
        <v>429</v>
      </c>
      <c r="CC15" t="s">
        <v>239</v>
      </c>
      <c r="CD15">
        <v>1724</v>
      </c>
      <c r="CE15" t="s">
        <v>99</v>
      </c>
      <c r="CF15" s="2">
        <v>44371</v>
      </c>
      <c r="CI15">
        <v>2</v>
      </c>
      <c r="CJ15">
        <v>2</v>
      </c>
      <c r="CK15" t="s">
        <v>234</v>
      </c>
      <c r="CL15" t="s">
        <v>80</v>
      </c>
    </row>
    <row r="16" spans="1:92" x14ac:dyDescent="0.25">
      <c r="A16" t="s">
        <v>378</v>
      </c>
      <c r="B16" t="s">
        <v>379</v>
      </c>
      <c r="C16" t="s">
        <v>72</v>
      </c>
      <c r="E16" t="str">
        <f>"GAB2003832"</f>
        <v>GAB2003832</v>
      </c>
      <c r="F16" s="2">
        <v>44369</v>
      </c>
      <c r="G16">
        <v>202112</v>
      </c>
      <c r="H16" t="s">
        <v>127</v>
      </c>
      <c r="I16" t="s">
        <v>128</v>
      </c>
      <c r="J16" t="s">
        <v>380</v>
      </c>
      <c r="K16" t="s">
        <v>75</v>
      </c>
      <c r="L16" t="s">
        <v>127</v>
      </c>
      <c r="M16" t="s">
        <v>128</v>
      </c>
      <c r="N16" t="s">
        <v>430</v>
      </c>
      <c r="O16" t="s">
        <v>230</v>
      </c>
      <c r="P16" t="str">
        <f>"CT066802                      "</f>
        <v xml:space="preserve">CT066802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13.54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1.1000000000000001</v>
      </c>
      <c r="BJ16">
        <v>6</v>
      </c>
      <c r="BK16">
        <v>6</v>
      </c>
      <c r="BL16">
        <v>77.42</v>
      </c>
      <c r="BM16">
        <v>11.61</v>
      </c>
      <c r="BN16">
        <v>89.03</v>
      </c>
      <c r="BO16">
        <v>89.03</v>
      </c>
      <c r="BQ16" t="s">
        <v>431</v>
      </c>
      <c r="BR16" t="s">
        <v>383</v>
      </c>
      <c r="BS16" s="2">
        <v>44370</v>
      </c>
      <c r="BT16" s="3">
        <v>0.6020833333333333</v>
      </c>
      <c r="BU16" t="s">
        <v>432</v>
      </c>
      <c r="BV16" t="s">
        <v>79</v>
      </c>
      <c r="BY16">
        <v>29952</v>
      </c>
      <c r="CA16" t="s">
        <v>376</v>
      </c>
      <c r="CC16" t="s">
        <v>128</v>
      </c>
      <c r="CD16">
        <v>7550</v>
      </c>
      <c r="CE16" t="s">
        <v>99</v>
      </c>
      <c r="CF16" s="2">
        <v>44371</v>
      </c>
      <c r="CI16">
        <v>1</v>
      </c>
      <c r="CJ16">
        <v>1</v>
      </c>
      <c r="CK16" t="s">
        <v>232</v>
      </c>
      <c r="CL16" t="s">
        <v>80</v>
      </c>
    </row>
    <row r="17" spans="1:90" x14ac:dyDescent="0.25">
      <c r="A17" t="s">
        <v>378</v>
      </c>
      <c r="B17" t="s">
        <v>379</v>
      </c>
      <c r="C17" t="s">
        <v>72</v>
      </c>
      <c r="E17" t="str">
        <f>"GAB2003811"</f>
        <v>GAB2003811</v>
      </c>
      <c r="F17" s="2">
        <v>44369</v>
      </c>
      <c r="G17">
        <v>202112</v>
      </c>
      <c r="H17" t="s">
        <v>127</v>
      </c>
      <c r="I17" t="s">
        <v>128</v>
      </c>
      <c r="J17" t="s">
        <v>380</v>
      </c>
      <c r="K17" t="s">
        <v>75</v>
      </c>
      <c r="L17" t="s">
        <v>127</v>
      </c>
      <c r="M17" t="s">
        <v>128</v>
      </c>
      <c r="N17" t="s">
        <v>433</v>
      </c>
      <c r="O17" t="s">
        <v>230</v>
      </c>
      <c r="P17" t="str">
        <f>"CT066785 CT066786             "</f>
        <v xml:space="preserve">CT066785 CT066786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17.62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2</v>
      </c>
      <c r="BI17">
        <v>8.3000000000000007</v>
      </c>
      <c r="BJ17">
        <v>23.7</v>
      </c>
      <c r="BK17">
        <v>24</v>
      </c>
      <c r="BL17">
        <v>99.23</v>
      </c>
      <c r="BM17">
        <v>14.88</v>
      </c>
      <c r="BN17">
        <v>114.11</v>
      </c>
      <c r="BO17">
        <v>114.11</v>
      </c>
      <c r="BQ17" t="s">
        <v>434</v>
      </c>
      <c r="BR17" t="s">
        <v>383</v>
      </c>
      <c r="BS17" s="2">
        <v>44370</v>
      </c>
      <c r="BT17" s="3">
        <v>0.53819444444444442</v>
      </c>
      <c r="BU17" t="s">
        <v>435</v>
      </c>
      <c r="BV17" t="s">
        <v>79</v>
      </c>
      <c r="BY17">
        <v>118360.86</v>
      </c>
      <c r="CA17" t="s">
        <v>436</v>
      </c>
      <c r="CC17" t="s">
        <v>128</v>
      </c>
      <c r="CD17">
        <v>8001</v>
      </c>
      <c r="CE17" t="s">
        <v>99</v>
      </c>
      <c r="CF17" s="2">
        <v>44371</v>
      </c>
      <c r="CI17">
        <v>1</v>
      </c>
      <c r="CJ17">
        <v>1</v>
      </c>
      <c r="CK17" t="s">
        <v>232</v>
      </c>
      <c r="CL17" t="s">
        <v>80</v>
      </c>
    </row>
    <row r="18" spans="1:90" x14ac:dyDescent="0.25">
      <c r="A18" t="s">
        <v>378</v>
      </c>
      <c r="B18" t="s">
        <v>379</v>
      </c>
      <c r="C18" t="s">
        <v>72</v>
      </c>
      <c r="E18" t="str">
        <f>"GAB2003829"</f>
        <v>GAB2003829</v>
      </c>
      <c r="F18" s="2">
        <v>44369</v>
      </c>
      <c r="G18">
        <v>202112</v>
      </c>
      <c r="H18" t="s">
        <v>127</v>
      </c>
      <c r="I18" t="s">
        <v>128</v>
      </c>
      <c r="J18" t="s">
        <v>380</v>
      </c>
      <c r="K18" t="s">
        <v>75</v>
      </c>
      <c r="L18" t="s">
        <v>93</v>
      </c>
      <c r="M18" t="s">
        <v>94</v>
      </c>
      <c r="N18" t="s">
        <v>437</v>
      </c>
      <c r="O18" t="s">
        <v>230</v>
      </c>
      <c r="P18" t="str">
        <f>"CT066674                      "</f>
        <v xml:space="preserve">CT066674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43.02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2</v>
      </c>
      <c r="BI18">
        <v>14.7</v>
      </c>
      <c r="BJ18">
        <v>44.3</v>
      </c>
      <c r="BK18">
        <v>45</v>
      </c>
      <c r="BL18">
        <v>235.06</v>
      </c>
      <c r="BM18">
        <v>35.26</v>
      </c>
      <c r="BN18">
        <v>270.32</v>
      </c>
      <c r="BO18">
        <v>270.32</v>
      </c>
      <c r="BQ18" t="s">
        <v>438</v>
      </c>
      <c r="BR18" t="s">
        <v>383</v>
      </c>
      <c r="BS18" s="2">
        <v>44371</v>
      </c>
      <c r="BT18" s="3">
        <v>0.63541666666666663</v>
      </c>
      <c r="BU18" t="s">
        <v>439</v>
      </c>
      <c r="BV18" t="s">
        <v>79</v>
      </c>
      <c r="BY18">
        <v>221538.53</v>
      </c>
      <c r="CA18" t="s">
        <v>106</v>
      </c>
      <c r="CC18" t="s">
        <v>94</v>
      </c>
      <c r="CD18">
        <v>6000</v>
      </c>
      <c r="CE18" t="s">
        <v>99</v>
      </c>
      <c r="CF18" s="2">
        <v>44371</v>
      </c>
      <c r="CI18">
        <v>2</v>
      </c>
      <c r="CJ18">
        <v>2</v>
      </c>
      <c r="CK18" t="s">
        <v>311</v>
      </c>
      <c r="CL18" t="s">
        <v>80</v>
      </c>
    </row>
    <row r="19" spans="1:90" x14ac:dyDescent="0.25">
      <c r="A19" t="s">
        <v>378</v>
      </c>
      <c r="B19" t="s">
        <v>379</v>
      </c>
      <c r="C19" t="s">
        <v>72</v>
      </c>
      <c r="E19" t="str">
        <f>"GAB2003819"</f>
        <v>GAB2003819</v>
      </c>
      <c r="F19" s="2">
        <v>44369</v>
      </c>
      <c r="G19">
        <v>202112</v>
      </c>
      <c r="H19" t="s">
        <v>127</v>
      </c>
      <c r="I19" t="s">
        <v>128</v>
      </c>
      <c r="J19" t="s">
        <v>380</v>
      </c>
      <c r="K19" t="s">
        <v>75</v>
      </c>
      <c r="L19" t="s">
        <v>190</v>
      </c>
      <c r="M19" t="s">
        <v>191</v>
      </c>
      <c r="N19" t="s">
        <v>440</v>
      </c>
      <c r="O19" t="s">
        <v>230</v>
      </c>
      <c r="P19" t="str">
        <f>"CT066789                      "</f>
        <v xml:space="preserve">CT066789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19.71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0.3</v>
      </c>
      <c r="BJ19">
        <v>2.7</v>
      </c>
      <c r="BK19">
        <v>3</v>
      </c>
      <c r="BL19">
        <v>110.42</v>
      </c>
      <c r="BM19">
        <v>16.559999999999999</v>
      </c>
      <c r="BN19">
        <v>126.98</v>
      </c>
      <c r="BO19">
        <v>126.98</v>
      </c>
      <c r="BQ19" t="s">
        <v>441</v>
      </c>
      <c r="BR19" t="s">
        <v>383</v>
      </c>
      <c r="BS19" s="2">
        <v>44370</v>
      </c>
      <c r="BT19" s="3">
        <v>0.41319444444444442</v>
      </c>
      <c r="BU19" t="s">
        <v>442</v>
      </c>
      <c r="BV19" t="s">
        <v>79</v>
      </c>
      <c r="BY19">
        <v>13699.8</v>
      </c>
      <c r="CA19" t="s">
        <v>213</v>
      </c>
      <c r="CC19" t="s">
        <v>191</v>
      </c>
      <c r="CD19">
        <v>1682</v>
      </c>
      <c r="CE19" t="s">
        <v>99</v>
      </c>
      <c r="CF19" s="2">
        <v>44371</v>
      </c>
      <c r="CI19">
        <v>2</v>
      </c>
      <c r="CJ19">
        <v>1</v>
      </c>
      <c r="CK19" t="s">
        <v>234</v>
      </c>
      <c r="CL19" t="s">
        <v>80</v>
      </c>
    </row>
    <row r="20" spans="1:90" x14ac:dyDescent="0.25">
      <c r="A20" t="s">
        <v>378</v>
      </c>
      <c r="B20" t="s">
        <v>379</v>
      </c>
      <c r="C20" t="s">
        <v>72</v>
      </c>
      <c r="E20" t="str">
        <f>"GAB2003826"</f>
        <v>GAB2003826</v>
      </c>
      <c r="F20" s="2">
        <v>44369</v>
      </c>
      <c r="G20">
        <v>202112</v>
      </c>
      <c r="H20" t="s">
        <v>127</v>
      </c>
      <c r="I20" t="s">
        <v>128</v>
      </c>
      <c r="J20" t="s">
        <v>380</v>
      </c>
      <c r="K20" t="s">
        <v>75</v>
      </c>
      <c r="L20" t="s">
        <v>190</v>
      </c>
      <c r="M20" t="s">
        <v>191</v>
      </c>
      <c r="N20" t="s">
        <v>443</v>
      </c>
      <c r="O20" t="s">
        <v>230</v>
      </c>
      <c r="P20" t="str">
        <f>"CT066794                      "</f>
        <v xml:space="preserve">CT066794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19.71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0.8</v>
      </c>
      <c r="BJ20">
        <v>2.4</v>
      </c>
      <c r="BK20">
        <v>3</v>
      </c>
      <c r="BL20">
        <v>110.42</v>
      </c>
      <c r="BM20">
        <v>16.559999999999999</v>
      </c>
      <c r="BN20">
        <v>126.98</v>
      </c>
      <c r="BO20">
        <v>126.98</v>
      </c>
      <c r="BQ20" t="s">
        <v>444</v>
      </c>
      <c r="BR20" t="s">
        <v>383</v>
      </c>
      <c r="BS20" s="2">
        <v>44371</v>
      </c>
      <c r="BT20" s="3">
        <v>0.44444444444444442</v>
      </c>
      <c r="BU20" t="s">
        <v>445</v>
      </c>
      <c r="BV20" t="s">
        <v>79</v>
      </c>
      <c r="BY20">
        <v>12246</v>
      </c>
      <c r="CA20" t="s">
        <v>229</v>
      </c>
      <c r="CC20" t="s">
        <v>191</v>
      </c>
      <c r="CD20">
        <v>1684</v>
      </c>
      <c r="CE20" t="s">
        <v>99</v>
      </c>
      <c r="CF20" s="2">
        <v>44372</v>
      </c>
      <c r="CI20">
        <v>2</v>
      </c>
      <c r="CJ20">
        <v>2</v>
      </c>
      <c r="CK20" t="s">
        <v>234</v>
      </c>
      <c r="CL20" t="s">
        <v>80</v>
      </c>
    </row>
    <row r="21" spans="1:90" x14ac:dyDescent="0.25">
      <c r="A21" t="s">
        <v>378</v>
      </c>
      <c r="B21" t="s">
        <v>379</v>
      </c>
      <c r="C21" t="s">
        <v>72</v>
      </c>
      <c r="E21" t="str">
        <f>"GAB2003821"</f>
        <v>GAB2003821</v>
      </c>
      <c r="F21" s="2">
        <v>44369</v>
      </c>
      <c r="G21">
        <v>202112</v>
      </c>
      <c r="H21" t="s">
        <v>127</v>
      </c>
      <c r="I21" t="s">
        <v>128</v>
      </c>
      <c r="J21" t="s">
        <v>380</v>
      </c>
      <c r="K21" t="s">
        <v>75</v>
      </c>
      <c r="L21" t="s">
        <v>73</v>
      </c>
      <c r="M21" t="s">
        <v>74</v>
      </c>
      <c r="N21" t="s">
        <v>446</v>
      </c>
      <c r="O21" t="s">
        <v>230</v>
      </c>
      <c r="P21" t="str">
        <f>"CT066686                      "</f>
        <v xml:space="preserve">CT066686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19.71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0.8</v>
      </c>
      <c r="BJ21">
        <v>3.6</v>
      </c>
      <c r="BK21">
        <v>4</v>
      </c>
      <c r="BL21">
        <v>110.42</v>
      </c>
      <c r="BM21">
        <v>16.559999999999999</v>
      </c>
      <c r="BN21">
        <v>126.98</v>
      </c>
      <c r="BO21">
        <v>126.98</v>
      </c>
      <c r="BQ21" t="s">
        <v>447</v>
      </c>
      <c r="BR21" t="s">
        <v>383</v>
      </c>
      <c r="BS21" s="2">
        <v>44371</v>
      </c>
      <c r="BT21" s="3">
        <v>0.39444444444444443</v>
      </c>
      <c r="BU21" t="s">
        <v>448</v>
      </c>
      <c r="BV21" t="s">
        <v>79</v>
      </c>
      <c r="BY21">
        <v>18080.009999999998</v>
      </c>
      <c r="CA21" t="s">
        <v>179</v>
      </c>
      <c r="CC21" t="s">
        <v>74</v>
      </c>
      <c r="CD21">
        <v>2</v>
      </c>
      <c r="CE21" t="s">
        <v>99</v>
      </c>
      <c r="CF21" s="2">
        <v>44371</v>
      </c>
      <c r="CI21">
        <v>2</v>
      </c>
      <c r="CJ21">
        <v>2</v>
      </c>
      <c r="CK21" t="s">
        <v>234</v>
      </c>
      <c r="CL21" t="s">
        <v>80</v>
      </c>
    </row>
    <row r="22" spans="1:90" x14ac:dyDescent="0.25">
      <c r="A22" t="s">
        <v>378</v>
      </c>
      <c r="B22" t="s">
        <v>379</v>
      </c>
      <c r="C22" t="s">
        <v>72</v>
      </c>
      <c r="E22" t="str">
        <f>"GAB2003835"</f>
        <v>GAB2003835</v>
      </c>
      <c r="F22" s="2">
        <v>44369</v>
      </c>
      <c r="G22">
        <v>202112</v>
      </c>
      <c r="H22" t="s">
        <v>127</v>
      </c>
      <c r="I22" t="s">
        <v>128</v>
      </c>
      <c r="J22" t="s">
        <v>380</v>
      </c>
      <c r="K22" t="s">
        <v>75</v>
      </c>
      <c r="L22" t="s">
        <v>113</v>
      </c>
      <c r="M22" t="s">
        <v>114</v>
      </c>
      <c r="N22" t="s">
        <v>449</v>
      </c>
      <c r="O22" t="s">
        <v>230</v>
      </c>
      <c r="P22" t="str">
        <f>"CT066801 CT066804             "</f>
        <v xml:space="preserve">CT066801 CT066804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39.97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2</v>
      </c>
      <c r="BI22">
        <v>9.8000000000000007</v>
      </c>
      <c r="BJ22">
        <v>38.200000000000003</v>
      </c>
      <c r="BK22">
        <v>39</v>
      </c>
      <c r="BL22">
        <v>218.76</v>
      </c>
      <c r="BM22">
        <v>32.81</v>
      </c>
      <c r="BN22">
        <v>251.57</v>
      </c>
      <c r="BO22">
        <v>251.57</v>
      </c>
      <c r="BQ22" t="s">
        <v>450</v>
      </c>
      <c r="BR22" t="s">
        <v>383</v>
      </c>
      <c r="BS22" s="2">
        <v>44371</v>
      </c>
      <c r="BT22" s="3">
        <v>0.42638888888888887</v>
      </c>
      <c r="BU22" t="s">
        <v>451</v>
      </c>
      <c r="BV22" t="s">
        <v>79</v>
      </c>
      <c r="BY22">
        <v>190909.82</v>
      </c>
      <c r="CA22" t="s">
        <v>452</v>
      </c>
      <c r="CC22" t="s">
        <v>114</v>
      </c>
      <c r="CD22">
        <v>1459</v>
      </c>
      <c r="CE22" t="s">
        <v>99</v>
      </c>
      <c r="CF22" s="2">
        <v>44372</v>
      </c>
      <c r="CI22">
        <v>2</v>
      </c>
      <c r="CJ22">
        <v>2</v>
      </c>
      <c r="CK22" t="s">
        <v>234</v>
      </c>
      <c r="CL22" t="s">
        <v>80</v>
      </c>
    </row>
    <row r="23" spans="1:90" x14ac:dyDescent="0.25">
      <c r="A23" t="s">
        <v>378</v>
      </c>
      <c r="B23" t="s">
        <v>379</v>
      </c>
      <c r="C23" t="s">
        <v>72</v>
      </c>
      <c r="E23" t="str">
        <f>"GAB2003849"</f>
        <v>GAB2003849</v>
      </c>
      <c r="F23" s="2">
        <v>44369</v>
      </c>
      <c r="G23">
        <v>202112</v>
      </c>
      <c r="H23" t="s">
        <v>127</v>
      </c>
      <c r="I23" t="s">
        <v>128</v>
      </c>
      <c r="J23" t="s">
        <v>380</v>
      </c>
      <c r="K23" t="s">
        <v>75</v>
      </c>
      <c r="L23" t="s">
        <v>267</v>
      </c>
      <c r="M23" t="s">
        <v>268</v>
      </c>
      <c r="N23" t="s">
        <v>453</v>
      </c>
      <c r="O23" t="s">
        <v>230</v>
      </c>
      <c r="P23" t="str">
        <f>"CT066792                      "</f>
        <v xml:space="preserve">CT066792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33.22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13.5</v>
      </c>
      <c r="BJ23">
        <v>30.7</v>
      </c>
      <c r="BK23">
        <v>31</v>
      </c>
      <c r="BL23">
        <v>182.65</v>
      </c>
      <c r="BM23">
        <v>27.4</v>
      </c>
      <c r="BN23">
        <v>210.05</v>
      </c>
      <c r="BO23">
        <v>210.05</v>
      </c>
      <c r="BQ23" t="s">
        <v>454</v>
      </c>
      <c r="BR23" t="s">
        <v>383</v>
      </c>
      <c r="BS23" s="2">
        <v>44371</v>
      </c>
      <c r="BT23" s="3">
        <v>0.45833333333333331</v>
      </c>
      <c r="BU23" t="s">
        <v>455</v>
      </c>
      <c r="BV23" t="s">
        <v>79</v>
      </c>
      <c r="BY23">
        <v>153485.54999999999</v>
      </c>
      <c r="CA23" t="s">
        <v>178</v>
      </c>
      <c r="CC23" t="s">
        <v>268</v>
      </c>
      <c r="CD23">
        <v>157</v>
      </c>
      <c r="CE23" t="s">
        <v>99</v>
      </c>
      <c r="CF23" s="2">
        <v>44371</v>
      </c>
      <c r="CI23">
        <v>2</v>
      </c>
      <c r="CJ23">
        <v>2</v>
      </c>
      <c r="CK23" t="s">
        <v>234</v>
      </c>
      <c r="CL23" t="s">
        <v>80</v>
      </c>
    </row>
    <row r="24" spans="1:90" x14ac:dyDescent="0.25">
      <c r="A24" t="s">
        <v>378</v>
      </c>
      <c r="B24" t="s">
        <v>379</v>
      </c>
      <c r="C24" t="s">
        <v>72</v>
      </c>
      <c r="E24" t="str">
        <f>"GAB2003844"</f>
        <v>GAB2003844</v>
      </c>
      <c r="F24" s="2">
        <v>44369</v>
      </c>
      <c r="G24">
        <v>202112</v>
      </c>
      <c r="H24" t="s">
        <v>127</v>
      </c>
      <c r="I24" t="s">
        <v>128</v>
      </c>
      <c r="J24" t="s">
        <v>380</v>
      </c>
      <c r="K24" t="s">
        <v>75</v>
      </c>
      <c r="L24" t="s">
        <v>209</v>
      </c>
      <c r="M24" t="s">
        <v>210</v>
      </c>
      <c r="N24" t="s">
        <v>456</v>
      </c>
      <c r="O24" t="s">
        <v>78</v>
      </c>
      <c r="P24" t="str">
        <f>"CT066817                      "</f>
        <v xml:space="preserve">CT066817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216.7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6.4</v>
      </c>
      <c r="BJ24">
        <v>25.1</v>
      </c>
      <c r="BK24">
        <v>25.5</v>
      </c>
      <c r="BL24">
        <v>1158.8599999999999</v>
      </c>
      <c r="BM24">
        <v>173.83</v>
      </c>
      <c r="BN24">
        <v>1332.69</v>
      </c>
      <c r="BO24">
        <v>1332.69</v>
      </c>
      <c r="BQ24" t="s">
        <v>457</v>
      </c>
      <c r="BR24" t="s">
        <v>383</v>
      </c>
      <c r="BS24" s="2">
        <v>44370</v>
      </c>
      <c r="BT24" s="3">
        <v>0.3576388888888889</v>
      </c>
      <c r="BU24" t="s">
        <v>458</v>
      </c>
      <c r="BV24" t="s">
        <v>79</v>
      </c>
      <c r="BY24">
        <v>125361.60000000001</v>
      </c>
      <c r="CA24" t="s">
        <v>211</v>
      </c>
      <c r="CC24" t="s">
        <v>210</v>
      </c>
      <c r="CD24">
        <v>1930</v>
      </c>
      <c r="CE24" t="s">
        <v>459</v>
      </c>
      <c r="CF24" s="2">
        <v>44371</v>
      </c>
      <c r="CI24">
        <v>1</v>
      </c>
      <c r="CJ24">
        <v>1</v>
      </c>
      <c r="CK24">
        <v>23</v>
      </c>
      <c r="CL24" t="s">
        <v>80</v>
      </c>
    </row>
    <row r="25" spans="1:90" x14ac:dyDescent="0.25">
      <c r="A25" t="s">
        <v>378</v>
      </c>
      <c r="B25" t="s">
        <v>379</v>
      </c>
      <c r="C25" t="s">
        <v>72</v>
      </c>
      <c r="E25" t="str">
        <f>"GAB2003818"</f>
        <v>GAB2003818</v>
      </c>
      <c r="F25" s="2">
        <v>44369</v>
      </c>
      <c r="G25">
        <v>202112</v>
      </c>
      <c r="H25" t="s">
        <v>127</v>
      </c>
      <c r="I25" t="s">
        <v>128</v>
      </c>
      <c r="J25" t="s">
        <v>380</v>
      </c>
      <c r="K25" t="s">
        <v>75</v>
      </c>
      <c r="L25" t="s">
        <v>73</v>
      </c>
      <c r="M25" t="s">
        <v>74</v>
      </c>
      <c r="N25" t="s">
        <v>460</v>
      </c>
      <c r="O25" t="s">
        <v>78</v>
      </c>
      <c r="P25" t="str">
        <f>"CT066755                      "</f>
        <v xml:space="preserve">CT066755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14.44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0.3</v>
      </c>
      <c r="BJ25">
        <v>2.8</v>
      </c>
      <c r="BK25">
        <v>3</v>
      </c>
      <c r="BL25">
        <v>77.23</v>
      </c>
      <c r="BM25">
        <v>11.58</v>
      </c>
      <c r="BN25">
        <v>88.81</v>
      </c>
      <c r="BO25">
        <v>88.81</v>
      </c>
      <c r="BQ25" t="s">
        <v>461</v>
      </c>
      <c r="BR25" t="s">
        <v>383</v>
      </c>
      <c r="BS25" s="2">
        <v>44370</v>
      </c>
      <c r="BT25" s="3">
        <v>0.41319444444444442</v>
      </c>
      <c r="BU25" t="s">
        <v>462</v>
      </c>
      <c r="BV25" t="s">
        <v>79</v>
      </c>
      <c r="BY25">
        <v>14047.02</v>
      </c>
      <c r="CA25" t="s">
        <v>463</v>
      </c>
      <c r="CC25" t="s">
        <v>74</v>
      </c>
      <c r="CD25">
        <v>157</v>
      </c>
      <c r="CE25" t="s">
        <v>464</v>
      </c>
      <c r="CF25" s="2">
        <v>44370</v>
      </c>
      <c r="CI25">
        <v>1</v>
      </c>
      <c r="CJ25">
        <v>1</v>
      </c>
      <c r="CK25">
        <v>21</v>
      </c>
      <c r="CL25" t="s">
        <v>80</v>
      </c>
    </row>
    <row r="26" spans="1:90" x14ac:dyDescent="0.25">
      <c r="A26" t="s">
        <v>378</v>
      </c>
      <c r="B26" t="s">
        <v>379</v>
      </c>
      <c r="C26" t="s">
        <v>72</v>
      </c>
      <c r="E26" t="str">
        <f>"GAB2003842"</f>
        <v>GAB2003842</v>
      </c>
      <c r="F26" s="2">
        <v>44369</v>
      </c>
      <c r="G26">
        <v>202112</v>
      </c>
      <c r="H26" t="s">
        <v>127</v>
      </c>
      <c r="I26" t="s">
        <v>128</v>
      </c>
      <c r="J26" t="s">
        <v>380</v>
      </c>
      <c r="K26" t="s">
        <v>75</v>
      </c>
      <c r="L26" t="s">
        <v>93</v>
      </c>
      <c r="M26" t="s">
        <v>94</v>
      </c>
      <c r="N26" t="s">
        <v>465</v>
      </c>
      <c r="O26" t="s">
        <v>78</v>
      </c>
      <c r="P26" t="str">
        <f>"MICHELLE FICK PLEASE PHONE CHR"</f>
        <v>MICHELLE FICK PLEASE PHONE CHR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9.6300000000000008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0.1</v>
      </c>
      <c r="BJ26">
        <v>2</v>
      </c>
      <c r="BK26">
        <v>2</v>
      </c>
      <c r="BL26">
        <v>51.5</v>
      </c>
      <c r="BM26">
        <v>7.73</v>
      </c>
      <c r="BN26">
        <v>59.23</v>
      </c>
      <c r="BO26">
        <v>59.23</v>
      </c>
      <c r="BQ26" t="s">
        <v>466</v>
      </c>
      <c r="BR26" t="s">
        <v>383</v>
      </c>
      <c r="BS26" t="s">
        <v>224</v>
      </c>
      <c r="BY26">
        <v>9887.7900000000009</v>
      </c>
      <c r="CC26" t="s">
        <v>94</v>
      </c>
      <c r="CD26">
        <v>6001</v>
      </c>
      <c r="CE26" t="s">
        <v>464</v>
      </c>
      <c r="CI26">
        <v>1</v>
      </c>
      <c r="CJ26" t="s">
        <v>224</v>
      </c>
      <c r="CK26">
        <v>21</v>
      </c>
      <c r="CL26" t="s">
        <v>80</v>
      </c>
    </row>
    <row r="27" spans="1:90" x14ac:dyDescent="0.25">
      <c r="A27" t="s">
        <v>378</v>
      </c>
      <c r="B27" t="s">
        <v>379</v>
      </c>
      <c r="C27" t="s">
        <v>72</v>
      </c>
      <c r="E27" t="str">
        <f>"GAB2003820"</f>
        <v>GAB2003820</v>
      </c>
      <c r="F27" s="2">
        <v>44369</v>
      </c>
      <c r="G27">
        <v>202112</v>
      </c>
      <c r="H27" t="s">
        <v>127</v>
      </c>
      <c r="I27" t="s">
        <v>128</v>
      </c>
      <c r="J27" t="s">
        <v>380</v>
      </c>
      <c r="K27" t="s">
        <v>75</v>
      </c>
      <c r="L27" t="s">
        <v>190</v>
      </c>
      <c r="M27" t="s">
        <v>191</v>
      </c>
      <c r="N27" t="s">
        <v>467</v>
      </c>
      <c r="O27" t="s">
        <v>78</v>
      </c>
      <c r="P27" t="str">
        <f>"MICHELLE FICK                 "</f>
        <v xml:space="preserve">MICHELLE FICK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12.04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0.1</v>
      </c>
      <c r="BJ27">
        <v>2.2000000000000002</v>
      </c>
      <c r="BK27">
        <v>2.5</v>
      </c>
      <c r="BL27">
        <v>64.37</v>
      </c>
      <c r="BM27">
        <v>9.66</v>
      </c>
      <c r="BN27">
        <v>74.03</v>
      </c>
      <c r="BO27">
        <v>74.03</v>
      </c>
      <c r="BQ27" t="s">
        <v>468</v>
      </c>
      <c r="BR27" t="s">
        <v>383</v>
      </c>
      <c r="BS27" s="2">
        <v>44370</v>
      </c>
      <c r="BT27" s="3">
        <v>0.39166666666666666</v>
      </c>
      <c r="BU27" t="s">
        <v>469</v>
      </c>
      <c r="BV27" t="s">
        <v>79</v>
      </c>
      <c r="BY27">
        <v>11039.49</v>
      </c>
      <c r="CA27" t="s">
        <v>213</v>
      </c>
      <c r="CC27" t="s">
        <v>191</v>
      </c>
      <c r="CD27">
        <v>1682</v>
      </c>
      <c r="CE27" t="s">
        <v>464</v>
      </c>
      <c r="CF27" s="2">
        <v>44371</v>
      </c>
      <c r="CI27">
        <v>1</v>
      </c>
      <c r="CJ27">
        <v>1</v>
      </c>
      <c r="CK27">
        <v>21</v>
      </c>
      <c r="CL27" t="s">
        <v>80</v>
      </c>
    </row>
    <row r="28" spans="1:90" x14ac:dyDescent="0.25">
      <c r="A28" t="s">
        <v>378</v>
      </c>
      <c r="B28" t="s">
        <v>379</v>
      </c>
      <c r="C28" t="s">
        <v>72</v>
      </c>
      <c r="E28" t="str">
        <f>"GAB2003846"</f>
        <v>GAB2003846</v>
      </c>
      <c r="F28" s="2">
        <v>44369</v>
      </c>
      <c r="G28">
        <v>202112</v>
      </c>
      <c r="H28" t="s">
        <v>127</v>
      </c>
      <c r="I28" t="s">
        <v>128</v>
      </c>
      <c r="J28" t="s">
        <v>380</v>
      </c>
      <c r="K28" t="s">
        <v>75</v>
      </c>
      <c r="L28" t="s">
        <v>115</v>
      </c>
      <c r="M28" t="s">
        <v>116</v>
      </c>
      <c r="N28" t="s">
        <v>470</v>
      </c>
      <c r="O28" t="s">
        <v>78</v>
      </c>
      <c r="P28" t="str">
        <f>"003841                        "</f>
        <v xml:space="preserve">003841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14.44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0.3</v>
      </c>
      <c r="BJ28">
        <v>2.6</v>
      </c>
      <c r="BK28">
        <v>3</v>
      </c>
      <c r="BL28">
        <v>77.23</v>
      </c>
      <c r="BM28">
        <v>11.58</v>
      </c>
      <c r="BN28">
        <v>88.81</v>
      </c>
      <c r="BO28">
        <v>88.81</v>
      </c>
      <c r="BQ28" t="s">
        <v>471</v>
      </c>
      <c r="BR28" t="s">
        <v>383</v>
      </c>
      <c r="BS28" s="2">
        <v>44370</v>
      </c>
      <c r="BT28" s="3">
        <v>0.36458333333333331</v>
      </c>
      <c r="BU28" t="s">
        <v>469</v>
      </c>
      <c r="BV28" t="s">
        <v>79</v>
      </c>
      <c r="BY28">
        <v>12997.8</v>
      </c>
      <c r="CA28" t="s">
        <v>98</v>
      </c>
      <c r="CC28" t="s">
        <v>116</v>
      </c>
      <c r="CD28">
        <v>1416</v>
      </c>
      <c r="CE28" t="s">
        <v>472</v>
      </c>
      <c r="CF28" s="2">
        <v>44371</v>
      </c>
      <c r="CI28">
        <v>1</v>
      </c>
      <c r="CJ28">
        <v>1</v>
      </c>
      <c r="CK28">
        <v>21</v>
      </c>
      <c r="CL28" t="s">
        <v>80</v>
      </c>
    </row>
    <row r="29" spans="1:90" x14ac:dyDescent="0.25">
      <c r="A29" t="s">
        <v>378</v>
      </c>
      <c r="B29" t="s">
        <v>379</v>
      </c>
      <c r="C29" t="s">
        <v>72</v>
      </c>
      <c r="E29" t="str">
        <f>"GAB2003812"</f>
        <v>GAB2003812</v>
      </c>
      <c r="F29" s="2">
        <v>44369</v>
      </c>
      <c r="G29">
        <v>202112</v>
      </c>
      <c r="H29" t="s">
        <v>127</v>
      </c>
      <c r="I29" t="s">
        <v>128</v>
      </c>
      <c r="J29" t="s">
        <v>380</v>
      </c>
      <c r="K29" t="s">
        <v>75</v>
      </c>
      <c r="L29" t="s">
        <v>473</v>
      </c>
      <c r="M29" t="s">
        <v>474</v>
      </c>
      <c r="N29" t="s">
        <v>475</v>
      </c>
      <c r="O29" t="s">
        <v>78</v>
      </c>
      <c r="P29" t="str">
        <f>"CT066784                      "</f>
        <v xml:space="preserve">CT066784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22.87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0.3</v>
      </c>
      <c r="BJ29">
        <v>2.4</v>
      </c>
      <c r="BK29">
        <v>2.5</v>
      </c>
      <c r="BL29">
        <v>122.31</v>
      </c>
      <c r="BM29">
        <v>18.350000000000001</v>
      </c>
      <c r="BN29">
        <v>140.66</v>
      </c>
      <c r="BO29">
        <v>140.66</v>
      </c>
      <c r="BQ29" t="s">
        <v>476</v>
      </c>
      <c r="BR29" t="s">
        <v>383</v>
      </c>
      <c r="BS29" s="2">
        <v>44370</v>
      </c>
      <c r="BT29" s="3">
        <v>0.3979166666666667</v>
      </c>
      <c r="BU29" t="s">
        <v>477</v>
      </c>
      <c r="BV29" t="s">
        <v>79</v>
      </c>
      <c r="BY29">
        <v>12195.23</v>
      </c>
      <c r="CA29" t="s">
        <v>392</v>
      </c>
      <c r="CC29" t="s">
        <v>474</v>
      </c>
      <c r="CD29">
        <v>2515</v>
      </c>
      <c r="CE29" t="s">
        <v>478</v>
      </c>
      <c r="CF29" s="2">
        <v>44370</v>
      </c>
      <c r="CI29">
        <v>1</v>
      </c>
      <c r="CJ29">
        <v>1</v>
      </c>
      <c r="CK29">
        <v>23</v>
      </c>
      <c r="CL29" t="s">
        <v>80</v>
      </c>
    </row>
    <row r="30" spans="1:90" x14ac:dyDescent="0.25">
      <c r="A30" t="s">
        <v>378</v>
      </c>
      <c r="B30" t="s">
        <v>379</v>
      </c>
      <c r="C30" t="s">
        <v>72</v>
      </c>
      <c r="E30" t="str">
        <f>"GAB2003824"</f>
        <v>GAB2003824</v>
      </c>
      <c r="F30" s="2">
        <v>44369</v>
      </c>
      <c r="G30">
        <v>202112</v>
      </c>
      <c r="H30" t="s">
        <v>127</v>
      </c>
      <c r="I30" t="s">
        <v>128</v>
      </c>
      <c r="J30" t="s">
        <v>380</v>
      </c>
      <c r="K30" t="s">
        <v>75</v>
      </c>
      <c r="L30" t="s">
        <v>267</v>
      </c>
      <c r="M30" t="s">
        <v>268</v>
      </c>
      <c r="N30" t="s">
        <v>479</v>
      </c>
      <c r="O30" t="s">
        <v>230</v>
      </c>
      <c r="P30" t="str">
        <f>"CT066724                      "</f>
        <v xml:space="preserve">CT066724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19.71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1.7</v>
      </c>
      <c r="BJ30">
        <v>5.9</v>
      </c>
      <c r="BK30">
        <v>6</v>
      </c>
      <c r="BL30">
        <v>110.42</v>
      </c>
      <c r="BM30">
        <v>16.559999999999999</v>
      </c>
      <c r="BN30">
        <v>126.98</v>
      </c>
      <c r="BO30">
        <v>126.98</v>
      </c>
      <c r="BR30" t="s">
        <v>383</v>
      </c>
      <c r="BS30" s="2">
        <v>44371</v>
      </c>
      <c r="BT30" s="3">
        <v>0.45833333333333331</v>
      </c>
      <c r="BU30" t="s">
        <v>177</v>
      </c>
      <c r="BV30" t="s">
        <v>79</v>
      </c>
      <c r="BY30">
        <v>29570.240000000002</v>
      </c>
      <c r="CA30" t="s">
        <v>178</v>
      </c>
      <c r="CC30" t="s">
        <v>268</v>
      </c>
      <c r="CD30">
        <v>157</v>
      </c>
      <c r="CE30" t="s">
        <v>99</v>
      </c>
      <c r="CF30" s="2">
        <v>44371</v>
      </c>
      <c r="CI30">
        <v>2</v>
      </c>
      <c r="CJ30">
        <v>2</v>
      </c>
      <c r="CK30" t="s">
        <v>234</v>
      </c>
      <c r="CL30" t="s">
        <v>80</v>
      </c>
    </row>
    <row r="31" spans="1:90" x14ac:dyDescent="0.25">
      <c r="A31" t="s">
        <v>378</v>
      </c>
      <c r="B31" t="s">
        <v>379</v>
      </c>
      <c r="C31" t="s">
        <v>72</v>
      </c>
      <c r="E31" t="str">
        <f>"GAB2003822"</f>
        <v>GAB2003822</v>
      </c>
      <c r="F31" s="2">
        <v>44369</v>
      </c>
      <c r="G31">
        <v>202112</v>
      </c>
      <c r="H31" t="s">
        <v>127</v>
      </c>
      <c r="I31" t="s">
        <v>128</v>
      </c>
      <c r="J31" t="s">
        <v>380</v>
      </c>
      <c r="K31" t="s">
        <v>75</v>
      </c>
      <c r="L31" t="s">
        <v>90</v>
      </c>
      <c r="M31" t="s">
        <v>91</v>
      </c>
      <c r="N31" t="s">
        <v>480</v>
      </c>
      <c r="O31" t="s">
        <v>230</v>
      </c>
      <c r="P31" t="str">
        <f>"CT066507                      "</f>
        <v xml:space="preserve">CT066507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19.559999999999999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8</v>
      </c>
      <c r="BJ31">
        <v>7.5</v>
      </c>
      <c r="BK31">
        <v>8</v>
      </c>
      <c r="BL31">
        <v>109.6</v>
      </c>
      <c r="BM31">
        <v>16.440000000000001</v>
      </c>
      <c r="BN31">
        <v>126.04</v>
      </c>
      <c r="BO31">
        <v>126.04</v>
      </c>
      <c r="BQ31" t="s">
        <v>481</v>
      </c>
      <c r="BR31" t="s">
        <v>383</v>
      </c>
      <c r="BS31" s="2">
        <v>44371</v>
      </c>
      <c r="BT31" s="3">
        <v>0.36805555555555558</v>
      </c>
      <c r="BU31" t="s">
        <v>216</v>
      </c>
      <c r="BV31" t="s">
        <v>79</v>
      </c>
      <c r="BY31">
        <v>37686.980000000003</v>
      </c>
      <c r="CA31" t="s">
        <v>375</v>
      </c>
      <c r="CC31" t="s">
        <v>91</v>
      </c>
      <c r="CD31">
        <v>5213</v>
      </c>
      <c r="CE31" t="s">
        <v>99</v>
      </c>
      <c r="CF31" s="2">
        <v>44371</v>
      </c>
      <c r="CI31">
        <v>2</v>
      </c>
      <c r="CJ31">
        <v>2</v>
      </c>
      <c r="CK31" t="s">
        <v>311</v>
      </c>
      <c r="CL31" t="s">
        <v>80</v>
      </c>
    </row>
    <row r="32" spans="1:90" x14ac:dyDescent="0.25">
      <c r="A32" t="s">
        <v>378</v>
      </c>
      <c r="B32" t="s">
        <v>379</v>
      </c>
      <c r="C32" t="s">
        <v>72</v>
      </c>
      <c r="E32" t="str">
        <f>"GAB2003863"</f>
        <v>GAB2003863</v>
      </c>
      <c r="F32" s="2">
        <v>44370</v>
      </c>
      <c r="G32">
        <v>202112</v>
      </c>
      <c r="H32" t="s">
        <v>127</v>
      </c>
      <c r="I32" t="s">
        <v>128</v>
      </c>
      <c r="J32" t="s">
        <v>380</v>
      </c>
      <c r="K32" t="s">
        <v>75</v>
      </c>
      <c r="L32" t="s">
        <v>204</v>
      </c>
      <c r="M32" t="s">
        <v>205</v>
      </c>
      <c r="N32" t="s">
        <v>482</v>
      </c>
      <c r="O32" t="s">
        <v>230</v>
      </c>
      <c r="P32" t="str">
        <f>"CT066848                      "</f>
        <v xml:space="preserve">CT066848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37.32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5.9</v>
      </c>
      <c r="BJ32">
        <v>24.9</v>
      </c>
      <c r="BK32">
        <v>25</v>
      </c>
      <c r="BL32">
        <v>204.58</v>
      </c>
      <c r="BM32">
        <v>30.69</v>
      </c>
      <c r="BN32">
        <v>235.27</v>
      </c>
      <c r="BO32">
        <v>235.27</v>
      </c>
      <c r="BQ32" t="s">
        <v>483</v>
      </c>
      <c r="BR32" t="s">
        <v>383</v>
      </c>
      <c r="BS32" s="2">
        <v>44372</v>
      </c>
      <c r="BT32" s="3">
        <v>0.35069444444444442</v>
      </c>
      <c r="BU32" t="s">
        <v>484</v>
      </c>
      <c r="BV32" t="s">
        <v>79</v>
      </c>
      <c r="BY32">
        <v>124288.5</v>
      </c>
      <c r="CA32" t="s">
        <v>485</v>
      </c>
      <c r="CC32" t="s">
        <v>205</v>
      </c>
      <c r="CD32">
        <v>300</v>
      </c>
      <c r="CE32" t="s">
        <v>99</v>
      </c>
      <c r="CF32" s="2">
        <v>44372</v>
      </c>
      <c r="CI32">
        <v>3</v>
      </c>
      <c r="CJ32">
        <v>2</v>
      </c>
      <c r="CK32" t="s">
        <v>393</v>
      </c>
      <c r="CL32" t="s">
        <v>80</v>
      </c>
    </row>
    <row r="33" spans="1:90" x14ac:dyDescent="0.25">
      <c r="A33" t="s">
        <v>378</v>
      </c>
      <c r="B33" t="s">
        <v>379</v>
      </c>
      <c r="C33" t="s">
        <v>72</v>
      </c>
      <c r="E33" t="str">
        <f>"GAB2003855"</f>
        <v>GAB2003855</v>
      </c>
      <c r="F33" s="2">
        <v>44370</v>
      </c>
      <c r="G33">
        <v>202112</v>
      </c>
      <c r="H33" t="s">
        <v>127</v>
      </c>
      <c r="I33" t="s">
        <v>128</v>
      </c>
      <c r="J33" t="s">
        <v>380</v>
      </c>
      <c r="K33" t="s">
        <v>75</v>
      </c>
      <c r="L33" t="s">
        <v>109</v>
      </c>
      <c r="M33" t="s">
        <v>110</v>
      </c>
      <c r="N33" t="s">
        <v>486</v>
      </c>
      <c r="O33" t="s">
        <v>230</v>
      </c>
      <c r="P33" t="str">
        <f>"CT066828                      "</f>
        <v xml:space="preserve">CT066828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19.71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0.4</v>
      </c>
      <c r="BJ33">
        <v>2.4</v>
      </c>
      <c r="BK33">
        <v>3</v>
      </c>
      <c r="BL33">
        <v>110.42</v>
      </c>
      <c r="BM33">
        <v>16.559999999999999</v>
      </c>
      <c r="BN33">
        <v>126.98</v>
      </c>
      <c r="BO33">
        <v>126.98</v>
      </c>
      <c r="BQ33" t="s">
        <v>487</v>
      </c>
      <c r="BR33" t="s">
        <v>383</v>
      </c>
      <c r="BS33" s="2">
        <v>44371</v>
      </c>
      <c r="BT33" s="3">
        <v>0.38680555555555557</v>
      </c>
      <c r="BU33" t="s">
        <v>488</v>
      </c>
      <c r="BV33" t="s">
        <v>79</v>
      </c>
      <c r="BY33">
        <v>12127.5</v>
      </c>
      <c r="CA33" t="s">
        <v>489</v>
      </c>
      <c r="CC33" t="s">
        <v>110</v>
      </c>
      <c r="CD33">
        <v>2193</v>
      </c>
      <c r="CE33" t="s">
        <v>99</v>
      </c>
      <c r="CF33" s="2">
        <v>44371</v>
      </c>
      <c r="CI33">
        <v>2</v>
      </c>
      <c r="CJ33">
        <v>1</v>
      </c>
      <c r="CK33" t="s">
        <v>234</v>
      </c>
      <c r="CL33" t="s">
        <v>80</v>
      </c>
    </row>
    <row r="34" spans="1:90" x14ac:dyDescent="0.25">
      <c r="A34" t="s">
        <v>378</v>
      </c>
      <c r="B34" t="s">
        <v>379</v>
      </c>
      <c r="C34" t="s">
        <v>72</v>
      </c>
      <c r="E34" t="str">
        <f>"GAB2003873"</f>
        <v>GAB2003873</v>
      </c>
      <c r="F34" s="2">
        <v>44370</v>
      </c>
      <c r="G34">
        <v>202112</v>
      </c>
      <c r="H34" t="s">
        <v>127</v>
      </c>
      <c r="I34" t="s">
        <v>128</v>
      </c>
      <c r="J34" t="s">
        <v>380</v>
      </c>
      <c r="K34" t="s">
        <v>75</v>
      </c>
      <c r="L34" t="s">
        <v>490</v>
      </c>
      <c r="M34" t="s">
        <v>491</v>
      </c>
      <c r="N34" t="s">
        <v>492</v>
      </c>
      <c r="O34" t="s">
        <v>230</v>
      </c>
      <c r="P34" t="str">
        <f>"CT066845                      "</f>
        <v xml:space="preserve">CT066845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23.47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0.9</v>
      </c>
      <c r="BJ34">
        <v>2.5</v>
      </c>
      <c r="BK34">
        <v>3</v>
      </c>
      <c r="BL34">
        <v>130.53</v>
      </c>
      <c r="BM34">
        <v>19.579999999999998</v>
      </c>
      <c r="BN34">
        <v>150.11000000000001</v>
      </c>
      <c r="BO34">
        <v>150.11000000000001</v>
      </c>
      <c r="BQ34" t="s">
        <v>493</v>
      </c>
      <c r="BR34" t="s">
        <v>383</v>
      </c>
      <c r="BS34" s="2">
        <v>44372</v>
      </c>
      <c r="BT34" s="3">
        <v>0.41597222222222219</v>
      </c>
      <c r="BU34" t="s">
        <v>494</v>
      </c>
      <c r="BV34" t="s">
        <v>79</v>
      </c>
      <c r="BY34">
        <v>12464.38</v>
      </c>
      <c r="CA34" t="s">
        <v>82</v>
      </c>
      <c r="CC34" t="s">
        <v>491</v>
      </c>
      <c r="CD34">
        <v>9459</v>
      </c>
      <c r="CE34" t="s">
        <v>99</v>
      </c>
      <c r="CF34" s="2">
        <v>44372</v>
      </c>
      <c r="CI34">
        <v>3</v>
      </c>
      <c r="CJ34">
        <v>2</v>
      </c>
      <c r="CK34" t="s">
        <v>237</v>
      </c>
      <c r="CL34" t="s">
        <v>80</v>
      </c>
    </row>
    <row r="35" spans="1:90" x14ac:dyDescent="0.25">
      <c r="A35" t="s">
        <v>378</v>
      </c>
      <c r="B35" t="s">
        <v>379</v>
      </c>
      <c r="C35" t="s">
        <v>72</v>
      </c>
      <c r="E35" t="str">
        <f>"080010150584"</f>
        <v>080010150584</v>
      </c>
      <c r="F35" s="2">
        <v>44370</v>
      </c>
      <c r="G35">
        <v>202112</v>
      </c>
      <c r="H35" t="s">
        <v>115</v>
      </c>
      <c r="I35" t="s">
        <v>116</v>
      </c>
      <c r="J35" t="s">
        <v>495</v>
      </c>
      <c r="K35" t="s">
        <v>75</v>
      </c>
      <c r="L35" t="s">
        <v>496</v>
      </c>
      <c r="M35" t="s">
        <v>497</v>
      </c>
      <c r="N35" t="s">
        <v>498</v>
      </c>
      <c r="O35" t="s">
        <v>78</v>
      </c>
      <c r="P35" t="str">
        <f>"-                             "</f>
        <v xml:space="preserve">-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18.66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99.78</v>
      </c>
      <c r="BM35">
        <v>14.97</v>
      </c>
      <c r="BN35">
        <v>114.75</v>
      </c>
      <c r="BO35">
        <v>114.75</v>
      </c>
      <c r="BP35" t="s">
        <v>224</v>
      </c>
      <c r="BQ35" t="s">
        <v>450</v>
      </c>
      <c r="BR35" t="s">
        <v>260</v>
      </c>
      <c r="BS35" s="2">
        <v>44371</v>
      </c>
      <c r="BT35" s="3">
        <v>0.35416666666666669</v>
      </c>
      <c r="BU35" t="s">
        <v>499</v>
      </c>
      <c r="BV35" t="s">
        <v>79</v>
      </c>
      <c r="BY35">
        <v>1200</v>
      </c>
      <c r="CC35" t="s">
        <v>497</v>
      </c>
      <c r="CD35">
        <v>9499</v>
      </c>
      <c r="CE35" t="s">
        <v>284</v>
      </c>
      <c r="CF35" s="2">
        <v>44371</v>
      </c>
      <c r="CI35">
        <v>1</v>
      </c>
      <c r="CJ35">
        <v>1</v>
      </c>
      <c r="CK35">
        <v>23</v>
      </c>
      <c r="CL35" t="s">
        <v>80</v>
      </c>
    </row>
    <row r="36" spans="1:90" x14ac:dyDescent="0.25">
      <c r="A36" t="s">
        <v>378</v>
      </c>
      <c r="B36" t="s">
        <v>379</v>
      </c>
      <c r="C36" t="s">
        <v>72</v>
      </c>
      <c r="E36" t="str">
        <f>"GAB2003854"</f>
        <v>GAB2003854</v>
      </c>
      <c r="F36" s="2">
        <v>44370</v>
      </c>
      <c r="G36">
        <v>202112</v>
      </c>
      <c r="H36" t="s">
        <v>127</v>
      </c>
      <c r="I36" t="s">
        <v>128</v>
      </c>
      <c r="J36" t="s">
        <v>380</v>
      </c>
      <c r="K36" t="s">
        <v>75</v>
      </c>
      <c r="L36" t="s">
        <v>500</v>
      </c>
      <c r="M36" t="s">
        <v>501</v>
      </c>
      <c r="N36" t="s">
        <v>502</v>
      </c>
      <c r="O36" t="s">
        <v>78</v>
      </c>
      <c r="P36" t="str">
        <f>"CT066830                      "</f>
        <v xml:space="preserve">CT066830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14.44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0.2</v>
      </c>
      <c r="BJ36">
        <v>2.9</v>
      </c>
      <c r="BK36">
        <v>3</v>
      </c>
      <c r="BL36">
        <v>77.23</v>
      </c>
      <c r="BM36">
        <v>11.58</v>
      </c>
      <c r="BN36">
        <v>88.81</v>
      </c>
      <c r="BO36">
        <v>88.81</v>
      </c>
      <c r="BQ36" t="s">
        <v>365</v>
      </c>
      <c r="BR36" t="s">
        <v>383</v>
      </c>
      <c r="BS36" s="2">
        <v>44372</v>
      </c>
      <c r="BT36" s="3">
        <v>0.39513888888888887</v>
      </c>
      <c r="BU36" t="s">
        <v>503</v>
      </c>
      <c r="BV36" t="s">
        <v>80</v>
      </c>
      <c r="BW36" t="s">
        <v>154</v>
      </c>
      <c r="BX36" t="s">
        <v>504</v>
      </c>
      <c r="BY36">
        <v>14420</v>
      </c>
      <c r="CC36" t="s">
        <v>501</v>
      </c>
      <c r="CD36">
        <v>8301</v>
      </c>
      <c r="CE36" t="s">
        <v>505</v>
      </c>
      <c r="CF36" s="2">
        <v>44372</v>
      </c>
      <c r="CI36">
        <v>1</v>
      </c>
      <c r="CJ36">
        <v>2</v>
      </c>
      <c r="CK36">
        <v>21</v>
      </c>
      <c r="CL36" t="s">
        <v>80</v>
      </c>
    </row>
    <row r="37" spans="1:90" x14ac:dyDescent="0.25">
      <c r="A37" t="s">
        <v>378</v>
      </c>
      <c r="B37" t="s">
        <v>379</v>
      </c>
      <c r="C37" t="s">
        <v>72</v>
      </c>
      <c r="E37" t="str">
        <f>"GAB2003856"</f>
        <v>GAB2003856</v>
      </c>
      <c r="F37" s="2">
        <v>44370</v>
      </c>
      <c r="G37">
        <v>202112</v>
      </c>
      <c r="H37" t="s">
        <v>127</v>
      </c>
      <c r="I37" t="s">
        <v>128</v>
      </c>
      <c r="J37" t="s">
        <v>380</v>
      </c>
      <c r="K37" t="s">
        <v>75</v>
      </c>
      <c r="L37" t="s">
        <v>127</v>
      </c>
      <c r="M37" t="s">
        <v>128</v>
      </c>
      <c r="N37" t="s">
        <v>506</v>
      </c>
      <c r="O37" t="s">
        <v>78</v>
      </c>
      <c r="P37" t="str">
        <f>"CT066826                      "</f>
        <v xml:space="preserve">CT066826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7.52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0.4</v>
      </c>
      <c r="BJ37">
        <v>2.2000000000000002</v>
      </c>
      <c r="BK37">
        <v>3</v>
      </c>
      <c r="BL37">
        <v>40.229999999999997</v>
      </c>
      <c r="BM37">
        <v>6.03</v>
      </c>
      <c r="BN37">
        <v>46.26</v>
      </c>
      <c r="BO37">
        <v>46.26</v>
      </c>
      <c r="BQ37" t="s">
        <v>507</v>
      </c>
      <c r="BR37" t="s">
        <v>383</v>
      </c>
      <c r="BS37" s="2">
        <v>44371</v>
      </c>
      <c r="BT37" s="3">
        <v>0.39027777777777778</v>
      </c>
      <c r="BU37" t="s">
        <v>508</v>
      </c>
      <c r="BV37" t="s">
        <v>79</v>
      </c>
      <c r="BY37">
        <v>11158.08</v>
      </c>
      <c r="CA37" t="s">
        <v>236</v>
      </c>
      <c r="CC37" t="s">
        <v>128</v>
      </c>
      <c r="CD37">
        <v>7800</v>
      </c>
      <c r="CE37" t="s">
        <v>472</v>
      </c>
      <c r="CF37" s="2">
        <v>44372</v>
      </c>
      <c r="CI37">
        <v>1</v>
      </c>
      <c r="CJ37">
        <v>1</v>
      </c>
      <c r="CK37">
        <v>22</v>
      </c>
      <c r="CL37" t="s">
        <v>80</v>
      </c>
    </row>
    <row r="38" spans="1:90" x14ac:dyDescent="0.25">
      <c r="A38" t="s">
        <v>378</v>
      </c>
      <c r="B38" t="s">
        <v>379</v>
      </c>
      <c r="C38" t="s">
        <v>72</v>
      </c>
      <c r="E38" t="str">
        <f>"GAB2003880"</f>
        <v>GAB2003880</v>
      </c>
      <c r="F38" s="2">
        <v>44370</v>
      </c>
      <c r="G38">
        <v>202112</v>
      </c>
      <c r="H38" t="s">
        <v>127</v>
      </c>
      <c r="I38" t="s">
        <v>128</v>
      </c>
      <c r="J38" t="s">
        <v>380</v>
      </c>
      <c r="K38" t="s">
        <v>75</v>
      </c>
      <c r="L38" t="s">
        <v>107</v>
      </c>
      <c r="M38" t="s">
        <v>108</v>
      </c>
      <c r="N38" t="s">
        <v>509</v>
      </c>
      <c r="O38" t="s">
        <v>78</v>
      </c>
      <c r="P38" t="str">
        <f>"CT066862                      "</f>
        <v xml:space="preserve">CT066862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12.04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0.2</v>
      </c>
      <c r="BJ38">
        <v>2.2999999999999998</v>
      </c>
      <c r="BK38">
        <v>2.5</v>
      </c>
      <c r="BL38">
        <v>64.37</v>
      </c>
      <c r="BM38">
        <v>9.66</v>
      </c>
      <c r="BN38">
        <v>74.03</v>
      </c>
      <c r="BO38">
        <v>74.03</v>
      </c>
      <c r="BQ38" t="s">
        <v>431</v>
      </c>
      <c r="BR38" t="s">
        <v>383</v>
      </c>
      <c r="BS38" s="2">
        <v>44372</v>
      </c>
      <c r="BT38" s="3">
        <v>0.3354166666666667</v>
      </c>
      <c r="BU38" t="s">
        <v>510</v>
      </c>
      <c r="BV38" t="s">
        <v>80</v>
      </c>
      <c r="BW38" t="s">
        <v>135</v>
      </c>
      <c r="BX38" t="s">
        <v>231</v>
      </c>
      <c r="BY38">
        <v>11466</v>
      </c>
      <c r="CA38" t="s">
        <v>199</v>
      </c>
      <c r="CC38" t="s">
        <v>108</v>
      </c>
      <c r="CD38">
        <v>4001</v>
      </c>
      <c r="CE38" t="s">
        <v>505</v>
      </c>
      <c r="CF38" s="2">
        <v>44375</v>
      </c>
      <c r="CI38">
        <v>1</v>
      </c>
      <c r="CJ38">
        <v>2</v>
      </c>
      <c r="CK38">
        <v>21</v>
      </c>
      <c r="CL38" t="s">
        <v>80</v>
      </c>
    </row>
    <row r="39" spans="1:90" x14ac:dyDescent="0.25">
      <c r="A39" t="s">
        <v>378</v>
      </c>
      <c r="B39" t="s">
        <v>379</v>
      </c>
      <c r="C39" t="s">
        <v>72</v>
      </c>
      <c r="E39" t="str">
        <f>"GAB2003877"</f>
        <v>GAB2003877</v>
      </c>
      <c r="F39" s="2">
        <v>44370</v>
      </c>
      <c r="G39">
        <v>202112</v>
      </c>
      <c r="H39" t="s">
        <v>127</v>
      </c>
      <c r="I39" t="s">
        <v>128</v>
      </c>
      <c r="J39" t="s">
        <v>380</v>
      </c>
      <c r="K39" t="s">
        <v>75</v>
      </c>
      <c r="L39" t="s">
        <v>241</v>
      </c>
      <c r="M39" t="s">
        <v>242</v>
      </c>
      <c r="N39" t="s">
        <v>511</v>
      </c>
      <c r="O39" t="s">
        <v>78</v>
      </c>
      <c r="P39" t="str">
        <f>"003861                        "</f>
        <v xml:space="preserve">003861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9.6300000000000008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0.3</v>
      </c>
      <c r="BJ39">
        <v>2</v>
      </c>
      <c r="BK39">
        <v>2</v>
      </c>
      <c r="BL39">
        <v>51.5</v>
      </c>
      <c r="BM39">
        <v>7.73</v>
      </c>
      <c r="BN39">
        <v>59.23</v>
      </c>
      <c r="BO39">
        <v>59.23</v>
      </c>
      <c r="BQ39" t="s">
        <v>512</v>
      </c>
      <c r="BR39" t="s">
        <v>383</v>
      </c>
      <c r="BS39" s="2">
        <v>44371</v>
      </c>
      <c r="BT39" s="3">
        <v>0.41666666666666669</v>
      </c>
      <c r="BU39" t="s">
        <v>186</v>
      </c>
      <c r="BV39" t="s">
        <v>79</v>
      </c>
      <c r="BY39">
        <v>10085.040000000001</v>
      </c>
      <c r="CA39" t="s">
        <v>369</v>
      </c>
      <c r="CC39" t="s">
        <v>242</v>
      </c>
      <c r="CD39">
        <v>700</v>
      </c>
      <c r="CE39" t="s">
        <v>513</v>
      </c>
      <c r="CF39" s="2">
        <v>44371</v>
      </c>
      <c r="CI39">
        <v>1</v>
      </c>
      <c r="CJ39">
        <v>1</v>
      </c>
      <c r="CK39">
        <v>21</v>
      </c>
      <c r="CL39" t="s">
        <v>80</v>
      </c>
    </row>
    <row r="40" spans="1:90" x14ac:dyDescent="0.25">
      <c r="A40" t="s">
        <v>378</v>
      </c>
      <c r="B40" t="s">
        <v>379</v>
      </c>
      <c r="C40" t="s">
        <v>72</v>
      </c>
      <c r="E40" t="str">
        <f>"GAB2003869"</f>
        <v>GAB2003869</v>
      </c>
      <c r="F40" s="2">
        <v>44370</v>
      </c>
      <c r="G40">
        <v>202112</v>
      </c>
      <c r="H40" t="s">
        <v>127</v>
      </c>
      <c r="I40" t="s">
        <v>128</v>
      </c>
      <c r="J40" t="s">
        <v>380</v>
      </c>
      <c r="K40" t="s">
        <v>75</v>
      </c>
      <c r="L40" t="s">
        <v>83</v>
      </c>
      <c r="M40" t="s">
        <v>84</v>
      </c>
      <c r="N40" t="s">
        <v>514</v>
      </c>
      <c r="O40" t="s">
        <v>78</v>
      </c>
      <c r="P40" t="str">
        <f>"003854                        "</f>
        <v xml:space="preserve">003854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14.44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0.4</v>
      </c>
      <c r="BJ40">
        <v>2.8</v>
      </c>
      <c r="BK40">
        <v>3</v>
      </c>
      <c r="BL40">
        <v>77.23</v>
      </c>
      <c r="BM40">
        <v>11.58</v>
      </c>
      <c r="BN40">
        <v>88.81</v>
      </c>
      <c r="BO40">
        <v>88.81</v>
      </c>
      <c r="BQ40" t="s">
        <v>431</v>
      </c>
      <c r="BR40" t="s">
        <v>383</v>
      </c>
      <c r="BS40" s="2">
        <v>44372</v>
      </c>
      <c r="BT40" s="3">
        <v>0.42152777777777778</v>
      </c>
      <c r="BU40" t="s">
        <v>407</v>
      </c>
      <c r="BV40" t="s">
        <v>80</v>
      </c>
      <c r="BW40" t="s">
        <v>161</v>
      </c>
      <c r="BX40" t="s">
        <v>89</v>
      </c>
      <c r="BY40">
        <v>13953.6</v>
      </c>
      <c r="CA40" t="s">
        <v>85</v>
      </c>
      <c r="CC40" t="s">
        <v>84</v>
      </c>
      <c r="CD40">
        <v>3201</v>
      </c>
      <c r="CE40" t="s">
        <v>515</v>
      </c>
      <c r="CF40" s="2">
        <v>44375</v>
      </c>
      <c r="CI40">
        <v>1</v>
      </c>
      <c r="CJ40">
        <v>2</v>
      </c>
      <c r="CK40">
        <v>21</v>
      </c>
      <c r="CL40" t="s">
        <v>80</v>
      </c>
    </row>
    <row r="41" spans="1:90" x14ac:dyDescent="0.25">
      <c r="A41" t="s">
        <v>378</v>
      </c>
      <c r="B41" t="s">
        <v>379</v>
      </c>
      <c r="C41" t="s">
        <v>72</v>
      </c>
      <c r="E41" t="str">
        <f>"GAB2003879"</f>
        <v>GAB2003879</v>
      </c>
      <c r="F41" s="2">
        <v>44370</v>
      </c>
      <c r="G41">
        <v>202112</v>
      </c>
      <c r="H41" t="s">
        <v>127</v>
      </c>
      <c r="I41" t="s">
        <v>128</v>
      </c>
      <c r="J41" t="s">
        <v>380</v>
      </c>
      <c r="K41" t="s">
        <v>75</v>
      </c>
      <c r="L41" t="s">
        <v>107</v>
      </c>
      <c r="M41" t="s">
        <v>108</v>
      </c>
      <c r="N41" t="s">
        <v>516</v>
      </c>
      <c r="O41" t="s">
        <v>78</v>
      </c>
      <c r="P41" t="str">
        <f>"003859                        "</f>
        <v xml:space="preserve">003859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9.6300000000000008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0.5</v>
      </c>
      <c r="BJ41">
        <v>1.6</v>
      </c>
      <c r="BK41">
        <v>2</v>
      </c>
      <c r="BL41">
        <v>51.5</v>
      </c>
      <c r="BM41">
        <v>7.73</v>
      </c>
      <c r="BN41">
        <v>59.23</v>
      </c>
      <c r="BO41">
        <v>59.23</v>
      </c>
      <c r="BQ41" t="s">
        <v>517</v>
      </c>
      <c r="BR41" t="s">
        <v>383</v>
      </c>
      <c r="BS41" s="2">
        <v>44372</v>
      </c>
      <c r="BT41" s="3">
        <v>0.3444444444444445</v>
      </c>
      <c r="BU41" t="s">
        <v>212</v>
      </c>
      <c r="BV41" t="s">
        <v>80</v>
      </c>
      <c r="BW41" t="s">
        <v>135</v>
      </c>
      <c r="BX41" t="s">
        <v>231</v>
      </c>
      <c r="BY41">
        <v>8204.6299999999992</v>
      </c>
      <c r="CA41" t="s">
        <v>217</v>
      </c>
      <c r="CC41" t="s">
        <v>108</v>
      </c>
      <c r="CD41">
        <v>4000</v>
      </c>
      <c r="CE41" t="s">
        <v>518</v>
      </c>
      <c r="CF41" s="2">
        <v>44375</v>
      </c>
      <c r="CI41">
        <v>1</v>
      </c>
      <c r="CJ41">
        <v>2</v>
      </c>
      <c r="CK41">
        <v>21</v>
      </c>
      <c r="CL41" t="s">
        <v>80</v>
      </c>
    </row>
    <row r="42" spans="1:90" x14ac:dyDescent="0.25">
      <c r="A42" t="s">
        <v>378</v>
      </c>
      <c r="B42" t="s">
        <v>379</v>
      </c>
      <c r="C42" t="s">
        <v>72</v>
      </c>
      <c r="E42" t="str">
        <f>"GAB2003870"</f>
        <v>GAB2003870</v>
      </c>
      <c r="F42" s="2">
        <v>44370</v>
      </c>
      <c r="G42">
        <v>202112</v>
      </c>
      <c r="H42" t="s">
        <v>127</v>
      </c>
      <c r="I42" t="s">
        <v>128</v>
      </c>
      <c r="J42" t="s">
        <v>380</v>
      </c>
      <c r="K42" t="s">
        <v>75</v>
      </c>
      <c r="L42" t="s">
        <v>109</v>
      </c>
      <c r="M42" t="s">
        <v>110</v>
      </c>
      <c r="N42" t="s">
        <v>519</v>
      </c>
      <c r="O42" t="s">
        <v>78</v>
      </c>
      <c r="P42" t="str">
        <f>"CT066852                      "</f>
        <v xml:space="preserve">CT066852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12.04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0.2</v>
      </c>
      <c r="BJ42">
        <v>2.1</v>
      </c>
      <c r="BK42">
        <v>2.5</v>
      </c>
      <c r="BL42">
        <v>64.37</v>
      </c>
      <c r="BM42">
        <v>9.66</v>
      </c>
      <c r="BN42">
        <v>74.03</v>
      </c>
      <c r="BO42">
        <v>74.03</v>
      </c>
      <c r="BQ42" t="s">
        <v>520</v>
      </c>
      <c r="BR42" t="s">
        <v>383</v>
      </c>
      <c r="BS42" s="2">
        <v>44371</v>
      </c>
      <c r="BT42" s="3">
        <v>0.40833333333333338</v>
      </c>
      <c r="BU42" t="s">
        <v>521</v>
      </c>
      <c r="BV42" t="s">
        <v>79</v>
      </c>
      <c r="BY42">
        <v>10738.56</v>
      </c>
      <c r="CA42" t="s">
        <v>283</v>
      </c>
      <c r="CC42" t="s">
        <v>110</v>
      </c>
      <c r="CD42">
        <v>2021</v>
      </c>
      <c r="CE42" t="s">
        <v>515</v>
      </c>
      <c r="CF42" s="2">
        <v>44372</v>
      </c>
      <c r="CI42">
        <v>1</v>
      </c>
      <c r="CJ42">
        <v>1</v>
      </c>
      <c r="CK42">
        <v>21</v>
      </c>
      <c r="CL42" t="s">
        <v>80</v>
      </c>
    </row>
    <row r="43" spans="1:90" x14ac:dyDescent="0.25">
      <c r="A43" t="s">
        <v>378</v>
      </c>
      <c r="B43" t="s">
        <v>379</v>
      </c>
      <c r="C43" t="s">
        <v>72</v>
      </c>
      <c r="E43" t="str">
        <f>"GAB2003875"</f>
        <v>GAB2003875</v>
      </c>
      <c r="F43" s="2">
        <v>44370</v>
      </c>
      <c r="G43">
        <v>202112</v>
      </c>
      <c r="H43" t="s">
        <v>127</v>
      </c>
      <c r="I43" t="s">
        <v>128</v>
      </c>
      <c r="J43" t="s">
        <v>380</v>
      </c>
      <c r="K43" t="s">
        <v>75</v>
      </c>
      <c r="L43" t="s">
        <v>73</v>
      </c>
      <c r="M43" t="s">
        <v>74</v>
      </c>
      <c r="N43" t="s">
        <v>522</v>
      </c>
      <c r="O43" t="s">
        <v>78</v>
      </c>
      <c r="P43" t="str">
        <f>"003852 003862                 "</f>
        <v xml:space="preserve">003852 003862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9.6300000000000008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0.7</v>
      </c>
      <c r="BJ43">
        <v>1.7</v>
      </c>
      <c r="BK43">
        <v>2</v>
      </c>
      <c r="BL43">
        <v>51.5</v>
      </c>
      <c r="BM43">
        <v>7.73</v>
      </c>
      <c r="BN43">
        <v>59.23</v>
      </c>
      <c r="BO43">
        <v>59.23</v>
      </c>
      <c r="BQ43" t="s">
        <v>523</v>
      </c>
      <c r="BR43" t="s">
        <v>383</v>
      </c>
      <c r="BS43" s="2">
        <v>44371</v>
      </c>
      <c r="BT43" s="3">
        <v>0.41111111111111115</v>
      </c>
      <c r="BU43" t="s">
        <v>329</v>
      </c>
      <c r="BV43" t="s">
        <v>79</v>
      </c>
      <c r="BY43">
        <v>8652.11</v>
      </c>
      <c r="CA43" t="s">
        <v>220</v>
      </c>
      <c r="CC43" t="s">
        <v>74</v>
      </c>
      <c r="CD43">
        <v>2</v>
      </c>
      <c r="CE43" t="s">
        <v>524</v>
      </c>
      <c r="CF43" s="2">
        <v>44371</v>
      </c>
      <c r="CI43">
        <v>1</v>
      </c>
      <c r="CJ43">
        <v>1</v>
      </c>
      <c r="CK43">
        <v>21</v>
      </c>
      <c r="CL43" t="s">
        <v>80</v>
      </c>
    </row>
    <row r="44" spans="1:90" x14ac:dyDescent="0.25">
      <c r="A44" t="s">
        <v>378</v>
      </c>
      <c r="B44" t="s">
        <v>379</v>
      </c>
      <c r="C44" t="s">
        <v>72</v>
      </c>
      <c r="E44" t="str">
        <f>"GAB2003876"</f>
        <v>GAB2003876</v>
      </c>
      <c r="F44" s="2">
        <v>44370</v>
      </c>
      <c r="G44">
        <v>202112</v>
      </c>
      <c r="H44" t="s">
        <v>127</v>
      </c>
      <c r="I44" t="s">
        <v>128</v>
      </c>
      <c r="J44" t="s">
        <v>380</v>
      </c>
      <c r="K44" t="s">
        <v>75</v>
      </c>
      <c r="L44" t="s">
        <v>73</v>
      </c>
      <c r="M44" t="s">
        <v>74</v>
      </c>
      <c r="N44" t="s">
        <v>525</v>
      </c>
      <c r="O44" t="s">
        <v>78</v>
      </c>
      <c r="P44" t="str">
        <f>"003860                        "</f>
        <v xml:space="preserve">003860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9.6300000000000008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0.2</v>
      </c>
      <c r="BJ44">
        <v>1.7</v>
      </c>
      <c r="BK44">
        <v>2</v>
      </c>
      <c r="BL44">
        <v>51.5</v>
      </c>
      <c r="BM44">
        <v>7.73</v>
      </c>
      <c r="BN44">
        <v>59.23</v>
      </c>
      <c r="BO44">
        <v>59.23</v>
      </c>
      <c r="BQ44" t="s">
        <v>526</v>
      </c>
      <c r="BR44" t="s">
        <v>383</v>
      </c>
      <c r="BS44" s="2">
        <v>44371</v>
      </c>
      <c r="BT44" s="3">
        <v>0.41666666666666669</v>
      </c>
      <c r="BU44" t="s">
        <v>527</v>
      </c>
      <c r="BV44" t="s">
        <v>79</v>
      </c>
      <c r="BY44">
        <v>8614.41</v>
      </c>
      <c r="CA44" t="s">
        <v>528</v>
      </c>
      <c r="CC44" t="s">
        <v>74</v>
      </c>
      <c r="CD44">
        <v>182</v>
      </c>
      <c r="CE44" t="s">
        <v>515</v>
      </c>
      <c r="CF44" s="2">
        <v>44371</v>
      </c>
      <c r="CI44">
        <v>1</v>
      </c>
      <c r="CJ44">
        <v>1</v>
      </c>
      <c r="CK44">
        <v>21</v>
      </c>
      <c r="CL44" t="s">
        <v>80</v>
      </c>
    </row>
    <row r="45" spans="1:90" x14ac:dyDescent="0.25">
      <c r="A45" t="s">
        <v>378</v>
      </c>
      <c r="B45" t="s">
        <v>379</v>
      </c>
      <c r="C45" t="s">
        <v>72</v>
      </c>
      <c r="E45" t="str">
        <f>"GAB2003868"</f>
        <v>GAB2003868</v>
      </c>
      <c r="F45" s="2">
        <v>44370</v>
      </c>
      <c r="G45">
        <v>202112</v>
      </c>
      <c r="H45" t="s">
        <v>127</v>
      </c>
      <c r="I45" t="s">
        <v>128</v>
      </c>
      <c r="J45" t="s">
        <v>380</v>
      </c>
      <c r="K45" t="s">
        <v>75</v>
      </c>
      <c r="L45" t="s">
        <v>73</v>
      </c>
      <c r="M45" t="s">
        <v>74</v>
      </c>
      <c r="N45" t="s">
        <v>529</v>
      </c>
      <c r="O45" t="s">
        <v>78</v>
      </c>
      <c r="P45" t="str">
        <f>"003855                        "</f>
        <v xml:space="preserve">003855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12.04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0.2</v>
      </c>
      <c r="BJ45">
        <v>2.2000000000000002</v>
      </c>
      <c r="BK45">
        <v>2.5</v>
      </c>
      <c r="BL45">
        <v>64.37</v>
      </c>
      <c r="BM45">
        <v>9.66</v>
      </c>
      <c r="BN45">
        <v>74.03</v>
      </c>
      <c r="BO45">
        <v>74.03</v>
      </c>
      <c r="BQ45" t="s">
        <v>526</v>
      </c>
      <c r="BR45" t="s">
        <v>383</v>
      </c>
      <c r="BS45" s="2">
        <v>44371</v>
      </c>
      <c r="BT45" s="3">
        <v>0.36944444444444446</v>
      </c>
      <c r="BU45" t="s">
        <v>530</v>
      </c>
      <c r="BV45" t="s">
        <v>79</v>
      </c>
      <c r="BY45">
        <v>10890.18</v>
      </c>
      <c r="CA45" t="s">
        <v>225</v>
      </c>
      <c r="CC45" t="s">
        <v>74</v>
      </c>
      <c r="CD45">
        <v>2</v>
      </c>
      <c r="CE45" t="s">
        <v>515</v>
      </c>
      <c r="CF45" s="2">
        <v>44371</v>
      </c>
      <c r="CI45">
        <v>1</v>
      </c>
      <c r="CJ45">
        <v>1</v>
      </c>
      <c r="CK45">
        <v>21</v>
      </c>
      <c r="CL45" t="s">
        <v>80</v>
      </c>
    </row>
    <row r="46" spans="1:90" x14ac:dyDescent="0.25">
      <c r="A46" t="s">
        <v>378</v>
      </c>
      <c r="B46" t="s">
        <v>379</v>
      </c>
      <c r="C46" t="s">
        <v>72</v>
      </c>
      <c r="E46" t="str">
        <f>"GAB2003860"</f>
        <v>GAB2003860</v>
      </c>
      <c r="F46" s="2">
        <v>44370</v>
      </c>
      <c r="G46">
        <v>202112</v>
      </c>
      <c r="H46" t="s">
        <v>127</v>
      </c>
      <c r="I46" t="s">
        <v>128</v>
      </c>
      <c r="J46" t="s">
        <v>380</v>
      </c>
      <c r="K46" t="s">
        <v>75</v>
      </c>
      <c r="L46" t="s">
        <v>473</v>
      </c>
      <c r="M46" t="s">
        <v>474</v>
      </c>
      <c r="N46" t="s">
        <v>475</v>
      </c>
      <c r="O46" t="s">
        <v>78</v>
      </c>
      <c r="P46" t="str">
        <f>"CT066832 CT066836             "</f>
        <v xml:space="preserve">CT066832 CT066836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18.66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0.6</v>
      </c>
      <c r="BJ46">
        <v>1.7</v>
      </c>
      <c r="BK46">
        <v>2</v>
      </c>
      <c r="BL46">
        <v>99.78</v>
      </c>
      <c r="BM46">
        <v>14.97</v>
      </c>
      <c r="BN46">
        <v>114.75</v>
      </c>
      <c r="BO46">
        <v>114.75</v>
      </c>
      <c r="BQ46" t="s">
        <v>476</v>
      </c>
      <c r="BR46" t="s">
        <v>383</v>
      </c>
      <c r="BS46" s="2">
        <v>44371</v>
      </c>
      <c r="BT46" s="3">
        <v>0.37777777777777777</v>
      </c>
      <c r="BU46" t="s">
        <v>531</v>
      </c>
      <c r="BV46" t="s">
        <v>79</v>
      </c>
      <c r="BY46">
        <v>8462.85</v>
      </c>
      <c r="CA46" t="s">
        <v>392</v>
      </c>
      <c r="CC46" t="s">
        <v>474</v>
      </c>
      <c r="CD46">
        <v>2515</v>
      </c>
      <c r="CE46" t="s">
        <v>524</v>
      </c>
      <c r="CF46" s="2">
        <v>44372</v>
      </c>
      <c r="CI46">
        <v>1</v>
      </c>
      <c r="CJ46">
        <v>1</v>
      </c>
      <c r="CK46">
        <v>23</v>
      </c>
      <c r="CL46" t="s">
        <v>80</v>
      </c>
    </row>
    <row r="47" spans="1:90" x14ac:dyDescent="0.25">
      <c r="A47" t="s">
        <v>378</v>
      </c>
      <c r="B47" t="s">
        <v>379</v>
      </c>
      <c r="C47" t="s">
        <v>72</v>
      </c>
      <c r="E47" t="str">
        <f>"GAB2003866"</f>
        <v>GAB2003866</v>
      </c>
      <c r="F47" s="2">
        <v>44370</v>
      </c>
      <c r="G47">
        <v>202112</v>
      </c>
      <c r="H47" t="s">
        <v>127</v>
      </c>
      <c r="I47" t="s">
        <v>128</v>
      </c>
      <c r="J47" t="s">
        <v>380</v>
      </c>
      <c r="K47" t="s">
        <v>75</v>
      </c>
      <c r="L47" t="s">
        <v>73</v>
      </c>
      <c r="M47" t="s">
        <v>74</v>
      </c>
      <c r="N47" t="s">
        <v>532</v>
      </c>
      <c r="O47" t="s">
        <v>78</v>
      </c>
      <c r="P47" t="str">
        <f>"003851                        "</f>
        <v xml:space="preserve">003851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9.6300000000000008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0.2</v>
      </c>
      <c r="BJ47">
        <v>1.8</v>
      </c>
      <c r="BK47">
        <v>2</v>
      </c>
      <c r="BL47">
        <v>51.5</v>
      </c>
      <c r="BM47">
        <v>7.73</v>
      </c>
      <c r="BN47">
        <v>59.23</v>
      </c>
      <c r="BO47">
        <v>59.23</v>
      </c>
      <c r="BQ47" t="s">
        <v>526</v>
      </c>
      <c r="BR47" t="s">
        <v>383</v>
      </c>
      <c r="BS47" s="2">
        <v>44371</v>
      </c>
      <c r="BT47" s="3">
        <v>0.37638888888888888</v>
      </c>
      <c r="BU47" t="s">
        <v>533</v>
      </c>
      <c r="BV47" t="s">
        <v>79</v>
      </c>
      <c r="BY47">
        <v>9146.41</v>
      </c>
      <c r="CA47" t="s">
        <v>534</v>
      </c>
      <c r="CC47" t="s">
        <v>74</v>
      </c>
      <c r="CD47">
        <v>2</v>
      </c>
      <c r="CE47" t="s">
        <v>515</v>
      </c>
      <c r="CF47" s="2">
        <v>44371</v>
      </c>
      <c r="CI47">
        <v>1</v>
      </c>
      <c r="CJ47">
        <v>1</v>
      </c>
      <c r="CK47">
        <v>21</v>
      </c>
      <c r="CL47" t="s">
        <v>80</v>
      </c>
    </row>
    <row r="48" spans="1:90" x14ac:dyDescent="0.25">
      <c r="A48" t="s">
        <v>378</v>
      </c>
      <c r="B48" t="s">
        <v>379</v>
      </c>
      <c r="C48" t="s">
        <v>72</v>
      </c>
      <c r="E48" t="str">
        <f>"GAB2003865"</f>
        <v>GAB2003865</v>
      </c>
      <c r="F48" s="2">
        <v>44370</v>
      </c>
      <c r="G48">
        <v>202112</v>
      </c>
      <c r="H48" t="s">
        <v>127</v>
      </c>
      <c r="I48" t="s">
        <v>128</v>
      </c>
      <c r="J48" t="s">
        <v>380</v>
      </c>
      <c r="K48" t="s">
        <v>75</v>
      </c>
      <c r="L48" t="s">
        <v>107</v>
      </c>
      <c r="M48" t="s">
        <v>108</v>
      </c>
      <c r="N48" t="s">
        <v>535</v>
      </c>
      <c r="O48" t="s">
        <v>78</v>
      </c>
      <c r="P48" t="str">
        <f>"003704                        "</f>
        <v xml:space="preserve">003704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14.44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0.2</v>
      </c>
      <c r="BJ48">
        <v>2.9</v>
      </c>
      <c r="BK48">
        <v>3</v>
      </c>
      <c r="BL48">
        <v>77.23</v>
      </c>
      <c r="BM48">
        <v>11.58</v>
      </c>
      <c r="BN48">
        <v>88.81</v>
      </c>
      <c r="BO48">
        <v>88.81</v>
      </c>
      <c r="BQ48" t="s">
        <v>536</v>
      </c>
      <c r="BR48" t="s">
        <v>383</v>
      </c>
      <c r="BS48" s="2">
        <v>44372</v>
      </c>
      <c r="BT48" s="3">
        <v>0.37152777777777773</v>
      </c>
      <c r="BU48" t="s">
        <v>537</v>
      </c>
      <c r="BV48" t="s">
        <v>80</v>
      </c>
      <c r="BW48" t="s">
        <v>135</v>
      </c>
      <c r="BX48" t="s">
        <v>231</v>
      </c>
      <c r="BY48">
        <v>14659.28</v>
      </c>
      <c r="CA48" t="s">
        <v>335</v>
      </c>
      <c r="CC48" t="s">
        <v>108</v>
      </c>
      <c r="CD48">
        <v>3629</v>
      </c>
      <c r="CE48" t="s">
        <v>515</v>
      </c>
      <c r="CF48" s="2">
        <v>44375</v>
      </c>
      <c r="CI48">
        <v>1</v>
      </c>
      <c r="CJ48">
        <v>2</v>
      </c>
      <c r="CK48">
        <v>21</v>
      </c>
      <c r="CL48" t="s">
        <v>80</v>
      </c>
    </row>
    <row r="49" spans="1:90" x14ac:dyDescent="0.25">
      <c r="A49" t="s">
        <v>378</v>
      </c>
      <c r="B49" t="s">
        <v>379</v>
      </c>
      <c r="C49" t="s">
        <v>72</v>
      </c>
      <c r="E49" t="str">
        <f>"GAB2003858"</f>
        <v>GAB2003858</v>
      </c>
      <c r="F49" s="2">
        <v>44370</v>
      </c>
      <c r="G49">
        <v>202112</v>
      </c>
      <c r="H49" t="s">
        <v>127</v>
      </c>
      <c r="I49" t="s">
        <v>128</v>
      </c>
      <c r="J49" t="s">
        <v>380</v>
      </c>
      <c r="K49" t="s">
        <v>75</v>
      </c>
      <c r="L49" t="s">
        <v>157</v>
      </c>
      <c r="M49" t="s">
        <v>157</v>
      </c>
      <c r="N49" t="s">
        <v>538</v>
      </c>
      <c r="O49" t="s">
        <v>78</v>
      </c>
      <c r="P49" t="str">
        <f>"CT066833                      "</f>
        <v xml:space="preserve">CT066833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16.84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0.3</v>
      </c>
      <c r="BJ49">
        <v>2.1</v>
      </c>
      <c r="BK49">
        <v>2.5</v>
      </c>
      <c r="BL49">
        <v>90.06</v>
      </c>
      <c r="BM49">
        <v>13.51</v>
      </c>
      <c r="BN49">
        <v>103.57</v>
      </c>
      <c r="BO49">
        <v>103.57</v>
      </c>
      <c r="BQ49" t="s">
        <v>539</v>
      </c>
      <c r="BR49" t="s">
        <v>383</v>
      </c>
      <c r="BS49" s="2">
        <v>44371</v>
      </c>
      <c r="BT49" s="3">
        <v>0.40625</v>
      </c>
      <c r="BU49" t="s">
        <v>227</v>
      </c>
      <c r="BV49" t="s">
        <v>79</v>
      </c>
      <c r="BY49">
        <v>10382.879999999999</v>
      </c>
      <c r="CA49" t="s">
        <v>158</v>
      </c>
      <c r="CC49" t="s">
        <v>157</v>
      </c>
      <c r="CD49">
        <v>7646</v>
      </c>
      <c r="CE49" t="s">
        <v>515</v>
      </c>
      <c r="CF49" s="2">
        <v>44372</v>
      </c>
      <c r="CI49">
        <v>1</v>
      </c>
      <c r="CJ49">
        <v>1</v>
      </c>
      <c r="CK49">
        <v>24</v>
      </c>
      <c r="CL49" t="s">
        <v>80</v>
      </c>
    </row>
    <row r="50" spans="1:90" x14ac:dyDescent="0.25">
      <c r="A50" t="s">
        <v>378</v>
      </c>
      <c r="B50" t="s">
        <v>379</v>
      </c>
      <c r="C50" t="s">
        <v>72</v>
      </c>
      <c r="E50" t="str">
        <f>"GAB2003861"</f>
        <v>GAB2003861</v>
      </c>
      <c r="F50" s="2">
        <v>44370</v>
      </c>
      <c r="G50">
        <v>202112</v>
      </c>
      <c r="H50" t="s">
        <v>127</v>
      </c>
      <c r="I50" t="s">
        <v>128</v>
      </c>
      <c r="J50" t="s">
        <v>380</v>
      </c>
      <c r="K50" t="s">
        <v>75</v>
      </c>
      <c r="L50" t="s">
        <v>490</v>
      </c>
      <c r="M50" t="s">
        <v>491</v>
      </c>
      <c r="N50" t="s">
        <v>540</v>
      </c>
      <c r="O50" t="s">
        <v>78</v>
      </c>
      <c r="P50" t="str">
        <f>"CT066841                      "</f>
        <v xml:space="preserve">CT066841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18.66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0.3</v>
      </c>
      <c r="BJ50">
        <v>1.7</v>
      </c>
      <c r="BK50">
        <v>2</v>
      </c>
      <c r="BL50">
        <v>99.78</v>
      </c>
      <c r="BM50">
        <v>14.97</v>
      </c>
      <c r="BN50">
        <v>114.75</v>
      </c>
      <c r="BO50">
        <v>114.75</v>
      </c>
      <c r="BQ50" t="s">
        <v>541</v>
      </c>
      <c r="BR50" t="s">
        <v>383</v>
      </c>
      <c r="BS50" s="2">
        <v>44371</v>
      </c>
      <c r="BT50" s="3">
        <v>0.40138888888888885</v>
      </c>
      <c r="BU50" t="s">
        <v>281</v>
      </c>
      <c r="BV50" t="s">
        <v>79</v>
      </c>
      <c r="BY50">
        <v>8660.9599999999991</v>
      </c>
      <c r="CA50" t="s">
        <v>542</v>
      </c>
      <c r="CC50" t="s">
        <v>491</v>
      </c>
      <c r="CD50">
        <v>9459</v>
      </c>
      <c r="CE50" t="s">
        <v>543</v>
      </c>
      <c r="CF50" s="2">
        <v>44371</v>
      </c>
      <c r="CI50">
        <v>1</v>
      </c>
      <c r="CJ50">
        <v>1</v>
      </c>
      <c r="CK50">
        <v>23</v>
      </c>
      <c r="CL50" t="s">
        <v>80</v>
      </c>
    </row>
    <row r="51" spans="1:90" x14ac:dyDescent="0.25">
      <c r="A51" t="s">
        <v>378</v>
      </c>
      <c r="B51" t="s">
        <v>379</v>
      </c>
      <c r="C51" t="s">
        <v>72</v>
      </c>
      <c r="E51" t="str">
        <f>"GAB2003862"</f>
        <v>GAB2003862</v>
      </c>
      <c r="F51" s="2">
        <v>44370</v>
      </c>
      <c r="G51">
        <v>202112</v>
      </c>
      <c r="H51" t="s">
        <v>127</v>
      </c>
      <c r="I51" t="s">
        <v>128</v>
      </c>
      <c r="J51" t="s">
        <v>380</v>
      </c>
      <c r="K51" t="s">
        <v>75</v>
      </c>
      <c r="L51" t="s">
        <v>127</v>
      </c>
      <c r="M51" t="s">
        <v>128</v>
      </c>
      <c r="N51" t="s">
        <v>544</v>
      </c>
      <c r="O51" t="s">
        <v>78</v>
      </c>
      <c r="P51" t="str">
        <f>"CT066823 CT066843 066847      "</f>
        <v xml:space="preserve">CT066823 CT066843 066847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7.52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0.5</v>
      </c>
      <c r="BJ51">
        <v>1.9</v>
      </c>
      <c r="BK51">
        <v>2</v>
      </c>
      <c r="BL51">
        <v>40.229999999999997</v>
      </c>
      <c r="BM51">
        <v>6.03</v>
      </c>
      <c r="BN51">
        <v>46.26</v>
      </c>
      <c r="BO51">
        <v>46.26</v>
      </c>
      <c r="BQ51" t="s">
        <v>545</v>
      </c>
      <c r="BR51" t="s">
        <v>383</v>
      </c>
      <c r="BS51" s="2">
        <v>44371</v>
      </c>
      <c r="BT51" s="3">
        <v>0.38750000000000001</v>
      </c>
      <c r="BU51" t="s">
        <v>546</v>
      </c>
      <c r="BV51" t="s">
        <v>79</v>
      </c>
      <c r="BY51">
        <v>9541.6200000000008</v>
      </c>
      <c r="CA51" t="s">
        <v>137</v>
      </c>
      <c r="CC51" t="s">
        <v>128</v>
      </c>
      <c r="CD51">
        <v>7441</v>
      </c>
      <c r="CE51" t="s">
        <v>547</v>
      </c>
      <c r="CF51" s="2">
        <v>44372</v>
      </c>
      <c r="CI51">
        <v>1</v>
      </c>
      <c r="CJ51">
        <v>1</v>
      </c>
      <c r="CK51">
        <v>22</v>
      </c>
      <c r="CL51" t="s">
        <v>80</v>
      </c>
    </row>
    <row r="52" spans="1:90" x14ac:dyDescent="0.25">
      <c r="A52" t="s">
        <v>378</v>
      </c>
      <c r="B52" t="s">
        <v>379</v>
      </c>
      <c r="C52" t="s">
        <v>72</v>
      </c>
      <c r="E52" t="str">
        <f>"009940773343"</f>
        <v>009940773343</v>
      </c>
      <c r="F52" s="2">
        <v>44370</v>
      </c>
      <c r="G52">
        <v>202112</v>
      </c>
      <c r="H52" t="s">
        <v>267</v>
      </c>
      <c r="I52" t="s">
        <v>268</v>
      </c>
      <c r="J52" t="s">
        <v>548</v>
      </c>
      <c r="K52" t="s">
        <v>75</v>
      </c>
      <c r="L52" t="s">
        <v>235</v>
      </c>
      <c r="M52" t="s">
        <v>128</v>
      </c>
      <c r="N52" t="s">
        <v>460</v>
      </c>
      <c r="O52" t="s">
        <v>230</v>
      </c>
      <c r="P52" t="str">
        <f>"NA                            "</f>
        <v xml:space="preserve">NA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42.86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3</v>
      </c>
      <c r="BI52">
        <v>22.2</v>
      </c>
      <c r="BJ52">
        <v>28.5</v>
      </c>
      <c r="BK52">
        <v>29</v>
      </c>
      <c r="BL52">
        <v>234.2</v>
      </c>
      <c r="BM52">
        <v>35.130000000000003</v>
      </c>
      <c r="BN52">
        <v>269.33</v>
      </c>
      <c r="BO52">
        <v>269.33</v>
      </c>
      <c r="BQ52" t="s">
        <v>549</v>
      </c>
      <c r="BR52" t="s">
        <v>550</v>
      </c>
      <c r="BS52" s="2">
        <v>44372</v>
      </c>
      <c r="BT52" s="3">
        <v>0.47222222222222227</v>
      </c>
      <c r="BU52" t="s">
        <v>551</v>
      </c>
      <c r="BV52" t="s">
        <v>79</v>
      </c>
      <c r="BY52">
        <v>142654.60999999999</v>
      </c>
      <c r="CA52" t="s">
        <v>130</v>
      </c>
      <c r="CC52" t="s">
        <v>128</v>
      </c>
      <c r="CD52">
        <v>7460</v>
      </c>
      <c r="CE52" t="s">
        <v>99</v>
      </c>
      <c r="CF52" s="2">
        <v>44375</v>
      </c>
      <c r="CI52">
        <v>0</v>
      </c>
      <c r="CJ52">
        <v>0</v>
      </c>
      <c r="CK52" t="s">
        <v>552</v>
      </c>
      <c r="CL52" t="s">
        <v>80</v>
      </c>
    </row>
    <row r="53" spans="1:90" x14ac:dyDescent="0.25">
      <c r="A53" t="s">
        <v>378</v>
      </c>
      <c r="B53" t="s">
        <v>379</v>
      </c>
      <c r="C53" t="s">
        <v>72</v>
      </c>
      <c r="E53" t="str">
        <f>"009941474593"</f>
        <v>009941474593</v>
      </c>
      <c r="F53" s="2">
        <v>44369</v>
      </c>
      <c r="G53">
        <v>202112</v>
      </c>
      <c r="H53" t="s">
        <v>113</v>
      </c>
      <c r="I53" t="s">
        <v>114</v>
      </c>
      <c r="J53" t="s">
        <v>553</v>
      </c>
      <c r="K53" t="s">
        <v>75</v>
      </c>
      <c r="L53" t="s">
        <v>235</v>
      </c>
      <c r="M53" t="s">
        <v>128</v>
      </c>
      <c r="N53" t="s">
        <v>554</v>
      </c>
      <c r="O53" t="s">
        <v>230</v>
      </c>
      <c r="P53" t="str">
        <f>"NA                            "</f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91.46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2</v>
      </c>
      <c r="BI53">
        <v>100</v>
      </c>
      <c r="BJ53">
        <v>44.2</v>
      </c>
      <c r="BK53">
        <v>100</v>
      </c>
      <c r="BL53">
        <v>494.12</v>
      </c>
      <c r="BM53">
        <v>74.12</v>
      </c>
      <c r="BN53">
        <v>568.24</v>
      </c>
      <c r="BO53">
        <v>568.24</v>
      </c>
      <c r="BR53" t="s">
        <v>340</v>
      </c>
      <c r="BS53" s="2">
        <v>44371</v>
      </c>
      <c r="BT53" s="3">
        <v>0.4861111111111111</v>
      </c>
      <c r="BU53" t="s">
        <v>555</v>
      </c>
      <c r="BV53" t="s">
        <v>79</v>
      </c>
      <c r="BY53">
        <v>110400</v>
      </c>
      <c r="CA53" t="s">
        <v>130</v>
      </c>
      <c r="CC53" t="s">
        <v>128</v>
      </c>
      <c r="CD53">
        <v>8000</v>
      </c>
      <c r="CE53" t="s">
        <v>99</v>
      </c>
      <c r="CF53" s="2">
        <v>44372</v>
      </c>
      <c r="CI53">
        <v>2</v>
      </c>
      <c r="CJ53">
        <v>2</v>
      </c>
      <c r="CK53" t="s">
        <v>234</v>
      </c>
      <c r="CL53" t="s">
        <v>80</v>
      </c>
    </row>
    <row r="54" spans="1:90" x14ac:dyDescent="0.25">
      <c r="A54" t="s">
        <v>378</v>
      </c>
      <c r="B54" t="s">
        <v>379</v>
      </c>
      <c r="C54" t="s">
        <v>72</v>
      </c>
      <c r="E54" t="str">
        <f>"GAB2003894"</f>
        <v>GAB2003894</v>
      </c>
      <c r="F54" s="2">
        <v>44371</v>
      </c>
      <c r="G54">
        <v>202112</v>
      </c>
      <c r="H54" t="s">
        <v>127</v>
      </c>
      <c r="I54" t="s">
        <v>128</v>
      </c>
      <c r="J54" t="s">
        <v>380</v>
      </c>
      <c r="K54" t="s">
        <v>75</v>
      </c>
      <c r="L54" t="s">
        <v>107</v>
      </c>
      <c r="M54" t="s">
        <v>108</v>
      </c>
      <c r="N54" t="s">
        <v>556</v>
      </c>
      <c r="O54" t="s">
        <v>230</v>
      </c>
      <c r="P54" t="str">
        <f>"003777                        "</f>
        <v xml:space="preserve">003777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55.17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3</v>
      </c>
      <c r="BI54">
        <v>28.6</v>
      </c>
      <c r="BJ54">
        <v>56.3</v>
      </c>
      <c r="BK54">
        <v>57</v>
      </c>
      <c r="BL54">
        <v>300.02</v>
      </c>
      <c r="BM54">
        <v>45</v>
      </c>
      <c r="BN54">
        <v>345.02</v>
      </c>
      <c r="BO54">
        <v>345.02</v>
      </c>
      <c r="BQ54" t="s">
        <v>347</v>
      </c>
      <c r="BR54" t="s">
        <v>383</v>
      </c>
      <c r="BS54" s="2">
        <v>44375</v>
      </c>
      <c r="BT54" s="3">
        <v>0.57638888888888895</v>
      </c>
      <c r="BU54" t="s">
        <v>557</v>
      </c>
      <c r="BV54" t="s">
        <v>79</v>
      </c>
      <c r="BY54">
        <v>281596.21000000002</v>
      </c>
      <c r="CA54" t="s">
        <v>558</v>
      </c>
      <c r="CC54" t="s">
        <v>108</v>
      </c>
      <c r="CD54">
        <v>4066</v>
      </c>
      <c r="CE54" t="s">
        <v>99</v>
      </c>
      <c r="CF54" s="2">
        <v>44376</v>
      </c>
      <c r="CI54">
        <v>2</v>
      </c>
      <c r="CJ54">
        <v>2</v>
      </c>
      <c r="CK54" t="s">
        <v>234</v>
      </c>
      <c r="CL54" t="s">
        <v>80</v>
      </c>
    </row>
    <row r="55" spans="1:90" x14ac:dyDescent="0.25">
      <c r="A55" t="s">
        <v>378</v>
      </c>
      <c r="B55" t="s">
        <v>379</v>
      </c>
      <c r="C55" t="s">
        <v>72</v>
      </c>
      <c r="E55" t="str">
        <f>"GAB2003888"</f>
        <v>GAB2003888</v>
      </c>
      <c r="F55" s="2">
        <v>44371</v>
      </c>
      <c r="G55">
        <v>202112</v>
      </c>
      <c r="H55" t="s">
        <v>127</v>
      </c>
      <c r="I55" t="s">
        <v>128</v>
      </c>
      <c r="J55" t="s">
        <v>380</v>
      </c>
      <c r="K55" t="s">
        <v>75</v>
      </c>
      <c r="L55" t="s">
        <v>358</v>
      </c>
      <c r="M55" t="s">
        <v>359</v>
      </c>
      <c r="N55" t="s">
        <v>559</v>
      </c>
      <c r="O55" t="s">
        <v>230</v>
      </c>
      <c r="P55" t="str">
        <f>"CT066869                      "</f>
        <v xml:space="preserve">CT066869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29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2</v>
      </c>
      <c r="BI55">
        <v>8.1</v>
      </c>
      <c r="BJ55">
        <v>26.1</v>
      </c>
      <c r="BK55">
        <v>26</v>
      </c>
      <c r="BL55">
        <v>160.08000000000001</v>
      </c>
      <c r="BM55">
        <v>24.01</v>
      </c>
      <c r="BN55">
        <v>184.09</v>
      </c>
      <c r="BO55">
        <v>184.09</v>
      </c>
      <c r="BQ55" t="s">
        <v>386</v>
      </c>
      <c r="BR55" t="s">
        <v>383</v>
      </c>
      <c r="BS55" s="2">
        <v>44375</v>
      </c>
      <c r="BT55" s="3">
        <v>0.58611111111111114</v>
      </c>
      <c r="BU55" t="s">
        <v>560</v>
      </c>
      <c r="BV55" t="s">
        <v>79</v>
      </c>
      <c r="BY55">
        <v>130472.49</v>
      </c>
      <c r="CA55" t="s">
        <v>388</v>
      </c>
      <c r="CC55" t="s">
        <v>359</v>
      </c>
      <c r="CD55">
        <v>9301</v>
      </c>
      <c r="CE55" t="s">
        <v>99</v>
      </c>
      <c r="CF55" s="2">
        <v>44376</v>
      </c>
      <c r="CI55">
        <v>2</v>
      </c>
      <c r="CJ55">
        <v>2</v>
      </c>
      <c r="CK55" t="s">
        <v>234</v>
      </c>
      <c r="CL55" t="s">
        <v>80</v>
      </c>
    </row>
    <row r="56" spans="1:90" x14ac:dyDescent="0.25">
      <c r="A56" t="s">
        <v>378</v>
      </c>
      <c r="B56" t="s">
        <v>379</v>
      </c>
      <c r="C56" t="s">
        <v>72</v>
      </c>
      <c r="E56" t="str">
        <f>"GAB2003889"</f>
        <v>GAB2003889</v>
      </c>
      <c r="F56" s="2">
        <v>44371</v>
      </c>
      <c r="G56">
        <v>202112</v>
      </c>
      <c r="H56" t="s">
        <v>127</v>
      </c>
      <c r="I56" t="s">
        <v>128</v>
      </c>
      <c r="J56" t="s">
        <v>380</v>
      </c>
      <c r="K56" t="s">
        <v>75</v>
      </c>
      <c r="L56" t="s">
        <v>95</v>
      </c>
      <c r="M56" t="s">
        <v>96</v>
      </c>
      <c r="N56" t="s">
        <v>561</v>
      </c>
      <c r="O56" t="s">
        <v>230</v>
      </c>
      <c r="P56" t="str">
        <f>"CT066877                      "</f>
        <v xml:space="preserve">CT066877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28.15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2</v>
      </c>
      <c r="BI56">
        <v>7.6</v>
      </c>
      <c r="BJ56">
        <v>24.6</v>
      </c>
      <c r="BK56">
        <v>25</v>
      </c>
      <c r="BL56">
        <v>155.56</v>
      </c>
      <c r="BM56">
        <v>23.33</v>
      </c>
      <c r="BN56">
        <v>178.89</v>
      </c>
      <c r="BO56">
        <v>178.89</v>
      </c>
      <c r="BQ56" t="s">
        <v>562</v>
      </c>
      <c r="BR56" t="s">
        <v>383</v>
      </c>
      <c r="BS56" s="2">
        <v>44375</v>
      </c>
      <c r="BT56" s="3">
        <v>0.5</v>
      </c>
      <c r="BU56" t="s">
        <v>563</v>
      </c>
      <c r="BV56" t="s">
        <v>79</v>
      </c>
      <c r="BY56">
        <v>122991.75</v>
      </c>
      <c r="CA56" t="s">
        <v>129</v>
      </c>
      <c r="CC56" t="s">
        <v>96</v>
      </c>
      <c r="CD56">
        <v>2194</v>
      </c>
      <c r="CE56" t="s">
        <v>99</v>
      </c>
      <c r="CF56" s="2">
        <v>44376</v>
      </c>
      <c r="CI56">
        <v>2</v>
      </c>
      <c r="CJ56">
        <v>2</v>
      </c>
      <c r="CK56" t="s">
        <v>234</v>
      </c>
      <c r="CL56" t="s">
        <v>80</v>
      </c>
    </row>
    <row r="57" spans="1:90" x14ac:dyDescent="0.25">
      <c r="A57" t="s">
        <v>378</v>
      </c>
      <c r="B57" t="s">
        <v>379</v>
      </c>
      <c r="C57" t="s">
        <v>72</v>
      </c>
      <c r="E57" t="str">
        <f>"GAB2003887"</f>
        <v>GAB2003887</v>
      </c>
      <c r="F57" s="2">
        <v>44371</v>
      </c>
      <c r="G57">
        <v>202112</v>
      </c>
      <c r="H57" t="s">
        <v>127</v>
      </c>
      <c r="I57" t="s">
        <v>128</v>
      </c>
      <c r="J57" t="s">
        <v>380</v>
      </c>
      <c r="K57" t="s">
        <v>75</v>
      </c>
      <c r="L57" t="s">
        <v>109</v>
      </c>
      <c r="M57" t="s">
        <v>110</v>
      </c>
      <c r="N57" t="s">
        <v>564</v>
      </c>
      <c r="O57" t="s">
        <v>230</v>
      </c>
      <c r="P57" t="str">
        <f>"CT066874                      "</f>
        <v xml:space="preserve">CT066874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19.71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0.3</v>
      </c>
      <c r="BJ57">
        <v>2.8</v>
      </c>
      <c r="BK57">
        <v>3</v>
      </c>
      <c r="BL57">
        <v>110.42</v>
      </c>
      <c r="BM57">
        <v>16.559999999999999</v>
      </c>
      <c r="BN57">
        <v>126.98</v>
      </c>
      <c r="BO57">
        <v>126.98</v>
      </c>
      <c r="BQ57" t="s">
        <v>565</v>
      </c>
      <c r="BR57" t="s">
        <v>383</v>
      </c>
      <c r="BS57" s="2">
        <v>44372</v>
      </c>
      <c r="BT57" s="3">
        <v>0.59513888888888888</v>
      </c>
      <c r="BU57" t="s">
        <v>566</v>
      </c>
      <c r="BV57" t="s">
        <v>79</v>
      </c>
      <c r="BY57">
        <v>14156.46</v>
      </c>
      <c r="CA57" t="s">
        <v>567</v>
      </c>
      <c r="CC57" t="s">
        <v>110</v>
      </c>
      <c r="CD57">
        <v>2191</v>
      </c>
      <c r="CE57" t="s">
        <v>99</v>
      </c>
      <c r="CF57" s="2">
        <v>44372</v>
      </c>
      <c r="CI57">
        <v>2</v>
      </c>
      <c r="CJ57">
        <v>1</v>
      </c>
      <c r="CK57" t="s">
        <v>234</v>
      </c>
      <c r="CL57" t="s">
        <v>80</v>
      </c>
    </row>
    <row r="58" spans="1:90" x14ac:dyDescent="0.25">
      <c r="A58" t="s">
        <v>378</v>
      </c>
      <c r="B58" t="s">
        <v>379</v>
      </c>
      <c r="C58" t="s">
        <v>72</v>
      </c>
      <c r="E58" t="str">
        <f>"GAB2003903"</f>
        <v>GAB2003903</v>
      </c>
      <c r="F58" s="2">
        <v>44371</v>
      </c>
      <c r="G58">
        <v>202112</v>
      </c>
      <c r="H58" t="s">
        <v>127</v>
      </c>
      <c r="I58" t="s">
        <v>128</v>
      </c>
      <c r="J58" t="s">
        <v>380</v>
      </c>
      <c r="K58" t="s">
        <v>75</v>
      </c>
      <c r="L58" t="s">
        <v>238</v>
      </c>
      <c r="M58" t="s">
        <v>239</v>
      </c>
      <c r="N58" t="s">
        <v>568</v>
      </c>
      <c r="O58" t="s">
        <v>230</v>
      </c>
      <c r="P58" t="str">
        <f>"CT066883                      "</f>
        <v xml:space="preserve">CT066883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32.369999999999997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8.6</v>
      </c>
      <c r="BJ58">
        <v>29.6</v>
      </c>
      <c r="BK58">
        <v>30</v>
      </c>
      <c r="BL58">
        <v>178.13</v>
      </c>
      <c r="BM58">
        <v>26.72</v>
      </c>
      <c r="BN58">
        <v>204.85</v>
      </c>
      <c r="BO58">
        <v>204.85</v>
      </c>
      <c r="BQ58" t="s">
        <v>569</v>
      </c>
      <c r="BR58" t="s">
        <v>383</v>
      </c>
      <c r="BS58" s="2">
        <v>44375</v>
      </c>
      <c r="BT58" s="3">
        <v>0.40833333333333338</v>
      </c>
      <c r="BU58" t="s">
        <v>315</v>
      </c>
      <c r="BV58" t="s">
        <v>79</v>
      </c>
      <c r="BY58">
        <v>148119</v>
      </c>
      <c r="CA58" t="s">
        <v>429</v>
      </c>
      <c r="CC58" t="s">
        <v>239</v>
      </c>
      <c r="CD58">
        <v>1724</v>
      </c>
      <c r="CE58" t="s">
        <v>99</v>
      </c>
      <c r="CF58" s="2">
        <v>44375</v>
      </c>
      <c r="CI58">
        <v>2</v>
      </c>
      <c r="CJ58">
        <v>2</v>
      </c>
      <c r="CK58" t="s">
        <v>234</v>
      </c>
      <c r="CL58" t="s">
        <v>80</v>
      </c>
    </row>
    <row r="59" spans="1:90" x14ac:dyDescent="0.25">
      <c r="A59" t="s">
        <v>378</v>
      </c>
      <c r="B59" t="s">
        <v>379</v>
      </c>
      <c r="C59" t="s">
        <v>72</v>
      </c>
      <c r="E59" t="str">
        <f>"GAB2003881"</f>
        <v>GAB2003881</v>
      </c>
      <c r="F59" s="2">
        <v>44371</v>
      </c>
      <c r="G59">
        <v>202112</v>
      </c>
      <c r="H59" t="s">
        <v>127</v>
      </c>
      <c r="I59" t="s">
        <v>128</v>
      </c>
      <c r="J59" t="s">
        <v>380</v>
      </c>
      <c r="K59" t="s">
        <v>75</v>
      </c>
      <c r="L59" t="s">
        <v>570</v>
      </c>
      <c r="M59" t="s">
        <v>571</v>
      </c>
      <c r="N59" t="s">
        <v>572</v>
      </c>
      <c r="O59" t="s">
        <v>230</v>
      </c>
      <c r="P59" t="str">
        <f>"CT066519                      "</f>
        <v xml:space="preserve">CT066519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16.55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5.3</v>
      </c>
      <c r="BJ59">
        <v>12.6</v>
      </c>
      <c r="BK59">
        <v>13</v>
      </c>
      <c r="BL59">
        <v>93.51</v>
      </c>
      <c r="BM59">
        <v>14.03</v>
      </c>
      <c r="BN59">
        <v>107.54</v>
      </c>
      <c r="BO59">
        <v>107.54</v>
      </c>
      <c r="BQ59" t="s">
        <v>573</v>
      </c>
      <c r="BR59" t="s">
        <v>383</v>
      </c>
      <c r="BS59" s="2">
        <v>44372</v>
      </c>
      <c r="BT59" s="3">
        <v>0.5805555555555556</v>
      </c>
      <c r="BU59" t="s">
        <v>574</v>
      </c>
      <c r="BV59" t="s">
        <v>79</v>
      </c>
      <c r="BY59">
        <v>62871.9</v>
      </c>
      <c r="CA59" t="s">
        <v>330</v>
      </c>
      <c r="CC59" t="s">
        <v>571</v>
      </c>
      <c r="CD59">
        <v>7200</v>
      </c>
      <c r="CE59" t="s">
        <v>99</v>
      </c>
      <c r="CF59" s="2">
        <v>44375</v>
      </c>
      <c r="CI59">
        <v>2</v>
      </c>
      <c r="CJ59">
        <v>1</v>
      </c>
      <c r="CK59" t="s">
        <v>265</v>
      </c>
      <c r="CL59" t="s">
        <v>80</v>
      </c>
    </row>
    <row r="60" spans="1:90" x14ac:dyDescent="0.25">
      <c r="A60" t="s">
        <v>378</v>
      </c>
      <c r="B60" t="s">
        <v>379</v>
      </c>
      <c r="C60" t="s">
        <v>72</v>
      </c>
      <c r="E60" t="str">
        <f>"GAB2003893"</f>
        <v>GAB2003893</v>
      </c>
      <c r="F60" s="2">
        <v>44371</v>
      </c>
      <c r="G60">
        <v>202112</v>
      </c>
      <c r="H60" t="s">
        <v>127</v>
      </c>
      <c r="I60" t="s">
        <v>128</v>
      </c>
      <c r="J60" t="s">
        <v>380</v>
      </c>
      <c r="K60" t="s">
        <v>75</v>
      </c>
      <c r="L60" t="s">
        <v>366</v>
      </c>
      <c r="M60" t="s">
        <v>367</v>
      </c>
      <c r="N60" t="s">
        <v>575</v>
      </c>
      <c r="O60" t="s">
        <v>230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23.47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4.3</v>
      </c>
      <c r="BJ60">
        <v>12.4</v>
      </c>
      <c r="BK60">
        <v>13</v>
      </c>
      <c r="BL60">
        <v>130.53</v>
      </c>
      <c r="BM60">
        <v>19.579999999999998</v>
      </c>
      <c r="BN60">
        <v>150.11000000000001</v>
      </c>
      <c r="BO60">
        <v>150.11000000000001</v>
      </c>
      <c r="BQ60" t="s">
        <v>576</v>
      </c>
      <c r="BR60" t="s">
        <v>383</v>
      </c>
      <c r="BS60" s="2">
        <v>44376</v>
      </c>
      <c r="BT60" s="3">
        <v>0.39027777777777778</v>
      </c>
      <c r="BU60" t="s">
        <v>577</v>
      </c>
      <c r="BV60" t="s">
        <v>79</v>
      </c>
      <c r="BY60">
        <v>61991.25</v>
      </c>
      <c r="CA60" t="s">
        <v>578</v>
      </c>
      <c r="CC60" t="s">
        <v>367</v>
      </c>
      <c r="CD60">
        <v>3900</v>
      </c>
      <c r="CE60" t="s">
        <v>99</v>
      </c>
      <c r="CF60" s="2">
        <v>44376</v>
      </c>
      <c r="CI60">
        <v>3</v>
      </c>
      <c r="CJ60">
        <v>3</v>
      </c>
      <c r="CK60" t="s">
        <v>393</v>
      </c>
      <c r="CL60" t="s">
        <v>80</v>
      </c>
    </row>
    <row r="61" spans="1:90" x14ac:dyDescent="0.25">
      <c r="A61" t="s">
        <v>378</v>
      </c>
      <c r="B61" t="s">
        <v>379</v>
      </c>
      <c r="C61" t="s">
        <v>72</v>
      </c>
      <c r="E61" t="str">
        <f>"GAB2003882"</f>
        <v>GAB2003882</v>
      </c>
      <c r="F61" s="2">
        <v>44371</v>
      </c>
      <c r="G61">
        <v>202112</v>
      </c>
      <c r="H61" t="s">
        <v>127</v>
      </c>
      <c r="I61" t="s">
        <v>128</v>
      </c>
      <c r="J61" t="s">
        <v>380</v>
      </c>
      <c r="K61" t="s">
        <v>75</v>
      </c>
      <c r="L61" t="s">
        <v>143</v>
      </c>
      <c r="M61" t="s">
        <v>144</v>
      </c>
      <c r="N61" t="s">
        <v>579</v>
      </c>
      <c r="O61" t="s">
        <v>230</v>
      </c>
      <c r="P61" t="str">
        <f>"CT066675                      "</f>
        <v xml:space="preserve">CT066675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16.55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0.9</v>
      </c>
      <c r="BJ61">
        <v>1.6</v>
      </c>
      <c r="BK61">
        <v>2</v>
      </c>
      <c r="BL61">
        <v>93.51</v>
      </c>
      <c r="BM61">
        <v>14.03</v>
      </c>
      <c r="BN61">
        <v>107.54</v>
      </c>
      <c r="BO61">
        <v>107.54</v>
      </c>
      <c r="BQ61" t="s">
        <v>580</v>
      </c>
      <c r="BR61" t="s">
        <v>383</v>
      </c>
      <c r="BS61" s="2">
        <v>44372</v>
      </c>
      <c r="BT61" s="3">
        <v>0.44930555555555557</v>
      </c>
      <c r="BU61" t="s">
        <v>581</v>
      </c>
      <c r="BV61" t="s">
        <v>79</v>
      </c>
      <c r="BY61">
        <v>8163.54</v>
      </c>
      <c r="CA61" t="s">
        <v>145</v>
      </c>
      <c r="CC61" t="s">
        <v>144</v>
      </c>
      <c r="CD61">
        <v>6850</v>
      </c>
      <c r="CE61" t="s">
        <v>99</v>
      </c>
      <c r="CF61" s="2">
        <v>44375</v>
      </c>
      <c r="CI61">
        <v>2</v>
      </c>
      <c r="CJ61">
        <v>1</v>
      </c>
      <c r="CK61" t="s">
        <v>265</v>
      </c>
      <c r="CL61" t="s">
        <v>80</v>
      </c>
    </row>
    <row r="62" spans="1:90" x14ac:dyDescent="0.25">
      <c r="A62" t="s">
        <v>378</v>
      </c>
      <c r="B62" t="s">
        <v>379</v>
      </c>
      <c r="C62" t="s">
        <v>72</v>
      </c>
      <c r="E62" t="str">
        <f>"GAB2003883"</f>
        <v>GAB2003883</v>
      </c>
      <c r="F62" s="2">
        <v>44371</v>
      </c>
      <c r="G62">
        <v>202112</v>
      </c>
      <c r="H62" t="s">
        <v>127</v>
      </c>
      <c r="I62" t="s">
        <v>128</v>
      </c>
      <c r="J62" t="s">
        <v>380</v>
      </c>
      <c r="K62" t="s">
        <v>75</v>
      </c>
      <c r="L62" t="s">
        <v>336</v>
      </c>
      <c r="M62" t="s">
        <v>337</v>
      </c>
      <c r="N62" t="s">
        <v>582</v>
      </c>
      <c r="O62" t="s">
        <v>230</v>
      </c>
      <c r="P62" t="str">
        <f>"CT066871                      "</f>
        <v xml:space="preserve">CT066871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27.08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0.1</v>
      </c>
      <c r="BJ62">
        <v>2.2000000000000002</v>
      </c>
      <c r="BK62">
        <v>3</v>
      </c>
      <c r="BL62">
        <v>149.84</v>
      </c>
      <c r="BM62">
        <v>22.48</v>
      </c>
      <c r="BN62">
        <v>172.32</v>
      </c>
      <c r="BO62">
        <v>172.32</v>
      </c>
      <c r="BQ62" t="s">
        <v>583</v>
      </c>
      <c r="BR62" t="s">
        <v>383</v>
      </c>
      <c r="BS62" s="2">
        <v>44372</v>
      </c>
      <c r="BT62" s="3">
        <v>0.49444444444444446</v>
      </c>
      <c r="BU62" t="s">
        <v>584</v>
      </c>
      <c r="BV62" t="s">
        <v>79</v>
      </c>
      <c r="BY62">
        <v>10856</v>
      </c>
      <c r="CA62" t="s">
        <v>338</v>
      </c>
      <c r="CC62" t="s">
        <v>337</v>
      </c>
      <c r="CD62">
        <v>850</v>
      </c>
      <c r="CE62" t="s">
        <v>99</v>
      </c>
      <c r="CF62" s="2">
        <v>44372</v>
      </c>
      <c r="CI62">
        <v>3</v>
      </c>
      <c r="CJ62">
        <v>1</v>
      </c>
      <c r="CK62" t="s">
        <v>585</v>
      </c>
      <c r="CL62" t="s">
        <v>80</v>
      </c>
    </row>
    <row r="63" spans="1:90" x14ac:dyDescent="0.25">
      <c r="A63" t="s">
        <v>378</v>
      </c>
      <c r="B63" t="s">
        <v>379</v>
      </c>
      <c r="C63" t="s">
        <v>72</v>
      </c>
      <c r="E63" t="str">
        <f>"GAB2003886"</f>
        <v>GAB2003886</v>
      </c>
      <c r="F63" s="2">
        <v>44371</v>
      </c>
      <c r="G63">
        <v>202112</v>
      </c>
      <c r="H63" t="s">
        <v>127</v>
      </c>
      <c r="I63" t="s">
        <v>128</v>
      </c>
      <c r="J63" t="s">
        <v>380</v>
      </c>
      <c r="K63" t="s">
        <v>75</v>
      </c>
      <c r="L63" t="s">
        <v>586</v>
      </c>
      <c r="M63" t="s">
        <v>587</v>
      </c>
      <c r="N63" t="s">
        <v>588</v>
      </c>
      <c r="O63" t="s">
        <v>230</v>
      </c>
      <c r="P63" t="str">
        <f>"003865                        "</f>
        <v xml:space="preserve">003865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13.54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0.6</v>
      </c>
      <c r="BJ63">
        <v>1.9</v>
      </c>
      <c r="BK63">
        <v>2</v>
      </c>
      <c r="BL63">
        <v>77.42</v>
      </c>
      <c r="BM63">
        <v>11.61</v>
      </c>
      <c r="BN63">
        <v>89.03</v>
      </c>
      <c r="BO63">
        <v>89.03</v>
      </c>
      <c r="BQ63" t="s">
        <v>589</v>
      </c>
      <c r="BR63" t="s">
        <v>383</v>
      </c>
      <c r="BS63" s="2">
        <v>44372</v>
      </c>
      <c r="BT63" s="3">
        <v>0.43472222222222223</v>
      </c>
      <c r="BU63" t="s">
        <v>590</v>
      </c>
      <c r="BV63" t="s">
        <v>79</v>
      </c>
      <c r="BY63">
        <v>9340.32</v>
      </c>
      <c r="CC63" t="s">
        <v>587</v>
      </c>
      <c r="CD63">
        <v>6620</v>
      </c>
      <c r="CE63" t="s">
        <v>99</v>
      </c>
      <c r="CF63" s="2">
        <v>44372</v>
      </c>
      <c r="CI63">
        <v>1</v>
      </c>
      <c r="CJ63">
        <v>1</v>
      </c>
      <c r="CK63" t="s">
        <v>364</v>
      </c>
      <c r="CL63" t="s">
        <v>80</v>
      </c>
    </row>
    <row r="64" spans="1:90" x14ac:dyDescent="0.25">
      <c r="A64" t="s">
        <v>378</v>
      </c>
      <c r="B64" t="s">
        <v>379</v>
      </c>
      <c r="C64" t="s">
        <v>72</v>
      </c>
      <c r="E64" t="str">
        <f>"GAB2003841"</f>
        <v>GAB2003841</v>
      </c>
      <c r="F64" s="2">
        <v>44369</v>
      </c>
      <c r="G64">
        <v>202112</v>
      </c>
      <c r="H64" t="s">
        <v>127</v>
      </c>
      <c r="I64" t="s">
        <v>128</v>
      </c>
      <c r="J64" t="s">
        <v>380</v>
      </c>
      <c r="K64" t="s">
        <v>75</v>
      </c>
      <c r="L64" t="s">
        <v>107</v>
      </c>
      <c r="M64" t="s">
        <v>108</v>
      </c>
      <c r="N64" t="s">
        <v>591</v>
      </c>
      <c r="O64" t="s">
        <v>78</v>
      </c>
      <c r="P64" t="str">
        <f>"003839                        "</f>
        <v xml:space="preserve">003839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9.6300000000000008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0.7</v>
      </c>
      <c r="BJ64">
        <v>1.7</v>
      </c>
      <c r="BK64">
        <v>2</v>
      </c>
      <c r="BL64">
        <v>51.5</v>
      </c>
      <c r="BM64">
        <v>7.73</v>
      </c>
      <c r="BN64">
        <v>59.23</v>
      </c>
      <c r="BO64">
        <v>59.23</v>
      </c>
      <c r="BQ64" t="s">
        <v>592</v>
      </c>
      <c r="BR64" t="s">
        <v>383</v>
      </c>
      <c r="BS64" s="2">
        <v>44371</v>
      </c>
      <c r="BT64" s="3">
        <v>0.35069444444444442</v>
      </c>
      <c r="BU64" t="s">
        <v>593</v>
      </c>
      <c r="BV64" t="s">
        <v>80</v>
      </c>
      <c r="BW64" t="s">
        <v>135</v>
      </c>
      <c r="BX64" t="s">
        <v>231</v>
      </c>
      <c r="BY64">
        <v>8353.6</v>
      </c>
      <c r="CA64" t="s">
        <v>175</v>
      </c>
      <c r="CC64" t="s">
        <v>108</v>
      </c>
      <c r="CD64">
        <v>4080</v>
      </c>
      <c r="CE64" t="s">
        <v>547</v>
      </c>
      <c r="CF64" s="2">
        <v>44372</v>
      </c>
      <c r="CI64">
        <v>1</v>
      </c>
      <c r="CJ64">
        <v>2</v>
      </c>
      <c r="CK64">
        <v>21</v>
      </c>
      <c r="CL64" t="s">
        <v>80</v>
      </c>
    </row>
    <row r="65" spans="1:90" x14ac:dyDescent="0.25">
      <c r="A65" t="s">
        <v>378</v>
      </c>
      <c r="B65" t="s">
        <v>379</v>
      </c>
      <c r="C65" t="s">
        <v>72</v>
      </c>
      <c r="E65" t="str">
        <f>"GAB2003814"</f>
        <v>GAB2003814</v>
      </c>
      <c r="F65" s="2">
        <v>44369</v>
      </c>
      <c r="G65">
        <v>202112</v>
      </c>
      <c r="H65" t="s">
        <v>127</v>
      </c>
      <c r="I65" t="s">
        <v>128</v>
      </c>
      <c r="J65" t="s">
        <v>380</v>
      </c>
      <c r="K65" t="s">
        <v>75</v>
      </c>
      <c r="L65" t="s">
        <v>127</v>
      </c>
      <c r="M65" t="s">
        <v>128</v>
      </c>
      <c r="N65" t="s">
        <v>594</v>
      </c>
      <c r="O65" t="s">
        <v>78</v>
      </c>
      <c r="P65" t="str">
        <f>"CT066776                      "</f>
        <v xml:space="preserve">CT066776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7.52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0.3</v>
      </c>
      <c r="BJ65">
        <v>2.4</v>
      </c>
      <c r="BK65">
        <v>3</v>
      </c>
      <c r="BL65">
        <v>40.229999999999997</v>
      </c>
      <c r="BM65">
        <v>6.03</v>
      </c>
      <c r="BN65">
        <v>46.26</v>
      </c>
      <c r="BO65">
        <v>46.26</v>
      </c>
      <c r="BQ65" t="s">
        <v>595</v>
      </c>
      <c r="BR65" t="s">
        <v>383</v>
      </c>
      <c r="BS65" s="2">
        <v>44370</v>
      </c>
      <c r="BT65" s="3">
        <v>0.36249999999999999</v>
      </c>
      <c r="BU65" t="s">
        <v>596</v>
      </c>
      <c r="BV65" t="s">
        <v>79</v>
      </c>
      <c r="BY65">
        <v>11799</v>
      </c>
      <c r="CA65" t="s">
        <v>131</v>
      </c>
      <c r="CC65" t="s">
        <v>128</v>
      </c>
      <c r="CD65">
        <v>7441</v>
      </c>
      <c r="CE65" t="s">
        <v>515</v>
      </c>
      <c r="CF65" s="2">
        <v>44371</v>
      </c>
      <c r="CI65">
        <v>1</v>
      </c>
      <c r="CJ65">
        <v>1</v>
      </c>
      <c r="CK65">
        <v>22</v>
      </c>
      <c r="CL65" t="s">
        <v>80</v>
      </c>
    </row>
    <row r="66" spans="1:90" x14ac:dyDescent="0.25">
      <c r="A66" t="s">
        <v>378</v>
      </c>
      <c r="B66" t="s">
        <v>379</v>
      </c>
      <c r="C66" t="s">
        <v>72</v>
      </c>
      <c r="E66" t="str">
        <f>"GAB2003847"</f>
        <v>GAB2003847</v>
      </c>
      <c r="F66" s="2">
        <v>44369</v>
      </c>
      <c r="G66">
        <v>202112</v>
      </c>
      <c r="H66" t="s">
        <v>127</v>
      </c>
      <c r="I66" t="s">
        <v>128</v>
      </c>
      <c r="J66" t="s">
        <v>380</v>
      </c>
      <c r="K66" t="s">
        <v>75</v>
      </c>
      <c r="L66" t="s">
        <v>238</v>
      </c>
      <c r="M66" t="s">
        <v>239</v>
      </c>
      <c r="N66" t="s">
        <v>597</v>
      </c>
      <c r="O66" t="s">
        <v>78</v>
      </c>
      <c r="P66" t="str">
        <f>"003845                        "</f>
        <v xml:space="preserve">003845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12.04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0.6</v>
      </c>
      <c r="BJ66">
        <v>2.2000000000000002</v>
      </c>
      <c r="BK66">
        <v>2.5</v>
      </c>
      <c r="BL66">
        <v>64.37</v>
      </c>
      <c r="BM66">
        <v>9.66</v>
      </c>
      <c r="BN66">
        <v>74.03</v>
      </c>
      <c r="BO66">
        <v>74.03</v>
      </c>
      <c r="BQ66" t="s">
        <v>598</v>
      </c>
      <c r="BR66" t="s">
        <v>383</v>
      </c>
      <c r="BS66" s="2">
        <v>44370</v>
      </c>
      <c r="BT66" s="3">
        <v>0.34930555555555554</v>
      </c>
      <c r="BU66" t="s">
        <v>599</v>
      </c>
      <c r="BV66" t="s">
        <v>79</v>
      </c>
      <c r="BY66">
        <v>10990.86</v>
      </c>
      <c r="CA66" t="s">
        <v>292</v>
      </c>
      <c r="CC66" t="s">
        <v>239</v>
      </c>
      <c r="CD66">
        <v>1724</v>
      </c>
      <c r="CE66" t="s">
        <v>600</v>
      </c>
      <c r="CF66" s="2">
        <v>44370</v>
      </c>
      <c r="CI66">
        <v>1</v>
      </c>
      <c r="CJ66">
        <v>1</v>
      </c>
      <c r="CK66">
        <v>21</v>
      </c>
      <c r="CL66" t="s">
        <v>80</v>
      </c>
    </row>
    <row r="67" spans="1:90" x14ac:dyDescent="0.25">
      <c r="A67" t="s">
        <v>378</v>
      </c>
      <c r="B67" t="s">
        <v>379</v>
      </c>
      <c r="C67" t="s">
        <v>72</v>
      </c>
      <c r="E67" t="str">
        <f>"GAB2003817"</f>
        <v>GAB2003817</v>
      </c>
      <c r="F67" s="2">
        <v>44369</v>
      </c>
      <c r="G67">
        <v>202112</v>
      </c>
      <c r="H67" t="s">
        <v>127</v>
      </c>
      <c r="I67" t="s">
        <v>128</v>
      </c>
      <c r="J67" t="s">
        <v>380</v>
      </c>
      <c r="K67" t="s">
        <v>75</v>
      </c>
      <c r="L67" t="s">
        <v>120</v>
      </c>
      <c r="M67" t="s">
        <v>121</v>
      </c>
      <c r="N67" t="s">
        <v>601</v>
      </c>
      <c r="O67" t="s">
        <v>78</v>
      </c>
      <c r="P67" t="str">
        <f>"CT066787                      "</f>
        <v xml:space="preserve">CT066787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16.84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0.2</v>
      </c>
      <c r="BJ67">
        <v>2.4</v>
      </c>
      <c r="BK67">
        <v>2.5</v>
      </c>
      <c r="BL67">
        <v>90.06</v>
      </c>
      <c r="BM67">
        <v>13.51</v>
      </c>
      <c r="BN67">
        <v>103.57</v>
      </c>
      <c r="BO67">
        <v>103.57</v>
      </c>
      <c r="BQ67" t="s">
        <v>602</v>
      </c>
      <c r="BR67" t="s">
        <v>383</v>
      </c>
      <c r="BS67" s="2">
        <v>44370</v>
      </c>
      <c r="BT67" s="3">
        <v>0.375</v>
      </c>
      <c r="BU67" t="s">
        <v>603</v>
      </c>
      <c r="BV67" t="s">
        <v>79</v>
      </c>
      <c r="BY67">
        <v>12236</v>
      </c>
      <c r="CA67" t="s">
        <v>293</v>
      </c>
      <c r="CC67" t="s">
        <v>121</v>
      </c>
      <c r="CD67">
        <v>7130</v>
      </c>
      <c r="CE67" t="s">
        <v>604</v>
      </c>
      <c r="CF67" s="2">
        <v>44371</v>
      </c>
      <c r="CI67">
        <v>1</v>
      </c>
      <c r="CJ67">
        <v>1</v>
      </c>
      <c r="CK67">
        <v>24</v>
      </c>
      <c r="CL67" t="s">
        <v>80</v>
      </c>
    </row>
    <row r="68" spans="1:90" x14ac:dyDescent="0.25">
      <c r="A68" t="s">
        <v>378</v>
      </c>
      <c r="B68" t="s">
        <v>379</v>
      </c>
      <c r="C68" t="s">
        <v>72</v>
      </c>
      <c r="E68" t="str">
        <f>"GAB2003848"</f>
        <v>GAB2003848</v>
      </c>
      <c r="F68" s="2">
        <v>44369</v>
      </c>
      <c r="G68">
        <v>202112</v>
      </c>
      <c r="H68" t="s">
        <v>127</v>
      </c>
      <c r="I68" t="s">
        <v>128</v>
      </c>
      <c r="J68" t="s">
        <v>380</v>
      </c>
      <c r="K68" t="s">
        <v>75</v>
      </c>
      <c r="L68" t="s">
        <v>238</v>
      </c>
      <c r="M68" t="s">
        <v>239</v>
      </c>
      <c r="N68" t="s">
        <v>605</v>
      </c>
      <c r="O68" t="s">
        <v>78</v>
      </c>
      <c r="P68" t="str">
        <f>"003844                        "</f>
        <v xml:space="preserve">003844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12.04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0.2</v>
      </c>
      <c r="BJ68">
        <v>2.2000000000000002</v>
      </c>
      <c r="BK68">
        <v>2.5</v>
      </c>
      <c r="BL68">
        <v>64.37</v>
      </c>
      <c r="BM68">
        <v>9.66</v>
      </c>
      <c r="BN68">
        <v>74.03</v>
      </c>
      <c r="BO68">
        <v>74.03</v>
      </c>
      <c r="BQ68" t="s">
        <v>606</v>
      </c>
      <c r="BR68" t="s">
        <v>383</v>
      </c>
      <c r="BS68" s="2">
        <v>44370</v>
      </c>
      <c r="BT68" s="3">
        <v>0.39374999999999999</v>
      </c>
      <c r="BU68" t="s">
        <v>342</v>
      </c>
      <c r="BV68" t="s">
        <v>79</v>
      </c>
      <c r="BY68">
        <v>10929.8</v>
      </c>
      <c r="CA68" t="s">
        <v>350</v>
      </c>
      <c r="CC68" t="s">
        <v>239</v>
      </c>
      <c r="CD68">
        <v>1709</v>
      </c>
      <c r="CE68" t="s">
        <v>515</v>
      </c>
      <c r="CF68" s="2">
        <v>44370</v>
      </c>
      <c r="CI68">
        <v>1</v>
      </c>
      <c r="CJ68">
        <v>1</v>
      </c>
      <c r="CK68">
        <v>21</v>
      </c>
      <c r="CL68" t="s">
        <v>80</v>
      </c>
    </row>
    <row r="69" spans="1:90" x14ac:dyDescent="0.25">
      <c r="A69" t="s">
        <v>378</v>
      </c>
      <c r="B69" t="s">
        <v>379</v>
      </c>
      <c r="C69" t="s">
        <v>72</v>
      </c>
      <c r="E69" t="str">
        <f>"GAB2003816"</f>
        <v>GAB2003816</v>
      </c>
      <c r="F69" s="2">
        <v>44369</v>
      </c>
      <c r="G69">
        <v>202112</v>
      </c>
      <c r="H69" t="s">
        <v>127</v>
      </c>
      <c r="I69" t="s">
        <v>128</v>
      </c>
      <c r="J69" t="s">
        <v>380</v>
      </c>
      <c r="K69" t="s">
        <v>75</v>
      </c>
      <c r="L69" t="s">
        <v>127</v>
      </c>
      <c r="M69" t="s">
        <v>128</v>
      </c>
      <c r="N69" t="s">
        <v>607</v>
      </c>
      <c r="O69" t="s">
        <v>78</v>
      </c>
      <c r="P69" t="str">
        <f>"CT066778                      "</f>
        <v xml:space="preserve">CT066778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7.52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0.2</v>
      </c>
      <c r="BJ69">
        <v>2.4</v>
      </c>
      <c r="BK69">
        <v>3</v>
      </c>
      <c r="BL69">
        <v>40.229999999999997</v>
      </c>
      <c r="BM69">
        <v>6.03</v>
      </c>
      <c r="BN69">
        <v>46.26</v>
      </c>
      <c r="BO69">
        <v>46.26</v>
      </c>
      <c r="BQ69" t="s">
        <v>608</v>
      </c>
      <c r="BR69" t="s">
        <v>383</v>
      </c>
      <c r="BS69" s="2">
        <v>44370</v>
      </c>
      <c r="BT69" s="3">
        <v>0.33402777777777781</v>
      </c>
      <c r="BU69" t="s">
        <v>609</v>
      </c>
      <c r="BV69" t="s">
        <v>79</v>
      </c>
      <c r="BY69">
        <v>12225.33</v>
      </c>
      <c r="CA69" t="s">
        <v>610</v>
      </c>
      <c r="CC69" t="s">
        <v>128</v>
      </c>
      <c r="CD69">
        <v>7530</v>
      </c>
      <c r="CE69" t="s">
        <v>505</v>
      </c>
      <c r="CF69" s="2">
        <v>44371</v>
      </c>
      <c r="CI69">
        <v>1</v>
      </c>
      <c r="CJ69">
        <v>1</v>
      </c>
      <c r="CK69">
        <v>22</v>
      </c>
      <c r="CL69" t="s">
        <v>80</v>
      </c>
    </row>
    <row r="70" spans="1:90" x14ac:dyDescent="0.25">
      <c r="A70" t="s">
        <v>378</v>
      </c>
      <c r="B70" t="s">
        <v>379</v>
      </c>
      <c r="C70" t="s">
        <v>72</v>
      </c>
      <c r="E70" t="str">
        <f>"GAB2003845"</f>
        <v>GAB2003845</v>
      </c>
      <c r="F70" s="2">
        <v>44369</v>
      </c>
      <c r="G70">
        <v>202112</v>
      </c>
      <c r="H70" t="s">
        <v>127</v>
      </c>
      <c r="I70" t="s">
        <v>128</v>
      </c>
      <c r="J70" t="s">
        <v>380</v>
      </c>
      <c r="K70" t="s">
        <v>75</v>
      </c>
      <c r="L70" t="s">
        <v>107</v>
      </c>
      <c r="M70" t="s">
        <v>108</v>
      </c>
      <c r="N70" t="s">
        <v>611</v>
      </c>
      <c r="O70" t="s">
        <v>78</v>
      </c>
      <c r="P70" t="str">
        <f>"003840                        "</f>
        <v xml:space="preserve">003840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9.6300000000000008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0.7</v>
      </c>
      <c r="BJ70">
        <v>1.7</v>
      </c>
      <c r="BK70">
        <v>2</v>
      </c>
      <c r="BL70">
        <v>51.5</v>
      </c>
      <c r="BM70">
        <v>7.73</v>
      </c>
      <c r="BN70">
        <v>59.23</v>
      </c>
      <c r="BO70">
        <v>59.23</v>
      </c>
      <c r="BQ70" t="s">
        <v>517</v>
      </c>
      <c r="BR70" t="s">
        <v>383</v>
      </c>
      <c r="BS70" s="2">
        <v>44371</v>
      </c>
      <c r="BT70" s="3">
        <v>0.33194444444444443</v>
      </c>
      <c r="BU70" t="s">
        <v>612</v>
      </c>
      <c r="BV70" t="s">
        <v>80</v>
      </c>
      <c r="BW70" t="s">
        <v>135</v>
      </c>
      <c r="BX70" t="s">
        <v>231</v>
      </c>
      <c r="BY70">
        <v>8573.24</v>
      </c>
      <c r="CA70" t="s">
        <v>217</v>
      </c>
      <c r="CC70" t="s">
        <v>108</v>
      </c>
      <c r="CD70">
        <v>4000</v>
      </c>
      <c r="CE70" t="s">
        <v>613</v>
      </c>
      <c r="CF70" s="2">
        <v>44372</v>
      </c>
      <c r="CI70">
        <v>1</v>
      </c>
      <c r="CJ70">
        <v>2</v>
      </c>
      <c r="CK70">
        <v>21</v>
      </c>
      <c r="CL70" t="s">
        <v>80</v>
      </c>
    </row>
    <row r="71" spans="1:90" x14ac:dyDescent="0.25">
      <c r="A71" t="s">
        <v>378</v>
      </c>
      <c r="B71" t="s">
        <v>379</v>
      </c>
      <c r="C71" t="s">
        <v>72</v>
      </c>
      <c r="E71" t="str">
        <f>"GAB2003815"</f>
        <v>GAB2003815</v>
      </c>
      <c r="F71" s="2">
        <v>44369</v>
      </c>
      <c r="G71">
        <v>202112</v>
      </c>
      <c r="H71" t="s">
        <v>127</v>
      </c>
      <c r="I71" t="s">
        <v>128</v>
      </c>
      <c r="J71" t="s">
        <v>380</v>
      </c>
      <c r="K71" t="s">
        <v>75</v>
      </c>
      <c r="L71" t="s">
        <v>162</v>
      </c>
      <c r="M71" t="s">
        <v>163</v>
      </c>
      <c r="N71" t="s">
        <v>614</v>
      </c>
      <c r="O71" t="s">
        <v>78</v>
      </c>
      <c r="P71" t="str">
        <f>"CT066777                      "</f>
        <v xml:space="preserve">CT066777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7.52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0.2</v>
      </c>
      <c r="BJ71">
        <v>2</v>
      </c>
      <c r="BK71">
        <v>2</v>
      </c>
      <c r="BL71">
        <v>40.229999999999997</v>
      </c>
      <c r="BM71">
        <v>6.03</v>
      </c>
      <c r="BN71">
        <v>46.26</v>
      </c>
      <c r="BO71">
        <v>46.26</v>
      </c>
      <c r="BQ71" t="s">
        <v>615</v>
      </c>
      <c r="BR71" t="s">
        <v>383</v>
      </c>
      <c r="BS71" s="2">
        <v>44370</v>
      </c>
      <c r="BT71" s="3">
        <v>0.45833333333333331</v>
      </c>
      <c r="BU71" t="s">
        <v>616</v>
      </c>
      <c r="BV71" t="s">
        <v>79</v>
      </c>
      <c r="BY71">
        <v>9825.66</v>
      </c>
      <c r="CA71" t="s">
        <v>164</v>
      </c>
      <c r="CC71" t="s">
        <v>163</v>
      </c>
      <c r="CD71">
        <v>7600</v>
      </c>
      <c r="CE71" t="s">
        <v>505</v>
      </c>
      <c r="CF71" s="2">
        <v>44371</v>
      </c>
      <c r="CI71">
        <v>1</v>
      </c>
      <c r="CJ71">
        <v>1</v>
      </c>
      <c r="CK71">
        <v>22</v>
      </c>
      <c r="CL71" t="s">
        <v>80</v>
      </c>
    </row>
    <row r="72" spans="1:90" x14ac:dyDescent="0.25">
      <c r="A72" t="s">
        <v>378</v>
      </c>
      <c r="B72" t="s">
        <v>379</v>
      </c>
      <c r="C72" t="s">
        <v>72</v>
      </c>
      <c r="E72" t="str">
        <f>"GAB2003840"</f>
        <v>GAB2003840</v>
      </c>
      <c r="F72" s="2">
        <v>44369</v>
      </c>
      <c r="G72">
        <v>202112</v>
      </c>
      <c r="H72" t="s">
        <v>127</v>
      </c>
      <c r="I72" t="s">
        <v>128</v>
      </c>
      <c r="J72" t="s">
        <v>380</v>
      </c>
      <c r="K72" t="s">
        <v>75</v>
      </c>
      <c r="L72" t="s">
        <v>109</v>
      </c>
      <c r="M72" t="s">
        <v>110</v>
      </c>
      <c r="N72" t="s">
        <v>617</v>
      </c>
      <c r="O72" t="s">
        <v>78</v>
      </c>
      <c r="P72" t="str">
        <f>"CT066814                      "</f>
        <v xml:space="preserve">CT066814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9.6300000000000008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0.2</v>
      </c>
      <c r="BJ72">
        <v>2</v>
      </c>
      <c r="BK72">
        <v>2</v>
      </c>
      <c r="BL72">
        <v>51.5</v>
      </c>
      <c r="BM72">
        <v>7.73</v>
      </c>
      <c r="BN72">
        <v>59.23</v>
      </c>
      <c r="BO72">
        <v>59.23</v>
      </c>
      <c r="BQ72" t="s">
        <v>618</v>
      </c>
      <c r="BR72" t="s">
        <v>383</v>
      </c>
      <c r="BS72" s="2">
        <v>44370</v>
      </c>
      <c r="BT72" s="3">
        <v>0.30763888888888891</v>
      </c>
      <c r="BU72" t="s">
        <v>619</v>
      </c>
      <c r="BV72" t="s">
        <v>79</v>
      </c>
      <c r="BY72">
        <v>9895.02</v>
      </c>
      <c r="CA72" t="s">
        <v>567</v>
      </c>
      <c r="CC72" t="s">
        <v>110</v>
      </c>
      <c r="CD72">
        <v>2196</v>
      </c>
      <c r="CE72" t="s">
        <v>505</v>
      </c>
      <c r="CF72" s="2">
        <v>44370</v>
      </c>
      <c r="CI72">
        <v>1</v>
      </c>
      <c r="CJ72">
        <v>1</v>
      </c>
      <c r="CK72">
        <v>21</v>
      </c>
      <c r="CL72" t="s">
        <v>80</v>
      </c>
    </row>
    <row r="73" spans="1:90" x14ac:dyDescent="0.25">
      <c r="A73" t="s">
        <v>378</v>
      </c>
      <c r="B73" t="s">
        <v>379</v>
      </c>
      <c r="C73" t="s">
        <v>72</v>
      </c>
      <c r="E73" t="str">
        <f>"GAB2003825"</f>
        <v>GAB2003825</v>
      </c>
      <c r="F73" s="2">
        <v>44369</v>
      </c>
      <c r="G73">
        <v>202112</v>
      </c>
      <c r="H73" t="s">
        <v>127</v>
      </c>
      <c r="I73" t="s">
        <v>128</v>
      </c>
      <c r="J73" t="s">
        <v>380</v>
      </c>
      <c r="K73" t="s">
        <v>75</v>
      </c>
      <c r="L73" t="s">
        <v>127</v>
      </c>
      <c r="M73" t="s">
        <v>128</v>
      </c>
      <c r="N73" t="s">
        <v>620</v>
      </c>
      <c r="O73" t="s">
        <v>78</v>
      </c>
      <c r="P73" t="str">
        <f>"CT066797                      "</f>
        <v xml:space="preserve">CT066797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7.52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0.3</v>
      </c>
      <c r="BJ73">
        <v>2.8</v>
      </c>
      <c r="BK73">
        <v>3</v>
      </c>
      <c r="BL73">
        <v>40.229999999999997</v>
      </c>
      <c r="BM73">
        <v>6.03</v>
      </c>
      <c r="BN73">
        <v>46.26</v>
      </c>
      <c r="BO73">
        <v>46.26</v>
      </c>
      <c r="BQ73" t="s">
        <v>621</v>
      </c>
      <c r="BR73" t="s">
        <v>383</v>
      </c>
      <c r="BS73" s="2">
        <v>44370</v>
      </c>
      <c r="BT73" s="3">
        <v>0.45416666666666666</v>
      </c>
      <c r="BU73" t="s">
        <v>622</v>
      </c>
      <c r="BV73" t="s">
        <v>80</v>
      </c>
      <c r="BW73" t="s">
        <v>111</v>
      </c>
      <c r="BX73" t="s">
        <v>136</v>
      </c>
      <c r="BY73">
        <v>13840</v>
      </c>
      <c r="CA73" t="s">
        <v>236</v>
      </c>
      <c r="CC73" t="s">
        <v>128</v>
      </c>
      <c r="CD73">
        <v>7800</v>
      </c>
      <c r="CE73" t="s">
        <v>472</v>
      </c>
      <c r="CF73" s="2">
        <v>44371</v>
      </c>
      <c r="CI73">
        <v>1</v>
      </c>
      <c r="CJ73">
        <v>1</v>
      </c>
      <c r="CK73">
        <v>22</v>
      </c>
      <c r="CL73" t="s">
        <v>80</v>
      </c>
    </row>
    <row r="74" spans="1:90" x14ac:dyDescent="0.25">
      <c r="A74" t="s">
        <v>378</v>
      </c>
      <c r="B74" t="s">
        <v>379</v>
      </c>
      <c r="C74" t="s">
        <v>72</v>
      </c>
      <c r="E74" t="str">
        <f>"GAB2003827"</f>
        <v>GAB2003827</v>
      </c>
      <c r="F74" s="2">
        <v>44369</v>
      </c>
      <c r="G74">
        <v>202112</v>
      </c>
      <c r="H74" t="s">
        <v>127</v>
      </c>
      <c r="I74" t="s">
        <v>128</v>
      </c>
      <c r="J74" t="s">
        <v>380</v>
      </c>
      <c r="K74" t="s">
        <v>75</v>
      </c>
      <c r="L74" t="s">
        <v>127</v>
      </c>
      <c r="M74" t="s">
        <v>128</v>
      </c>
      <c r="N74" t="s">
        <v>544</v>
      </c>
      <c r="O74" t="s">
        <v>78</v>
      </c>
      <c r="P74" t="str">
        <f>"CT066799                      "</f>
        <v xml:space="preserve">CT066799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12.03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4.4000000000000004</v>
      </c>
      <c r="BJ74">
        <v>12.5</v>
      </c>
      <c r="BK74">
        <v>13</v>
      </c>
      <c r="BL74">
        <v>64.34</v>
      </c>
      <c r="BM74">
        <v>9.65</v>
      </c>
      <c r="BN74">
        <v>73.989999999999995</v>
      </c>
      <c r="BO74">
        <v>73.989999999999995</v>
      </c>
      <c r="BQ74" t="s">
        <v>545</v>
      </c>
      <c r="BR74" t="s">
        <v>383</v>
      </c>
      <c r="BS74" s="2">
        <v>44370</v>
      </c>
      <c r="BT74" s="3">
        <v>0.39166666666666666</v>
      </c>
      <c r="BU74" t="s">
        <v>176</v>
      </c>
      <c r="BV74" t="s">
        <v>79</v>
      </c>
      <c r="BY74">
        <v>62422.64</v>
      </c>
      <c r="CA74" t="s">
        <v>137</v>
      </c>
      <c r="CC74" t="s">
        <v>128</v>
      </c>
      <c r="CD74">
        <v>7441</v>
      </c>
      <c r="CE74" t="s">
        <v>623</v>
      </c>
      <c r="CF74" s="2">
        <v>44371</v>
      </c>
      <c r="CI74">
        <v>1</v>
      </c>
      <c r="CJ74">
        <v>1</v>
      </c>
      <c r="CK74">
        <v>22</v>
      </c>
      <c r="CL74" t="s">
        <v>80</v>
      </c>
    </row>
    <row r="75" spans="1:90" x14ac:dyDescent="0.25">
      <c r="A75" t="s">
        <v>378</v>
      </c>
      <c r="B75" t="s">
        <v>379</v>
      </c>
      <c r="C75" t="s">
        <v>72</v>
      </c>
      <c r="E75" t="str">
        <f>"GAB2003838"</f>
        <v>GAB2003838</v>
      </c>
      <c r="F75" s="2">
        <v>44369</v>
      </c>
      <c r="G75">
        <v>202112</v>
      </c>
      <c r="H75" t="s">
        <v>127</v>
      </c>
      <c r="I75" t="s">
        <v>128</v>
      </c>
      <c r="J75" t="s">
        <v>380</v>
      </c>
      <c r="K75" t="s">
        <v>75</v>
      </c>
      <c r="L75" t="s">
        <v>109</v>
      </c>
      <c r="M75" t="s">
        <v>110</v>
      </c>
      <c r="N75" t="s">
        <v>624</v>
      </c>
      <c r="O75" t="s">
        <v>78</v>
      </c>
      <c r="P75" t="str">
        <f>"003833                        "</f>
        <v xml:space="preserve">003833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9.6300000000000008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0.2</v>
      </c>
      <c r="BJ75">
        <v>1.8</v>
      </c>
      <c r="BK75">
        <v>2</v>
      </c>
      <c r="BL75">
        <v>51.5</v>
      </c>
      <c r="BM75">
        <v>7.73</v>
      </c>
      <c r="BN75">
        <v>59.23</v>
      </c>
      <c r="BO75">
        <v>59.23</v>
      </c>
      <c r="BQ75" t="s">
        <v>625</v>
      </c>
      <c r="BR75" t="s">
        <v>383</v>
      </c>
      <c r="BS75" s="2">
        <v>44370</v>
      </c>
      <c r="BT75" s="3">
        <v>0.35000000000000003</v>
      </c>
      <c r="BU75" t="s">
        <v>626</v>
      </c>
      <c r="BV75" t="s">
        <v>79</v>
      </c>
      <c r="BY75">
        <v>8947.1</v>
      </c>
      <c r="CA75" t="s">
        <v>354</v>
      </c>
      <c r="CC75" t="s">
        <v>110</v>
      </c>
      <c r="CD75">
        <v>2000</v>
      </c>
      <c r="CE75" t="s">
        <v>505</v>
      </c>
      <c r="CF75" s="2">
        <v>44370</v>
      </c>
      <c r="CI75">
        <v>1</v>
      </c>
      <c r="CJ75">
        <v>1</v>
      </c>
      <c r="CK75">
        <v>21</v>
      </c>
      <c r="CL75" t="s">
        <v>80</v>
      </c>
    </row>
    <row r="76" spans="1:90" x14ac:dyDescent="0.25">
      <c r="A76" t="s">
        <v>378</v>
      </c>
      <c r="B76" t="s">
        <v>379</v>
      </c>
      <c r="C76" t="s">
        <v>72</v>
      </c>
      <c r="E76" t="str">
        <f>"GAB2003837"</f>
        <v>GAB2003837</v>
      </c>
      <c r="F76" s="2">
        <v>44369</v>
      </c>
      <c r="G76">
        <v>202112</v>
      </c>
      <c r="H76" t="s">
        <v>127</v>
      </c>
      <c r="I76" t="s">
        <v>128</v>
      </c>
      <c r="J76" t="s">
        <v>380</v>
      </c>
      <c r="K76" t="s">
        <v>75</v>
      </c>
      <c r="L76" t="s">
        <v>301</v>
      </c>
      <c r="M76" t="s">
        <v>302</v>
      </c>
      <c r="N76" t="s">
        <v>627</v>
      </c>
      <c r="O76" t="s">
        <v>78</v>
      </c>
      <c r="P76" t="str">
        <f>"003821                        "</f>
        <v xml:space="preserve">003821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22.87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0.2</v>
      </c>
      <c r="BJ76">
        <v>2.2999999999999998</v>
      </c>
      <c r="BK76">
        <v>2.5</v>
      </c>
      <c r="BL76">
        <v>122.31</v>
      </c>
      <c r="BM76">
        <v>18.350000000000001</v>
      </c>
      <c r="BN76">
        <v>140.66</v>
      </c>
      <c r="BO76">
        <v>140.66</v>
      </c>
      <c r="BQ76" t="s">
        <v>628</v>
      </c>
      <c r="BR76" t="s">
        <v>383</v>
      </c>
      <c r="BS76" s="2">
        <v>44370</v>
      </c>
      <c r="BT76" s="3">
        <v>0.41736111111111113</v>
      </c>
      <c r="BU76" t="s">
        <v>629</v>
      </c>
      <c r="BV76" t="s">
        <v>79</v>
      </c>
      <c r="BY76">
        <v>11586.96</v>
      </c>
      <c r="CA76" t="s">
        <v>630</v>
      </c>
      <c r="CC76" t="s">
        <v>302</v>
      </c>
      <c r="CD76">
        <v>1034</v>
      </c>
      <c r="CE76" t="s">
        <v>515</v>
      </c>
      <c r="CF76" s="2">
        <v>44370</v>
      </c>
      <c r="CI76">
        <v>1</v>
      </c>
      <c r="CJ76">
        <v>1</v>
      </c>
      <c r="CK76">
        <v>23</v>
      </c>
      <c r="CL76" t="s">
        <v>80</v>
      </c>
    </row>
    <row r="77" spans="1:90" x14ac:dyDescent="0.25">
      <c r="A77" t="s">
        <v>378</v>
      </c>
      <c r="B77" t="s">
        <v>379</v>
      </c>
      <c r="C77" t="s">
        <v>72</v>
      </c>
      <c r="E77" t="str">
        <f>"GAB2003830"</f>
        <v>GAB2003830</v>
      </c>
      <c r="F77" s="2">
        <v>44369</v>
      </c>
      <c r="G77">
        <v>202112</v>
      </c>
      <c r="H77" t="s">
        <v>127</v>
      </c>
      <c r="I77" t="s">
        <v>128</v>
      </c>
      <c r="J77" t="s">
        <v>380</v>
      </c>
      <c r="K77" t="s">
        <v>75</v>
      </c>
      <c r="L77" t="s">
        <v>123</v>
      </c>
      <c r="M77" t="s">
        <v>124</v>
      </c>
      <c r="N77" t="s">
        <v>631</v>
      </c>
      <c r="O77" t="s">
        <v>78</v>
      </c>
      <c r="P77" t="str">
        <f>"003831                        "</f>
        <v xml:space="preserve">003831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12.04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0.2</v>
      </c>
      <c r="BJ77">
        <v>2.2000000000000002</v>
      </c>
      <c r="BK77">
        <v>2.5</v>
      </c>
      <c r="BL77">
        <v>64.37</v>
      </c>
      <c r="BM77">
        <v>9.66</v>
      </c>
      <c r="BN77">
        <v>74.03</v>
      </c>
      <c r="BO77">
        <v>74.03</v>
      </c>
      <c r="BQ77" t="s">
        <v>632</v>
      </c>
      <c r="BR77" t="s">
        <v>383</v>
      </c>
      <c r="BS77" s="2">
        <v>44370</v>
      </c>
      <c r="BT77" s="3">
        <v>0.35138888888888892</v>
      </c>
      <c r="BU77" t="s">
        <v>633</v>
      </c>
      <c r="BV77" t="s">
        <v>79</v>
      </c>
      <c r="BY77">
        <v>11082.23</v>
      </c>
      <c r="CA77" t="s">
        <v>125</v>
      </c>
      <c r="CC77" t="s">
        <v>124</v>
      </c>
      <c r="CD77">
        <v>1541</v>
      </c>
      <c r="CE77" t="s">
        <v>515</v>
      </c>
      <c r="CF77" s="2">
        <v>44371</v>
      </c>
      <c r="CI77">
        <v>1</v>
      </c>
      <c r="CJ77">
        <v>1</v>
      </c>
      <c r="CK77">
        <v>21</v>
      </c>
      <c r="CL77" t="s">
        <v>80</v>
      </c>
    </row>
    <row r="78" spans="1:90" x14ac:dyDescent="0.25">
      <c r="A78" t="s">
        <v>378</v>
      </c>
      <c r="B78" t="s">
        <v>379</v>
      </c>
      <c r="C78" t="s">
        <v>72</v>
      </c>
      <c r="E78" t="str">
        <f>"GAB2003836"</f>
        <v>GAB2003836</v>
      </c>
      <c r="F78" s="2">
        <v>44369</v>
      </c>
      <c r="G78">
        <v>202112</v>
      </c>
      <c r="H78" t="s">
        <v>127</v>
      </c>
      <c r="I78" t="s">
        <v>128</v>
      </c>
      <c r="J78" t="s">
        <v>380</v>
      </c>
      <c r="K78" t="s">
        <v>75</v>
      </c>
      <c r="L78" t="s">
        <v>141</v>
      </c>
      <c r="M78" t="s">
        <v>142</v>
      </c>
      <c r="N78" t="s">
        <v>634</v>
      </c>
      <c r="O78" t="s">
        <v>78</v>
      </c>
      <c r="P78" t="str">
        <f>"003834                        "</f>
        <v xml:space="preserve">003834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28.88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1.8</v>
      </c>
      <c r="BJ78">
        <v>5.9</v>
      </c>
      <c r="BK78">
        <v>6</v>
      </c>
      <c r="BL78">
        <v>154.43</v>
      </c>
      <c r="BM78">
        <v>23.16</v>
      </c>
      <c r="BN78">
        <v>177.59</v>
      </c>
      <c r="BO78">
        <v>177.59</v>
      </c>
      <c r="BQ78" t="s">
        <v>635</v>
      </c>
      <c r="BR78" t="s">
        <v>383</v>
      </c>
      <c r="BS78" s="2">
        <v>44370</v>
      </c>
      <c r="BT78" s="3">
        <v>0.39374999999999999</v>
      </c>
      <c r="BU78" t="s">
        <v>339</v>
      </c>
      <c r="BV78" t="s">
        <v>79</v>
      </c>
      <c r="BY78">
        <v>29473.919999999998</v>
      </c>
      <c r="CA78" t="s">
        <v>636</v>
      </c>
      <c r="CC78" t="s">
        <v>142</v>
      </c>
      <c r="CD78">
        <v>1449</v>
      </c>
      <c r="CE78" t="s">
        <v>637</v>
      </c>
      <c r="CF78" s="2">
        <v>44370</v>
      </c>
      <c r="CI78">
        <v>1</v>
      </c>
      <c r="CJ78">
        <v>1</v>
      </c>
      <c r="CK78">
        <v>21</v>
      </c>
      <c r="CL78" t="s">
        <v>80</v>
      </c>
    </row>
    <row r="79" spans="1:90" x14ac:dyDescent="0.25">
      <c r="A79" t="s">
        <v>378</v>
      </c>
      <c r="B79" t="s">
        <v>379</v>
      </c>
      <c r="C79" t="s">
        <v>72</v>
      </c>
      <c r="E79" t="str">
        <f>"GAB2003834"</f>
        <v>GAB2003834</v>
      </c>
      <c r="F79" s="2">
        <v>44369</v>
      </c>
      <c r="G79">
        <v>202112</v>
      </c>
      <c r="H79" t="s">
        <v>127</v>
      </c>
      <c r="I79" t="s">
        <v>128</v>
      </c>
      <c r="J79" t="s">
        <v>380</v>
      </c>
      <c r="K79" t="s">
        <v>75</v>
      </c>
      <c r="L79" t="s">
        <v>276</v>
      </c>
      <c r="M79" t="s">
        <v>277</v>
      </c>
      <c r="N79" t="s">
        <v>638</v>
      </c>
      <c r="O79" t="s">
        <v>78</v>
      </c>
      <c r="P79" t="str">
        <f>"CT066810                      "</f>
        <v xml:space="preserve">CT066810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18.66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0.7</v>
      </c>
      <c r="BJ79">
        <v>1.6</v>
      </c>
      <c r="BK79">
        <v>2</v>
      </c>
      <c r="BL79">
        <v>99.78</v>
      </c>
      <c r="BM79">
        <v>14.97</v>
      </c>
      <c r="BN79">
        <v>114.75</v>
      </c>
      <c r="BO79">
        <v>114.75</v>
      </c>
      <c r="BQ79" t="s">
        <v>639</v>
      </c>
      <c r="BR79" t="s">
        <v>383</v>
      </c>
      <c r="BS79" s="2">
        <v>44371</v>
      </c>
      <c r="BT79" s="3">
        <v>0.3576388888888889</v>
      </c>
      <c r="BU79" t="s">
        <v>640</v>
      </c>
      <c r="BV79" t="s">
        <v>80</v>
      </c>
      <c r="BY79">
        <v>8070.24</v>
      </c>
      <c r="CA79" t="s">
        <v>278</v>
      </c>
      <c r="CC79" t="s">
        <v>277</v>
      </c>
      <c r="CD79">
        <v>9700</v>
      </c>
      <c r="CE79" t="s">
        <v>641</v>
      </c>
      <c r="CF79" s="2">
        <v>44371</v>
      </c>
      <c r="CI79">
        <v>1</v>
      </c>
      <c r="CJ79">
        <v>2</v>
      </c>
      <c r="CK79">
        <v>23</v>
      </c>
      <c r="CL79" t="s">
        <v>80</v>
      </c>
    </row>
    <row r="80" spans="1:90" x14ac:dyDescent="0.25">
      <c r="A80" t="s">
        <v>378</v>
      </c>
      <c r="B80" t="s">
        <v>379</v>
      </c>
      <c r="C80" t="s">
        <v>72</v>
      </c>
      <c r="E80" t="str">
        <f>"GAB2003839"</f>
        <v>GAB2003839</v>
      </c>
      <c r="F80" s="2">
        <v>44369</v>
      </c>
      <c r="G80">
        <v>202112</v>
      </c>
      <c r="H80" t="s">
        <v>127</v>
      </c>
      <c r="I80" t="s">
        <v>128</v>
      </c>
      <c r="J80" t="s">
        <v>380</v>
      </c>
      <c r="K80" t="s">
        <v>75</v>
      </c>
      <c r="L80" t="s">
        <v>127</v>
      </c>
      <c r="M80" t="s">
        <v>128</v>
      </c>
      <c r="N80" t="s">
        <v>642</v>
      </c>
      <c r="O80" t="s">
        <v>78</v>
      </c>
      <c r="P80" t="str">
        <f>"003836 003835                 "</f>
        <v xml:space="preserve">003836 003835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7.52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0.5</v>
      </c>
      <c r="BJ80">
        <v>3.1</v>
      </c>
      <c r="BK80">
        <v>4</v>
      </c>
      <c r="BL80">
        <v>40.229999999999997</v>
      </c>
      <c r="BM80">
        <v>6.03</v>
      </c>
      <c r="BN80">
        <v>46.26</v>
      </c>
      <c r="BO80">
        <v>46.26</v>
      </c>
      <c r="BQ80" t="s">
        <v>643</v>
      </c>
      <c r="BR80" t="s">
        <v>383</v>
      </c>
      <c r="BS80" s="2">
        <v>44370</v>
      </c>
      <c r="BT80" s="3">
        <v>0.41250000000000003</v>
      </c>
      <c r="BU80" t="s">
        <v>644</v>
      </c>
      <c r="BV80" t="s">
        <v>79</v>
      </c>
      <c r="BY80">
        <v>15308.8</v>
      </c>
      <c r="CA80" t="s">
        <v>645</v>
      </c>
      <c r="CC80" t="s">
        <v>128</v>
      </c>
      <c r="CD80">
        <v>7708</v>
      </c>
      <c r="CE80" t="s">
        <v>478</v>
      </c>
      <c r="CF80" s="2">
        <v>44371</v>
      </c>
      <c r="CI80">
        <v>1</v>
      </c>
      <c r="CJ80">
        <v>1</v>
      </c>
      <c r="CK80">
        <v>22</v>
      </c>
      <c r="CL80" t="s">
        <v>80</v>
      </c>
    </row>
    <row r="81" spans="1:90" x14ac:dyDescent="0.25">
      <c r="A81" t="s">
        <v>378</v>
      </c>
      <c r="B81" t="s">
        <v>379</v>
      </c>
      <c r="C81" t="s">
        <v>72</v>
      </c>
      <c r="E81" t="str">
        <f>"GAB2003853"</f>
        <v>GAB2003853</v>
      </c>
      <c r="F81" s="2">
        <v>44370</v>
      </c>
      <c r="G81">
        <v>202112</v>
      </c>
      <c r="H81" t="s">
        <v>127</v>
      </c>
      <c r="I81" t="s">
        <v>128</v>
      </c>
      <c r="J81" t="s">
        <v>380</v>
      </c>
      <c r="K81" t="s">
        <v>75</v>
      </c>
      <c r="L81" t="s">
        <v>109</v>
      </c>
      <c r="M81" t="s">
        <v>110</v>
      </c>
      <c r="N81" t="s">
        <v>646</v>
      </c>
      <c r="O81" t="s">
        <v>230</v>
      </c>
      <c r="P81" t="str">
        <f>"CT066718                      "</f>
        <v xml:space="preserve">CT066718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19.71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5.8</v>
      </c>
      <c r="BJ81">
        <v>12.1</v>
      </c>
      <c r="BK81">
        <v>12</v>
      </c>
      <c r="BL81">
        <v>110.42</v>
      </c>
      <c r="BM81">
        <v>16.559999999999999</v>
      </c>
      <c r="BN81">
        <v>126.98</v>
      </c>
      <c r="BO81">
        <v>126.98</v>
      </c>
      <c r="BQ81" t="s">
        <v>347</v>
      </c>
      <c r="BR81" t="s">
        <v>383</v>
      </c>
      <c r="BS81" s="2">
        <v>44372</v>
      </c>
      <c r="BT81" s="3">
        <v>0.52430555555555558</v>
      </c>
      <c r="BU81" t="s">
        <v>647</v>
      </c>
      <c r="BV81" t="s">
        <v>79</v>
      </c>
      <c r="BY81">
        <v>60441.8</v>
      </c>
      <c r="CA81" t="s">
        <v>648</v>
      </c>
      <c r="CC81" t="s">
        <v>110</v>
      </c>
      <c r="CD81">
        <v>2092</v>
      </c>
      <c r="CE81" t="s">
        <v>99</v>
      </c>
      <c r="CF81" s="2">
        <v>44373</v>
      </c>
      <c r="CI81">
        <v>2</v>
      </c>
      <c r="CJ81">
        <v>2</v>
      </c>
      <c r="CK81" t="s">
        <v>234</v>
      </c>
      <c r="CL81" t="s">
        <v>80</v>
      </c>
    </row>
    <row r="82" spans="1:90" x14ac:dyDescent="0.25">
      <c r="A82" t="s">
        <v>378</v>
      </c>
      <c r="B82" t="s">
        <v>379</v>
      </c>
      <c r="C82" t="s">
        <v>72</v>
      </c>
      <c r="E82" t="str">
        <f>"GAB2003878"</f>
        <v>GAB2003878</v>
      </c>
      <c r="F82" s="2">
        <v>44370</v>
      </c>
      <c r="G82">
        <v>202112</v>
      </c>
      <c r="H82" t="s">
        <v>127</v>
      </c>
      <c r="I82" t="s">
        <v>128</v>
      </c>
      <c r="J82" t="s">
        <v>380</v>
      </c>
      <c r="K82" t="s">
        <v>75</v>
      </c>
      <c r="L82" t="s">
        <v>238</v>
      </c>
      <c r="M82" t="s">
        <v>239</v>
      </c>
      <c r="N82" t="s">
        <v>649</v>
      </c>
      <c r="O82" t="s">
        <v>230</v>
      </c>
      <c r="P82" t="str">
        <f>"CT066742                      "</f>
        <v xml:space="preserve">CT066742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23.93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7.5</v>
      </c>
      <c r="BJ82">
        <v>19.7</v>
      </c>
      <c r="BK82">
        <v>20</v>
      </c>
      <c r="BL82">
        <v>132.99</v>
      </c>
      <c r="BM82">
        <v>19.95</v>
      </c>
      <c r="BN82">
        <v>152.94</v>
      </c>
      <c r="BO82">
        <v>152.94</v>
      </c>
      <c r="BQ82" t="s">
        <v>650</v>
      </c>
      <c r="BR82" t="s">
        <v>383</v>
      </c>
      <c r="BS82" s="2">
        <v>44372</v>
      </c>
      <c r="BT82" s="3">
        <v>0.4548611111111111</v>
      </c>
      <c r="BU82" t="s">
        <v>651</v>
      </c>
      <c r="BV82" t="s">
        <v>79</v>
      </c>
      <c r="BY82">
        <v>98422.7</v>
      </c>
      <c r="CA82" t="s">
        <v>350</v>
      </c>
      <c r="CC82" t="s">
        <v>239</v>
      </c>
      <c r="CD82">
        <v>1709</v>
      </c>
      <c r="CE82" t="s">
        <v>99</v>
      </c>
      <c r="CF82" s="2">
        <v>44373</v>
      </c>
      <c r="CI82">
        <v>2</v>
      </c>
      <c r="CJ82">
        <v>2</v>
      </c>
      <c r="CK82" t="s">
        <v>234</v>
      </c>
      <c r="CL82" t="s">
        <v>80</v>
      </c>
    </row>
    <row r="83" spans="1:90" x14ac:dyDescent="0.25">
      <c r="A83" t="s">
        <v>378</v>
      </c>
      <c r="B83" t="s">
        <v>379</v>
      </c>
      <c r="C83" t="s">
        <v>72</v>
      </c>
      <c r="E83" t="str">
        <f>"GAB2003874"</f>
        <v>GAB2003874</v>
      </c>
      <c r="F83" s="2">
        <v>44370</v>
      </c>
      <c r="G83">
        <v>202112</v>
      </c>
      <c r="H83" t="s">
        <v>127</v>
      </c>
      <c r="I83" t="s">
        <v>128</v>
      </c>
      <c r="J83" t="s">
        <v>380</v>
      </c>
      <c r="K83" t="s">
        <v>75</v>
      </c>
      <c r="L83" t="s">
        <v>107</v>
      </c>
      <c r="M83" t="s">
        <v>108</v>
      </c>
      <c r="N83" t="s">
        <v>652</v>
      </c>
      <c r="O83" t="s">
        <v>230</v>
      </c>
      <c r="P83" t="str">
        <f>"CT066858                      "</f>
        <v xml:space="preserve">CT066858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39.97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3</v>
      </c>
      <c r="BI83">
        <v>12.9</v>
      </c>
      <c r="BJ83">
        <v>38.4</v>
      </c>
      <c r="BK83">
        <v>39</v>
      </c>
      <c r="BL83">
        <v>218.76</v>
      </c>
      <c r="BM83">
        <v>32.81</v>
      </c>
      <c r="BN83">
        <v>251.57</v>
      </c>
      <c r="BO83">
        <v>251.57</v>
      </c>
      <c r="BQ83" t="s">
        <v>653</v>
      </c>
      <c r="BR83" t="s">
        <v>383</v>
      </c>
      <c r="BS83" s="2">
        <v>44372</v>
      </c>
      <c r="BT83" s="3">
        <v>0.40625</v>
      </c>
      <c r="BU83" t="s">
        <v>654</v>
      </c>
      <c r="BV83" t="s">
        <v>79</v>
      </c>
      <c r="BY83">
        <v>192240.73</v>
      </c>
      <c r="CA83" t="s">
        <v>335</v>
      </c>
      <c r="CC83" t="s">
        <v>108</v>
      </c>
      <c r="CD83">
        <v>4001</v>
      </c>
      <c r="CE83" t="s">
        <v>99</v>
      </c>
      <c r="CF83" s="2">
        <v>44375</v>
      </c>
      <c r="CI83">
        <v>2</v>
      </c>
      <c r="CJ83">
        <v>2</v>
      </c>
      <c r="CK83" t="s">
        <v>234</v>
      </c>
      <c r="CL83" t="s">
        <v>80</v>
      </c>
    </row>
    <row r="84" spans="1:90" x14ac:dyDescent="0.25">
      <c r="A84" t="s">
        <v>378</v>
      </c>
      <c r="B84" t="s">
        <v>379</v>
      </c>
      <c r="C84" t="s">
        <v>72</v>
      </c>
      <c r="E84" t="str">
        <f>"GAB2003852"</f>
        <v>GAB2003852</v>
      </c>
      <c r="F84" s="2">
        <v>44370</v>
      </c>
      <c r="G84">
        <v>202112</v>
      </c>
      <c r="H84" t="s">
        <v>127</v>
      </c>
      <c r="I84" t="s">
        <v>128</v>
      </c>
      <c r="J84" t="s">
        <v>380</v>
      </c>
      <c r="K84" t="s">
        <v>75</v>
      </c>
      <c r="L84" t="s">
        <v>115</v>
      </c>
      <c r="M84" t="s">
        <v>116</v>
      </c>
      <c r="N84" t="s">
        <v>655</v>
      </c>
      <c r="O84" t="s">
        <v>230</v>
      </c>
      <c r="P84" t="str">
        <f>"CT0668310                     "</f>
        <v xml:space="preserve">CT0668310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19.71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0.6</v>
      </c>
      <c r="BJ84">
        <v>1.7</v>
      </c>
      <c r="BK84">
        <v>2</v>
      </c>
      <c r="BL84">
        <v>110.42</v>
      </c>
      <c r="BM84">
        <v>16.559999999999999</v>
      </c>
      <c r="BN84">
        <v>126.98</v>
      </c>
      <c r="BO84">
        <v>126.98</v>
      </c>
      <c r="BQ84" t="s">
        <v>656</v>
      </c>
      <c r="BR84" t="s">
        <v>383</v>
      </c>
      <c r="BS84" s="2">
        <v>44372</v>
      </c>
      <c r="BT84" s="3">
        <v>0.28402777777777777</v>
      </c>
      <c r="BU84" t="s">
        <v>657</v>
      </c>
      <c r="BV84" t="s">
        <v>79</v>
      </c>
      <c r="BY84">
        <v>8273.1</v>
      </c>
      <c r="CA84" t="s">
        <v>247</v>
      </c>
      <c r="CC84" t="s">
        <v>116</v>
      </c>
      <c r="CD84">
        <v>1401</v>
      </c>
      <c r="CE84" t="s">
        <v>99</v>
      </c>
      <c r="CF84" s="2">
        <v>44375</v>
      </c>
      <c r="CI84">
        <v>2</v>
      </c>
      <c r="CJ84">
        <v>2</v>
      </c>
      <c r="CK84" t="s">
        <v>234</v>
      </c>
      <c r="CL84" t="s">
        <v>80</v>
      </c>
    </row>
    <row r="85" spans="1:90" x14ac:dyDescent="0.25">
      <c r="A85" t="s">
        <v>378</v>
      </c>
      <c r="B85" t="s">
        <v>379</v>
      </c>
      <c r="C85" t="s">
        <v>72</v>
      </c>
      <c r="E85" t="str">
        <f>"GAB2003871"</f>
        <v>GAB2003871</v>
      </c>
      <c r="F85" s="2">
        <v>44370</v>
      </c>
      <c r="G85">
        <v>202112</v>
      </c>
      <c r="H85" t="s">
        <v>127</v>
      </c>
      <c r="I85" t="s">
        <v>128</v>
      </c>
      <c r="J85" t="s">
        <v>380</v>
      </c>
      <c r="K85" t="s">
        <v>75</v>
      </c>
      <c r="L85" t="s">
        <v>127</v>
      </c>
      <c r="M85" t="s">
        <v>128</v>
      </c>
      <c r="N85" t="s">
        <v>658</v>
      </c>
      <c r="O85" t="s">
        <v>230</v>
      </c>
      <c r="P85" t="str">
        <f>"CT066849                      "</f>
        <v xml:space="preserve">CT066849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20.79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2</v>
      </c>
      <c r="BI85">
        <v>8.8000000000000007</v>
      </c>
      <c r="BJ85">
        <v>30.5</v>
      </c>
      <c r="BK85">
        <v>31</v>
      </c>
      <c r="BL85">
        <v>116.19</v>
      </c>
      <c r="BM85">
        <v>17.43</v>
      </c>
      <c r="BN85">
        <v>133.62</v>
      </c>
      <c r="BO85">
        <v>133.62</v>
      </c>
      <c r="BQ85" t="s">
        <v>659</v>
      </c>
      <c r="BR85" t="s">
        <v>383</v>
      </c>
      <c r="BS85" s="2">
        <v>44371</v>
      </c>
      <c r="BT85" s="3">
        <v>0.4694444444444445</v>
      </c>
      <c r="BU85" t="s">
        <v>660</v>
      </c>
      <c r="BV85" t="s">
        <v>79</v>
      </c>
      <c r="BY85">
        <v>152605.54999999999</v>
      </c>
      <c r="CA85" t="s">
        <v>661</v>
      </c>
      <c r="CC85" t="s">
        <v>128</v>
      </c>
      <c r="CD85">
        <v>7579</v>
      </c>
      <c r="CE85" t="s">
        <v>99</v>
      </c>
      <c r="CF85" s="2">
        <v>44372</v>
      </c>
      <c r="CI85">
        <v>1</v>
      </c>
      <c r="CJ85">
        <v>1</v>
      </c>
      <c r="CK85" t="s">
        <v>232</v>
      </c>
      <c r="CL85" t="s">
        <v>80</v>
      </c>
    </row>
    <row r="86" spans="1:90" x14ac:dyDescent="0.25">
      <c r="A86" t="s">
        <v>378</v>
      </c>
      <c r="B86" t="s">
        <v>379</v>
      </c>
      <c r="C86" t="s">
        <v>72</v>
      </c>
      <c r="E86" t="str">
        <f>"GAB2003850"</f>
        <v>GAB2003850</v>
      </c>
      <c r="F86" s="2">
        <v>44370</v>
      </c>
      <c r="G86">
        <v>202112</v>
      </c>
      <c r="H86" t="s">
        <v>127</v>
      </c>
      <c r="I86" t="s">
        <v>128</v>
      </c>
      <c r="J86" t="s">
        <v>380</v>
      </c>
      <c r="K86" t="s">
        <v>75</v>
      </c>
      <c r="L86" t="s">
        <v>241</v>
      </c>
      <c r="M86" t="s">
        <v>242</v>
      </c>
      <c r="N86" t="s">
        <v>662</v>
      </c>
      <c r="O86" t="s">
        <v>230</v>
      </c>
      <c r="P86" t="str">
        <f>"CT066821                      "</f>
        <v xml:space="preserve">CT066821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23.47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5.7</v>
      </c>
      <c r="BJ86">
        <v>12</v>
      </c>
      <c r="BK86">
        <v>12</v>
      </c>
      <c r="BL86">
        <v>130.53</v>
      </c>
      <c r="BM86">
        <v>19.579999999999998</v>
      </c>
      <c r="BN86">
        <v>150.11000000000001</v>
      </c>
      <c r="BO86">
        <v>150.11000000000001</v>
      </c>
      <c r="BQ86" t="s">
        <v>663</v>
      </c>
      <c r="BR86" t="s">
        <v>383</v>
      </c>
      <c r="BS86" s="2">
        <v>44372</v>
      </c>
      <c r="BT86" s="3">
        <v>0.38541666666666669</v>
      </c>
      <c r="BU86" t="s">
        <v>258</v>
      </c>
      <c r="BV86" t="s">
        <v>79</v>
      </c>
      <c r="BY86">
        <v>60139.199999999997</v>
      </c>
      <c r="CA86" t="s">
        <v>664</v>
      </c>
      <c r="CC86" t="s">
        <v>242</v>
      </c>
      <c r="CD86">
        <v>699</v>
      </c>
      <c r="CE86" t="s">
        <v>99</v>
      </c>
      <c r="CF86" s="2">
        <v>44372</v>
      </c>
      <c r="CI86">
        <v>3</v>
      </c>
      <c r="CJ86">
        <v>2</v>
      </c>
      <c r="CK86" t="s">
        <v>393</v>
      </c>
      <c r="CL86" t="s">
        <v>80</v>
      </c>
    </row>
    <row r="87" spans="1:90" x14ac:dyDescent="0.25">
      <c r="A87" t="s">
        <v>378</v>
      </c>
      <c r="B87" t="s">
        <v>379</v>
      </c>
      <c r="C87" t="s">
        <v>72</v>
      </c>
      <c r="E87" t="str">
        <f>"GAB2003922"</f>
        <v>GAB2003922</v>
      </c>
      <c r="F87" s="2">
        <v>44372</v>
      </c>
      <c r="G87">
        <v>202112</v>
      </c>
      <c r="H87" t="s">
        <v>127</v>
      </c>
      <c r="I87" t="s">
        <v>128</v>
      </c>
      <c r="J87" t="s">
        <v>380</v>
      </c>
      <c r="K87" t="s">
        <v>75</v>
      </c>
      <c r="L87" t="s">
        <v>109</v>
      </c>
      <c r="M87" t="s">
        <v>110</v>
      </c>
      <c r="N87" t="s">
        <v>624</v>
      </c>
      <c r="O87" t="s">
        <v>230</v>
      </c>
      <c r="P87" t="str">
        <f>"CT066913                      "</f>
        <v xml:space="preserve">CT066913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29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4.9000000000000004</v>
      </c>
      <c r="BJ87">
        <v>25.6</v>
      </c>
      <c r="BK87">
        <v>26</v>
      </c>
      <c r="BL87">
        <v>160.08000000000001</v>
      </c>
      <c r="BM87">
        <v>24.01</v>
      </c>
      <c r="BN87">
        <v>184.09</v>
      </c>
      <c r="BO87">
        <v>184.09</v>
      </c>
      <c r="BQ87" t="s">
        <v>431</v>
      </c>
      <c r="BR87" t="s">
        <v>383</v>
      </c>
      <c r="BS87" s="2">
        <v>44375</v>
      </c>
      <c r="BT87" s="3">
        <v>0.39166666666666666</v>
      </c>
      <c r="BU87" t="s">
        <v>665</v>
      </c>
      <c r="BV87" t="s">
        <v>79</v>
      </c>
      <c r="BY87">
        <v>128199.08</v>
      </c>
      <c r="CA87" t="s">
        <v>354</v>
      </c>
      <c r="CC87" t="s">
        <v>110</v>
      </c>
      <c r="CD87">
        <v>2000</v>
      </c>
      <c r="CE87" t="s">
        <v>99</v>
      </c>
      <c r="CF87" s="2">
        <v>44376</v>
      </c>
      <c r="CI87">
        <v>2</v>
      </c>
      <c r="CJ87">
        <v>1</v>
      </c>
      <c r="CK87" t="s">
        <v>234</v>
      </c>
      <c r="CL87" t="s">
        <v>80</v>
      </c>
    </row>
    <row r="88" spans="1:90" x14ac:dyDescent="0.25">
      <c r="A88" t="s">
        <v>378</v>
      </c>
      <c r="B88" t="s">
        <v>379</v>
      </c>
      <c r="C88" t="s">
        <v>72</v>
      </c>
      <c r="E88" t="str">
        <f>"GAB2003908"</f>
        <v>GAB2003908</v>
      </c>
      <c r="F88" s="2">
        <v>44372</v>
      </c>
      <c r="G88">
        <v>202112</v>
      </c>
      <c r="H88" t="s">
        <v>127</v>
      </c>
      <c r="I88" t="s">
        <v>128</v>
      </c>
      <c r="J88" t="s">
        <v>380</v>
      </c>
      <c r="K88" t="s">
        <v>75</v>
      </c>
      <c r="L88" t="s">
        <v>209</v>
      </c>
      <c r="M88" t="s">
        <v>210</v>
      </c>
      <c r="N88" t="s">
        <v>666</v>
      </c>
      <c r="O88" t="s">
        <v>230</v>
      </c>
      <c r="P88" t="str">
        <f>"CT066894                      "</f>
        <v xml:space="preserve">CT066894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24.86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3</v>
      </c>
      <c r="BJ88">
        <v>15.1</v>
      </c>
      <c r="BK88">
        <v>16</v>
      </c>
      <c r="BL88">
        <v>137.94</v>
      </c>
      <c r="BM88">
        <v>20.69</v>
      </c>
      <c r="BN88">
        <v>158.63</v>
      </c>
      <c r="BO88">
        <v>158.63</v>
      </c>
      <c r="BQ88" t="s">
        <v>347</v>
      </c>
      <c r="BR88" t="s">
        <v>383</v>
      </c>
      <c r="BS88" s="2">
        <v>44376</v>
      </c>
      <c r="BT88" s="3">
        <v>0.32777777777777778</v>
      </c>
      <c r="BU88" t="s">
        <v>667</v>
      </c>
      <c r="BV88" t="s">
        <v>79</v>
      </c>
      <c r="BY88">
        <v>75502.3</v>
      </c>
      <c r="CA88" t="s">
        <v>112</v>
      </c>
      <c r="CC88" t="s">
        <v>210</v>
      </c>
      <c r="CD88">
        <v>1939</v>
      </c>
      <c r="CE88" t="s">
        <v>99</v>
      </c>
      <c r="CF88" s="2">
        <v>44376</v>
      </c>
      <c r="CI88">
        <v>2</v>
      </c>
      <c r="CJ88">
        <v>2</v>
      </c>
      <c r="CK88" t="s">
        <v>237</v>
      </c>
      <c r="CL88" t="s">
        <v>80</v>
      </c>
    </row>
    <row r="89" spans="1:90" x14ac:dyDescent="0.25">
      <c r="A89" t="s">
        <v>378</v>
      </c>
      <c r="B89" t="s">
        <v>379</v>
      </c>
      <c r="C89" t="s">
        <v>72</v>
      </c>
      <c r="E89" t="str">
        <f>"GAB2003967"</f>
        <v>GAB2003967</v>
      </c>
      <c r="F89" s="2">
        <v>44375</v>
      </c>
      <c r="G89">
        <v>202112</v>
      </c>
      <c r="H89" t="s">
        <v>127</v>
      </c>
      <c r="I89" t="s">
        <v>128</v>
      </c>
      <c r="J89" t="s">
        <v>380</v>
      </c>
      <c r="K89" t="s">
        <v>75</v>
      </c>
      <c r="L89" t="s">
        <v>107</v>
      </c>
      <c r="M89" t="s">
        <v>108</v>
      </c>
      <c r="N89" t="s">
        <v>509</v>
      </c>
      <c r="O89" t="s">
        <v>230</v>
      </c>
      <c r="P89" t="str">
        <f>"CT066960                      "</f>
        <v xml:space="preserve">CT066960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39.97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3</v>
      </c>
      <c r="BI89">
        <v>12.5</v>
      </c>
      <c r="BJ89">
        <v>38.5</v>
      </c>
      <c r="BK89">
        <v>39</v>
      </c>
      <c r="BL89">
        <v>218.76</v>
      </c>
      <c r="BM89">
        <v>32.81</v>
      </c>
      <c r="BN89">
        <v>251.57</v>
      </c>
      <c r="BO89">
        <v>251.57</v>
      </c>
      <c r="BQ89" t="s">
        <v>668</v>
      </c>
      <c r="BR89" t="s">
        <v>383</v>
      </c>
      <c r="BS89" t="s">
        <v>224</v>
      </c>
      <c r="BY89">
        <v>192626.52</v>
      </c>
      <c r="CC89" t="s">
        <v>108</v>
      </c>
      <c r="CD89">
        <v>4001</v>
      </c>
      <c r="CE89" t="s">
        <v>669</v>
      </c>
      <c r="CI89">
        <v>2</v>
      </c>
      <c r="CJ89" t="s">
        <v>224</v>
      </c>
      <c r="CK89" t="s">
        <v>234</v>
      </c>
      <c r="CL89" t="s">
        <v>80</v>
      </c>
    </row>
    <row r="90" spans="1:90" x14ac:dyDescent="0.25">
      <c r="A90" t="s">
        <v>378</v>
      </c>
      <c r="B90" t="s">
        <v>379</v>
      </c>
      <c r="C90" t="s">
        <v>72</v>
      </c>
      <c r="E90" t="str">
        <f>"GAB2003969"</f>
        <v>GAB2003969</v>
      </c>
      <c r="F90" s="2">
        <v>44375</v>
      </c>
      <c r="G90">
        <v>202112</v>
      </c>
      <c r="H90" t="s">
        <v>127</v>
      </c>
      <c r="I90" t="s">
        <v>128</v>
      </c>
      <c r="J90" t="s">
        <v>380</v>
      </c>
      <c r="K90" t="s">
        <v>75</v>
      </c>
      <c r="L90" t="s">
        <v>95</v>
      </c>
      <c r="M90" t="s">
        <v>96</v>
      </c>
      <c r="N90" t="s">
        <v>561</v>
      </c>
      <c r="O90" t="s">
        <v>230</v>
      </c>
      <c r="P90" t="str">
        <f>"CT066964                      "</f>
        <v xml:space="preserve">CT066964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39.130000000000003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3</v>
      </c>
      <c r="BI90">
        <v>14</v>
      </c>
      <c r="BJ90">
        <v>37.9</v>
      </c>
      <c r="BK90">
        <v>38</v>
      </c>
      <c r="BL90">
        <v>214.25</v>
      </c>
      <c r="BM90">
        <v>32.14</v>
      </c>
      <c r="BN90">
        <v>246.39</v>
      </c>
      <c r="BO90">
        <v>246.39</v>
      </c>
      <c r="BQ90" t="s">
        <v>562</v>
      </c>
      <c r="BR90" t="s">
        <v>383</v>
      </c>
      <c r="BS90" t="s">
        <v>224</v>
      </c>
      <c r="BY90">
        <v>189357.75</v>
      </c>
      <c r="CC90" t="s">
        <v>96</v>
      </c>
      <c r="CD90">
        <v>2194</v>
      </c>
      <c r="CE90" t="s">
        <v>670</v>
      </c>
      <c r="CI90">
        <v>2</v>
      </c>
      <c r="CJ90" t="s">
        <v>224</v>
      </c>
      <c r="CK90" t="s">
        <v>234</v>
      </c>
      <c r="CL90" t="s">
        <v>80</v>
      </c>
    </row>
    <row r="91" spans="1:90" x14ac:dyDescent="0.25">
      <c r="A91" t="s">
        <v>378</v>
      </c>
      <c r="B91" t="s">
        <v>379</v>
      </c>
      <c r="C91" t="s">
        <v>72</v>
      </c>
      <c r="E91" t="str">
        <f>"GAB2003945"</f>
        <v>GAB2003945</v>
      </c>
      <c r="F91" s="2">
        <v>44375</v>
      </c>
      <c r="G91">
        <v>202112</v>
      </c>
      <c r="H91" t="s">
        <v>127</v>
      </c>
      <c r="I91" t="s">
        <v>128</v>
      </c>
      <c r="J91" t="s">
        <v>380</v>
      </c>
      <c r="K91" t="s">
        <v>75</v>
      </c>
      <c r="L91" t="s">
        <v>83</v>
      </c>
      <c r="M91" t="s">
        <v>84</v>
      </c>
      <c r="N91" t="s">
        <v>671</v>
      </c>
      <c r="O91" t="s">
        <v>230</v>
      </c>
      <c r="P91" t="str">
        <f>"CT066767                      "</f>
        <v xml:space="preserve">CT066767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19.71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0.3</v>
      </c>
      <c r="BJ91">
        <v>2.1</v>
      </c>
      <c r="BK91">
        <v>3</v>
      </c>
      <c r="BL91">
        <v>110.42</v>
      </c>
      <c r="BM91">
        <v>16.559999999999999</v>
      </c>
      <c r="BN91">
        <v>126.98</v>
      </c>
      <c r="BO91">
        <v>126.98</v>
      </c>
      <c r="BQ91" t="s">
        <v>672</v>
      </c>
      <c r="BR91" t="s">
        <v>383</v>
      </c>
      <c r="BS91" t="s">
        <v>224</v>
      </c>
      <c r="BY91">
        <v>10659</v>
      </c>
      <c r="CC91" t="s">
        <v>84</v>
      </c>
      <c r="CD91">
        <v>3201</v>
      </c>
      <c r="CE91" t="s">
        <v>673</v>
      </c>
      <c r="CI91">
        <v>3</v>
      </c>
      <c r="CJ91" t="s">
        <v>224</v>
      </c>
      <c r="CK91" t="s">
        <v>234</v>
      </c>
      <c r="CL91" t="s">
        <v>80</v>
      </c>
    </row>
    <row r="92" spans="1:90" x14ac:dyDescent="0.25">
      <c r="A92" t="s">
        <v>378</v>
      </c>
      <c r="B92" t="s">
        <v>379</v>
      </c>
      <c r="C92" t="s">
        <v>72</v>
      </c>
      <c r="E92" t="str">
        <f>"GAB2003939"</f>
        <v>GAB2003939</v>
      </c>
      <c r="F92" s="2">
        <v>44375</v>
      </c>
      <c r="G92">
        <v>202112</v>
      </c>
      <c r="H92" t="s">
        <v>127</v>
      </c>
      <c r="I92" t="s">
        <v>128</v>
      </c>
      <c r="J92" t="s">
        <v>380</v>
      </c>
      <c r="K92" t="s">
        <v>75</v>
      </c>
      <c r="L92" t="s">
        <v>73</v>
      </c>
      <c r="M92" t="s">
        <v>74</v>
      </c>
      <c r="N92" t="s">
        <v>674</v>
      </c>
      <c r="O92" t="s">
        <v>230</v>
      </c>
      <c r="P92" t="str">
        <f>"CT066933                      "</f>
        <v xml:space="preserve">CT066933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19.71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1.7</v>
      </c>
      <c r="BJ92">
        <v>5.8</v>
      </c>
      <c r="BK92">
        <v>6</v>
      </c>
      <c r="BL92">
        <v>110.42</v>
      </c>
      <c r="BM92">
        <v>16.559999999999999</v>
      </c>
      <c r="BN92">
        <v>126.98</v>
      </c>
      <c r="BO92">
        <v>126.98</v>
      </c>
      <c r="BQ92" t="s">
        <v>675</v>
      </c>
      <c r="BR92" t="s">
        <v>383</v>
      </c>
      <c r="BS92" t="s">
        <v>224</v>
      </c>
      <c r="BY92">
        <v>29182.400000000001</v>
      </c>
      <c r="CC92" t="s">
        <v>74</v>
      </c>
      <c r="CD92">
        <v>43</v>
      </c>
      <c r="CE92" t="s">
        <v>676</v>
      </c>
      <c r="CI92">
        <v>2</v>
      </c>
      <c r="CJ92" t="s">
        <v>224</v>
      </c>
      <c r="CK92" t="s">
        <v>234</v>
      </c>
      <c r="CL92" t="s">
        <v>80</v>
      </c>
    </row>
    <row r="93" spans="1:90" x14ac:dyDescent="0.25">
      <c r="A93" t="s">
        <v>378</v>
      </c>
      <c r="B93" t="s">
        <v>379</v>
      </c>
      <c r="C93" t="s">
        <v>72</v>
      </c>
      <c r="E93" t="str">
        <f>"GAB2003961"</f>
        <v>GAB2003961</v>
      </c>
      <c r="F93" s="2">
        <v>44375</v>
      </c>
      <c r="G93">
        <v>202112</v>
      </c>
      <c r="H93" t="s">
        <v>127</v>
      </c>
      <c r="I93" t="s">
        <v>128</v>
      </c>
      <c r="J93" t="s">
        <v>380</v>
      </c>
      <c r="K93" t="s">
        <v>75</v>
      </c>
      <c r="L93" t="s">
        <v>73</v>
      </c>
      <c r="M93" t="s">
        <v>74</v>
      </c>
      <c r="N93" t="s">
        <v>677</v>
      </c>
      <c r="O93" t="s">
        <v>230</v>
      </c>
      <c r="P93" t="str">
        <f>"003667                        "</f>
        <v xml:space="preserve">003667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19.71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0.2</v>
      </c>
      <c r="BJ93">
        <v>2.4</v>
      </c>
      <c r="BK93">
        <v>3</v>
      </c>
      <c r="BL93">
        <v>110.42</v>
      </c>
      <c r="BM93">
        <v>16.559999999999999</v>
      </c>
      <c r="BN93">
        <v>126.98</v>
      </c>
      <c r="BO93">
        <v>126.98</v>
      </c>
      <c r="BQ93" t="s">
        <v>678</v>
      </c>
      <c r="BR93" t="s">
        <v>383</v>
      </c>
      <c r="BS93" s="2">
        <v>44376</v>
      </c>
      <c r="BT93" s="3">
        <v>0.35416666666666669</v>
      </c>
      <c r="BU93" t="s">
        <v>679</v>
      </c>
      <c r="BV93" t="s">
        <v>79</v>
      </c>
      <c r="BY93">
        <v>11956.8</v>
      </c>
      <c r="CA93" t="s">
        <v>126</v>
      </c>
      <c r="CC93" t="s">
        <v>74</v>
      </c>
      <c r="CD93">
        <v>110</v>
      </c>
      <c r="CE93" t="s">
        <v>515</v>
      </c>
      <c r="CF93" s="2">
        <v>44376</v>
      </c>
      <c r="CI93">
        <v>2</v>
      </c>
      <c r="CJ93">
        <v>1</v>
      </c>
      <c r="CK93" t="s">
        <v>234</v>
      </c>
      <c r="CL93" t="s">
        <v>80</v>
      </c>
    </row>
    <row r="94" spans="1:90" x14ac:dyDescent="0.25">
      <c r="A94" t="s">
        <v>378</v>
      </c>
      <c r="B94" t="s">
        <v>379</v>
      </c>
      <c r="C94" t="s">
        <v>72</v>
      </c>
      <c r="E94" t="str">
        <f>"GAB2003968"</f>
        <v>GAB2003968</v>
      </c>
      <c r="F94" s="2">
        <v>44375</v>
      </c>
      <c r="G94">
        <v>202112</v>
      </c>
      <c r="H94" t="s">
        <v>127</v>
      </c>
      <c r="I94" t="s">
        <v>128</v>
      </c>
      <c r="J94" t="s">
        <v>380</v>
      </c>
      <c r="K94" t="s">
        <v>75</v>
      </c>
      <c r="L94" t="s">
        <v>93</v>
      </c>
      <c r="M94" t="s">
        <v>94</v>
      </c>
      <c r="N94" t="s">
        <v>680</v>
      </c>
      <c r="O94" t="s">
        <v>230</v>
      </c>
      <c r="P94" t="str">
        <f>"CT066965                      "</f>
        <v xml:space="preserve">CT066965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47.71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4</v>
      </c>
      <c r="BI94">
        <v>15.3</v>
      </c>
      <c r="BJ94">
        <v>51.1</v>
      </c>
      <c r="BK94">
        <v>51</v>
      </c>
      <c r="BL94">
        <v>260.14999999999998</v>
      </c>
      <c r="BM94">
        <v>39.020000000000003</v>
      </c>
      <c r="BN94">
        <v>299.17</v>
      </c>
      <c r="BO94">
        <v>299.17</v>
      </c>
      <c r="BQ94" t="s">
        <v>681</v>
      </c>
      <c r="BR94" t="s">
        <v>383</v>
      </c>
      <c r="BS94" t="s">
        <v>224</v>
      </c>
      <c r="BY94">
        <v>255279.98</v>
      </c>
      <c r="CC94" t="s">
        <v>94</v>
      </c>
      <c r="CD94">
        <v>6001</v>
      </c>
      <c r="CE94" t="s">
        <v>682</v>
      </c>
      <c r="CI94">
        <v>2</v>
      </c>
      <c r="CJ94" t="s">
        <v>224</v>
      </c>
      <c r="CK94" t="s">
        <v>311</v>
      </c>
      <c r="CL94" t="s">
        <v>80</v>
      </c>
    </row>
    <row r="95" spans="1:90" x14ac:dyDescent="0.25">
      <c r="A95" t="s">
        <v>378</v>
      </c>
      <c r="B95" t="s">
        <v>379</v>
      </c>
      <c r="C95" t="s">
        <v>72</v>
      </c>
      <c r="E95" t="str">
        <f>"009940773344"</f>
        <v>009940773344</v>
      </c>
      <c r="F95" s="2">
        <v>44375</v>
      </c>
      <c r="G95">
        <v>202112</v>
      </c>
      <c r="H95" t="s">
        <v>267</v>
      </c>
      <c r="I95" t="s">
        <v>268</v>
      </c>
      <c r="J95" t="s">
        <v>548</v>
      </c>
      <c r="K95" t="s">
        <v>75</v>
      </c>
      <c r="L95" t="s">
        <v>127</v>
      </c>
      <c r="M95" t="s">
        <v>128</v>
      </c>
      <c r="N95" t="s">
        <v>460</v>
      </c>
      <c r="O95" t="s">
        <v>78</v>
      </c>
      <c r="P95" t="str">
        <f>"NA                            "</f>
        <v xml:space="preserve">NA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9.6300000000000008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51.5</v>
      </c>
      <c r="BM95">
        <v>7.73</v>
      </c>
      <c r="BN95">
        <v>59.23</v>
      </c>
      <c r="BO95">
        <v>59.23</v>
      </c>
      <c r="BQ95" t="s">
        <v>683</v>
      </c>
      <c r="BR95" t="s">
        <v>550</v>
      </c>
      <c r="BS95" s="2">
        <v>44376</v>
      </c>
      <c r="BT95" s="3">
        <v>0.43055555555555558</v>
      </c>
      <c r="BU95" t="s">
        <v>684</v>
      </c>
      <c r="BV95" t="s">
        <v>79</v>
      </c>
      <c r="BY95">
        <v>1200</v>
      </c>
      <c r="BZ95" t="s">
        <v>81</v>
      </c>
      <c r="CA95" t="s">
        <v>130</v>
      </c>
      <c r="CC95" t="s">
        <v>128</v>
      </c>
      <c r="CD95">
        <v>7460</v>
      </c>
      <c r="CE95" t="s">
        <v>99</v>
      </c>
      <c r="CI95">
        <v>1</v>
      </c>
      <c r="CJ95">
        <v>1</v>
      </c>
      <c r="CK95">
        <v>21</v>
      </c>
      <c r="CL95" t="s">
        <v>80</v>
      </c>
    </row>
    <row r="96" spans="1:90" x14ac:dyDescent="0.25">
      <c r="A96" t="s">
        <v>378</v>
      </c>
      <c r="B96" t="s">
        <v>379</v>
      </c>
      <c r="C96" t="s">
        <v>72</v>
      </c>
      <c r="E96" t="str">
        <f>"GAB2003971"</f>
        <v>GAB2003971</v>
      </c>
      <c r="F96" s="2">
        <v>44375</v>
      </c>
      <c r="G96">
        <v>202112</v>
      </c>
      <c r="H96" t="s">
        <v>127</v>
      </c>
      <c r="I96" t="s">
        <v>128</v>
      </c>
      <c r="J96" t="s">
        <v>380</v>
      </c>
      <c r="K96" t="s">
        <v>75</v>
      </c>
      <c r="L96" t="s">
        <v>107</v>
      </c>
      <c r="M96" t="s">
        <v>108</v>
      </c>
      <c r="N96" t="s">
        <v>685</v>
      </c>
      <c r="O96" t="s">
        <v>78</v>
      </c>
      <c r="P96" t="str">
        <f>"CT066932 PLEASE PHONE HALEY WH"</f>
        <v>CT066932 PLEASE PHONE HALEY WH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12.04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0.2</v>
      </c>
      <c r="BJ96">
        <v>2.1</v>
      </c>
      <c r="BK96">
        <v>2.5</v>
      </c>
      <c r="BL96">
        <v>64.37</v>
      </c>
      <c r="BM96">
        <v>9.66</v>
      </c>
      <c r="BN96">
        <v>74.03</v>
      </c>
      <c r="BO96">
        <v>74.03</v>
      </c>
      <c r="BQ96" t="s">
        <v>686</v>
      </c>
      <c r="BR96" t="s">
        <v>383</v>
      </c>
      <c r="BS96" t="s">
        <v>224</v>
      </c>
      <c r="BY96">
        <v>10266.48</v>
      </c>
      <c r="CC96" t="s">
        <v>108</v>
      </c>
      <c r="CD96">
        <v>4001</v>
      </c>
      <c r="CE96" t="s">
        <v>515</v>
      </c>
      <c r="CI96">
        <v>1</v>
      </c>
      <c r="CJ96" t="s">
        <v>224</v>
      </c>
      <c r="CK96">
        <v>21</v>
      </c>
      <c r="CL96" t="s">
        <v>80</v>
      </c>
    </row>
    <row r="97" spans="1:90" x14ac:dyDescent="0.25">
      <c r="A97" t="s">
        <v>378</v>
      </c>
      <c r="B97" t="s">
        <v>379</v>
      </c>
      <c r="C97" t="s">
        <v>72</v>
      </c>
      <c r="E97" t="str">
        <f>"GAB2003948"</f>
        <v>GAB2003948</v>
      </c>
      <c r="F97" s="2">
        <v>44375</v>
      </c>
      <c r="G97">
        <v>202112</v>
      </c>
      <c r="H97" t="s">
        <v>127</v>
      </c>
      <c r="I97" t="s">
        <v>128</v>
      </c>
      <c r="J97" t="s">
        <v>380</v>
      </c>
      <c r="K97" t="s">
        <v>75</v>
      </c>
      <c r="L97" t="s">
        <v>157</v>
      </c>
      <c r="M97" t="s">
        <v>157</v>
      </c>
      <c r="N97" t="s">
        <v>538</v>
      </c>
      <c r="O97" t="s">
        <v>78</v>
      </c>
      <c r="P97" t="str">
        <f>"CT066955                      "</f>
        <v xml:space="preserve">CT066955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16.84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0.2</v>
      </c>
      <c r="BJ97">
        <v>2.4</v>
      </c>
      <c r="BK97">
        <v>2.5</v>
      </c>
      <c r="BL97">
        <v>90.06</v>
      </c>
      <c r="BM97">
        <v>13.51</v>
      </c>
      <c r="BN97">
        <v>103.57</v>
      </c>
      <c r="BO97">
        <v>103.57</v>
      </c>
      <c r="BQ97" t="s">
        <v>539</v>
      </c>
      <c r="BR97" t="s">
        <v>383</v>
      </c>
      <c r="BS97" s="2">
        <v>44376</v>
      </c>
      <c r="BT97" s="3">
        <v>0.48472222222222222</v>
      </c>
      <c r="BU97" t="s">
        <v>227</v>
      </c>
      <c r="BV97" t="s">
        <v>79</v>
      </c>
      <c r="BY97">
        <v>12082.5</v>
      </c>
      <c r="CA97" t="s">
        <v>158</v>
      </c>
      <c r="CC97" t="s">
        <v>157</v>
      </c>
      <c r="CD97">
        <v>7646</v>
      </c>
      <c r="CE97" t="s">
        <v>515</v>
      </c>
      <c r="CI97">
        <v>1</v>
      </c>
      <c r="CJ97">
        <v>1</v>
      </c>
      <c r="CK97">
        <v>24</v>
      </c>
      <c r="CL97" t="s">
        <v>80</v>
      </c>
    </row>
    <row r="98" spans="1:90" x14ac:dyDescent="0.25">
      <c r="A98" t="s">
        <v>378</v>
      </c>
      <c r="B98" t="s">
        <v>379</v>
      </c>
      <c r="C98" t="s">
        <v>72</v>
      </c>
      <c r="E98" t="str">
        <f>"GAB2003966"</f>
        <v>GAB2003966</v>
      </c>
      <c r="F98" s="2">
        <v>44375</v>
      </c>
      <c r="G98">
        <v>202112</v>
      </c>
      <c r="H98" t="s">
        <v>127</v>
      </c>
      <c r="I98" t="s">
        <v>128</v>
      </c>
      <c r="J98" t="s">
        <v>380</v>
      </c>
      <c r="K98" t="s">
        <v>75</v>
      </c>
      <c r="L98" t="s">
        <v>221</v>
      </c>
      <c r="M98" t="s">
        <v>222</v>
      </c>
      <c r="N98" t="s">
        <v>687</v>
      </c>
      <c r="O98" t="s">
        <v>78</v>
      </c>
      <c r="P98" t="str">
        <f>"CT066971                      "</f>
        <v xml:space="preserve">CT066971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31.3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0.2</v>
      </c>
      <c r="BJ98">
        <v>3.1</v>
      </c>
      <c r="BK98">
        <v>3.5</v>
      </c>
      <c r="BL98">
        <v>167.38</v>
      </c>
      <c r="BM98">
        <v>25.11</v>
      </c>
      <c r="BN98">
        <v>192.49</v>
      </c>
      <c r="BO98">
        <v>192.49</v>
      </c>
      <c r="BQ98" t="s">
        <v>688</v>
      </c>
      <c r="BR98" t="s">
        <v>383</v>
      </c>
      <c r="BS98" s="2">
        <v>44376</v>
      </c>
      <c r="BT98" s="3">
        <v>0.34861111111111115</v>
      </c>
      <c r="BU98" t="s">
        <v>689</v>
      </c>
      <c r="BV98" t="s">
        <v>79</v>
      </c>
      <c r="BY98">
        <v>15522.22</v>
      </c>
      <c r="CA98" t="s">
        <v>223</v>
      </c>
      <c r="CC98" t="s">
        <v>222</v>
      </c>
      <c r="CD98">
        <v>1900</v>
      </c>
      <c r="CE98" t="s">
        <v>515</v>
      </c>
      <c r="CF98" s="2">
        <v>44376</v>
      </c>
      <c r="CI98">
        <v>1</v>
      </c>
      <c r="CJ98">
        <v>1</v>
      </c>
      <c r="CK98">
        <v>23</v>
      </c>
      <c r="CL98" t="s">
        <v>80</v>
      </c>
    </row>
    <row r="99" spans="1:90" x14ac:dyDescent="0.25">
      <c r="A99" t="s">
        <v>378</v>
      </c>
      <c r="B99" t="s">
        <v>379</v>
      </c>
      <c r="C99" t="s">
        <v>72</v>
      </c>
      <c r="E99" t="str">
        <f>"GAB2003962"</f>
        <v>GAB2003962</v>
      </c>
      <c r="F99" s="2">
        <v>44375</v>
      </c>
      <c r="G99">
        <v>202112</v>
      </c>
      <c r="H99" t="s">
        <v>127</v>
      </c>
      <c r="I99" t="s">
        <v>128</v>
      </c>
      <c r="J99" t="s">
        <v>380</v>
      </c>
      <c r="K99" t="s">
        <v>75</v>
      </c>
      <c r="L99" t="s">
        <v>490</v>
      </c>
      <c r="M99" t="s">
        <v>491</v>
      </c>
      <c r="N99" t="s">
        <v>540</v>
      </c>
      <c r="O99" t="s">
        <v>78</v>
      </c>
      <c r="P99" t="str">
        <f>"CT066944                      "</f>
        <v xml:space="preserve">CT066944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18.66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0.5</v>
      </c>
      <c r="BJ99">
        <v>1.7</v>
      </c>
      <c r="BK99">
        <v>2</v>
      </c>
      <c r="BL99">
        <v>99.78</v>
      </c>
      <c r="BM99">
        <v>14.97</v>
      </c>
      <c r="BN99">
        <v>114.75</v>
      </c>
      <c r="BO99">
        <v>114.75</v>
      </c>
      <c r="BQ99" t="s">
        <v>541</v>
      </c>
      <c r="BR99" t="s">
        <v>383</v>
      </c>
      <c r="BS99" s="2">
        <v>44376</v>
      </c>
      <c r="BT99" s="3">
        <v>0.39930555555555558</v>
      </c>
      <c r="BU99" t="s">
        <v>690</v>
      </c>
      <c r="BV99" t="s">
        <v>79</v>
      </c>
      <c r="BY99">
        <v>8424</v>
      </c>
      <c r="CA99" t="s">
        <v>691</v>
      </c>
      <c r="CC99" t="s">
        <v>491</v>
      </c>
      <c r="CD99">
        <v>9459</v>
      </c>
      <c r="CE99" t="s">
        <v>692</v>
      </c>
      <c r="CF99" s="2">
        <v>44376</v>
      </c>
      <c r="CI99">
        <v>1</v>
      </c>
      <c r="CJ99">
        <v>1</v>
      </c>
      <c r="CK99">
        <v>23</v>
      </c>
      <c r="CL99" t="s">
        <v>80</v>
      </c>
    </row>
    <row r="100" spans="1:90" x14ac:dyDescent="0.25">
      <c r="A100" t="s">
        <v>378</v>
      </c>
      <c r="B100" t="s">
        <v>379</v>
      </c>
      <c r="C100" t="s">
        <v>72</v>
      </c>
      <c r="E100" t="str">
        <f>"GAB2003950"</f>
        <v>GAB2003950</v>
      </c>
      <c r="F100" s="2">
        <v>44375</v>
      </c>
      <c r="G100">
        <v>202112</v>
      </c>
      <c r="H100" t="s">
        <v>127</v>
      </c>
      <c r="I100" t="s">
        <v>128</v>
      </c>
      <c r="J100" t="s">
        <v>380</v>
      </c>
      <c r="K100" t="s">
        <v>75</v>
      </c>
      <c r="L100" t="s">
        <v>127</v>
      </c>
      <c r="M100" t="s">
        <v>128</v>
      </c>
      <c r="N100" t="s">
        <v>544</v>
      </c>
      <c r="O100" t="s">
        <v>78</v>
      </c>
      <c r="P100" t="str">
        <f>"CT066950                      "</f>
        <v xml:space="preserve">CT066950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7.52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0.3</v>
      </c>
      <c r="BJ100">
        <v>1.9</v>
      </c>
      <c r="BK100">
        <v>2</v>
      </c>
      <c r="BL100">
        <v>40.229999999999997</v>
      </c>
      <c r="BM100">
        <v>6.03</v>
      </c>
      <c r="BN100">
        <v>46.26</v>
      </c>
      <c r="BO100">
        <v>46.26</v>
      </c>
      <c r="BQ100" t="s">
        <v>545</v>
      </c>
      <c r="BR100" t="s">
        <v>383</v>
      </c>
      <c r="BS100" s="2">
        <v>44376</v>
      </c>
      <c r="BT100" s="3">
        <v>0.38680555555555557</v>
      </c>
      <c r="BU100" t="s">
        <v>693</v>
      </c>
      <c r="BV100" t="s">
        <v>79</v>
      </c>
      <c r="BY100">
        <v>9290.15</v>
      </c>
      <c r="CA100" t="s">
        <v>694</v>
      </c>
      <c r="CC100" t="s">
        <v>128</v>
      </c>
      <c r="CD100">
        <v>7441</v>
      </c>
      <c r="CE100" t="s">
        <v>472</v>
      </c>
      <c r="CI100">
        <v>1</v>
      </c>
      <c r="CJ100">
        <v>1</v>
      </c>
      <c r="CK100">
        <v>22</v>
      </c>
      <c r="CL100" t="s">
        <v>80</v>
      </c>
    </row>
    <row r="101" spans="1:90" x14ac:dyDescent="0.25">
      <c r="A101" t="s">
        <v>378</v>
      </c>
      <c r="B101" t="s">
        <v>379</v>
      </c>
      <c r="C101" t="s">
        <v>72</v>
      </c>
      <c r="E101" t="str">
        <f>"GAB2003951"</f>
        <v>GAB2003951</v>
      </c>
      <c r="F101" s="2">
        <v>44375</v>
      </c>
      <c r="G101">
        <v>202112</v>
      </c>
      <c r="H101" t="s">
        <v>127</v>
      </c>
      <c r="I101" t="s">
        <v>128</v>
      </c>
      <c r="J101" t="s">
        <v>380</v>
      </c>
      <c r="K101" t="s">
        <v>75</v>
      </c>
      <c r="L101" t="s">
        <v>73</v>
      </c>
      <c r="M101" t="s">
        <v>74</v>
      </c>
      <c r="N101" t="s">
        <v>695</v>
      </c>
      <c r="O101" t="s">
        <v>78</v>
      </c>
      <c r="P101" t="str">
        <f>"CT066952                      "</f>
        <v xml:space="preserve">CT066952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57.75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3.4</v>
      </c>
      <c r="BJ101">
        <v>11.9</v>
      </c>
      <c r="BK101">
        <v>12</v>
      </c>
      <c r="BL101">
        <v>308.82</v>
      </c>
      <c r="BM101">
        <v>46.32</v>
      </c>
      <c r="BN101">
        <v>355.14</v>
      </c>
      <c r="BO101">
        <v>355.14</v>
      </c>
      <c r="BQ101" t="s">
        <v>696</v>
      </c>
      <c r="BR101" t="s">
        <v>383</v>
      </c>
      <c r="BS101" s="2">
        <v>44376</v>
      </c>
      <c r="BT101" s="3">
        <v>0.37152777777777773</v>
      </c>
      <c r="BU101" t="s">
        <v>697</v>
      </c>
      <c r="BV101" t="s">
        <v>79</v>
      </c>
      <c r="BY101">
        <v>59496</v>
      </c>
      <c r="CA101" t="s">
        <v>178</v>
      </c>
      <c r="CC101" t="s">
        <v>74</v>
      </c>
      <c r="CD101">
        <v>157</v>
      </c>
      <c r="CE101" t="s">
        <v>698</v>
      </c>
      <c r="CF101" s="2">
        <v>44376</v>
      </c>
      <c r="CI101">
        <v>1</v>
      </c>
      <c r="CJ101">
        <v>1</v>
      </c>
      <c r="CK101">
        <v>21</v>
      </c>
      <c r="CL101" t="s">
        <v>80</v>
      </c>
    </row>
    <row r="102" spans="1:90" x14ac:dyDescent="0.25">
      <c r="A102" t="s">
        <v>378</v>
      </c>
      <c r="B102" t="s">
        <v>379</v>
      </c>
      <c r="C102" t="s">
        <v>72</v>
      </c>
      <c r="E102" t="str">
        <f>"GAB2003952"</f>
        <v>GAB2003952</v>
      </c>
      <c r="F102" s="2">
        <v>44375</v>
      </c>
      <c r="G102">
        <v>202112</v>
      </c>
      <c r="H102" t="s">
        <v>127</v>
      </c>
      <c r="I102" t="s">
        <v>128</v>
      </c>
      <c r="J102" t="s">
        <v>380</v>
      </c>
      <c r="K102" t="s">
        <v>75</v>
      </c>
      <c r="L102" t="s">
        <v>113</v>
      </c>
      <c r="M102" t="s">
        <v>114</v>
      </c>
      <c r="N102" t="s">
        <v>699</v>
      </c>
      <c r="O102" t="s">
        <v>78</v>
      </c>
      <c r="P102" t="str">
        <f>"CT066953                      "</f>
        <v xml:space="preserve">CT066953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12.04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0.2</v>
      </c>
      <c r="BJ102">
        <v>2.4</v>
      </c>
      <c r="BK102">
        <v>2.5</v>
      </c>
      <c r="BL102">
        <v>64.37</v>
      </c>
      <c r="BM102">
        <v>9.66</v>
      </c>
      <c r="BN102">
        <v>74.03</v>
      </c>
      <c r="BO102">
        <v>74.03</v>
      </c>
      <c r="BQ102" t="s">
        <v>700</v>
      </c>
      <c r="BR102" t="s">
        <v>383</v>
      </c>
      <c r="BS102" s="2">
        <v>44376</v>
      </c>
      <c r="BT102" s="3">
        <v>0.38541666666666669</v>
      </c>
      <c r="BU102" t="s">
        <v>701</v>
      </c>
      <c r="BV102" t="s">
        <v>79</v>
      </c>
      <c r="BY102">
        <v>11997.93</v>
      </c>
      <c r="BZ102" t="s">
        <v>30</v>
      </c>
      <c r="CA102" t="s">
        <v>118</v>
      </c>
      <c r="CC102" t="s">
        <v>114</v>
      </c>
      <c r="CD102">
        <v>1475</v>
      </c>
      <c r="CE102" t="s">
        <v>515</v>
      </c>
      <c r="CF102" s="2">
        <v>44377</v>
      </c>
      <c r="CI102">
        <v>1</v>
      </c>
      <c r="CJ102">
        <v>1</v>
      </c>
      <c r="CK102">
        <v>21</v>
      </c>
      <c r="CL102" t="s">
        <v>80</v>
      </c>
    </row>
    <row r="103" spans="1:90" x14ac:dyDescent="0.25">
      <c r="A103" t="s">
        <v>378</v>
      </c>
      <c r="B103" t="s">
        <v>379</v>
      </c>
      <c r="C103" t="s">
        <v>72</v>
      </c>
      <c r="E103" t="str">
        <f>"GAB2003955"</f>
        <v>GAB2003955</v>
      </c>
      <c r="F103" s="2">
        <v>44375</v>
      </c>
      <c r="G103">
        <v>202112</v>
      </c>
      <c r="H103" t="s">
        <v>127</v>
      </c>
      <c r="I103" t="s">
        <v>128</v>
      </c>
      <c r="J103" t="s">
        <v>380</v>
      </c>
      <c r="K103" t="s">
        <v>75</v>
      </c>
      <c r="L103" t="s">
        <v>73</v>
      </c>
      <c r="M103" t="s">
        <v>74</v>
      </c>
      <c r="N103" t="s">
        <v>702</v>
      </c>
      <c r="O103" t="s">
        <v>78</v>
      </c>
      <c r="P103" t="str">
        <f>"CT066956                      "</f>
        <v xml:space="preserve">CT066956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9.6300000000000008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0.3</v>
      </c>
      <c r="BJ103">
        <v>1.1000000000000001</v>
      </c>
      <c r="BK103">
        <v>1.5</v>
      </c>
      <c r="BL103">
        <v>51.5</v>
      </c>
      <c r="BM103">
        <v>7.73</v>
      </c>
      <c r="BN103">
        <v>59.23</v>
      </c>
      <c r="BO103">
        <v>59.23</v>
      </c>
      <c r="BQ103" t="s">
        <v>703</v>
      </c>
      <c r="BR103" t="s">
        <v>383</v>
      </c>
      <c r="BS103" t="s">
        <v>224</v>
      </c>
      <c r="BY103">
        <v>5250</v>
      </c>
      <c r="CC103" t="s">
        <v>74</v>
      </c>
      <c r="CD103">
        <v>84</v>
      </c>
      <c r="CE103" t="s">
        <v>704</v>
      </c>
      <c r="CI103">
        <v>1</v>
      </c>
      <c r="CJ103" t="s">
        <v>224</v>
      </c>
      <c r="CK103">
        <v>21</v>
      </c>
      <c r="CL103" t="s">
        <v>80</v>
      </c>
    </row>
    <row r="104" spans="1:90" x14ac:dyDescent="0.25">
      <c r="A104" t="s">
        <v>378</v>
      </c>
      <c r="B104" t="s">
        <v>379</v>
      </c>
      <c r="C104" t="s">
        <v>72</v>
      </c>
      <c r="E104" t="str">
        <f>"GAB2003959"</f>
        <v>GAB2003959</v>
      </c>
      <c r="F104" s="2">
        <v>44375</v>
      </c>
      <c r="G104">
        <v>202112</v>
      </c>
      <c r="H104" t="s">
        <v>127</v>
      </c>
      <c r="I104" t="s">
        <v>128</v>
      </c>
      <c r="J104" t="s">
        <v>380</v>
      </c>
      <c r="K104" t="s">
        <v>75</v>
      </c>
      <c r="L104" t="s">
        <v>107</v>
      </c>
      <c r="M104" t="s">
        <v>108</v>
      </c>
      <c r="N104" t="s">
        <v>611</v>
      </c>
      <c r="O104" t="s">
        <v>78</v>
      </c>
      <c r="P104" t="str">
        <f>"003902                        "</f>
        <v xml:space="preserve">003902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12.04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2.5</v>
      </c>
      <c r="BK104">
        <v>2.5</v>
      </c>
      <c r="BL104">
        <v>64.37</v>
      </c>
      <c r="BM104">
        <v>9.66</v>
      </c>
      <c r="BN104">
        <v>74.03</v>
      </c>
      <c r="BO104">
        <v>74.03</v>
      </c>
      <c r="BQ104" t="s">
        <v>705</v>
      </c>
      <c r="BR104" t="s">
        <v>383</v>
      </c>
      <c r="BS104" s="2">
        <v>44377</v>
      </c>
      <c r="BT104" s="3">
        <v>0.34722222222222227</v>
      </c>
      <c r="BU104" t="s">
        <v>138</v>
      </c>
      <c r="BV104" t="s">
        <v>80</v>
      </c>
      <c r="BY104">
        <v>12681.9</v>
      </c>
      <c r="CA104" t="s">
        <v>133</v>
      </c>
      <c r="CC104" t="s">
        <v>108</v>
      </c>
      <c r="CD104">
        <v>4000</v>
      </c>
      <c r="CE104" t="s">
        <v>706</v>
      </c>
      <c r="CI104">
        <v>1</v>
      </c>
      <c r="CJ104">
        <v>2</v>
      </c>
      <c r="CK104">
        <v>21</v>
      </c>
      <c r="CL104" t="s">
        <v>80</v>
      </c>
    </row>
    <row r="105" spans="1:90" x14ac:dyDescent="0.25">
      <c r="A105" t="s">
        <v>378</v>
      </c>
      <c r="B105" t="s">
        <v>379</v>
      </c>
      <c r="C105" t="s">
        <v>72</v>
      </c>
      <c r="E105" t="str">
        <f>"GAB2003960"</f>
        <v>GAB2003960</v>
      </c>
      <c r="F105" s="2">
        <v>44375</v>
      </c>
      <c r="G105">
        <v>202112</v>
      </c>
      <c r="H105" t="s">
        <v>127</v>
      </c>
      <c r="I105" t="s">
        <v>128</v>
      </c>
      <c r="J105" t="s">
        <v>380</v>
      </c>
      <c r="K105" t="s">
        <v>75</v>
      </c>
      <c r="L105" t="s">
        <v>123</v>
      </c>
      <c r="M105" t="s">
        <v>124</v>
      </c>
      <c r="N105" t="s">
        <v>631</v>
      </c>
      <c r="O105" t="s">
        <v>78</v>
      </c>
      <c r="P105" t="str">
        <f>"003810                        "</f>
        <v xml:space="preserve">003810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16.850000000000001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0.1</v>
      </c>
      <c r="BJ105">
        <v>3.1</v>
      </c>
      <c r="BK105">
        <v>3.5</v>
      </c>
      <c r="BL105">
        <v>90.1</v>
      </c>
      <c r="BM105">
        <v>13.52</v>
      </c>
      <c r="BN105">
        <v>103.62</v>
      </c>
      <c r="BO105">
        <v>103.62</v>
      </c>
      <c r="BQ105" t="s">
        <v>707</v>
      </c>
      <c r="BR105" t="s">
        <v>383</v>
      </c>
      <c r="BS105" s="2">
        <v>44376</v>
      </c>
      <c r="BT105" s="3">
        <v>0.39930555555555558</v>
      </c>
      <c r="BU105" t="s">
        <v>633</v>
      </c>
      <c r="BV105" t="s">
        <v>79</v>
      </c>
      <c r="BY105">
        <v>15535.65</v>
      </c>
      <c r="CA105" t="s">
        <v>125</v>
      </c>
      <c r="CC105" t="s">
        <v>124</v>
      </c>
      <c r="CD105">
        <v>1541</v>
      </c>
      <c r="CE105" t="s">
        <v>505</v>
      </c>
      <c r="CF105" s="2">
        <v>44377</v>
      </c>
      <c r="CI105">
        <v>1</v>
      </c>
      <c r="CJ105">
        <v>1</v>
      </c>
      <c r="CK105">
        <v>21</v>
      </c>
      <c r="CL105" t="s">
        <v>80</v>
      </c>
    </row>
    <row r="106" spans="1:90" x14ac:dyDescent="0.25">
      <c r="A106" t="s">
        <v>378</v>
      </c>
      <c r="B106" t="s">
        <v>379</v>
      </c>
      <c r="C106" t="s">
        <v>72</v>
      </c>
      <c r="E106" t="str">
        <f>"GAB2003946"</f>
        <v>GAB2003946</v>
      </c>
      <c r="F106" s="2">
        <v>44375</v>
      </c>
      <c r="G106">
        <v>202112</v>
      </c>
      <c r="H106" t="s">
        <v>127</v>
      </c>
      <c r="I106" t="s">
        <v>128</v>
      </c>
      <c r="J106" t="s">
        <v>380</v>
      </c>
      <c r="K106" t="s">
        <v>75</v>
      </c>
      <c r="L106" t="s">
        <v>109</v>
      </c>
      <c r="M106" t="s">
        <v>110</v>
      </c>
      <c r="N106" t="s">
        <v>708</v>
      </c>
      <c r="O106" t="s">
        <v>78</v>
      </c>
      <c r="P106" t="str">
        <f>"003899                        "</f>
        <v xml:space="preserve">003899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12.04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0.1</v>
      </c>
      <c r="BJ106">
        <v>2.2999999999999998</v>
      </c>
      <c r="BK106">
        <v>2.5</v>
      </c>
      <c r="BL106">
        <v>64.37</v>
      </c>
      <c r="BM106">
        <v>9.66</v>
      </c>
      <c r="BN106">
        <v>74.03</v>
      </c>
      <c r="BO106">
        <v>74.03</v>
      </c>
      <c r="BQ106" t="s">
        <v>709</v>
      </c>
      <c r="BR106" t="s">
        <v>383</v>
      </c>
      <c r="BS106" s="2">
        <v>44376</v>
      </c>
      <c r="BT106" s="3">
        <v>0.32430555555555557</v>
      </c>
      <c r="BU106" t="s">
        <v>710</v>
      </c>
      <c r="BV106" t="s">
        <v>79</v>
      </c>
      <c r="BY106">
        <v>11551.75</v>
      </c>
      <c r="CA106" t="s">
        <v>711</v>
      </c>
      <c r="CC106" t="s">
        <v>110</v>
      </c>
      <c r="CD106">
        <v>2001</v>
      </c>
      <c r="CE106" t="s">
        <v>505</v>
      </c>
      <c r="CF106" s="2">
        <v>44377</v>
      </c>
      <c r="CI106">
        <v>1</v>
      </c>
      <c r="CJ106">
        <v>1</v>
      </c>
      <c r="CK106">
        <v>21</v>
      </c>
      <c r="CL106" t="s">
        <v>80</v>
      </c>
    </row>
    <row r="107" spans="1:90" x14ac:dyDescent="0.25">
      <c r="A107" t="s">
        <v>378</v>
      </c>
      <c r="B107" t="s">
        <v>379</v>
      </c>
      <c r="C107" t="s">
        <v>72</v>
      </c>
      <c r="E107" t="str">
        <f>"GAB2003970"</f>
        <v>GAB2003970</v>
      </c>
      <c r="F107" s="2">
        <v>44375</v>
      </c>
      <c r="G107">
        <v>202112</v>
      </c>
      <c r="H107" t="s">
        <v>127</v>
      </c>
      <c r="I107" t="s">
        <v>128</v>
      </c>
      <c r="J107" t="s">
        <v>380</v>
      </c>
      <c r="K107" t="s">
        <v>75</v>
      </c>
      <c r="L107" t="s">
        <v>238</v>
      </c>
      <c r="M107" t="s">
        <v>239</v>
      </c>
      <c r="N107" t="s">
        <v>649</v>
      </c>
      <c r="O107" t="s">
        <v>78</v>
      </c>
      <c r="P107" t="str">
        <f>"CT066963                      "</f>
        <v xml:space="preserve">CT066963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9.6300000000000008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0.3</v>
      </c>
      <c r="BJ107">
        <v>1.8</v>
      </c>
      <c r="BK107">
        <v>2</v>
      </c>
      <c r="BL107">
        <v>51.5</v>
      </c>
      <c r="BM107">
        <v>7.73</v>
      </c>
      <c r="BN107">
        <v>59.23</v>
      </c>
      <c r="BO107">
        <v>59.23</v>
      </c>
      <c r="BQ107" t="s">
        <v>712</v>
      </c>
      <c r="BR107" t="s">
        <v>383</v>
      </c>
      <c r="BS107" s="2">
        <v>44376</v>
      </c>
      <c r="BT107" s="3">
        <v>0.34930555555555554</v>
      </c>
      <c r="BU107" t="s">
        <v>713</v>
      </c>
      <c r="BV107" t="s">
        <v>79</v>
      </c>
      <c r="BY107">
        <v>9060.25</v>
      </c>
      <c r="CA107" t="s">
        <v>282</v>
      </c>
      <c r="CC107" t="s">
        <v>239</v>
      </c>
      <c r="CD107">
        <v>1709</v>
      </c>
      <c r="CE107" t="s">
        <v>704</v>
      </c>
      <c r="CF107" s="2">
        <v>44377</v>
      </c>
      <c r="CI107">
        <v>1</v>
      </c>
      <c r="CJ107">
        <v>1</v>
      </c>
      <c r="CK107">
        <v>21</v>
      </c>
      <c r="CL107" t="s">
        <v>80</v>
      </c>
    </row>
    <row r="108" spans="1:90" x14ac:dyDescent="0.25">
      <c r="A108" t="s">
        <v>378</v>
      </c>
      <c r="B108" t="s">
        <v>379</v>
      </c>
      <c r="C108" t="s">
        <v>72</v>
      </c>
      <c r="E108" t="str">
        <f>"GAB2003940"</f>
        <v>GAB2003940</v>
      </c>
      <c r="F108" s="2">
        <v>44375</v>
      </c>
      <c r="G108">
        <v>202112</v>
      </c>
      <c r="H108" t="s">
        <v>127</v>
      </c>
      <c r="I108" t="s">
        <v>128</v>
      </c>
      <c r="J108" t="s">
        <v>380</v>
      </c>
      <c r="K108" t="s">
        <v>75</v>
      </c>
      <c r="L108" t="s">
        <v>714</v>
      </c>
      <c r="M108" t="s">
        <v>715</v>
      </c>
      <c r="N108" t="s">
        <v>716</v>
      </c>
      <c r="O108" t="s">
        <v>78</v>
      </c>
      <c r="P108" t="str">
        <f>"CT066938                      "</f>
        <v xml:space="preserve">CT066938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18.66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0.3</v>
      </c>
      <c r="BJ108">
        <v>2</v>
      </c>
      <c r="BK108">
        <v>2</v>
      </c>
      <c r="BL108">
        <v>99.78</v>
      </c>
      <c r="BM108">
        <v>14.97</v>
      </c>
      <c r="BN108">
        <v>114.75</v>
      </c>
      <c r="BO108">
        <v>114.75</v>
      </c>
      <c r="BQ108" t="s">
        <v>717</v>
      </c>
      <c r="BR108" t="s">
        <v>383</v>
      </c>
      <c r="BS108" s="2">
        <v>44376</v>
      </c>
      <c r="BT108" s="3">
        <v>0.4368055555555555</v>
      </c>
      <c r="BU108" t="s">
        <v>718</v>
      </c>
      <c r="BV108" t="s">
        <v>79</v>
      </c>
      <c r="BY108">
        <v>10182.48</v>
      </c>
      <c r="BZ108" t="s">
        <v>30</v>
      </c>
      <c r="CA108" t="s">
        <v>719</v>
      </c>
      <c r="CC108" t="s">
        <v>715</v>
      </c>
      <c r="CD108">
        <v>2745</v>
      </c>
      <c r="CE108" t="s">
        <v>472</v>
      </c>
      <c r="CI108">
        <v>1</v>
      </c>
      <c r="CJ108">
        <v>1</v>
      </c>
      <c r="CK108">
        <v>23</v>
      </c>
      <c r="CL108" t="s">
        <v>80</v>
      </c>
    </row>
    <row r="109" spans="1:90" x14ac:dyDescent="0.25">
      <c r="A109" t="s">
        <v>378</v>
      </c>
      <c r="B109" t="s">
        <v>379</v>
      </c>
      <c r="C109" t="s">
        <v>72</v>
      </c>
      <c r="E109" t="str">
        <f>"GAB2003943"</f>
        <v>GAB2003943</v>
      </c>
      <c r="F109" s="2">
        <v>44375</v>
      </c>
      <c r="G109">
        <v>202112</v>
      </c>
      <c r="H109" t="s">
        <v>127</v>
      </c>
      <c r="I109" t="s">
        <v>128</v>
      </c>
      <c r="J109" t="s">
        <v>380</v>
      </c>
      <c r="K109" t="s">
        <v>75</v>
      </c>
      <c r="L109" t="s">
        <v>127</v>
      </c>
      <c r="M109" t="s">
        <v>128</v>
      </c>
      <c r="N109" t="s">
        <v>720</v>
      </c>
      <c r="O109" t="s">
        <v>78</v>
      </c>
      <c r="P109" t="str">
        <f>"CT066937                      "</f>
        <v xml:space="preserve">CT066937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7.52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0.1</v>
      </c>
      <c r="BJ109">
        <v>3.5</v>
      </c>
      <c r="BK109">
        <v>4</v>
      </c>
      <c r="BL109">
        <v>40.229999999999997</v>
      </c>
      <c r="BM109">
        <v>6.03</v>
      </c>
      <c r="BN109">
        <v>46.26</v>
      </c>
      <c r="BO109">
        <v>46.26</v>
      </c>
      <c r="BQ109" t="s">
        <v>721</v>
      </c>
      <c r="BR109" t="s">
        <v>383</v>
      </c>
      <c r="BS109" s="2">
        <v>44376</v>
      </c>
      <c r="BT109" s="3">
        <v>0.38472222222222219</v>
      </c>
      <c r="BU109" t="s">
        <v>722</v>
      </c>
      <c r="BV109" t="s">
        <v>79</v>
      </c>
      <c r="BY109">
        <v>17331.72</v>
      </c>
      <c r="CA109" t="s">
        <v>321</v>
      </c>
      <c r="CC109" t="s">
        <v>128</v>
      </c>
      <c r="CD109">
        <v>7460</v>
      </c>
      <c r="CE109" t="s">
        <v>505</v>
      </c>
      <c r="CI109">
        <v>1</v>
      </c>
      <c r="CJ109">
        <v>1</v>
      </c>
      <c r="CK109">
        <v>22</v>
      </c>
      <c r="CL109" t="s">
        <v>80</v>
      </c>
    </row>
    <row r="110" spans="1:90" x14ac:dyDescent="0.25">
      <c r="A110" t="s">
        <v>378</v>
      </c>
      <c r="B110" t="s">
        <v>379</v>
      </c>
      <c r="C110" t="s">
        <v>72</v>
      </c>
      <c r="E110" t="str">
        <f>"GAB2003949"</f>
        <v>GAB2003949</v>
      </c>
      <c r="F110" s="2">
        <v>44375</v>
      </c>
      <c r="G110">
        <v>202112</v>
      </c>
      <c r="H110" t="s">
        <v>127</v>
      </c>
      <c r="I110" t="s">
        <v>128</v>
      </c>
      <c r="J110" t="s">
        <v>380</v>
      </c>
      <c r="K110" t="s">
        <v>75</v>
      </c>
      <c r="L110" t="s">
        <v>127</v>
      </c>
      <c r="M110" t="s">
        <v>128</v>
      </c>
      <c r="N110" t="s">
        <v>506</v>
      </c>
      <c r="O110" t="s">
        <v>78</v>
      </c>
      <c r="P110" t="str">
        <f>"CT066935 CT066954             "</f>
        <v xml:space="preserve">CT066935 CT066954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7.52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0.7</v>
      </c>
      <c r="BJ110">
        <v>1.7</v>
      </c>
      <c r="BK110">
        <v>2</v>
      </c>
      <c r="BL110">
        <v>40.229999999999997</v>
      </c>
      <c r="BM110">
        <v>6.03</v>
      </c>
      <c r="BN110">
        <v>46.26</v>
      </c>
      <c r="BO110">
        <v>46.26</v>
      </c>
      <c r="BQ110" t="s">
        <v>507</v>
      </c>
      <c r="BR110" t="s">
        <v>383</v>
      </c>
      <c r="BS110" s="2">
        <v>44376</v>
      </c>
      <c r="BT110" s="3">
        <v>0.41250000000000003</v>
      </c>
      <c r="BU110" t="s">
        <v>723</v>
      </c>
      <c r="BV110" t="s">
        <v>79</v>
      </c>
      <c r="BY110">
        <v>8251.32</v>
      </c>
      <c r="CA110" t="s">
        <v>160</v>
      </c>
      <c r="CC110" t="s">
        <v>128</v>
      </c>
      <c r="CD110">
        <v>7800</v>
      </c>
      <c r="CE110" t="s">
        <v>724</v>
      </c>
      <c r="CI110">
        <v>1</v>
      </c>
      <c r="CJ110">
        <v>1</v>
      </c>
      <c r="CK110">
        <v>22</v>
      </c>
      <c r="CL110" t="s">
        <v>80</v>
      </c>
    </row>
    <row r="111" spans="1:90" x14ac:dyDescent="0.25">
      <c r="A111" t="s">
        <v>378</v>
      </c>
      <c r="B111" t="s">
        <v>379</v>
      </c>
      <c r="C111" t="s">
        <v>72</v>
      </c>
      <c r="E111" t="str">
        <f>"GAB2003947"</f>
        <v>GAB2003947</v>
      </c>
      <c r="F111" s="2">
        <v>44375</v>
      </c>
      <c r="G111">
        <v>202112</v>
      </c>
      <c r="H111" t="s">
        <v>127</v>
      </c>
      <c r="I111" t="s">
        <v>128</v>
      </c>
      <c r="J111" t="s">
        <v>380</v>
      </c>
      <c r="K111" t="s">
        <v>75</v>
      </c>
      <c r="L111" t="s">
        <v>73</v>
      </c>
      <c r="M111" t="s">
        <v>74</v>
      </c>
      <c r="N111" t="s">
        <v>460</v>
      </c>
      <c r="O111" t="s">
        <v>78</v>
      </c>
      <c r="P111" t="str">
        <f>"CT066951                      "</f>
        <v xml:space="preserve">CT066951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9.6300000000000008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0.2</v>
      </c>
      <c r="BJ111">
        <v>1.8</v>
      </c>
      <c r="BK111">
        <v>2</v>
      </c>
      <c r="BL111">
        <v>51.5</v>
      </c>
      <c r="BM111">
        <v>7.73</v>
      </c>
      <c r="BN111">
        <v>59.23</v>
      </c>
      <c r="BO111">
        <v>59.23</v>
      </c>
      <c r="BQ111" t="s">
        <v>725</v>
      </c>
      <c r="BR111" t="s">
        <v>383</v>
      </c>
      <c r="BS111" s="2">
        <v>44376</v>
      </c>
      <c r="BT111" s="3">
        <v>0.42152777777777778</v>
      </c>
      <c r="BU111" t="s">
        <v>726</v>
      </c>
      <c r="BV111" t="s">
        <v>79</v>
      </c>
      <c r="BY111">
        <v>9066.9599999999991</v>
      </c>
      <c r="CA111" t="s">
        <v>463</v>
      </c>
      <c r="CC111" t="s">
        <v>74</v>
      </c>
      <c r="CD111">
        <v>157</v>
      </c>
      <c r="CE111" t="s">
        <v>515</v>
      </c>
      <c r="CF111" s="2">
        <v>44376</v>
      </c>
      <c r="CI111">
        <v>1</v>
      </c>
      <c r="CJ111">
        <v>1</v>
      </c>
      <c r="CK111">
        <v>21</v>
      </c>
      <c r="CL111" t="s">
        <v>80</v>
      </c>
    </row>
    <row r="112" spans="1:90" x14ac:dyDescent="0.25">
      <c r="A112" t="s">
        <v>378</v>
      </c>
      <c r="B112" t="s">
        <v>379</v>
      </c>
      <c r="C112" t="s">
        <v>72</v>
      </c>
      <c r="E112" t="str">
        <f>"009940142821"</f>
        <v>009940142821</v>
      </c>
      <c r="F112" s="2">
        <v>44375</v>
      </c>
      <c r="G112">
        <v>202112</v>
      </c>
      <c r="H112" t="s">
        <v>358</v>
      </c>
      <c r="I112" t="s">
        <v>359</v>
      </c>
      <c r="J112" t="s">
        <v>460</v>
      </c>
      <c r="K112" t="s">
        <v>75</v>
      </c>
      <c r="L112" t="s">
        <v>267</v>
      </c>
      <c r="M112" t="s">
        <v>268</v>
      </c>
      <c r="N112" t="s">
        <v>460</v>
      </c>
      <c r="O112" t="s">
        <v>78</v>
      </c>
      <c r="P112" t="str">
        <f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9.6300000000000008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51.5</v>
      </c>
      <c r="BM112">
        <v>7.73</v>
      </c>
      <c r="BN112">
        <v>59.23</v>
      </c>
      <c r="BO112">
        <v>59.23</v>
      </c>
      <c r="BQ112" t="s">
        <v>461</v>
      </c>
      <c r="BR112" t="s">
        <v>727</v>
      </c>
      <c r="BS112" s="2">
        <v>44376</v>
      </c>
      <c r="BT112" s="3">
        <v>0.42152777777777778</v>
      </c>
      <c r="BU112" t="s">
        <v>726</v>
      </c>
      <c r="BV112" t="s">
        <v>79</v>
      </c>
      <c r="BY112">
        <v>1200</v>
      </c>
      <c r="BZ112" t="s">
        <v>81</v>
      </c>
      <c r="CA112" t="s">
        <v>463</v>
      </c>
      <c r="CC112" t="s">
        <v>268</v>
      </c>
      <c r="CD112">
        <v>46</v>
      </c>
      <c r="CE112" t="s">
        <v>99</v>
      </c>
      <c r="CF112" s="2">
        <v>44376</v>
      </c>
      <c r="CI112">
        <v>1</v>
      </c>
      <c r="CJ112">
        <v>1</v>
      </c>
      <c r="CK112">
        <v>21</v>
      </c>
      <c r="CL112" t="s">
        <v>80</v>
      </c>
    </row>
    <row r="113" spans="1:90" x14ac:dyDescent="0.25">
      <c r="A113" t="s">
        <v>378</v>
      </c>
      <c r="B113" t="s">
        <v>379</v>
      </c>
      <c r="C113" t="s">
        <v>72</v>
      </c>
      <c r="E113" t="str">
        <f>"GAB2003993"</f>
        <v>GAB2003993</v>
      </c>
      <c r="F113" s="2">
        <v>44376</v>
      </c>
      <c r="G113">
        <v>202112</v>
      </c>
      <c r="H113" t="s">
        <v>127</v>
      </c>
      <c r="I113" t="s">
        <v>128</v>
      </c>
      <c r="J113" t="s">
        <v>380</v>
      </c>
      <c r="K113" t="s">
        <v>75</v>
      </c>
      <c r="L113" t="s">
        <v>109</v>
      </c>
      <c r="M113" t="s">
        <v>110</v>
      </c>
      <c r="N113" t="s">
        <v>728</v>
      </c>
      <c r="O113" t="s">
        <v>78</v>
      </c>
      <c r="P113" t="str">
        <f>"CT066956                      "</f>
        <v xml:space="preserve">CT066956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14.44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0.5</v>
      </c>
      <c r="BJ113">
        <v>2.7</v>
      </c>
      <c r="BK113">
        <v>3</v>
      </c>
      <c r="BL113">
        <v>77.23</v>
      </c>
      <c r="BM113">
        <v>11.58</v>
      </c>
      <c r="BN113">
        <v>88.81</v>
      </c>
      <c r="BO113">
        <v>88.81</v>
      </c>
      <c r="BQ113" t="s">
        <v>703</v>
      </c>
      <c r="BR113" t="s">
        <v>383</v>
      </c>
      <c r="BS113" s="2">
        <v>44377</v>
      </c>
      <c r="BT113" s="3">
        <v>0.36249999999999999</v>
      </c>
      <c r="BU113" t="s">
        <v>729</v>
      </c>
      <c r="BV113" t="s">
        <v>79</v>
      </c>
      <c r="BY113">
        <v>13558.4</v>
      </c>
      <c r="CA113" t="s">
        <v>711</v>
      </c>
      <c r="CC113" t="s">
        <v>110</v>
      </c>
      <c r="CD113">
        <v>2193</v>
      </c>
      <c r="CE113" t="s">
        <v>730</v>
      </c>
      <c r="CI113">
        <v>1</v>
      </c>
      <c r="CJ113">
        <v>1</v>
      </c>
      <c r="CK113">
        <v>21</v>
      </c>
      <c r="CL113" t="s">
        <v>80</v>
      </c>
    </row>
    <row r="114" spans="1:90" x14ac:dyDescent="0.25">
      <c r="A114" t="s">
        <v>378</v>
      </c>
      <c r="B114" t="s">
        <v>379</v>
      </c>
      <c r="C114" t="s">
        <v>72</v>
      </c>
      <c r="E114" t="str">
        <f>"GAB2003987"</f>
        <v>GAB2003987</v>
      </c>
      <c r="F114" s="2">
        <v>44376</v>
      </c>
      <c r="G114">
        <v>202112</v>
      </c>
      <c r="H114" t="s">
        <v>127</v>
      </c>
      <c r="I114" t="s">
        <v>128</v>
      </c>
      <c r="J114" t="s">
        <v>380</v>
      </c>
      <c r="K114" t="s">
        <v>75</v>
      </c>
      <c r="L114" t="s">
        <v>127</v>
      </c>
      <c r="M114" t="s">
        <v>128</v>
      </c>
      <c r="N114" t="s">
        <v>731</v>
      </c>
      <c r="O114" t="s">
        <v>78</v>
      </c>
      <c r="P114" t="str">
        <f>"003911                        "</f>
        <v xml:space="preserve">003911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7.52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0.5</v>
      </c>
      <c r="BJ114">
        <v>3</v>
      </c>
      <c r="BK114">
        <v>3</v>
      </c>
      <c r="BL114">
        <v>40.229999999999997</v>
      </c>
      <c r="BM114">
        <v>6.03</v>
      </c>
      <c r="BN114">
        <v>46.26</v>
      </c>
      <c r="BO114">
        <v>46.26</v>
      </c>
      <c r="BQ114" t="s">
        <v>732</v>
      </c>
      <c r="BR114" t="s">
        <v>383</v>
      </c>
      <c r="BS114" t="s">
        <v>224</v>
      </c>
      <c r="BY114">
        <v>14753.28</v>
      </c>
      <c r="CC114" t="s">
        <v>128</v>
      </c>
      <c r="CD114">
        <v>7441</v>
      </c>
      <c r="CE114" t="s">
        <v>464</v>
      </c>
      <c r="CI114">
        <v>1</v>
      </c>
      <c r="CJ114" t="s">
        <v>224</v>
      </c>
      <c r="CK114">
        <v>22</v>
      </c>
      <c r="CL114" t="s">
        <v>80</v>
      </c>
    </row>
    <row r="115" spans="1:90" x14ac:dyDescent="0.25">
      <c r="A115" t="s">
        <v>378</v>
      </c>
      <c r="B115" t="s">
        <v>379</v>
      </c>
      <c r="C115" t="s">
        <v>72</v>
      </c>
      <c r="E115" t="str">
        <f>"GAB2003986"</f>
        <v>GAB2003986</v>
      </c>
      <c r="F115" s="2">
        <v>44376</v>
      </c>
      <c r="G115">
        <v>202112</v>
      </c>
      <c r="H115" t="s">
        <v>127</v>
      </c>
      <c r="I115" t="s">
        <v>128</v>
      </c>
      <c r="J115" t="s">
        <v>380</v>
      </c>
      <c r="K115" t="s">
        <v>75</v>
      </c>
      <c r="L115" t="s">
        <v>73</v>
      </c>
      <c r="M115" t="s">
        <v>74</v>
      </c>
      <c r="N115" t="s">
        <v>460</v>
      </c>
      <c r="O115" t="s">
        <v>78</v>
      </c>
      <c r="P115" t="str">
        <f>"DULCIE MICHELLE.F             "</f>
        <v xml:space="preserve">DULCIE MICHELLE.F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9.6300000000000008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0.2</v>
      </c>
      <c r="BJ115">
        <v>1.8</v>
      </c>
      <c r="BK115">
        <v>2</v>
      </c>
      <c r="BL115">
        <v>51.5</v>
      </c>
      <c r="BM115">
        <v>7.73</v>
      </c>
      <c r="BN115">
        <v>59.23</v>
      </c>
      <c r="BO115">
        <v>59.23</v>
      </c>
      <c r="BQ115" t="s">
        <v>733</v>
      </c>
      <c r="BR115" t="s">
        <v>383</v>
      </c>
      <c r="BS115" t="s">
        <v>224</v>
      </c>
      <c r="BY115">
        <v>8996.9599999999991</v>
      </c>
      <c r="CC115" t="s">
        <v>74</v>
      </c>
      <c r="CD115">
        <v>157</v>
      </c>
      <c r="CE115" t="s">
        <v>734</v>
      </c>
      <c r="CI115">
        <v>1</v>
      </c>
      <c r="CJ115" t="s">
        <v>224</v>
      </c>
      <c r="CK115">
        <v>21</v>
      </c>
      <c r="CL115" t="s">
        <v>80</v>
      </c>
    </row>
    <row r="116" spans="1:90" x14ac:dyDescent="0.25">
      <c r="A116" t="s">
        <v>378</v>
      </c>
      <c r="B116" t="s">
        <v>379</v>
      </c>
      <c r="C116" t="s">
        <v>72</v>
      </c>
      <c r="E116" t="str">
        <f>"GAB2003991"</f>
        <v>GAB2003991</v>
      </c>
      <c r="F116" s="2">
        <v>44376</v>
      </c>
      <c r="G116">
        <v>202112</v>
      </c>
      <c r="H116" t="s">
        <v>127</v>
      </c>
      <c r="I116" t="s">
        <v>128</v>
      </c>
      <c r="J116" t="s">
        <v>380</v>
      </c>
      <c r="K116" t="s">
        <v>75</v>
      </c>
      <c r="L116" t="s">
        <v>107</v>
      </c>
      <c r="M116" t="s">
        <v>108</v>
      </c>
      <c r="N116" t="s">
        <v>735</v>
      </c>
      <c r="O116" t="s">
        <v>78</v>
      </c>
      <c r="P116" t="str">
        <f>"003902                        "</f>
        <v xml:space="preserve">003902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14.44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0.3</v>
      </c>
      <c r="BJ116">
        <v>2.9</v>
      </c>
      <c r="BK116">
        <v>3</v>
      </c>
      <c r="BL116">
        <v>77.23</v>
      </c>
      <c r="BM116">
        <v>11.58</v>
      </c>
      <c r="BN116">
        <v>88.81</v>
      </c>
      <c r="BO116">
        <v>88.81</v>
      </c>
      <c r="BQ116" t="s">
        <v>736</v>
      </c>
      <c r="BR116" t="s">
        <v>383</v>
      </c>
      <c r="BS116" t="s">
        <v>224</v>
      </c>
      <c r="BY116">
        <v>14615.37</v>
      </c>
      <c r="CC116" t="s">
        <v>108</v>
      </c>
      <c r="CD116">
        <v>4000</v>
      </c>
      <c r="CE116" t="s">
        <v>737</v>
      </c>
      <c r="CI116">
        <v>1</v>
      </c>
      <c r="CJ116" t="s">
        <v>224</v>
      </c>
      <c r="CK116">
        <v>21</v>
      </c>
      <c r="CL116" t="s">
        <v>80</v>
      </c>
    </row>
    <row r="117" spans="1:90" x14ac:dyDescent="0.25">
      <c r="A117" t="s">
        <v>378</v>
      </c>
      <c r="B117" t="s">
        <v>379</v>
      </c>
      <c r="C117" t="s">
        <v>72</v>
      </c>
      <c r="E117" t="str">
        <f>"GAB2003973"</f>
        <v>GAB2003973</v>
      </c>
      <c r="F117" s="2">
        <v>44376</v>
      </c>
      <c r="G117">
        <v>202112</v>
      </c>
      <c r="H117" t="s">
        <v>127</v>
      </c>
      <c r="I117" t="s">
        <v>128</v>
      </c>
      <c r="J117" t="s">
        <v>380</v>
      </c>
      <c r="K117" t="s">
        <v>75</v>
      </c>
      <c r="L117" t="s">
        <v>113</v>
      </c>
      <c r="M117" t="s">
        <v>114</v>
      </c>
      <c r="N117" t="s">
        <v>699</v>
      </c>
      <c r="O117" t="s">
        <v>78</v>
      </c>
      <c r="P117" t="str">
        <f>"CT066977                      "</f>
        <v xml:space="preserve">CT066977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9.6300000000000008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0.3</v>
      </c>
      <c r="BJ117">
        <v>1.9</v>
      </c>
      <c r="BK117">
        <v>2</v>
      </c>
      <c r="BL117">
        <v>51.5</v>
      </c>
      <c r="BM117">
        <v>7.73</v>
      </c>
      <c r="BN117">
        <v>59.23</v>
      </c>
      <c r="BO117">
        <v>59.23</v>
      </c>
      <c r="BQ117" t="s">
        <v>700</v>
      </c>
      <c r="BR117" t="s">
        <v>383</v>
      </c>
      <c r="BS117" t="s">
        <v>224</v>
      </c>
      <c r="BY117">
        <v>9480.7800000000007</v>
      </c>
      <c r="BZ117" t="s">
        <v>30</v>
      </c>
      <c r="CC117" t="s">
        <v>114</v>
      </c>
      <c r="CD117">
        <v>1475</v>
      </c>
      <c r="CE117" t="s">
        <v>515</v>
      </c>
      <c r="CI117">
        <v>1</v>
      </c>
      <c r="CJ117" t="s">
        <v>224</v>
      </c>
      <c r="CK117">
        <v>21</v>
      </c>
      <c r="CL117" t="s">
        <v>80</v>
      </c>
    </row>
    <row r="118" spans="1:90" x14ac:dyDescent="0.25">
      <c r="A118" t="s">
        <v>378</v>
      </c>
      <c r="B118" t="s">
        <v>379</v>
      </c>
      <c r="C118" t="s">
        <v>72</v>
      </c>
      <c r="E118" t="str">
        <f>"GAB2003974"</f>
        <v>GAB2003974</v>
      </c>
      <c r="F118" s="2">
        <v>44376</v>
      </c>
      <c r="G118">
        <v>202112</v>
      </c>
      <c r="H118" t="s">
        <v>127</v>
      </c>
      <c r="I118" t="s">
        <v>128</v>
      </c>
      <c r="J118" t="s">
        <v>380</v>
      </c>
      <c r="K118" t="s">
        <v>75</v>
      </c>
      <c r="L118" t="s">
        <v>162</v>
      </c>
      <c r="M118" t="s">
        <v>163</v>
      </c>
      <c r="N118" t="s">
        <v>614</v>
      </c>
      <c r="O118" t="s">
        <v>78</v>
      </c>
      <c r="P118" t="str">
        <f>"CT066974                      "</f>
        <v xml:space="preserve">CT066974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7.52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0.3</v>
      </c>
      <c r="BJ118">
        <v>1.8</v>
      </c>
      <c r="BK118">
        <v>2</v>
      </c>
      <c r="BL118">
        <v>40.229999999999997</v>
      </c>
      <c r="BM118">
        <v>6.03</v>
      </c>
      <c r="BN118">
        <v>46.26</v>
      </c>
      <c r="BO118">
        <v>46.26</v>
      </c>
      <c r="BQ118" t="s">
        <v>615</v>
      </c>
      <c r="BR118" t="s">
        <v>383</v>
      </c>
      <c r="BS118" t="s">
        <v>224</v>
      </c>
      <c r="BY118">
        <v>9202</v>
      </c>
      <c r="CC118" t="s">
        <v>163</v>
      </c>
      <c r="CD118">
        <v>7600</v>
      </c>
      <c r="CE118" t="s">
        <v>515</v>
      </c>
      <c r="CI118">
        <v>1</v>
      </c>
      <c r="CJ118" t="s">
        <v>224</v>
      </c>
      <c r="CK118">
        <v>22</v>
      </c>
      <c r="CL118" t="s">
        <v>80</v>
      </c>
    </row>
    <row r="119" spans="1:90" x14ac:dyDescent="0.25">
      <c r="A119" t="s">
        <v>378</v>
      </c>
      <c r="B119" t="s">
        <v>379</v>
      </c>
      <c r="C119" t="s">
        <v>72</v>
      </c>
      <c r="E119" t="str">
        <f>"GAB2003975"</f>
        <v>GAB2003975</v>
      </c>
      <c r="F119" s="2">
        <v>44376</v>
      </c>
      <c r="G119">
        <v>202112</v>
      </c>
      <c r="H119" t="s">
        <v>127</v>
      </c>
      <c r="I119" t="s">
        <v>128</v>
      </c>
      <c r="J119" t="s">
        <v>380</v>
      </c>
      <c r="K119" t="s">
        <v>75</v>
      </c>
      <c r="L119" t="s">
        <v>127</v>
      </c>
      <c r="M119" t="s">
        <v>128</v>
      </c>
      <c r="N119" t="s">
        <v>738</v>
      </c>
      <c r="O119" t="s">
        <v>78</v>
      </c>
      <c r="P119" t="str">
        <f>"CT066973                      "</f>
        <v xml:space="preserve">CT066973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7.52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0.2</v>
      </c>
      <c r="BJ119">
        <v>1.4</v>
      </c>
      <c r="BK119">
        <v>2</v>
      </c>
      <c r="BL119">
        <v>40.229999999999997</v>
      </c>
      <c r="BM119">
        <v>6.03</v>
      </c>
      <c r="BN119">
        <v>46.26</v>
      </c>
      <c r="BO119">
        <v>46.26</v>
      </c>
      <c r="BQ119" t="s">
        <v>441</v>
      </c>
      <c r="BR119" t="s">
        <v>383</v>
      </c>
      <c r="BS119" s="2">
        <v>44377</v>
      </c>
      <c r="BT119" s="3">
        <v>0.37222222222222223</v>
      </c>
      <c r="BU119" t="s">
        <v>739</v>
      </c>
      <c r="BV119" t="s">
        <v>79</v>
      </c>
      <c r="BY119">
        <v>7005.9</v>
      </c>
      <c r="CA119" t="s">
        <v>287</v>
      </c>
      <c r="CC119" t="s">
        <v>128</v>
      </c>
      <c r="CD119">
        <v>7441</v>
      </c>
      <c r="CE119" t="s">
        <v>515</v>
      </c>
      <c r="CI119">
        <v>1</v>
      </c>
      <c r="CJ119">
        <v>1</v>
      </c>
      <c r="CK119">
        <v>22</v>
      </c>
      <c r="CL119" t="s">
        <v>80</v>
      </c>
    </row>
    <row r="120" spans="1:90" x14ac:dyDescent="0.25">
      <c r="A120" t="s">
        <v>378</v>
      </c>
      <c r="B120" t="s">
        <v>379</v>
      </c>
      <c r="C120" t="s">
        <v>72</v>
      </c>
      <c r="E120" t="str">
        <f>"GAB2003977"</f>
        <v>GAB2003977</v>
      </c>
      <c r="F120" s="2">
        <v>44376</v>
      </c>
      <c r="G120">
        <v>202112</v>
      </c>
      <c r="H120" t="s">
        <v>127</v>
      </c>
      <c r="I120" t="s">
        <v>128</v>
      </c>
      <c r="J120" t="s">
        <v>380</v>
      </c>
      <c r="K120" t="s">
        <v>75</v>
      </c>
      <c r="L120" t="s">
        <v>127</v>
      </c>
      <c r="M120" t="s">
        <v>128</v>
      </c>
      <c r="N120" t="s">
        <v>740</v>
      </c>
      <c r="O120" t="s">
        <v>78</v>
      </c>
      <c r="P120" t="str">
        <f>"CT066979                      "</f>
        <v xml:space="preserve">CT066979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7.52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0.2</v>
      </c>
      <c r="BJ120">
        <v>2</v>
      </c>
      <c r="BK120">
        <v>2</v>
      </c>
      <c r="BL120">
        <v>40.229999999999997</v>
      </c>
      <c r="BM120">
        <v>6.03</v>
      </c>
      <c r="BN120">
        <v>46.26</v>
      </c>
      <c r="BO120">
        <v>46.26</v>
      </c>
      <c r="BQ120" t="s">
        <v>741</v>
      </c>
      <c r="BR120" t="s">
        <v>383</v>
      </c>
      <c r="BS120" t="s">
        <v>224</v>
      </c>
      <c r="BY120">
        <v>10200.959999999999</v>
      </c>
      <c r="CC120" t="s">
        <v>128</v>
      </c>
      <c r="CD120">
        <v>7441</v>
      </c>
      <c r="CE120" t="s">
        <v>742</v>
      </c>
      <c r="CI120">
        <v>1</v>
      </c>
      <c r="CJ120" t="s">
        <v>224</v>
      </c>
      <c r="CK120">
        <v>22</v>
      </c>
      <c r="CL120" t="s">
        <v>80</v>
      </c>
    </row>
    <row r="121" spans="1:90" x14ac:dyDescent="0.25">
      <c r="A121" t="s">
        <v>378</v>
      </c>
      <c r="B121" t="s">
        <v>379</v>
      </c>
      <c r="C121" t="s">
        <v>72</v>
      </c>
      <c r="E121" t="str">
        <f>"GAB2003979"</f>
        <v>GAB2003979</v>
      </c>
      <c r="F121" s="2">
        <v>44376</v>
      </c>
      <c r="G121">
        <v>202112</v>
      </c>
      <c r="H121" t="s">
        <v>127</v>
      </c>
      <c r="I121" t="s">
        <v>128</v>
      </c>
      <c r="J121" t="s">
        <v>380</v>
      </c>
      <c r="K121" t="s">
        <v>75</v>
      </c>
      <c r="L121" t="s">
        <v>196</v>
      </c>
      <c r="M121" t="s">
        <v>197</v>
      </c>
      <c r="N121" t="s">
        <v>743</v>
      </c>
      <c r="O121" t="s">
        <v>78</v>
      </c>
      <c r="P121" t="str">
        <f>"CT066983                      "</f>
        <v xml:space="preserve">CT066983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22.87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0.2</v>
      </c>
      <c r="BJ121">
        <v>2.4</v>
      </c>
      <c r="BK121">
        <v>2.5</v>
      </c>
      <c r="BL121">
        <v>122.31</v>
      </c>
      <c r="BM121">
        <v>18.350000000000001</v>
      </c>
      <c r="BN121">
        <v>140.66</v>
      </c>
      <c r="BO121">
        <v>140.66</v>
      </c>
      <c r="BQ121" t="s">
        <v>744</v>
      </c>
      <c r="BR121" t="s">
        <v>383</v>
      </c>
      <c r="BS121" t="s">
        <v>224</v>
      </c>
      <c r="BY121">
        <v>11933.68</v>
      </c>
      <c r="CC121" t="s">
        <v>197</v>
      </c>
      <c r="CD121">
        <v>555</v>
      </c>
      <c r="CE121" t="s">
        <v>505</v>
      </c>
      <c r="CI121">
        <v>1</v>
      </c>
      <c r="CJ121" t="s">
        <v>224</v>
      </c>
      <c r="CK121">
        <v>23</v>
      </c>
      <c r="CL121" t="s">
        <v>80</v>
      </c>
    </row>
    <row r="122" spans="1:90" x14ac:dyDescent="0.25">
      <c r="A122" t="s">
        <v>378</v>
      </c>
      <c r="B122" t="s">
        <v>379</v>
      </c>
      <c r="C122" t="s">
        <v>72</v>
      </c>
      <c r="E122" t="str">
        <f>"GAB2003981"</f>
        <v>GAB2003981</v>
      </c>
      <c r="F122" s="2">
        <v>44376</v>
      </c>
      <c r="G122">
        <v>202112</v>
      </c>
      <c r="H122" t="s">
        <v>127</v>
      </c>
      <c r="I122" t="s">
        <v>128</v>
      </c>
      <c r="J122" t="s">
        <v>380</v>
      </c>
      <c r="K122" t="s">
        <v>75</v>
      </c>
      <c r="L122" t="s">
        <v>107</v>
      </c>
      <c r="M122" t="s">
        <v>108</v>
      </c>
      <c r="N122" t="s">
        <v>591</v>
      </c>
      <c r="O122" t="s">
        <v>78</v>
      </c>
      <c r="P122" t="str">
        <f>"003839                        "</f>
        <v xml:space="preserve">003839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9.6300000000000008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0.2</v>
      </c>
      <c r="BJ122">
        <v>2</v>
      </c>
      <c r="BK122">
        <v>2</v>
      </c>
      <c r="BL122">
        <v>51.5</v>
      </c>
      <c r="BM122">
        <v>7.73</v>
      </c>
      <c r="BN122">
        <v>59.23</v>
      </c>
      <c r="BO122">
        <v>59.23</v>
      </c>
      <c r="BQ122" t="s">
        <v>745</v>
      </c>
      <c r="BR122" t="s">
        <v>383</v>
      </c>
      <c r="BS122" t="s">
        <v>224</v>
      </c>
      <c r="BY122">
        <v>9969.02</v>
      </c>
      <c r="CC122" t="s">
        <v>108</v>
      </c>
      <c r="CD122">
        <v>4080</v>
      </c>
      <c r="CE122" t="s">
        <v>505</v>
      </c>
      <c r="CI122">
        <v>1</v>
      </c>
      <c r="CJ122" t="s">
        <v>224</v>
      </c>
      <c r="CK122">
        <v>21</v>
      </c>
      <c r="CL122" t="s">
        <v>80</v>
      </c>
    </row>
    <row r="123" spans="1:90" x14ac:dyDescent="0.25">
      <c r="A123" t="s">
        <v>378</v>
      </c>
      <c r="B123" t="s">
        <v>379</v>
      </c>
      <c r="C123" t="s">
        <v>72</v>
      </c>
      <c r="E123" t="str">
        <f>"GAB2003988"</f>
        <v>GAB2003988</v>
      </c>
      <c r="F123" s="2">
        <v>44376</v>
      </c>
      <c r="G123">
        <v>202112</v>
      </c>
      <c r="H123" t="s">
        <v>127</v>
      </c>
      <c r="I123" t="s">
        <v>128</v>
      </c>
      <c r="J123" t="s">
        <v>380</v>
      </c>
      <c r="K123" t="s">
        <v>75</v>
      </c>
      <c r="L123" t="s">
        <v>167</v>
      </c>
      <c r="M123" t="s">
        <v>168</v>
      </c>
      <c r="N123" t="s">
        <v>746</v>
      </c>
      <c r="O123" t="s">
        <v>78</v>
      </c>
      <c r="P123" t="str">
        <f>"CT066962                      "</f>
        <v xml:space="preserve">CT066962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60.15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3.1</v>
      </c>
      <c r="BJ123">
        <v>12.4</v>
      </c>
      <c r="BK123">
        <v>12.5</v>
      </c>
      <c r="BL123">
        <v>321.68</v>
      </c>
      <c r="BM123">
        <v>48.25</v>
      </c>
      <c r="BN123">
        <v>369.93</v>
      </c>
      <c r="BO123">
        <v>369.93</v>
      </c>
      <c r="BQ123" t="s">
        <v>747</v>
      </c>
      <c r="BR123" t="s">
        <v>383</v>
      </c>
      <c r="BS123" t="s">
        <v>224</v>
      </c>
      <c r="BY123">
        <v>61827.15</v>
      </c>
      <c r="CC123" t="s">
        <v>168</v>
      </c>
      <c r="CD123">
        <v>1501</v>
      </c>
      <c r="CE123" t="s">
        <v>748</v>
      </c>
      <c r="CI123">
        <v>1</v>
      </c>
      <c r="CJ123" t="s">
        <v>224</v>
      </c>
      <c r="CK123">
        <v>21</v>
      </c>
      <c r="CL123" t="s">
        <v>80</v>
      </c>
    </row>
    <row r="124" spans="1:90" x14ac:dyDescent="0.25">
      <c r="A124" t="s">
        <v>378</v>
      </c>
      <c r="B124" t="s">
        <v>379</v>
      </c>
      <c r="C124" t="s">
        <v>72</v>
      </c>
      <c r="E124" t="str">
        <f>"GAB2003989"</f>
        <v>GAB2003989</v>
      </c>
      <c r="F124" s="2">
        <v>44376</v>
      </c>
      <c r="G124">
        <v>202112</v>
      </c>
      <c r="H124" t="s">
        <v>127</v>
      </c>
      <c r="I124" t="s">
        <v>128</v>
      </c>
      <c r="J124" t="s">
        <v>380</v>
      </c>
      <c r="K124" t="s">
        <v>75</v>
      </c>
      <c r="L124" t="s">
        <v>73</v>
      </c>
      <c r="M124" t="s">
        <v>74</v>
      </c>
      <c r="N124" t="s">
        <v>749</v>
      </c>
      <c r="O124" t="s">
        <v>78</v>
      </c>
      <c r="P124" t="str">
        <f>"CT066947                      "</f>
        <v xml:space="preserve">CT066947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60.15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2.9</v>
      </c>
      <c r="BJ124">
        <v>12.5</v>
      </c>
      <c r="BK124">
        <v>12.5</v>
      </c>
      <c r="BL124">
        <v>321.68</v>
      </c>
      <c r="BM124">
        <v>48.25</v>
      </c>
      <c r="BN124">
        <v>369.93</v>
      </c>
      <c r="BO124">
        <v>369.93</v>
      </c>
      <c r="BQ124" t="s">
        <v>750</v>
      </c>
      <c r="BR124" t="s">
        <v>383</v>
      </c>
      <c r="BS124" t="s">
        <v>224</v>
      </c>
      <c r="BY124">
        <v>62357.4</v>
      </c>
      <c r="CC124" t="s">
        <v>74</v>
      </c>
      <c r="CD124">
        <v>2</v>
      </c>
      <c r="CE124" t="s">
        <v>748</v>
      </c>
      <c r="CI124">
        <v>1</v>
      </c>
      <c r="CJ124" t="s">
        <v>224</v>
      </c>
      <c r="CK124">
        <v>21</v>
      </c>
      <c r="CL124" t="s">
        <v>80</v>
      </c>
    </row>
    <row r="125" spans="1:90" x14ac:dyDescent="0.25">
      <c r="A125" t="s">
        <v>378</v>
      </c>
      <c r="B125" t="s">
        <v>379</v>
      </c>
      <c r="C125" t="s">
        <v>72</v>
      </c>
      <c r="E125" t="str">
        <f>"GAB2003990"</f>
        <v>GAB2003990</v>
      </c>
      <c r="F125" s="2">
        <v>44376</v>
      </c>
      <c r="G125">
        <v>202112</v>
      </c>
      <c r="H125" t="s">
        <v>127</v>
      </c>
      <c r="I125" t="s">
        <v>128</v>
      </c>
      <c r="J125" t="s">
        <v>380</v>
      </c>
      <c r="K125" t="s">
        <v>75</v>
      </c>
      <c r="L125" t="s">
        <v>301</v>
      </c>
      <c r="M125" t="s">
        <v>302</v>
      </c>
      <c r="N125" t="s">
        <v>751</v>
      </c>
      <c r="O125" t="s">
        <v>78</v>
      </c>
      <c r="P125" t="str">
        <f>"003912                        "</f>
        <v xml:space="preserve">003912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22.87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0.4</v>
      </c>
      <c r="BJ125">
        <v>2.5</v>
      </c>
      <c r="BK125">
        <v>2.5</v>
      </c>
      <c r="BL125">
        <v>122.31</v>
      </c>
      <c r="BM125">
        <v>18.350000000000001</v>
      </c>
      <c r="BN125">
        <v>140.66</v>
      </c>
      <c r="BO125">
        <v>140.66</v>
      </c>
      <c r="BQ125" t="s">
        <v>752</v>
      </c>
      <c r="BR125" t="s">
        <v>383</v>
      </c>
      <c r="BS125" t="s">
        <v>224</v>
      </c>
      <c r="BY125">
        <v>12493.44</v>
      </c>
      <c r="CC125" t="s">
        <v>302</v>
      </c>
      <c r="CD125">
        <v>1034</v>
      </c>
      <c r="CE125" t="s">
        <v>464</v>
      </c>
      <c r="CI125">
        <v>1</v>
      </c>
      <c r="CJ125" t="s">
        <v>224</v>
      </c>
      <c r="CK125">
        <v>23</v>
      </c>
      <c r="CL125" t="s">
        <v>80</v>
      </c>
    </row>
    <row r="126" spans="1:90" x14ac:dyDescent="0.25">
      <c r="A126" t="s">
        <v>378</v>
      </c>
      <c r="B126" t="s">
        <v>379</v>
      </c>
      <c r="C126" t="s">
        <v>72</v>
      </c>
      <c r="E126" t="str">
        <f>"GAB2003982"</f>
        <v>GAB2003982</v>
      </c>
      <c r="F126" s="2">
        <v>44376</v>
      </c>
      <c r="G126">
        <v>202112</v>
      </c>
      <c r="H126" t="s">
        <v>127</v>
      </c>
      <c r="I126" t="s">
        <v>128</v>
      </c>
      <c r="J126" t="s">
        <v>380</v>
      </c>
      <c r="K126" t="s">
        <v>75</v>
      </c>
      <c r="L126" t="s">
        <v>753</v>
      </c>
      <c r="M126" t="s">
        <v>754</v>
      </c>
      <c r="N126" t="s">
        <v>755</v>
      </c>
      <c r="O126" t="s">
        <v>78</v>
      </c>
      <c r="P126" t="str">
        <f>"CT066985                      "</f>
        <v xml:space="preserve">CT066985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31.3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0.4</v>
      </c>
      <c r="BJ126">
        <v>3.1</v>
      </c>
      <c r="BK126">
        <v>3.5</v>
      </c>
      <c r="BL126">
        <v>167.38</v>
      </c>
      <c r="BM126">
        <v>25.11</v>
      </c>
      <c r="BN126">
        <v>192.49</v>
      </c>
      <c r="BO126">
        <v>192.49</v>
      </c>
      <c r="BQ126" t="s">
        <v>431</v>
      </c>
      <c r="BR126" t="s">
        <v>383</v>
      </c>
      <c r="BS126" t="s">
        <v>224</v>
      </c>
      <c r="BY126">
        <v>15262.06</v>
      </c>
      <c r="CC126" t="s">
        <v>754</v>
      </c>
      <c r="CD126">
        <v>3100</v>
      </c>
      <c r="CE126" t="s">
        <v>478</v>
      </c>
      <c r="CI126">
        <v>1</v>
      </c>
      <c r="CJ126" t="s">
        <v>224</v>
      </c>
      <c r="CK126">
        <v>23</v>
      </c>
      <c r="CL126" t="s">
        <v>80</v>
      </c>
    </row>
    <row r="127" spans="1:90" x14ac:dyDescent="0.25">
      <c r="A127" t="s">
        <v>378</v>
      </c>
      <c r="B127" t="s">
        <v>379</v>
      </c>
      <c r="C127" t="s">
        <v>72</v>
      </c>
      <c r="E127" t="str">
        <f>"GAB2003984"</f>
        <v>GAB2003984</v>
      </c>
      <c r="F127" s="2">
        <v>44376</v>
      </c>
      <c r="G127">
        <v>202112</v>
      </c>
      <c r="H127" t="s">
        <v>127</v>
      </c>
      <c r="I127" t="s">
        <v>128</v>
      </c>
      <c r="J127" t="s">
        <v>380</v>
      </c>
      <c r="K127" t="s">
        <v>75</v>
      </c>
      <c r="L127" t="s">
        <v>366</v>
      </c>
      <c r="M127" t="s">
        <v>367</v>
      </c>
      <c r="N127" t="s">
        <v>756</v>
      </c>
      <c r="O127" t="s">
        <v>78</v>
      </c>
      <c r="P127" t="str">
        <f>"003908                        "</f>
        <v xml:space="preserve">003908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22.87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0.2</v>
      </c>
      <c r="BJ127">
        <v>2.1</v>
      </c>
      <c r="BK127">
        <v>2.5</v>
      </c>
      <c r="BL127">
        <v>122.31</v>
      </c>
      <c r="BM127">
        <v>18.350000000000001</v>
      </c>
      <c r="BN127">
        <v>140.66</v>
      </c>
      <c r="BO127">
        <v>140.66</v>
      </c>
      <c r="BQ127" t="s">
        <v>526</v>
      </c>
      <c r="BR127" t="s">
        <v>383</v>
      </c>
      <c r="BS127" t="s">
        <v>224</v>
      </c>
      <c r="BY127">
        <v>10738</v>
      </c>
      <c r="CC127" t="s">
        <v>367</v>
      </c>
      <c r="CD127">
        <v>3900</v>
      </c>
      <c r="CE127" t="s">
        <v>757</v>
      </c>
      <c r="CI127">
        <v>1</v>
      </c>
      <c r="CJ127" t="s">
        <v>224</v>
      </c>
      <c r="CK127">
        <v>23</v>
      </c>
      <c r="CL127" t="s">
        <v>80</v>
      </c>
    </row>
    <row r="128" spans="1:90" x14ac:dyDescent="0.25">
      <c r="A128" t="s">
        <v>378</v>
      </c>
      <c r="B128" t="s">
        <v>379</v>
      </c>
      <c r="C128" t="s">
        <v>72</v>
      </c>
      <c r="E128" t="str">
        <f>"GAB2003985"</f>
        <v>GAB2003985</v>
      </c>
      <c r="F128" s="2">
        <v>44376</v>
      </c>
      <c r="G128">
        <v>202112</v>
      </c>
      <c r="H128" t="s">
        <v>127</v>
      </c>
      <c r="I128" t="s">
        <v>128</v>
      </c>
      <c r="J128" t="s">
        <v>380</v>
      </c>
      <c r="K128" t="s">
        <v>75</v>
      </c>
      <c r="L128" t="s">
        <v>214</v>
      </c>
      <c r="M128" t="s">
        <v>215</v>
      </c>
      <c r="N128" t="s">
        <v>758</v>
      </c>
      <c r="O128" t="s">
        <v>78</v>
      </c>
      <c r="P128" t="str">
        <f>"DAWIE FOURIE                  "</f>
        <v xml:space="preserve">DAWIE FOURIE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18.66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0.2</v>
      </c>
      <c r="BJ128">
        <v>1.8</v>
      </c>
      <c r="BK128">
        <v>2</v>
      </c>
      <c r="BL128">
        <v>99.78</v>
      </c>
      <c r="BM128">
        <v>14.97</v>
      </c>
      <c r="BN128">
        <v>114.75</v>
      </c>
      <c r="BO128">
        <v>114.75</v>
      </c>
      <c r="BQ128" t="s">
        <v>759</v>
      </c>
      <c r="BR128" t="s">
        <v>383</v>
      </c>
      <c r="BS128" t="s">
        <v>224</v>
      </c>
      <c r="BY128">
        <v>9153.43</v>
      </c>
      <c r="CC128" t="s">
        <v>215</v>
      </c>
      <c r="CD128">
        <v>6500</v>
      </c>
      <c r="CE128" t="s">
        <v>464</v>
      </c>
      <c r="CI128">
        <v>1</v>
      </c>
      <c r="CJ128" t="s">
        <v>224</v>
      </c>
      <c r="CK128">
        <v>23</v>
      </c>
      <c r="CL128" t="s">
        <v>80</v>
      </c>
    </row>
    <row r="129" spans="1:90" x14ac:dyDescent="0.25">
      <c r="A129" t="s">
        <v>378</v>
      </c>
      <c r="B129" t="s">
        <v>379</v>
      </c>
      <c r="C129" t="s">
        <v>72</v>
      </c>
      <c r="E129" t="str">
        <f>"009940773340"</f>
        <v>009940773340</v>
      </c>
      <c r="F129" s="2">
        <v>44371</v>
      </c>
      <c r="G129">
        <v>202112</v>
      </c>
      <c r="H129" t="s">
        <v>267</v>
      </c>
      <c r="I129" t="s">
        <v>268</v>
      </c>
      <c r="J129" t="s">
        <v>548</v>
      </c>
      <c r="K129" t="s">
        <v>75</v>
      </c>
      <c r="L129" t="s">
        <v>127</v>
      </c>
      <c r="M129" t="s">
        <v>128</v>
      </c>
      <c r="N129" t="s">
        <v>460</v>
      </c>
      <c r="O129" t="s">
        <v>78</v>
      </c>
      <c r="P129" t="str">
        <f>"NA                            "</f>
        <v xml:space="preserve">NA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9.6300000000000008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2</v>
      </c>
      <c r="BJ129">
        <v>0.5</v>
      </c>
      <c r="BK129">
        <v>2</v>
      </c>
      <c r="BL129">
        <v>51.5</v>
      </c>
      <c r="BM129">
        <v>7.73</v>
      </c>
      <c r="BN129">
        <v>59.23</v>
      </c>
      <c r="BO129">
        <v>59.23</v>
      </c>
      <c r="BQ129" t="s">
        <v>760</v>
      </c>
      <c r="BR129" t="s">
        <v>550</v>
      </c>
      <c r="BS129" s="2">
        <v>44372</v>
      </c>
      <c r="BT129" s="3">
        <v>0.47222222222222227</v>
      </c>
      <c r="BU129" t="s">
        <v>551</v>
      </c>
      <c r="BV129" t="s">
        <v>80</v>
      </c>
      <c r="BW129" t="s">
        <v>111</v>
      </c>
      <c r="BX129" t="s">
        <v>159</v>
      </c>
      <c r="BY129">
        <v>2400</v>
      </c>
      <c r="BZ129" t="s">
        <v>81</v>
      </c>
      <c r="CA129" t="s">
        <v>130</v>
      </c>
      <c r="CC129" t="s">
        <v>128</v>
      </c>
      <c r="CD129">
        <v>7460</v>
      </c>
      <c r="CE129" t="s">
        <v>99</v>
      </c>
      <c r="CF129" s="2">
        <v>44375</v>
      </c>
      <c r="CI129">
        <v>1</v>
      </c>
      <c r="CJ129">
        <v>1</v>
      </c>
      <c r="CK129">
        <v>21</v>
      </c>
      <c r="CL129" t="s">
        <v>80</v>
      </c>
    </row>
    <row r="130" spans="1:90" x14ac:dyDescent="0.25">
      <c r="A130" t="s">
        <v>378</v>
      </c>
      <c r="B130" t="s">
        <v>379</v>
      </c>
      <c r="C130" t="s">
        <v>72</v>
      </c>
      <c r="E130" t="str">
        <f>"GAB2003890"</f>
        <v>GAB2003890</v>
      </c>
      <c r="F130" s="2">
        <v>44371</v>
      </c>
      <c r="G130">
        <v>202112</v>
      </c>
      <c r="H130" t="s">
        <v>127</v>
      </c>
      <c r="I130" t="s">
        <v>128</v>
      </c>
      <c r="J130" t="s">
        <v>380</v>
      </c>
      <c r="K130" t="s">
        <v>75</v>
      </c>
      <c r="L130" t="s">
        <v>73</v>
      </c>
      <c r="M130" t="s">
        <v>74</v>
      </c>
      <c r="N130" t="s">
        <v>761</v>
      </c>
      <c r="O130" t="s">
        <v>78</v>
      </c>
      <c r="P130" t="str">
        <f>"CT066878                      "</f>
        <v xml:space="preserve">CT066878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33.69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1.9</v>
      </c>
      <c r="BJ130">
        <v>7</v>
      </c>
      <c r="BK130">
        <v>7</v>
      </c>
      <c r="BL130">
        <v>180.16</v>
      </c>
      <c r="BM130">
        <v>27.02</v>
      </c>
      <c r="BN130">
        <v>207.18</v>
      </c>
      <c r="BO130">
        <v>207.18</v>
      </c>
      <c r="BQ130" t="s">
        <v>762</v>
      </c>
      <c r="BR130" t="s">
        <v>383</v>
      </c>
      <c r="BS130" s="2">
        <v>44372</v>
      </c>
      <c r="BT130" s="3">
        <v>0.38541666666666669</v>
      </c>
      <c r="BU130" t="s">
        <v>763</v>
      </c>
      <c r="BV130" t="s">
        <v>79</v>
      </c>
      <c r="BY130">
        <v>35123.760000000002</v>
      </c>
      <c r="CA130" t="s">
        <v>332</v>
      </c>
      <c r="CC130" t="s">
        <v>74</v>
      </c>
      <c r="CD130">
        <v>48</v>
      </c>
      <c r="CE130" t="s">
        <v>764</v>
      </c>
      <c r="CF130" s="2">
        <v>44372</v>
      </c>
      <c r="CI130">
        <v>1</v>
      </c>
      <c r="CJ130">
        <v>1</v>
      </c>
      <c r="CK130">
        <v>21</v>
      </c>
      <c r="CL130" t="s">
        <v>80</v>
      </c>
    </row>
    <row r="131" spans="1:90" x14ac:dyDescent="0.25">
      <c r="A131" t="s">
        <v>378</v>
      </c>
      <c r="B131" t="s">
        <v>379</v>
      </c>
      <c r="C131" t="s">
        <v>72</v>
      </c>
      <c r="E131" t="str">
        <f>"GAB2003891"</f>
        <v>GAB2003891</v>
      </c>
      <c r="F131" s="2">
        <v>44371</v>
      </c>
      <c r="G131">
        <v>202112</v>
      </c>
      <c r="H131" t="s">
        <v>127</v>
      </c>
      <c r="I131" t="s">
        <v>128</v>
      </c>
      <c r="J131" t="s">
        <v>380</v>
      </c>
      <c r="K131" t="s">
        <v>75</v>
      </c>
      <c r="L131" t="s">
        <v>73</v>
      </c>
      <c r="M131" t="s">
        <v>74</v>
      </c>
      <c r="N131" t="s">
        <v>460</v>
      </c>
      <c r="O131" t="s">
        <v>78</v>
      </c>
      <c r="P131" t="str">
        <f>"MICHELLE FICK                 "</f>
        <v xml:space="preserve">MICHELLE FICK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14.44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0.4</v>
      </c>
      <c r="BJ131">
        <v>2.7</v>
      </c>
      <c r="BK131">
        <v>3</v>
      </c>
      <c r="BL131">
        <v>77.23</v>
      </c>
      <c r="BM131">
        <v>11.58</v>
      </c>
      <c r="BN131">
        <v>88.81</v>
      </c>
      <c r="BO131">
        <v>88.81</v>
      </c>
      <c r="BQ131" t="s">
        <v>765</v>
      </c>
      <c r="BR131" t="s">
        <v>383</v>
      </c>
      <c r="BS131" s="2">
        <v>44372</v>
      </c>
      <c r="BT131" s="3">
        <v>0.35416666666666669</v>
      </c>
      <c r="BU131" t="s">
        <v>766</v>
      </c>
      <c r="BV131" t="s">
        <v>79</v>
      </c>
      <c r="BY131">
        <v>13590.56</v>
      </c>
      <c r="CA131" t="s">
        <v>463</v>
      </c>
      <c r="CC131" t="s">
        <v>74</v>
      </c>
      <c r="CD131">
        <v>157</v>
      </c>
      <c r="CE131" t="s">
        <v>464</v>
      </c>
      <c r="CF131" s="2">
        <v>44372</v>
      </c>
      <c r="CI131">
        <v>1</v>
      </c>
      <c r="CJ131">
        <v>1</v>
      </c>
      <c r="CK131">
        <v>21</v>
      </c>
      <c r="CL131" t="s">
        <v>80</v>
      </c>
    </row>
    <row r="132" spans="1:90" x14ac:dyDescent="0.25">
      <c r="A132" t="s">
        <v>378</v>
      </c>
      <c r="B132" t="s">
        <v>379</v>
      </c>
      <c r="C132" t="s">
        <v>72</v>
      </c>
      <c r="E132" t="str">
        <f>"GAB2003884"</f>
        <v>GAB2003884</v>
      </c>
      <c r="F132" s="2">
        <v>44371</v>
      </c>
      <c r="G132">
        <v>202112</v>
      </c>
      <c r="H132" t="s">
        <v>127</v>
      </c>
      <c r="I132" t="s">
        <v>128</v>
      </c>
      <c r="J132" t="s">
        <v>380</v>
      </c>
      <c r="K132" t="s">
        <v>75</v>
      </c>
      <c r="L132" t="s">
        <v>162</v>
      </c>
      <c r="M132" t="s">
        <v>163</v>
      </c>
      <c r="N132" t="s">
        <v>767</v>
      </c>
      <c r="O132" t="s">
        <v>78</v>
      </c>
      <c r="P132" t="str">
        <f>"CT066873                      "</f>
        <v xml:space="preserve">CT066873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7.52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0.1</v>
      </c>
      <c r="BJ132">
        <v>2.1</v>
      </c>
      <c r="BK132">
        <v>3</v>
      </c>
      <c r="BL132">
        <v>40.229999999999997</v>
      </c>
      <c r="BM132">
        <v>6.03</v>
      </c>
      <c r="BN132">
        <v>46.26</v>
      </c>
      <c r="BO132">
        <v>46.26</v>
      </c>
      <c r="BQ132" t="s">
        <v>768</v>
      </c>
      <c r="BR132" t="s">
        <v>383</v>
      </c>
      <c r="BS132" s="2">
        <v>44372</v>
      </c>
      <c r="BT132" s="3">
        <v>0.41805555555555557</v>
      </c>
      <c r="BU132" t="s">
        <v>290</v>
      </c>
      <c r="BV132" t="s">
        <v>79</v>
      </c>
      <c r="BY132">
        <v>10492.72</v>
      </c>
      <c r="CA132" t="s">
        <v>244</v>
      </c>
      <c r="CC132" t="s">
        <v>163</v>
      </c>
      <c r="CD132">
        <v>7600</v>
      </c>
      <c r="CE132" t="s">
        <v>769</v>
      </c>
      <c r="CF132" s="2">
        <v>44375</v>
      </c>
      <c r="CI132">
        <v>1</v>
      </c>
      <c r="CJ132">
        <v>1</v>
      </c>
      <c r="CK132">
        <v>22</v>
      </c>
      <c r="CL132" t="s">
        <v>80</v>
      </c>
    </row>
    <row r="133" spans="1:90" x14ac:dyDescent="0.25">
      <c r="A133" t="s">
        <v>378</v>
      </c>
      <c r="B133" t="s">
        <v>379</v>
      </c>
      <c r="C133" t="s">
        <v>72</v>
      </c>
      <c r="E133" t="str">
        <f>"GAB2003885"</f>
        <v>GAB2003885</v>
      </c>
      <c r="F133" s="2">
        <v>44371</v>
      </c>
      <c r="G133">
        <v>202112</v>
      </c>
      <c r="H133" t="s">
        <v>127</v>
      </c>
      <c r="I133" t="s">
        <v>128</v>
      </c>
      <c r="J133" t="s">
        <v>380</v>
      </c>
      <c r="K133" t="s">
        <v>75</v>
      </c>
      <c r="L133" t="s">
        <v>152</v>
      </c>
      <c r="M133" t="s">
        <v>153</v>
      </c>
      <c r="N133" t="s">
        <v>770</v>
      </c>
      <c r="O133" t="s">
        <v>78</v>
      </c>
      <c r="P133" t="str">
        <f>"003780                        "</f>
        <v xml:space="preserve">003780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22.87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0.1</v>
      </c>
      <c r="BJ133">
        <v>2.4</v>
      </c>
      <c r="BK133">
        <v>2.5</v>
      </c>
      <c r="BL133">
        <v>122.31</v>
      </c>
      <c r="BM133">
        <v>18.350000000000001</v>
      </c>
      <c r="BN133">
        <v>140.66</v>
      </c>
      <c r="BO133">
        <v>140.66</v>
      </c>
      <c r="BQ133" t="s">
        <v>771</v>
      </c>
      <c r="BR133" t="s">
        <v>383</v>
      </c>
      <c r="BS133" s="2">
        <v>44372</v>
      </c>
      <c r="BT133" s="3">
        <v>0.41805555555555557</v>
      </c>
      <c r="BU133" t="s">
        <v>772</v>
      </c>
      <c r="BV133" t="s">
        <v>79</v>
      </c>
      <c r="BY133">
        <v>12081.15</v>
      </c>
      <c r="CA133" t="s">
        <v>240</v>
      </c>
      <c r="CC133" t="s">
        <v>153</v>
      </c>
      <c r="CD133">
        <v>1438</v>
      </c>
      <c r="CE133" t="s">
        <v>769</v>
      </c>
      <c r="CF133" s="2">
        <v>44372</v>
      </c>
      <c r="CI133">
        <v>1</v>
      </c>
      <c r="CJ133">
        <v>1</v>
      </c>
      <c r="CK133">
        <v>23</v>
      </c>
      <c r="CL133" t="s">
        <v>80</v>
      </c>
    </row>
    <row r="134" spans="1:90" x14ac:dyDescent="0.25">
      <c r="A134" t="s">
        <v>378</v>
      </c>
      <c r="B134" t="s">
        <v>379</v>
      </c>
      <c r="C134" t="s">
        <v>72</v>
      </c>
      <c r="E134" t="str">
        <f>"GAB2003897"</f>
        <v>GAB2003897</v>
      </c>
      <c r="F134" s="2">
        <v>44371</v>
      </c>
      <c r="G134">
        <v>202112</v>
      </c>
      <c r="H134" t="s">
        <v>127</v>
      </c>
      <c r="I134" t="s">
        <v>128</v>
      </c>
      <c r="J134" t="s">
        <v>380</v>
      </c>
      <c r="K134" t="s">
        <v>75</v>
      </c>
      <c r="L134" t="s">
        <v>127</v>
      </c>
      <c r="M134" t="s">
        <v>128</v>
      </c>
      <c r="N134" t="s">
        <v>773</v>
      </c>
      <c r="O134" t="s">
        <v>78</v>
      </c>
      <c r="P134" t="str">
        <f>"003870                        "</f>
        <v xml:space="preserve">003870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7.52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0.5</v>
      </c>
      <c r="BJ134">
        <v>2.1</v>
      </c>
      <c r="BK134">
        <v>3</v>
      </c>
      <c r="BL134">
        <v>40.229999999999997</v>
      </c>
      <c r="BM134">
        <v>6.03</v>
      </c>
      <c r="BN134">
        <v>46.26</v>
      </c>
      <c r="BO134">
        <v>46.26</v>
      </c>
      <c r="BQ134" t="s">
        <v>431</v>
      </c>
      <c r="BR134" t="s">
        <v>383</v>
      </c>
      <c r="BS134" s="2">
        <v>44372</v>
      </c>
      <c r="BT134" s="3">
        <v>0.4236111111111111</v>
      </c>
      <c r="BU134" t="s">
        <v>310</v>
      </c>
      <c r="BV134" t="s">
        <v>79</v>
      </c>
      <c r="BY134">
        <v>10606.75</v>
      </c>
      <c r="CA134" t="s">
        <v>131</v>
      </c>
      <c r="CC134" t="s">
        <v>128</v>
      </c>
      <c r="CD134">
        <v>7441</v>
      </c>
      <c r="CE134" t="s">
        <v>774</v>
      </c>
      <c r="CF134" s="2">
        <v>44375</v>
      </c>
      <c r="CI134">
        <v>1</v>
      </c>
      <c r="CJ134">
        <v>1</v>
      </c>
      <c r="CK134">
        <v>22</v>
      </c>
      <c r="CL134" t="s">
        <v>80</v>
      </c>
    </row>
    <row r="135" spans="1:90" x14ac:dyDescent="0.25">
      <c r="A135" t="s">
        <v>378</v>
      </c>
      <c r="B135" t="s">
        <v>379</v>
      </c>
      <c r="C135" t="s">
        <v>72</v>
      </c>
      <c r="E135" t="str">
        <f>"GAB2003900"</f>
        <v>GAB2003900</v>
      </c>
      <c r="F135" s="2">
        <v>44371</v>
      </c>
      <c r="G135">
        <v>202112</v>
      </c>
      <c r="H135" t="s">
        <v>127</v>
      </c>
      <c r="I135" t="s">
        <v>128</v>
      </c>
      <c r="J135" t="s">
        <v>380</v>
      </c>
      <c r="K135" t="s">
        <v>75</v>
      </c>
      <c r="L135" t="s">
        <v>358</v>
      </c>
      <c r="M135" t="s">
        <v>359</v>
      </c>
      <c r="N135" t="s">
        <v>775</v>
      </c>
      <c r="O135" t="s">
        <v>78</v>
      </c>
      <c r="P135" t="str">
        <f>"CT066892                      "</f>
        <v xml:space="preserve">CT066892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12.04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0.1</v>
      </c>
      <c r="BJ135">
        <v>2.2000000000000002</v>
      </c>
      <c r="BK135">
        <v>2.5</v>
      </c>
      <c r="BL135">
        <v>64.37</v>
      </c>
      <c r="BM135">
        <v>9.66</v>
      </c>
      <c r="BN135">
        <v>74.03</v>
      </c>
      <c r="BO135">
        <v>74.03</v>
      </c>
      <c r="BQ135" t="s">
        <v>776</v>
      </c>
      <c r="BR135" t="s">
        <v>383</v>
      </c>
      <c r="BS135" s="2">
        <v>44372</v>
      </c>
      <c r="BT135" s="3">
        <v>0.39999999999999997</v>
      </c>
      <c r="BU135" t="s">
        <v>777</v>
      </c>
      <c r="BV135" t="s">
        <v>79</v>
      </c>
      <c r="BY135">
        <v>10990.5</v>
      </c>
      <c r="CA135" t="s">
        <v>778</v>
      </c>
      <c r="CC135" t="s">
        <v>359</v>
      </c>
      <c r="CD135">
        <v>9301</v>
      </c>
      <c r="CE135" t="s">
        <v>505</v>
      </c>
      <c r="CF135" s="2">
        <v>44375</v>
      </c>
      <c r="CI135">
        <v>1</v>
      </c>
      <c r="CJ135">
        <v>1</v>
      </c>
      <c r="CK135">
        <v>21</v>
      </c>
      <c r="CL135" t="s">
        <v>80</v>
      </c>
    </row>
    <row r="136" spans="1:90" x14ac:dyDescent="0.25">
      <c r="A136" t="s">
        <v>378</v>
      </c>
      <c r="B136" t="s">
        <v>379</v>
      </c>
      <c r="C136" t="s">
        <v>72</v>
      </c>
      <c r="E136" t="str">
        <f>"GAB2003904"</f>
        <v>GAB2003904</v>
      </c>
      <c r="F136" s="2">
        <v>44371</v>
      </c>
      <c r="G136">
        <v>202112</v>
      </c>
      <c r="H136" t="s">
        <v>127</v>
      </c>
      <c r="I136" t="s">
        <v>128</v>
      </c>
      <c r="J136" t="s">
        <v>380</v>
      </c>
      <c r="K136" t="s">
        <v>75</v>
      </c>
      <c r="L136" t="s">
        <v>109</v>
      </c>
      <c r="M136" t="s">
        <v>110</v>
      </c>
      <c r="N136" t="s">
        <v>779</v>
      </c>
      <c r="O136" t="s">
        <v>78</v>
      </c>
      <c r="P136" t="str">
        <f>"CT066865                      "</f>
        <v xml:space="preserve">CT066865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12.04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0.2</v>
      </c>
      <c r="BJ136">
        <v>2.4</v>
      </c>
      <c r="BK136">
        <v>2.5</v>
      </c>
      <c r="BL136">
        <v>64.37</v>
      </c>
      <c r="BM136">
        <v>9.66</v>
      </c>
      <c r="BN136">
        <v>74.03</v>
      </c>
      <c r="BO136">
        <v>74.03</v>
      </c>
      <c r="BQ136" t="s">
        <v>780</v>
      </c>
      <c r="BR136" t="s">
        <v>383</v>
      </c>
      <c r="BS136" s="2">
        <v>44372</v>
      </c>
      <c r="BT136" s="3">
        <v>0.3840277777777778</v>
      </c>
      <c r="BU136" t="s">
        <v>781</v>
      </c>
      <c r="BV136" t="s">
        <v>79</v>
      </c>
      <c r="BY136">
        <v>11913.75</v>
      </c>
      <c r="BZ136" t="s">
        <v>30</v>
      </c>
      <c r="CA136" t="s">
        <v>782</v>
      </c>
      <c r="CC136" t="s">
        <v>110</v>
      </c>
      <c r="CD136">
        <v>1862</v>
      </c>
      <c r="CE136" t="s">
        <v>515</v>
      </c>
      <c r="CF136" s="2">
        <v>44372</v>
      </c>
      <c r="CI136">
        <v>1</v>
      </c>
      <c r="CJ136">
        <v>1</v>
      </c>
      <c r="CK136">
        <v>21</v>
      </c>
      <c r="CL136" t="s">
        <v>80</v>
      </c>
    </row>
    <row r="137" spans="1:90" x14ac:dyDescent="0.25">
      <c r="A137" t="s">
        <v>378</v>
      </c>
      <c r="B137" t="s">
        <v>379</v>
      </c>
      <c r="C137" t="s">
        <v>72</v>
      </c>
      <c r="E137" t="str">
        <f>"GAB2003899"</f>
        <v>GAB2003899</v>
      </c>
      <c r="F137" s="2">
        <v>44371</v>
      </c>
      <c r="G137">
        <v>202112</v>
      </c>
      <c r="H137" t="s">
        <v>127</v>
      </c>
      <c r="I137" t="s">
        <v>128</v>
      </c>
      <c r="J137" t="s">
        <v>380</v>
      </c>
      <c r="K137" t="s">
        <v>75</v>
      </c>
      <c r="L137" t="s">
        <v>107</v>
      </c>
      <c r="M137" t="s">
        <v>108</v>
      </c>
      <c r="N137" t="s">
        <v>783</v>
      </c>
      <c r="O137" t="s">
        <v>78</v>
      </c>
      <c r="P137" t="str">
        <f>"003871                        "</f>
        <v xml:space="preserve">003871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12.04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0.2</v>
      </c>
      <c r="BJ137">
        <v>2.4</v>
      </c>
      <c r="BK137">
        <v>2.5</v>
      </c>
      <c r="BL137">
        <v>64.37</v>
      </c>
      <c r="BM137">
        <v>9.66</v>
      </c>
      <c r="BN137">
        <v>74.03</v>
      </c>
      <c r="BO137">
        <v>74.03</v>
      </c>
      <c r="BQ137" t="s">
        <v>784</v>
      </c>
      <c r="BR137" t="s">
        <v>383</v>
      </c>
      <c r="BS137" s="2">
        <v>44375</v>
      </c>
      <c r="BT137" s="3">
        <v>0.41319444444444442</v>
      </c>
      <c r="BU137" t="s">
        <v>785</v>
      </c>
      <c r="BV137" t="s">
        <v>80</v>
      </c>
      <c r="BW137" t="s">
        <v>135</v>
      </c>
      <c r="BX137" t="s">
        <v>231</v>
      </c>
      <c r="BY137">
        <v>11964.6</v>
      </c>
      <c r="CA137" t="s">
        <v>140</v>
      </c>
      <c r="CC137" t="s">
        <v>108</v>
      </c>
      <c r="CD137">
        <v>4092</v>
      </c>
      <c r="CE137" t="s">
        <v>505</v>
      </c>
      <c r="CF137" s="2">
        <v>44376</v>
      </c>
      <c r="CI137">
        <v>1</v>
      </c>
      <c r="CJ137">
        <v>2</v>
      </c>
      <c r="CK137">
        <v>21</v>
      </c>
      <c r="CL137" t="s">
        <v>80</v>
      </c>
    </row>
    <row r="138" spans="1:90" x14ac:dyDescent="0.25">
      <c r="A138" t="s">
        <v>378</v>
      </c>
      <c r="B138" t="s">
        <v>379</v>
      </c>
      <c r="C138" t="s">
        <v>72</v>
      </c>
      <c r="E138" t="str">
        <f>"GAB2003901"</f>
        <v>GAB2003901</v>
      </c>
      <c r="F138" s="2">
        <v>44371</v>
      </c>
      <c r="G138">
        <v>202112</v>
      </c>
      <c r="H138" t="s">
        <v>127</v>
      </c>
      <c r="I138" t="s">
        <v>128</v>
      </c>
      <c r="J138" t="s">
        <v>380</v>
      </c>
      <c r="K138" t="s">
        <v>75</v>
      </c>
      <c r="L138" t="s">
        <v>394</v>
      </c>
      <c r="M138" t="s">
        <v>395</v>
      </c>
      <c r="N138" t="s">
        <v>786</v>
      </c>
      <c r="O138" t="s">
        <v>78</v>
      </c>
      <c r="P138" t="str">
        <f>"CT066888                      "</f>
        <v xml:space="preserve">CT066888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65.010000000000005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1.6</v>
      </c>
      <c r="BJ138">
        <v>7.1</v>
      </c>
      <c r="BK138">
        <v>7.5</v>
      </c>
      <c r="BL138">
        <v>347.65</v>
      </c>
      <c r="BM138">
        <v>52.15</v>
      </c>
      <c r="BN138">
        <v>399.8</v>
      </c>
      <c r="BO138">
        <v>399.8</v>
      </c>
      <c r="BQ138" t="s">
        <v>787</v>
      </c>
      <c r="BR138" t="s">
        <v>383</v>
      </c>
      <c r="BS138" s="2">
        <v>44372</v>
      </c>
      <c r="BT138" s="3">
        <v>0.49861111111111112</v>
      </c>
      <c r="BU138" t="s">
        <v>172</v>
      </c>
      <c r="BV138" t="s">
        <v>79</v>
      </c>
      <c r="BY138">
        <v>35272.089999999997</v>
      </c>
      <c r="CA138" t="s">
        <v>228</v>
      </c>
      <c r="CC138" t="s">
        <v>395</v>
      </c>
      <c r="CD138">
        <v>2571</v>
      </c>
      <c r="CE138" t="s">
        <v>788</v>
      </c>
      <c r="CF138" s="2">
        <v>44375</v>
      </c>
      <c r="CI138">
        <v>1</v>
      </c>
      <c r="CJ138">
        <v>1</v>
      </c>
      <c r="CK138">
        <v>23</v>
      </c>
      <c r="CL138" t="s">
        <v>80</v>
      </c>
    </row>
    <row r="139" spans="1:90" x14ac:dyDescent="0.25">
      <c r="A139" t="s">
        <v>378</v>
      </c>
      <c r="B139" t="s">
        <v>379</v>
      </c>
      <c r="C139" t="s">
        <v>72</v>
      </c>
      <c r="E139" t="str">
        <f>"GAB2003902"</f>
        <v>GAB2003902</v>
      </c>
      <c r="F139" s="2">
        <v>44371</v>
      </c>
      <c r="G139">
        <v>202112</v>
      </c>
      <c r="H139" t="s">
        <v>127</v>
      </c>
      <c r="I139" t="s">
        <v>128</v>
      </c>
      <c r="J139" t="s">
        <v>380</v>
      </c>
      <c r="K139" t="s">
        <v>75</v>
      </c>
      <c r="L139" t="s">
        <v>107</v>
      </c>
      <c r="M139" t="s">
        <v>108</v>
      </c>
      <c r="N139" t="s">
        <v>611</v>
      </c>
      <c r="O139" t="s">
        <v>78</v>
      </c>
      <c r="P139" t="str">
        <f>"003873                        "</f>
        <v xml:space="preserve">003873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9.6300000000000008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0.4</v>
      </c>
      <c r="BJ139">
        <v>2</v>
      </c>
      <c r="BK139">
        <v>2</v>
      </c>
      <c r="BL139">
        <v>51.5</v>
      </c>
      <c r="BM139">
        <v>7.73</v>
      </c>
      <c r="BN139">
        <v>59.23</v>
      </c>
      <c r="BO139">
        <v>59.23</v>
      </c>
      <c r="BQ139" t="s">
        <v>705</v>
      </c>
      <c r="BR139" t="s">
        <v>383</v>
      </c>
      <c r="BS139" s="2">
        <v>44375</v>
      </c>
      <c r="BT139" s="3">
        <v>0.33819444444444446</v>
      </c>
      <c r="BU139" t="s">
        <v>138</v>
      </c>
      <c r="BV139" t="s">
        <v>80</v>
      </c>
      <c r="BW139" t="s">
        <v>135</v>
      </c>
      <c r="BX139" t="s">
        <v>231</v>
      </c>
      <c r="BY139">
        <v>9876.8700000000008</v>
      </c>
      <c r="CA139" t="s">
        <v>133</v>
      </c>
      <c r="CC139" t="s">
        <v>108</v>
      </c>
      <c r="CD139">
        <v>4000</v>
      </c>
      <c r="CE139" t="s">
        <v>600</v>
      </c>
      <c r="CF139" s="2">
        <v>44376</v>
      </c>
      <c r="CI139">
        <v>1</v>
      </c>
      <c r="CJ139">
        <v>2</v>
      </c>
      <c r="CK139">
        <v>21</v>
      </c>
      <c r="CL139" t="s">
        <v>80</v>
      </c>
    </row>
    <row r="140" spans="1:90" x14ac:dyDescent="0.25">
      <c r="A140" t="s">
        <v>378</v>
      </c>
      <c r="B140" t="s">
        <v>379</v>
      </c>
      <c r="C140" t="s">
        <v>72</v>
      </c>
      <c r="E140" t="str">
        <f>"GAB2003898"</f>
        <v>GAB2003898</v>
      </c>
      <c r="F140" s="2">
        <v>44371</v>
      </c>
      <c r="G140">
        <v>202112</v>
      </c>
      <c r="H140" t="s">
        <v>127</v>
      </c>
      <c r="I140" t="s">
        <v>128</v>
      </c>
      <c r="J140" t="s">
        <v>380</v>
      </c>
      <c r="K140" t="s">
        <v>75</v>
      </c>
      <c r="L140" t="s">
        <v>73</v>
      </c>
      <c r="M140" t="s">
        <v>74</v>
      </c>
      <c r="N140" t="s">
        <v>529</v>
      </c>
      <c r="O140" t="s">
        <v>78</v>
      </c>
      <c r="P140" t="str">
        <f>"003868                        "</f>
        <v xml:space="preserve">003868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9.6300000000000008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0.1</v>
      </c>
      <c r="BJ140">
        <v>1.4</v>
      </c>
      <c r="BK140">
        <v>1.5</v>
      </c>
      <c r="BL140">
        <v>51.5</v>
      </c>
      <c r="BM140">
        <v>7.73</v>
      </c>
      <c r="BN140">
        <v>59.23</v>
      </c>
      <c r="BO140">
        <v>59.23</v>
      </c>
      <c r="BQ140" t="s">
        <v>789</v>
      </c>
      <c r="BR140" t="s">
        <v>383</v>
      </c>
      <c r="BS140" s="2">
        <v>44372</v>
      </c>
      <c r="BT140" s="3">
        <v>0.35902777777777778</v>
      </c>
      <c r="BU140" t="s">
        <v>790</v>
      </c>
      <c r="BV140" t="s">
        <v>79</v>
      </c>
      <c r="BY140">
        <v>7218.2</v>
      </c>
      <c r="CA140" t="s">
        <v>225</v>
      </c>
      <c r="CC140" t="s">
        <v>74</v>
      </c>
      <c r="CD140">
        <v>2</v>
      </c>
      <c r="CE140" t="s">
        <v>505</v>
      </c>
      <c r="CF140" s="2">
        <v>44372</v>
      </c>
      <c r="CI140">
        <v>1</v>
      </c>
      <c r="CJ140">
        <v>1</v>
      </c>
      <c r="CK140">
        <v>21</v>
      </c>
      <c r="CL140" t="s">
        <v>80</v>
      </c>
    </row>
    <row r="141" spans="1:90" x14ac:dyDescent="0.25">
      <c r="A141" t="s">
        <v>378</v>
      </c>
      <c r="B141" t="s">
        <v>379</v>
      </c>
      <c r="C141" t="s">
        <v>72</v>
      </c>
      <c r="E141" t="str">
        <f>"GAB2003895"</f>
        <v>GAB2003895</v>
      </c>
      <c r="F141" s="2">
        <v>44371</v>
      </c>
      <c r="G141">
        <v>202112</v>
      </c>
      <c r="H141" t="s">
        <v>127</v>
      </c>
      <c r="I141" t="s">
        <v>128</v>
      </c>
      <c r="J141" t="s">
        <v>380</v>
      </c>
      <c r="K141" t="s">
        <v>75</v>
      </c>
      <c r="L141" t="s">
        <v>73</v>
      </c>
      <c r="M141" t="s">
        <v>74</v>
      </c>
      <c r="N141" t="s">
        <v>791</v>
      </c>
      <c r="O141" t="s">
        <v>78</v>
      </c>
      <c r="P141" t="str">
        <f>"003867                        "</f>
        <v xml:space="preserve">003867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14.44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0.2</v>
      </c>
      <c r="BJ141">
        <v>2.6</v>
      </c>
      <c r="BK141">
        <v>3</v>
      </c>
      <c r="BL141">
        <v>77.23</v>
      </c>
      <c r="BM141">
        <v>11.58</v>
      </c>
      <c r="BN141">
        <v>88.81</v>
      </c>
      <c r="BO141">
        <v>88.81</v>
      </c>
      <c r="BQ141" t="s">
        <v>362</v>
      </c>
      <c r="BR141" t="s">
        <v>383</v>
      </c>
      <c r="BS141" s="2">
        <v>44372</v>
      </c>
      <c r="BT141" s="3">
        <v>0.31944444444444448</v>
      </c>
      <c r="BU141" t="s">
        <v>792</v>
      </c>
      <c r="BV141" t="s">
        <v>79</v>
      </c>
      <c r="BY141">
        <v>13145.6</v>
      </c>
      <c r="CA141" t="s">
        <v>225</v>
      </c>
      <c r="CC141" t="s">
        <v>74</v>
      </c>
      <c r="CD141">
        <v>2</v>
      </c>
      <c r="CE141" t="s">
        <v>774</v>
      </c>
      <c r="CF141" s="2">
        <v>44372</v>
      </c>
      <c r="CI141">
        <v>1</v>
      </c>
      <c r="CJ141">
        <v>1</v>
      </c>
      <c r="CK141">
        <v>21</v>
      </c>
      <c r="CL141" t="s">
        <v>80</v>
      </c>
    </row>
    <row r="142" spans="1:90" x14ac:dyDescent="0.25">
      <c r="A142" t="s">
        <v>378</v>
      </c>
      <c r="B142" t="s">
        <v>379</v>
      </c>
      <c r="C142" t="s">
        <v>72</v>
      </c>
      <c r="E142" t="str">
        <f>"GAB2003896"</f>
        <v>GAB2003896</v>
      </c>
      <c r="F142" s="2">
        <v>44371</v>
      </c>
      <c r="G142">
        <v>202112</v>
      </c>
      <c r="H142" t="s">
        <v>127</v>
      </c>
      <c r="I142" t="s">
        <v>128</v>
      </c>
      <c r="J142" t="s">
        <v>380</v>
      </c>
      <c r="K142" t="s">
        <v>75</v>
      </c>
      <c r="L142" t="s">
        <v>127</v>
      </c>
      <c r="M142" t="s">
        <v>128</v>
      </c>
      <c r="N142" t="s">
        <v>506</v>
      </c>
      <c r="O142" t="s">
        <v>78</v>
      </c>
      <c r="P142" t="str">
        <f>"CT066890                      "</f>
        <v xml:space="preserve">CT066890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7.52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0.2</v>
      </c>
      <c r="BJ142">
        <v>2.1</v>
      </c>
      <c r="BK142">
        <v>3</v>
      </c>
      <c r="BL142">
        <v>40.229999999999997</v>
      </c>
      <c r="BM142">
        <v>6.03</v>
      </c>
      <c r="BN142">
        <v>46.26</v>
      </c>
      <c r="BO142">
        <v>46.26</v>
      </c>
      <c r="BQ142" t="s">
        <v>507</v>
      </c>
      <c r="BR142" t="s">
        <v>383</v>
      </c>
      <c r="BS142" s="2">
        <v>44372</v>
      </c>
      <c r="BT142" s="3">
        <v>0.38819444444444445</v>
      </c>
      <c r="BU142" t="s">
        <v>793</v>
      </c>
      <c r="BV142" t="s">
        <v>79</v>
      </c>
      <c r="BY142">
        <v>10635.78</v>
      </c>
      <c r="CA142" t="s">
        <v>160</v>
      </c>
      <c r="CC142" t="s">
        <v>128</v>
      </c>
      <c r="CD142">
        <v>7800</v>
      </c>
      <c r="CE142" t="s">
        <v>515</v>
      </c>
      <c r="CF142" s="2">
        <v>44375</v>
      </c>
      <c r="CI142">
        <v>1</v>
      </c>
      <c r="CJ142">
        <v>1</v>
      </c>
      <c r="CK142">
        <v>22</v>
      </c>
      <c r="CL142" t="s">
        <v>80</v>
      </c>
    </row>
    <row r="143" spans="1:90" x14ac:dyDescent="0.25">
      <c r="A143" t="s">
        <v>378</v>
      </c>
      <c r="B143" t="s">
        <v>379</v>
      </c>
      <c r="C143" t="s">
        <v>72</v>
      </c>
      <c r="E143" t="str">
        <f>"009940773346"</f>
        <v>009940773346</v>
      </c>
      <c r="F143" s="2">
        <v>44372</v>
      </c>
      <c r="G143">
        <v>202112</v>
      </c>
      <c r="H143" t="s">
        <v>267</v>
      </c>
      <c r="I143" t="s">
        <v>268</v>
      </c>
      <c r="J143" t="s">
        <v>548</v>
      </c>
      <c r="K143" t="s">
        <v>75</v>
      </c>
      <c r="L143" t="s">
        <v>358</v>
      </c>
      <c r="M143" t="s">
        <v>359</v>
      </c>
      <c r="N143" t="s">
        <v>460</v>
      </c>
      <c r="O143" t="s">
        <v>230</v>
      </c>
      <c r="P143" t="str">
        <f>"NA                            "</f>
        <v xml:space="preserve">NA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13.54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1.6</v>
      </c>
      <c r="BJ143">
        <v>1.3</v>
      </c>
      <c r="BK143">
        <v>2</v>
      </c>
      <c r="BL143">
        <v>77.42</v>
      </c>
      <c r="BM143">
        <v>11.61</v>
      </c>
      <c r="BN143">
        <v>89.03</v>
      </c>
      <c r="BO143">
        <v>89.03</v>
      </c>
      <c r="BQ143" t="s">
        <v>794</v>
      </c>
      <c r="BR143" t="s">
        <v>795</v>
      </c>
      <c r="BS143" s="2">
        <v>44376</v>
      </c>
      <c r="BT143" s="3">
        <v>0.66666666666666663</v>
      </c>
      <c r="BU143" t="s">
        <v>796</v>
      </c>
      <c r="BV143" t="s">
        <v>80</v>
      </c>
      <c r="BW143" t="s">
        <v>154</v>
      </c>
      <c r="BX143" t="s">
        <v>72</v>
      </c>
      <c r="BY143">
        <v>6299.24</v>
      </c>
      <c r="CC143" t="s">
        <v>359</v>
      </c>
      <c r="CD143">
        <v>9300</v>
      </c>
      <c r="CE143" t="s">
        <v>99</v>
      </c>
      <c r="CI143">
        <v>0</v>
      </c>
      <c r="CJ143">
        <v>0</v>
      </c>
      <c r="CK143" t="s">
        <v>364</v>
      </c>
      <c r="CL143" t="s">
        <v>80</v>
      </c>
    </row>
    <row r="144" spans="1:90" x14ac:dyDescent="0.25">
      <c r="A144" t="s">
        <v>378</v>
      </c>
      <c r="B144" t="s">
        <v>379</v>
      </c>
      <c r="C144" t="s">
        <v>72</v>
      </c>
      <c r="E144" t="str">
        <f>"009941570001"</f>
        <v>009941570001</v>
      </c>
      <c r="F144" s="2">
        <v>44376</v>
      </c>
      <c r="G144">
        <v>202112</v>
      </c>
      <c r="H144" t="s">
        <v>100</v>
      </c>
      <c r="I144" t="s">
        <v>101</v>
      </c>
      <c r="J144" t="s">
        <v>797</v>
      </c>
      <c r="K144" t="s">
        <v>75</v>
      </c>
      <c r="L144" t="s">
        <v>235</v>
      </c>
      <c r="M144" t="s">
        <v>128</v>
      </c>
      <c r="N144" t="s">
        <v>798</v>
      </c>
      <c r="O144" t="s">
        <v>230</v>
      </c>
      <c r="P144" t="str">
        <f>"1970                          "</f>
        <v xml:space="preserve">1970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19.71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3</v>
      </c>
      <c r="BJ144">
        <v>5.5</v>
      </c>
      <c r="BK144">
        <v>6</v>
      </c>
      <c r="BL144">
        <v>110.42</v>
      </c>
      <c r="BM144">
        <v>16.559999999999999</v>
      </c>
      <c r="BN144">
        <v>126.98</v>
      </c>
      <c r="BO144">
        <v>126.98</v>
      </c>
      <c r="BQ144" t="s">
        <v>799</v>
      </c>
      <c r="BR144" t="s">
        <v>800</v>
      </c>
      <c r="BS144" t="s">
        <v>224</v>
      </c>
      <c r="BY144">
        <v>27347</v>
      </c>
      <c r="CC144" t="s">
        <v>128</v>
      </c>
      <c r="CD144">
        <v>7460</v>
      </c>
      <c r="CE144" t="s">
        <v>99</v>
      </c>
      <c r="CI144">
        <v>3</v>
      </c>
      <c r="CJ144" t="s">
        <v>224</v>
      </c>
      <c r="CK144" t="s">
        <v>234</v>
      </c>
      <c r="CL144" t="s">
        <v>80</v>
      </c>
    </row>
    <row r="145" spans="1:90" x14ac:dyDescent="0.25">
      <c r="A145" t="s">
        <v>378</v>
      </c>
      <c r="B145" t="s">
        <v>379</v>
      </c>
      <c r="C145" t="s">
        <v>72</v>
      </c>
      <c r="E145" t="str">
        <f>"GAB2003978"</f>
        <v>GAB2003978</v>
      </c>
      <c r="F145" s="2">
        <v>44376</v>
      </c>
      <c r="G145">
        <v>202112</v>
      </c>
      <c r="H145" t="s">
        <v>127</v>
      </c>
      <c r="I145" t="s">
        <v>128</v>
      </c>
      <c r="J145" t="s">
        <v>380</v>
      </c>
      <c r="K145" t="s">
        <v>75</v>
      </c>
      <c r="L145" t="s">
        <v>109</v>
      </c>
      <c r="M145" t="s">
        <v>110</v>
      </c>
      <c r="N145" t="s">
        <v>418</v>
      </c>
      <c r="O145" t="s">
        <v>230</v>
      </c>
      <c r="P145" t="str">
        <f>"CT066982                      "</f>
        <v xml:space="preserve">CT066982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19.71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0.3</v>
      </c>
      <c r="BJ145">
        <v>2.5</v>
      </c>
      <c r="BK145">
        <v>3</v>
      </c>
      <c r="BL145">
        <v>110.42</v>
      </c>
      <c r="BM145">
        <v>16.559999999999999</v>
      </c>
      <c r="BN145">
        <v>126.98</v>
      </c>
      <c r="BO145">
        <v>126.98</v>
      </c>
      <c r="BQ145" t="s">
        <v>419</v>
      </c>
      <c r="BR145" t="s">
        <v>383</v>
      </c>
      <c r="BS145" s="2">
        <v>44377</v>
      </c>
      <c r="BT145" s="3">
        <v>0.36944444444444446</v>
      </c>
      <c r="BU145" t="s">
        <v>801</v>
      </c>
      <c r="BY145">
        <v>12472.32</v>
      </c>
      <c r="CA145" t="s">
        <v>377</v>
      </c>
      <c r="CC145" t="s">
        <v>110</v>
      </c>
      <c r="CD145">
        <v>2021</v>
      </c>
      <c r="CE145" t="s">
        <v>99</v>
      </c>
      <c r="CI145">
        <v>2</v>
      </c>
      <c r="CJ145">
        <v>1</v>
      </c>
      <c r="CK145" t="s">
        <v>234</v>
      </c>
      <c r="CL145" t="s">
        <v>80</v>
      </c>
    </row>
    <row r="146" spans="1:90" x14ac:dyDescent="0.25">
      <c r="A146" t="s">
        <v>378</v>
      </c>
      <c r="B146" t="s">
        <v>379</v>
      </c>
      <c r="C146" t="s">
        <v>72</v>
      </c>
      <c r="E146" t="str">
        <f>"GAB2003976"</f>
        <v>GAB2003976</v>
      </c>
      <c r="F146" s="2">
        <v>44376</v>
      </c>
      <c r="G146">
        <v>202112</v>
      </c>
      <c r="H146" t="s">
        <v>127</v>
      </c>
      <c r="I146" t="s">
        <v>128</v>
      </c>
      <c r="J146" t="s">
        <v>380</v>
      </c>
      <c r="K146" t="s">
        <v>75</v>
      </c>
      <c r="L146" t="s">
        <v>73</v>
      </c>
      <c r="M146" t="s">
        <v>74</v>
      </c>
      <c r="N146" t="s">
        <v>802</v>
      </c>
      <c r="O146" t="s">
        <v>230</v>
      </c>
      <c r="P146" t="str">
        <f>"CT066976                      "</f>
        <v xml:space="preserve">CT066976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19.71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0.4</v>
      </c>
      <c r="BJ146">
        <v>3.3</v>
      </c>
      <c r="BK146">
        <v>4</v>
      </c>
      <c r="BL146">
        <v>110.42</v>
      </c>
      <c r="BM146">
        <v>16.559999999999999</v>
      </c>
      <c r="BN146">
        <v>126.98</v>
      </c>
      <c r="BO146">
        <v>126.98</v>
      </c>
      <c r="BQ146" t="s">
        <v>803</v>
      </c>
      <c r="BR146" t="s">
        <v>383</v>
      </c>
      <c r="BS146" t="s">
        <v>224</v>
      </c>
      <c r="BY146">
        <v>16353.08</v>
      </c>
      <c r="CC146" t="s">
        <v>74</v>
      </c>
      <c r="CD146">
        <v>2</v>
      </c>
      <c r="CE146" t="s">
        <v>99</v>
      </c>
      <c r="CI146">
        <v>2</v>
      </c>
      <c r="CJ146" t="s">
        <v>224</v>
      </c>
      <c r="CK146" t="s">
        <v>234</v>
      </c>
      <c r="CL146" t="s">
        <v>80</v>
      </c>
    </row>
    <row r="147" spans="1:90" x14ac:dyDescent="0.25">
      <c r="A147" t="s">
        <v>378</v>
      </c>
      <c r="B147" t="s">
        <v>379</v>
      </c>
      <c r="C147" t="s">
        <v>72</v>
      </c>
      <c r="E147" t="str">
        <f>"GAB2003994"</f>
        <v>GAB2003994</v>
      </c>
      <c r="F147" s="2">
        <v>44376</v>
      </c>
      <c r="G147">
        <v>202112</v>
      </c>
      <c r="H147" t="s">
        <v>127</v>
      </c>
      <c r="I147" t="s">
        <v>128</v>
      </c>
      <c r="J147" t="s">
        <v>380</v>
      </c>
      <c r="K147" t="s">
        <v>75</v>
      </c>
      <c r="L147" t="s">
        <v>209</v>
      </c>
      <c r="M147" t="s">
        <v>210</v>
      </c>
      <c r="N147" t="s">
        <v>456</v>
      </c>
      <c r="O147" t="s">
        <v>230</v>
      </c>
      <c r="P147" t="str">
        <f>"CT066961                      "</f>
        <v xml:space="preserve">CT066961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55.32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9.6</v>
      </c>
      <c r="BJ147">
        <v>37.299999999999997</v>
      </c>
      <c r="BK147">
        <v>38</v>
      </c>
      <c r="BL147">
        <v>300.83999999999997</v>
      </c>
      <c r="BM147">
        <v>45.13</v>
      </c>
      <c r="BN147">
        <v>345.97</v>
      </c>
      <c r="BO147">
        <v>345.97</v>
      </c>
      <c r="BQ147" t="s">
        <v>804</v>
      </c>
      <c r="BR147" t="s">
        <v>383</v>
      </c>
      <c r="BS147" t="s">
        <v>224</v>
      </c>
      <c r="BY147">
        <v>186309.38</v>
      </c>
      <c r="CC147" t="s">
        <v>210</v>
      </c>
      <c r="CD147">
        <v>1930</v>
      </c>
      <c r="CE147" t="s">
        <v>99</v>
      </c>
      <c r="CI147">
        <v>2</v>
      </c>
      <c r="CJ147" t="s">
        <v>224</v>
      </c>
      <c r="CK147" t="s">
        <v>237</v>
      </c>
      <c r="CL147" t="s">
        <v>80</v>
      </c>
    </row>
    <row r="148" spans="1:90" x14ac:dyDescent="0.25">
      <c r="A148" t="s">
        <v>378</v>
      </c>
      <c r="B148" t="s">
        <v>379</v>
      </c>
      <c r="C148" t="s">
        <v>72</v>
      </c>
      <c r="E148" t="str">
        <f>"GAB2003992"</f>
        <v>GAB2003992</v>
      </c>
      <c r="F148" s="2">
        <v>44376</v>
      </c>
      <c r="G148">
        <v>202112</v>
      </c>
      <c r="H148" t="s">
        <v>127</v>
      </c>
      <c r="I148" t="s">
        <v>128</v>
      </c>
      <c r="J148" t="s">
        <v>380</v>
      </c>
      <c r="K148" t="s">
        <v>75</v>
      </c>
      <c r="L148" t="s">
        <v>155</v>
      </c>
      <c r="M148" t="s">
        <v>156</v>
      </c>
      <c r="N148" t="s">
        <v>805</v>
      </c>
      <c r="O148" t="s">
        <v>230</v>
      </c>
      <c r="P148" t="str">
        <f>"CT066945                      "</f>
        <v xml:space="preserve">CT066945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29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5.9</v>
      </c>
      <c r="BJ148">
        <v>25.4</v>
      </c>
      <c r="BK148">
        <v>26</v>
      </c>
      <c r="BL148">
        <v>160.08000000000001</v>
      </c>
      <c r="BM148">
        <v>24.01</v>
      </c>
      <c r="BN148">
        <v>184.09</v>
      </c>
      <c r="BO148">
        <v>184.09</v>
      </c>
      <c r="BQ148" t="s">
        <v>806</v>
      </c>
      <c r="BR148" t="s">
        <v>383</v>
      </c>
      <c r="BS148" t="s">
        <v>224</v>
      </c>
      <c r="BY148">
        <v>127190.52</v>
      </c>
      <c r="CC148" t="s">
        <v>156</v>
      </c>
      <c r="CD148">
        <v>1739</v>
      </c>
      <c r="CE148" t="s">
        <v>99</v>
      </c>
      <c r="CI148">
        <v>2</v>
      </c>
      <c r="CJ148" t="s">
        <v>224</v>
      </c>
      <c r="CK148" t="s">
        <v>234</v>
      </c>
      <c r="CL148" t="s">
        <v>80</v>
      </c>
    </row>
    <row r="149" spans="1:90" x14ac:dyDescent="0.25">
      <c r="A149" t="s">
        <v>378</v>
      </c>
      <c r="B149" t="s">
        <v>379</v>
      </c>
      <c r="C149" t="s">
        <v>72</v>
      </c>
      <c r="E149" t="str">
        <f>"GAB2003983"</f>
        <v>GAB2003983</v>
      </c>
      <c r="F149" s="2">
        <v>44376</v>
      </c>
      <c r="G149">
        <v>202112</v>
      </c>
      <c r="H149" t="s">
        <v>127</v>
      </c>
      <c r="I149" t="s">
        <v>128</v>
      </c>
      <c r="J149" t="s">
        <v>380</v>
      </c>
      <c r="K149" t="s">
        <v>75</v>
      </c>
      <c r="L149" t="s">
        <v>570</v>
      </c>
      <c r="M149" t="s">
        <v>571</v>
      </c>
      <c r="N149" t="s">
        <v>807</v>
      </c>
      <c r="O149" t="s">
        <v>230</v>
      </c>
      <c r="P149" t="str">
        <f>"CT066986                      "</f>
        <v xml:space="preserve">CT066986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28.35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3</v>
      </c>
      <c r="BI149">
        <v>12.3</v>
      </c>
      <c r="BJ149">
        <v>37.200000000000003</v>
      </c>
      <c r="BK149">
        <v>38</v>
      </c>
      <c r="BL149">
        <v>156.6</v>
      </c>
      <c r="BM149">
        <v>23.49</v>
      </c>
      <c r="BN149">
        <v>180.09</v>
      </c>
      <c r="BO149">
        <v>180.09</v>
      </c>
      <c r="BQ149" t="s">
        <v>345</v>
      </c>
      <c r="BR149" t="s">
        <v>383</v>
      </c>
      <c r="BS149" t="s">
        <v>224</v>
      </c>
      <c r="BY149">
        <v>185947.8</v>
      </c>
      <c r="CC149" t="s">
        <v>571</v>
      </c>
      <c r="CD149">
        <v>7200</v>
      </c>
      <c r="CE149" t="s">
        <v>99</v>
      </c>
      <c r="CI149">
        <v>2</v>
      </c>
      <c r="CJ149" t="s">
        <v>224</v>
      </c>
      <c r="CK149" t="s">
        <v>265</v>
      </c>
      <c r="CL149" t="s">
        <v>80</v>
      </c>
    </row>
    <row r="150" spans="1:90" x14ac:dyDescent="0.25">
      <c r="A150" t="s">
        <v>378</v>
      </c>
      <c r="B150" t="s">
        <v>379</v>
      </c>
      <c r="C150" t="s">
        <v>72</v>
      </c>
      <c r="E150" t="str">
        <f>"GAB2003980"</f>
        <v>GAB2003980</v>
      </c>
      <c r="F150" s="2">
        <v>44376</v>
      </c>
      <c r="G150">
        <v>202112</v>
      </c>
      <c r="H150" t="s">
        <v>127</v>
      </c>
      <c r="I150" t="s">
        <v>128</v>
      </c>
      <c r="J150" t="s">
        <v>380</v>
      </c>
      <c r="K150" t="s">
        <v>75</v>
      </c>
      <c r="L150" t="s">
        <v>83</v>
      </c>
      <c r="M150" t="s">
        <v>84</v>
      </c>
      <c r="N150" t="s">
        <v>808</v>
      </c>
      <c r="O150" t="s">
        <v>230</v>
      </c>
      <c r="P150" t="str">
        <f>"CT066908                      "</f>
        <v xml:space="preserve">CT066908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28.15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2</v>
      </c>
      <c r="BI150">
        <v>9</v>
      </c>
      <c r="BJ150">
        <v>24.6</v>
      </c>
      <c r="BK150">
        <v>25</v>
      </c>
      <c r="BL150">
        <v>155.56</v>
      </c>
      <c r="BM150">
        <v>23.33</v>
      </c>
      <c r="BN150">
        <v>178.89</v>
      </c>
      <c r="BO150">
        <v>178.89</v>
      </c>
      <c r="BQ150" t="s">
        <v>809</v>
      </c>
      <c r="BR150" t="s">
        <v>383</v>
      </c>
      <c r="BS150" t="s">
        <v>224</v>
      </c>
      <c r="BY150">
        <v>123120.4</v>
      </c>
      <c r="CC150" t="s">
        <v>84</v>
      </c>
      <c r="CD150">
        <v>3201</v>
      </c>
      <c r="CE150" t="s">
        <v>99</v>
      </c>
      <c r="CI150">
        <v>3</v>
      </c>
      <c r="CJ150" t="s">
        <v>224</v>
      </c>
      <c r="CK150" t="s">
        <v>234</v>
      </c>
      <c r="CL150" t="s">
        <v>80</v>
      </c>
    </row>
    <row r="151" spans="1:90" x14ac:dyDescent="0.25">
      <c r="A151" t="s">
        <v>378</v>
      </c>
      <c r="B151" t="s">
        <v>379</v>
      </c>
      <c r="C151" t="s">
        <v>72</v>
      </c>
      <c r="E151" t="str">
        <f>"GAB2003801"</f>
        <v>GAB2003801</v>
      </c>
      <c r="F151" s="2">
        <v>44368</v>
      </c>
      <c r="G151">
        <v>202112</v>
      </c>
      <c r="H151" t="s">
        <v>127</v>
      </c>
      <c r="I151" t="s">
        <v>128</v>
      </c>
      <c r="J151" t="s">
        <v>380</v>
      </c>
      <c r="K151" t="s">
        <v>75</v>
      </c>
      <c r="L151" t="s">
        <v>73</v>
      </c>
      <c r="M151" t="s">
        <v>74</v>
      </c>
      <c r="N151" t="s">
        <v>460</v>
      </c>
      <c r="O151" t="s">
        <v>78</v>
      </c>
      <c r="P151" t="str">
        <f>"CT066773 CT066772 MICHELLE FIC"</f>
        <v>CT066773 CT066772 MICHELLE FIC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40.909999999999997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2</v>
      </c>
      <c r="BI151">
        <v>1</v>
      </c>
      <c r="BJ151">
        <v>8.1</v>
      </c>
      <c r="BK151">
        <v>8.5</v>
      </c>
      <c r="BL151">
        <v>218.76</v>
      </c>
      <c r="BM151">
        <v>32.81</v>
      </c>
      <c r="BN151">
        <v>251.57</v>
      </c>
      <c r="BO151">
        <v>251.57</v>
      </c>
      <c r="BQ151" t="s">
        <v>461</v>
      </c>
      <c r="BR151" t="s">
        <v>383</v>
      </c>
      <c r="BS151" s="2">
        <v>44369</v>
      </c>
      <c r="BT151" s="3">
        <v>0.41944444444444445</v>
      </c>
      <c r="BU151" t="s">
        <v>810</v>
      </c>
      <c r="BV151" t="s">
        <v>79</v>
      </c>
      <c r="BY151">
        <v>40463.089999999997</v>
      </c>
      <c r="CA151" t="s">
        <v>811</v>
      </c>
      <c r="CC151" t="s">
        <v>74</v>
      </c>
      <c r="CD151">
        <v>157</v>
      </c>
      <c r="CE151" t="s">
        <v>812</v>
      </c>
      <c r="CF151" s="2">
        <v>44369</v>
      </c>
      <c r="CI151">
        <v>1</v>
      </c>
      <c r="CJ151">
        <v>1</v>
      </c>
      <c r="CK151">
        <v>21</v>
      </c>
      <c r="CL151" t="s">
        <v>80</v>
      </c>
    </row>
    <row r="152" spans="1:90" x14ac:dyDescent="0.25">
      <c r="A152" t="s">
        <v>378</v>
      </c>
      <c r="B152" t="s">
        <v>379</v>
      </c>
      <c r="C152" t="s">
        <v>72</v>
      </c>
      <c r="E152" t="str">
        <f>"GAB2003802"</f>
        <v>GAB2003802</v>
      </c>
      <c r="F152" s="2">
        <v>44368</v>
      </c>
      <c r="G152">
        <v>202112</v>
      </c>
      <c r="H152" t="s">
        <v>127</v>
      </c>
      <c r="I152" t="s">
        <v>128</v>
      </c>
      <c r="J152" t="s">
        <v>380</v>
      </c>
      <c r="K152" t="s">
        <v>75</v>
      </c>
      <c r="L152" t="s">
        <v>190</v>
      </c>
      <c r="M152" t="s">
        <v>191</v>
      </c>
      <c r="N152" t="s">
        <v>467</v>
      </c>
      <c r="O152" t="s">
        <v>78</v>
      </c>
      <c r="P152" t="str">
        <f>"MICHELLE FICK                 "</f>
        <v xml:space="preserve">MICHELLE FICK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14.44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0.3</v>
      </c>
      <c r="BJ152">
        <v>2.7</v>
      </c>
      <c r="BK152">
        <v>3</v>
      </c>
      <c r="BL152">
        <v>77.23</v>
      </c>
      <c r="BM152">
        <v>11.58</v>
      </c>
      <c r="BN152">
        <v>88.81</v>
      </c>
      <c r="BO152">
        <v>88.81</v>
      </c>
      <c r="BQ152" t="s">
        <v>468</v>
      </c>
      <c r="BR152" t="s">
        <v>383</v>
      </c>
      <c r="BS152" s="2">
        <v>44369</v>
      </c>
      <c r="BT152" s="3">
        <v>0.35138888888888892</v>
      </c>
      <c r="BU152" t="s">
        <v>813</v>
      </c>
      <c r="BV152" t="s">
        <v>79</v>
      </c>
      <c r="BY152">
        <v>13556.4</v>
      </c>
      <c r="CA152" t="s">
        <v>139</v>
      </c>
      <c r="CC152" t="s">
        <v>191</v>
      </c>
      <c r="CD152">
        <v>1682</v>
      </c>
      <c r="CE152" t="s">
        <v>464</v>
      </c>
      <c r="CF152" s="2">
        <v>44370</v>
      </c>
      <c r="CI152">
        <v>1</v>
      </c>
      <c r="CJ152">
        <v>1</v>
      </c>
      <c r="CK152">
        <v>21</v>
      </c>
      <c r="CL152" t="s">
        <v>80</v>
      </c>
    </row>
    <row r="153" spans="1:90" x14ac:dyDescent="0.25">
      <c r="A153" t="s">
        <v>378</v>
      </c>
      <c r="B153" t="s">
        <v>379</v>
      </c>
      <c r="C153" t="s">
        <v>72</v>
      </c>
      <c r="E153" t="str">
        <f>"GAB2003809"</f>
        <v>GAB2003809</v>
      </c>
      <c r="F153" s="2">
        <v>44368</v>
      </c>
      <c r="G153">
        <v>202112</v>
      </c>
      <c r="H153" t="s">
        <v>127</v>
      </c>
      <c r="I153" t="s">
        <v>128</v>
      </c>
      <c r="J153" t="s">
        <v>380</v>
      </c>
      <c r="K153" t="s">
        <v>75</v>
      </c>
      <c r="L153" t="s">
        <v>127</v>
      </c>
      <c r="M153" t="s">
        <v>128</v>
      </c>
      <c r="N153" t="s">
        <v>773</v>
      </c>
      <c r="O153" t="s">
        <v>78</v>
      </c>
      <c r="P153" t="str">
        <f>"003822                        "</f>
        <v xml:space="preserve">003822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7.52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0.2</v>
      </c>
      <c r="BJ153">
        <v>2</v>
      </c>
      <c r="BK153">
        <v>2</v>
      </c>
      <c r="BL153">
        <v>40.229999999999997</v>
      </c>
      <c r="BM153">
        <v>6.03</v>
      </c>
      <c r="BN153">
        <v>46.26</v>
      </c>
      <c r="BO153">
        <v>46.26</v>
      </c>
      <c r="BQ153" t="s">
        <v>431</v>
      </c>
      <c r="BR153" t="s">
        <v>383</v>
      </c>
      <c r="BS153" s="2">
        <v>44369</v>
      </c>
      <c r="BT153" s="3">
        <v>0.41944444444444445</v>
      </c>
      <c r="BU153" t="s">
        <v>310</v>
      </c>
      <c r="BV153" t="s">
        <v>79</v>
      </c>
      <c r="BY153">
        <v>9988.5499999999993</v>
      </c>
      <c r="CA153" t="s">
        <v>131</v>
      </c>
      <c r="CC153" t="s">
        <v>128</v>
      </c>
      <c r="CD153">
        <v>7441</v>
      </c>
      <c r="CE153" t="s">
        <v>464</v>
      </c>
      <c r="CF153" s="2">
        <v>44370</v>
      </c>
      <c r="CI153">
        <v>1</v>
      </c>
      <c r="CJ153">
        <v>1</v>
      </c>
      <c r="CK153">
        <v>22</v>
      </c>
      <c r="CL153" t="s">
        <v>80</v>
      </c>
    </row>
    <row r="154" spans="1:90" x14ac:dyDescent="0.25">
      <c r="A154" t="s">
        <v>378</v>
      </c>
      <c r="B154" t="s">
        <v>379</v>
      </c>
      <c r="C154" t="s">
        <v>72</v>
      </c>
      <c r="E154" t="str">
        <f>"GAB2003790"</f>
        <v>GAB2003790</v>
      </c>
      <c r="F154" s="2">
        <v>44368</v>
      </c>
      <c r="G154">
        <v>202112</v>
      </c>
      <c r="H154" t="s">
        <v>127</v>
      </c>
      <c r="I154" t="s">
        <v>128</v>
      </c>
      <c r="J154" t="s">
        <v>380</v>
      </c>
      <c r="K154" t="s">
        <v>75</v>
      </c>
      <c r="L154" t="s">
        <v>204</v>
      </c>
      <c r="M154" t="s">
        <v>205</v>
      </c>
      <c r="N154" t="s">
        <v>482</v>
      </c>
      <c r="O154" t="s">
        <v>78</v>
      </c>
      <c r="P154" t="str">
        <f>"CT066759                      "</f>
        <v xml:space="preserve">CT066759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216.7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6.6</v>
      </c>
      <c r="BJ154">
        <v>25.5</v>
      </c>
      <c r="BK154">
        <v>25.5</v>
      </c>
      <c r="BL154">
        <v>1158.8599999999999</v>
      </c>
      <c r="BM154">
        <v>173.83</v>
      </c>
      <c r="BN154">
        <v>1332.69</v>
      </c>
      <c r="BO154">
        <v>1332.69</v>
      </c>
      <c r="BR154" t="s">
        <v>383</v>
      </c>
      <c r="BS154" s="2">
        <v>44369</v>
      </c>
      <c r="BT154" s="3">
        <v>0.3576388888888889</v>
      </c>
      <c r="BU154" t="s">
        <v>814</v>
      </c>
      <c r="BV154" t="s">
        <v>79</v>
      </c>
      <c r="BY154">
        <v>127622.39999999999</v>
      </c>
      <c r="CA154" t="s">
        <v>264</v>
      </c>
      <c r="CC154" t="s">
        <v>205</v>
      </c>
      <c r="CD154">
        <v>300</v>
      </c>
      <c r="CE154" t="s">
        <v>748</v>
      </c>
      <c r="CF154" s="2">
        <v>44369</v>
      </c>
      <c r="CI154">
        <v>1</v>
      </c>
      <c r="CJ154">
        <v>1</v>
      </c>
      <c r="CK154">
        <v>23</v>
      </c>
      <c r="CL154" t="s">
        <v>80</v>
      </c>
    </row>
    <row r="155" spans="1:90" x14ac:dyDescent="0.25">
      <c r="A155" t="s">
        <v>378</v>
      </c>
      <c r="B155" t="s">
        <v>379</v>
      </c>
      <c r="C155" t="s">
        <v>72</v>
      </c>
      <c r="E155" t="str">
        <f>"GAB2003786"</f>
        <v>GAB2003786</v>
      </c>
      <c r="F155" s="2">
        <v>44368</v>
      </c>
      <c r="G155">
        <v>202112</v>
      </c>
      <c r="H155" t="s">
        <v>127</v>
      </c>
      <c r="I155" t="s">
        <v>128</v>
      </c>
      <c r="J155" t="s">
        <v>380</v>
      </c>
      <c r="K155" t="s">
        <v>75</v>
      </c>
      <c r="L155" t="s">
        <v>490</v>
      </c>
      <c r="M155" t="s">
        <v>491</v>
      </c>
      <c r="N155" t="s">
        <v>540</v>
      </c>
      <c r="O155" t="s">
        <v>78</v>
      </c>
      <c r="P155" t="str">
        <f>"CT066754                      "</f>
        <v xml:space="preserve">CT066754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18.66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0.7</v>
      </c>
      <c r="BJ155">
        <v>1.9</v>
      </c>
      <c r="BK155">
        <v>2</v>
      </c>
      <c r="BL155">
        <v>99.78</v>
      </c>
      <c r="BM155">
        <v>14.97</v>
      </c>
      <c r="BN155">
        <v>114.75</v>
      </c>
      <c r="BO155">
        <v>114.75</v>
      </c>
      <c r="BQ155" t="s">
        <v>541</v>
      </c>
      <c r="BR155" t="s">
        <v>383</v>
      </c>
      <c r="BS155" s="2">
        <v>44369</v>
      </c>
      <c r="BT155" s="3">
        <v>0.43472222222222223</v>
      </c>
      <c r="BU155" t="s">
        <v>281</v>
      </c>
      <c r="BV155" t="s">
        <v>79</v>
      </c>
      <c r="BY155">
        <v>9426.16</v>
      </c>
      <c r="CA155" t="s">
        <v>542</v>
      </c>
      <c r="CC155" t="s">
        <v>491</v>
      </c>
      <c r="CD155">
        <v>9459</v>
      </c>
      <c r="CE155" t="s">
        <v>724</v>
      </c>
      <c r="CF155" s="2">
        <v>44369</v>
      </c>
      <c r="CI155">
        <v>1</v>
      </c>
      <c r="CJ155">
        <v>1</v>
      </c>
      <c r="CK155">
        <v>23</v>
      </c>
      <c r="CL155" t="s">
        <v>80</v>
      </c>
    </row>
    <row r="156" spans="1:90" x14ac:dyDescent="0.25">
      <c r="A156" t="s">
        <v>378</v>
      </c>
      <c r="B156" t="s">
        <v>379</v>
      </c>
      <c r="C156" t="s">
        <v>72</v>
      </c>
      <c r="E156" t="str">
        <f>"GAB2003784"</f>
        <v>GAB2003784</v>
      </c>
      <c r="F156" s="2">
        <v>44368</v>
      </c>
      <c r="G156">
        <v>202112</v>
      </c>
      <c r="H156" t="s">
        <v>127</v>
      </c>
      <c r="I156" t="s">
        <v>128</v>
      </c>
      <c r="J156" t="s">
        <v>380</v>
      </c>
      <c r="K156" t="s">
        <v>75</v>
      </c>
      <c r="L156" t="s">
        <v>238</v>
      </c>
      <c r="M156" t="s">
        <v>239</v>
      </c>
      <c r="N156" t="s">
        <v>426</v>
      </c>
      <c r="O156" t="s">
        <v>78</v>
      </c>
      <c r="P156" t="str">
        <f>"CT066741                      "</f>
        <v xml:space="preserve">CT066741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204.5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9.1999999999999993</v>
      </c>
      <c r="BJ156">
        <v>42.1</v>
      </c>
      <c r="BK156">
        <v>42.5</v>
      </c>
      <c r="BL156">
        <v>1093.6300000000001</v>
      </c>
      <c r="BM156">
        <v>164.04</v>
      </c>
      <c r="BN156">
        <v>1257.67</v>
      </c>
      <c r="BO156">
        <v>1257.67</v>
      </c>
      <c r="BQ156" t="s">
        <v>427</v>
      </c>
      <c r="BR156" t="s">
        <v>383</v>
      </c>
      <c r="BS156" s="2">
        <v>44369</v>
      </c>
      <c r="BT156" s="3">
        <v>0.35069444444444442</v>
      </c>
      <c r="BU156" t="s">
        <v>815</v>
      </c>
      <c r="BV156" t="s">
        <v>79</v>
      </c>
      <c r="BY156">
        <v>210608.13</v>
      </c>
      <c r="CA156" t="s">
        <v>429</v>
      </c>
      <c r="CC156" t="s">
        <v>239</v>
      </c>
      <c r="CD156">
        <v>1724</v>
      </c>
      <c r="CE156" t="s">
        <v>816</v>
      </c>
      <c r="CF156" s="2">
        <v>44369</v>
      </c>
      <c r="CI156">
        <v>1</v>
      </c>
      <c r="CJ156">
        <v>1</v>
      </c>
      <c r="CK156">
        <v>21</v>
      </c>
      <c r="CL156" t="s">
        <v>80</v>
      </c>
    </row>
    <row r="157" spans="1:90" x14ac:dyDescent="0.25">
      <c r="A157" t="s">
        <v>378</v>
      </c>
      <c r="B157" t="s">
        <v>379</v>
      </c>
      <c r="C157" t="s">
        <v>72</v>
      </c>
      <c r="E157" t="str">
        <f>"GAB2003783"</f>
        <v>GAB2003783</v>
      </c>
      <c r="F157" s="2">
        <v>44368</v>
      </c>
      <c r="G157">
        <v>202112</v>
      </c>
      <c r="H157" t="s">
        <v>127</v>
      </c>
      <c r="I157" t="s">
        <v>128</v>
      </c>
      <c r="J157" t="s">
        <v>380</v>
      </c>
      <c r="K157" t="s">
        <v>75</v>
      </c>
      <c r="L157" t="s">
        <v>500</v>
      </c>
      <c r="M157" t="s">
        <v>501</v>
      </c>
      <c r="N157" t="s">
        <v>817</v>
      </c>
      <c r="O157" t="s">
        <v>78</v>
      </c>
      <c r="P157" t="str">
        <f>"CT066745                      "</f>
        <v xml:space="preserve">CT066745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12.04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0.1</v>
      </c>
      <c r="BJ157">
        <v>2.2000000000000002</v>
      </c>
      <c r="BK157">
        <v>2.5</v>
      </c>
      <c r="BL157">
        <v>64.37</v>
      </c>
      <c r="BM157">
        <v>9.66</v>
      </c>
      <c r="BN157">
        <v>74.03</v>
      </c>
      <c r="BO157">
        <v>74.03</v>
      </c>
      <c r="BQ157" t="s">
        <v>818</v>
      </c>
      <c r="BR157" t="s">
        <v>383</v>
      </c>
      <c r="BS157" s="2">
        <v>44370</v>
      </c>
      <c r="BT157" s="3">
        <v>0.4236111111111111</v>
      </c>
      <c r="BU157" t="s">
        <v>819</v>
      </c>
      <c r="BV157" t="s">
        <v>80</v>
      </c>
      <c r="BW157" t="s">
        <v>154</v>
      </c>
      <c r="BX157" t="s">
        <v>504</v>
      </c>
      <c r="BY157">
        <v>10838.52</v>
      </c>
      <c r="CA157" t="s">
        <v>820</v>
      </c>
      <c r="CC157" t="s">
        <v>501</v>
      </c>
      <c r="CD157">
        <v>8301</v>
      </c>
      <c r="CE157" t="s">
        <v>821</v>
      </c>
      <c r="CF157" s="2">
        <v>44370</v>
      </c>
      <c r="CI157">
        <v>1</v>
      </c>
      <c r="CJ157">
        <v>2</v>
      </c>
      <c r="CK157">
        <v>21</v>
      </c>
      <c r="CL157" t="s">
        <v>80</v>
      </c>
    </row>
    <row r="158" spans="1:90" x14ac:dyDescent="0.25">
      <c r="A158" t="s">
        <v>378</v>
      </c>
      <c r="B158" t="s">
        <v>379</v>
      </c>
      <c r="C158" t="s">
        <v>72</v>
      </c>
      <c r="E158" t="str">
        <f>"GAB2003779"</f>
        <v>GAB2003779</v>
      </c>
      <c r="F158" s="2">
        <v>44368</v>
      </c>
      <c r="G158">
        <v>202112</v>
      </c>
      <c r="H158" t="s">
        <v>127</v>
      </c>
      <c r="I158" t="s">
        <v>128</v>
      </c>
      <c r="J158" t="s">
        <v>380</v>
      </c>
      <c r="K158" t="s">
        <v>75</v>
      </c>
      <c r="L158" t="s">
        <v>95</v>
      </c>
      <c r="M158" t="s">
        <v>96</v>
      </c>
      <c r="N158" t="s">
        <v>822</v>
      </c>
      <c r="O158" t="s">
        <v>78</v>
      </c>
      <c r="P158" t="str">
        <f>"003817                        "</f>
        <v xml:space="preserve">003817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12.04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0.3</v>
      </c>
      <c r="BJ158">
        <v>2.5</v>
      </c>
      <c r="BK158">
        <v>2.5</v>
      </c>
      <c r="BL158">
        <v>64.37</v>
      </c>
      <c r="BM158">
        <v>9.66</v>
      </c>
      <c r="BN158">
        <v>74.03</v>
      </c>
      <c r="BO158">
        <v>74.03</v>
      </c>
      <c r="BQ158" t="s">
        <v>823</v>
      </c>
      <c r="BR158" t="s">
        <v>383</v>
      </c>
      <c r="BS158" s="2">
        <v>44369</v>
      </c>
      <c r="BT158" s="3">
        <v>0.36874999999999997</v>
      </c>
      <c r="BU158" t="s">
        <v>824</v>
      </c>
      <c r="BV158" t="s">
        <v>79</v>
      </c>
      <c r="BY158">
        <v>12583.68</v>
      </c>
      <c r="CA158" t="s">
        <v>97</v>
      </c>
      <c r="CC158" t="s">
        <v>96</v>
      </c>
      <c r="CD158">
        <v>2158</v>
      </c>
      <c r="CE158" t="s">
        <v>478</v>
      </c>
      <c r="CF158" s="2">
        <v>44370</v>
      </c>
      <c r="CI158">
        <v>1</v>
      </c>
      <c r="CJ158">
        <v>1</v>
      </c>
      <c r="CK158">
        <v>21</v>
      </c>
      <c r="CL158" t="s">
        <v>80</v>
      </c>
    </row>
    <row r="159" spans="1:90" x14ac:dyDescent="0.25">
      <c r="A159" t="s">
        <v>378</v>
      </c>
      <c r="B159" t="s">
        <v>379</v>
      </c>
      <c r="C159" t="s">
        <v>72</v>
      </c>
      <c r="E159" t="str">
        <f>"GAB2003795"</f>
        <v>GAB2003795</v>
      </c>
      <c r="F159" s="2">
        <v>44368</v>
      </c>
      <c r="G159">
        <v>202112</v>
      </c>
      <c r="H159" t="s">
        <v>127</v>
      </c>
      <c r="I159" t="s">
        <v>128</v>
      </c>
      <c r="J159" t="s">
        <v>380</v>
      </c>
      <c r="K159" t="s">
        <v>75</v>
      </c>
      <c r="L159" t="s">
        <v>73</v>
      </c>
      <c r="M159" t="s">
        <v>74</v>
      </c>
      <c r="N159" t="s">
        <v>791</v>
      </c>
      <c r="O159" t="s">
        <v>78</v>
      </c>
      <c r="P159" t="str">
        <f>"003819                        "</f>
        <v xml:space="preserve">003819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14.44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2.7</v>
      </c>
      <c r="BK159">
        <v>3</v>
      </c>
      <c r="BL159">
        <v>77.23</v>
      </c>
      <c r="BM159">
        <v>11.58</v>
      </c>
      <c r="BN159">
        <v>88.81</v>
      </c>
      <c r="BO159">
        <v>88.81</v>
      </c>
      <c r="BQ159" t="s">
        <v>362</v>
      </c>
      <c r="BR159" t="s">
        <v>383</v>
      </c>
      <c r="BS159" s="2">
        <v>44369</v>
      </c>
      <c r="BT159" s="3">
        <v>0.32847222222222222</v>
      </c>
      <c r="BU159" t="s">
        <v>825</v>
      </c>
      <c r="BV159" t="s">
        <v>79</v>
      </c>
      <c r="BY159">
        <v>13681.26</v>
      </c>
      <c r="CA159" t="s">
        <v>288</v>
      </c>
      <c r="CC159" t="s">
        <v>74</v>
      </c>
      <c r="CD159">
        <v>2</v>
      </c>
      <c r="CE159" t="s">
        <v>826</v>
      </c>
      <c r="CF159" s="2">
        <v>44369</v>
      </c>
      <c r="CI159">
        <v>1</v>
      </c>
      <c r="CJ159">
        <v>1</v>
      </c>
      <c r="CK159">
        <v>21</v>
      </c>
      <c r="CL159" t="s">
        <v>80</v>
      </c>
    </row>
    <row r="160" spans="1:90" x14ac:dyDescent="0.25">
      <c r="A160" t="s">
        <v>378</v>
      </c>
      <c r="B160" t="s">
        <v>379</v>
      </c>
      <c r="C160" t="s">
        <v>72</v>
      </c>
      <c r="E160" t="str">
        <f>"GAB2003804"</f>
        <v>GAB2003804</v>
      </c>
      <c r="F160" s="2">
        <v>44368</v>
      </c>
      <c r="G160">
        <v>202112</v>
      </c>
      <c r="H160" t="s">
        <v>127</v>
      </c>
      <c r="I160" t="s">
        <v>128</v>
      </c>
      <c r="J160" t="s">
        <v>380</v>
      </c>
      <c r="K160" t="s">
        <v>75</v>
      </c>
      <c r="L160" t="s">
        <v>113</v>
      </c>
      <c r="M160" t="s">
        <v>114</v>
      </c>
      <c r="N160" t="s">
        <v>699</v>
      </c>
      <c r="O160" t="s">
        <v>78</v>
      </c>
      <c r="P160" t="str">
        <f>"CT066775                      "</f>
        <v xml:space="preserve">CT066775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14.44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0.2</v>
      </c>
      <c r="BJ160">
        <v>2.6</v>
      </c>
      <c r="BK160">
        <v>3</v>
      </c>
      <c r="BL160">
        <v>77.23</v>
      </c>
      <c r="BM160">
        <v>11.58</v>
      </c>
      <c r="BN160">
        <v>88.81</v>
      </c>
      <c r="BO160">
        <v>88.81</v>
      </c>
      <c r="BQ160" t="s">
        <v>700</v>
      </c>
      <c r="BR160" t="s">
        <v>383</v>
      </c>
      <c r="BS160" s="2">
        <v>44369</v>
      </c>
      <c r="BT160" s="3">
        <v>0.40972222222222227</v>
      </c>
      <c r="BU160" t="s">
        <v>285</v>
      </c>
      <c r="BV160" t="s">
        <v>79</v>
      </c>
      <c r="BY160">
        <v>12890.88</v>
      </c>
      <c r="BZ160" t="s">
        <v>30</v>
      </c>
      <c r="CA160" t="s">
        <v>118</v>
      </c>
      <c r="CC160" t="s">
        <v>114</v>
      </c>
      <c r="CD160">
        <v>1475</v>
      </c>
      <c r="CE160" t="s">
        <v>757</v>
      </c>
      <c r="CF160" s="2">
        <v>44369</v>
      </c>
      <c r="CI160">
        <v>1</v>
      </c>
      <c r="CJ160">
        <v>1</v>
      </c>
      <c r="CK160">
        <v>21</v>
      </c>
      <c r="CL160" t="s">
        <v>80</v>
      </c>
    </row>
    <row r="161" spans="1:90" x14ac:dyDescent="0.25">
      <c r="A161" t="s">
        <v>378</v>
      </c>
      <c r="B161" t="s">
        <v>379</v>
      </c>
      <c r="C161" t="s">
        <v>72</v>
      </c>
      <c r="E161" t="str">
        <f>"GAB2003808"</f>
        <v>GAB2003808</v>
      </c>
      <c r="F161" s="2">
        <v>44368</v>
      </c>
      <c r="G161">
        <v>202112</v>
      </c>
      <c r="H161" t="s">
        <v>127</v>
      </c>
      <c r="I161" t="s">
        <v>128</v>
      </c>
      <c r="J161" t="s">
        <v>380</v>
      </c>
      <c r="K161" t="s">
        <v>75</v>
      </c>
      <c r="L161" t="s">
        <v>127</v>
      </c>
      <c r="M161" t="s">
        <v>128</v>
      </c>
      <c r="N161" t="s">
        <v>827</v>
      </c>
      <c r="O161" t="s">
        <v>78</v>
      </c>
      <c r="P161" t="str">
        <f>"003823                        "</f>
        <v xml:space="preserve">003823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7.52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0.6</v>
      </c>
      <c r="BJ161">
        <v>1.7</v>
      </c>
      <c r="BK161">
        <v>2</v>
      </c>
      <c r="BL161">
        <v>40.229999999999997</v>
      </c>
      <c r="BM161">
        <v>6.03</v>
      </c>
      <c r="BN161">
        <v>46.26</v>
      </c>
      <c r="BO161">
        <v>46.26</v>
      </c>
      <c r="BQ161" t="s">
        <v>828</v>
      </c>
      <c r="BR161" t="s">
        <v>383</v>
      </c>
      <c r="BS161" s="2">
        <v>44369</v>
      </c>
      <c r="BT161" s="3">
        <v>0.48472222222222222</v>
      </c>
      <c r="BU161" t="s">
        <v>308</v>
      </c>
      <c r="BV161" t="s">
        <v>80</v>
      </c>
      <c r="BW161" t="s">
        <v>111</v>
      </c>
      <c r="BX161" t="s">
        <v>159</v>
      </c>
      <c r="BY161">
        <v>8352.9599999999991</v>
      </c>
      <c r="CA161" t="s">
        <v>160</v>
      </c>
      <c r="CC161" t="s">
        <v>128</v>
      </c>
      <c r="CD161">
        <v>7800</v>
      </c>
      <c r="CE161" t="s">
        <v>613</v>
      </c>
      <c r="CF161" s="2">
        <v>44370</v>
      </c>
      <c r="CI161">
        <v>1</v>
      </c>
      <c r="CJ161">
        <v>1</v>
      </c>
      <c r="CK161">
        <v>22</v>
      </c>
      <c r="CL161" t="s">
        <v>80</v>
      </c>
    </row>
    <row r="162" spans="1:90" x14ac:dyDescent="0.25">
      <c r="A162" t="s">
        <v>378</v>
      </c>
      <c r="B162" t="s">
        <v>379</v>
      </c>
      <c r="C162" t="s">
        <v>72</v>
      </c>
      <c r="E162" t="str">
        <f>"GAB2003807"</f>
        <v>GAB2003807</v>
      </c>
      <c r="F162" s="2">
        <v>44368</v>
      </c>
      <c r="G162">
        <v>202112</v>
      </c>
      <c r="H162" t="s">
        <v>127</v>
      </c>
      <c r="I162" t="s">
        <v>128</v>
      </c>
      <c r="J162" t="s">
        <v>380</v>
      </c>
      <c r="K162" t="s">
        <v>75</v>
      </c>
      <c r="L162" t="s">
        <v>204</v>
      </c>
      <c r="M162" t="s">
        <v>205</v>
      </c>
      <c r="N162" t="s">
        <v>482</v>
      </c>
      <c r="O162" t="s">
        <v>78</v>
      </c>
      <c r="P162" t="str">
        <f>"003826                        "</f>
        <v xml:space="preserve">003826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22.87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0.3</v>
      </c>
      <c r="BJ162">
        <v>2.1</v>
      </c>
      <c r="BK162">
        <v>2.5</v>
      </c>
      <c r="BL162">
        <v>122.31</v>
      </c>
      <c r="BM162">
        <v>18.350000000000001</v>
      </c>
      <c r="BN162">
        <v>140.66</v>
      </c>
      <c r="BO162">
        <v>140.66</v>
      </c>
      <c r="BQ162" t="s">
        <v>829</v>
      </c>
      <c r="BR162" t="s">
        <v>383</v>
      </c>
      <c r="BS162" s="2">
        <v>44369</v>
      </c>
      <c r="BT162" s="3">
        <v>0.35694444444444445</v>
      </c>
      <c r="BU162" t="s">
        <v>814</v>
      </c>
      <c r="BV162" t="s">
        <v>79</v>
      </c>
      <c r="BY162">
        <v>10453.799999999999</v>
      </c>
      <c r="CA162" t="s">
        <v>264</v>
      </c>
      <c r="CC162" t="s">
        <v>205</v>
      </c>
      <c r="CD162">
        <v>300</v>
      </c>
      <c r="CE162" t="s">
        <v>464</v>
      </c>
      <c r="CF162" s="2">
        <v>44369</v>
      </c>
      <c r="CI162">
        <v>1</v>
      </c>
      <c r="CJ162">
        <v>1</v>
      </c>
      <c r="CK162">
        <v>23</v>
      </c>
      <c r="CL162" t="s">
        <v>80</v>
      </c>
    </row>
    <row r="163" spans="1:90" x14ac:dyDescent="0.25">
      <c r="A163" t="s">
        <v>378</v>
      </c>
      <c r="B163" t="s">
        <v>379</v>
      </c>
      <c r="C163" t="s">
        <v>72</v>
      </c>
      <c r="E163" t="str">
        <f>"GAB2003864"</f>
        <v>GAB2003864</v>
      </c>
      <c r="F163" s="2">
        <v>44370</v>
      </c>
      <c r="G163">
        <v>202112</v>
      </c>
      <c r="H163" t="s">
        <v>127</v>
      </c>
      <c r="I163" t="s">
        <v>128</v>
      </c>
      <c r="J163" t="s">
        <v>380</v>
      </c>
      <c r="K163" t="s">
        <v>75</v>
      </c>
      <c r="L163" t="s">
        <v>107</v>
      </c>
      <c r="M163" t="s">
        <v>108</v>
      </c>
      <c r="N163" t="s">
        <v>591</v>
      </c>
      <c r="O163" t="s">
        <v>78</v>
      </c>
      <c r="P163" t="str">
        <f>"003849 003850                 "</f>
        <v xml:space="preserve">003849 003850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9.6300000000000008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0.6</v>
      </c>
      <c r="BJ163">
        <v>1.7</v>
      </c>
      <c r="BK163">
        <v>2</v>
      </c>
      <c r="BL163">
        <v>51.5</v>
      </c>
      <c r="BM163">
        <v>7.73</v>
      </c>
      <c r="BN163">
        <v>59.23</v>
      </c>
      <c r="BO163">
        <v>59.23</v>
      </c>
      <c r="BQ163" t="s">
        <v>830</v>
      </c>
      <c r="BR163" t="s">
        <v>383</v>
      </c>
      <c r="BS163" s="2">
        <v>44372</v>
      </c>
      <c r="BT163" s="3">
        <v>0.36180555555555555</v>
      </c>
      <c r="BU163" t="s">
        <v>831</v>
      </c>
      <c r="BV163" t="s">
        <v>80</v>
      </c>
      <c r="BW163" t="s">
        <v>135</v>
      </c>
      <c r="BX163" t="s">
        <v>231</v>
      </c>
      <c r="BY163">
        <v>8494.2000000000007</v>
      </c>
      <c r="CA163" t="s">
        <v>175</v>
      </c>
      <c r="CC163" t="s">
        <v>108</v>
      </c>
      <c r="CD163">
        <v>4080</v>
      </c>
      <c r="CE163" t="s">
        <v>518</v>
      </c>
      <c r="CF163" s="2">
        <v>44375</v>
      </c>
      <c r="CI163">
        <v>1</v>
      </c>
      <c r="CJ163">
        <v>2</v>
      </c>
      <c r="CK163">
        <v>21</v>
      </c>
      <c r="CL163" t="s">
        <v>80</v>
      </c>
    </row>
    <row r="164" spans="1:90" x14ac:dyDescent="0.25">
      <c r="A164" t="s">
        <v>378</v>
      </c>
      <c r="B164" t="s">
        <v>379</v>
      </c>
      <c r="C164" t="s">
        <v>72</v>
      </c>
      <c r="E164" t="str">
        <f>"GAB2003859"</f>
        <v>GAB2003859</v>
      </c>
      <c r="F164" s="2">
        <v>44370</v>
      </c>
      <c r="G164">
        <v>202112</v>
      </c>
      <c r="H164" t="s">
        <v>127</v>
      </c>
      <c r="I164" t="s">
        <v>128</v>
      </c>
      <c r="J164" t="s">
        <v>380</v>
      </c>
      <c r="K164" t="s">
        <v>75</v>
      </c>
      <c r="L164" t="s">
        <v>714</v>
      </c>
      <c r="M164" t="s">
        <v>715</v>
      </c>
      <c r="N164" t="s">
        <v>716</v>
      </c>
      <c r="O164" t="s">
        <v>78</v>
      </c>
      <c r="P164" t="str">
        <f>"CT066829 CT066834             "</f>
        <v xml:space="preserve">CT066829 CT066834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27.08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0.5</v>
      </c>
      <c r="BJ164">
        <v>2.6</v>
      </c>
      <c r="BK164">
        <v>3</v>
      </c>
      <c r="BL164">
        <v>144.84</v>
      </c>
      <c r="BM164">
        <v>21.73</v>
      </c>
      <c r="BN164">
        <v>166.57</v>
      </c>
      <c r="BO164">
        <v>166.57</v>
      </c>
      <c r="BQ164" t="s">
        <v>717</v>
      </c>
      <c r="BR164" t="s">
        <v>383</v>
      </c>
      <c r="BS164" s="2">
        <v>44371</v>
      </c>
      <c r="BT164" s="3">
        <v>0.4152777777777778</v>
      </c>
      <c r="BU164" t="s">
        <v>832</v>
      </c>
      <c r="BV164" t="s">
        <v>79</v>
      </c>
      <c r="BY164">
        <v>12898.2</v>
      </c>
      <c r="BZ164" t="s">
        <v>30</v>
      </c>
      <c r="CA164" t="s">
        <v>719</v>
      </c>
      <c r="CC164" t="s">
        <v>715</v>
      </c>
      <c r="CD164">
        <v>2745</v>
      </c>
      <c r="CE164" t="s">
        <v>600</v>
      </c>
      <c r="CF164" s="2">
        <v>44372</v>
      </c>
      <c r="CI164">
        <v>1</v>
      </c>
      <c r="CJ164">
        <v>1</v>
      </c>
      <c r="CK164">
        <v>23</v>
      </c>
      <c r="CL164" t="s">
        <v>80</v>
      </c>
    </row>
    <row r="165" spans="1:90" x14ac:dyDescent="0.25">
      <c r="A165" t="s">
        <v>378</v>
      </c>
      <c r="B165" t="s">
        <v>379</v>
      </c>
      <c r="C165" t="s">
        <v>72</v>
      </c>
      <c r="E165" t="str">
        <f>"GAB2003923"</f>
        <v>GAB2003923</v>
      </c>
      <c r="F165" s="2">
        <v>44372</v>
      </c>
      <c r="G165">
        <v>202112</v>
      </c>
      <c r="H165" t="s">
        <v>127</v>
      </c>
      <c r="I165" t="s">
        <v>128</v>
      </c>
      <c r="J165" t="s">
        <v>380</v>
      </c>
      <c r="K165" t="s">
        <v>75</v>
      </c>
      <c r="L165" t="s">
        <v>127</v>
      </c>
      <c r="M165" t="s">
        <v>128</v>
      </c>
      <c r="N165" t="s">
        <v>833</v>
      </c>
      <c r="O165" t="s">
        <v>78</v>
      </c>
      <c r="P165" t="str">
        <f>"CT066914                      "</f>
        <v xml:space="preserve">CT066914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7.52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0.2</v>
      </c>
      <c r="BJ165">
        <v>2.2000000000000002</v>
      </c>
      <c r="BK165">
        <v>3</v>
      </c>
      <c r="BL165">
        <v>40.229999999999997</v>
      </c>
      <c r="BM165">
        <v>6.03</v>
      </c>
      <c r="BN165">
        <v>46.26</v>
      </c>
      <c r="BO165">
        <v>46.26</v>
      </c>
      <c r="BQ165" t="s">
        <v>834</v>
      </c>
      <c r="BR165" t="s">
        <v>383</v>
      </c>
      <c r="BS165" s="2">
        <v>44375</v>
      </c>
      <c r="BT165" s="3">
        <v>0.38472222222222219</v>
      </c>
      <c r="BU165" t="s">
        <v>835</v>
      </c>
      <c r="BV165" t="s">
        <v>79</v>
      </c>
      <c r="BY165">
        <v>10879.79</v>
      </c>
      <c r="CA165" t="s">
        <v>171</v>
      </c>
      <c r="CC165" t="s">
        <v>128</v>
      </c>
      <c r="CD165">
        <v>7975</v>
      </c>
      <c r="CE165" t="s">
        <v>515</v>
      </c>
      <c r="CF165" s="2">
        <v>44376</v>
      </c>
      <c r="CI165">
        <v>1</v>
      </c>
      <c r="CJ165">
        <v>1</v>
      </c>
      <c r="CK165">
        <v>22</v>
      </c>
      <c r="CL165" t="s">
        <v>80</v>
      </c>
    </row>
    <row r="166" spans="1:90" x14ac:dyDescent="0.25">
      <c r="A166" t="s">
        <v>378</v>
      </c>
      <c r="B166" t="s">
        <v>379</v>
      </c>
      <c r="C166" t="s">
        <v>72</v>
      </c>
      <c r="E166" t="str">
        <f>"GAB2003905"</f>
        <v>GAB2003905</v>
      </c>
      <c r="F166" s="2">
        <v>44372</v>
      </c>
      <c r="G166">
        <v>202112</v>
      </c>
      <c r="H166" t="s">
        <v>127</v>
      </c>
      <c r="I166" t="s">
        <v>128</v>
      </c>
      <c r="J166" t="s">
        <v>380</v>
      </c>
      <c r="K166" t="s">
        <v>75</v>
      </c>
      <c r="L166" t="s">
        <v>73</v>
      </c>
      <c r="M166" t="s">
        <v>74</v>
      </c>
      <c r="N166" t="s">
        <v>836</v>
      </c>
      <c r="O166" t="s">
        <v>78</v>
      </c>
      <c r="P166" t="str">
        <f>"003876                        "</f>
        <v xml:space="preserve">003876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16.850000000000001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0.2</v>
      </c>
      <c r="BJ166">
        <v>3.2</v>
      </c>
      <c r="BK166">
        <v>3.5</v>
      </c>
      <c r="BL166">
        <v>90.1</v>
      </c>
      <c r="BM166">
        <v>13.52</v>
      </c>
      <c r="BN166">
        <v>103.62</v>
      </c>
      <c r="BO166">
        <v>103.62</v>
      </c>
      <c r="BQ166" t="s">
        <v>837</v>
      </c>
      <c r="BR166" t="s">
        <v>383</v>
      </c>
      <c r="BS166" s="2">
        <v>44375</v>
      </c>
      <c r="BT166" s="3">
        <v>0.35347222222222219</v>
      </c>
      <c r="BU166" t="s">
        <v>838</v>
      </c>
      <c r="BV166" t="s">
        <v>79</v>
      </c>
      <c r="BY166">
        <v>15782.13</v>
      </c>
      <c r="CA166" t="s">
        <v>839</v>
      </c>
      <c r="CC166" t="s">
        <v>74</v>
      </c>
      <c r="CD166">
        <v>81</v>
      </c>
      <c r="CE166" t="s">
        <v>774</v>
      </c>
      <c r="CF166" s="2">
        <v>44375</v>
      </c>
      <c r="CI166">
        <v>1</v>
      </c>
      <c r="CJ166">
        <v>1</v>
      </c>
      <c r="CK166">
        <v>21</v>
      </c>
      <c r="CL166" t="s">
        <v>80</v>
      </c>
    </row>
    <row r="167" spans="1:90" x14ac:dyDescent="0.25">
      <c r="A167" t="s">
        <v>378</v>
      </c>
      <c r="B167" t="s">
        <v>379</v>
      </c>
      <c r="C167" t="s">
        <v>72</v>
      </c>
      <c r="E167" t="str">
        <f>"GAB2003938"</f>
        <v>GAB2003938</v>
      </c>
      <c r="F167" s="2">
        <v>44372</v>
      </c>
      <c r="G167">
        <v>202112</v>
      </c>
      <c r="H167" t="s">
        <v>127</v>
      </c>
      <c r="I167" t="s">
        <v>128</v>
      </c>
      <c r="J167" t="s">
        <v>380</v>
      </c>
      <c r="K167" t="s">
        <v>75</v>
      </c>
      <c r="L167" t="s">
        <v>840</v>
      </c>
      <c r="M167" t="s">
        <v>841</v>
      </c>
      <c r="N167" t="s">
        <v>842</v>
      </c>
      <c r="O167" t="s">
        <v>78</v>
      </c>
      <c r="P167" t="str">
        <f>"CT066917                      "</f>
        <v xml:space="preserve">CT066917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60.15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2.1</v>
      </c>
      <c r="BJ167">
        <v>12.1</v>
      </c>
      <c r="BK167">
        <v>12.5</v>
      </c>
      <c r="BL167">
        <v>321.68</v>
      </c>
      <c r="BM167">
        <v>48.25</v>
      </c>
      <c r="BN167">
        <v>369.93</v>
      </c>
      <c r="BO167">
        <v>369.93</v>
      </c>
      <c r="BQ167" t="s">
        <v>843</v>
      </c>
      <c r="BR167" t="s">
        <v>383</v>
      </c>
      <c r="BS167" s="2">
        <v>44375</v>
      </c>
      <c r="BT167" s="3">
        <v>0.35972222222222222</v>
      </c>
      <c r="BU167" t="s">
        <v>844</v>
      </c>
      <c r="BV167" t="s">
        <v>79</v>
      </c>
      <c r="BY167">
        <v>60264.27</v>
      </c>
      <c r="CA167" t="s">
        <v>845</v>
      </c>
      <c r="CC167" t="s">
        <v>841</v>
      </c>
      <c r="CD167">
        <v>1200</v>
      </c>
      <c r="CE167" t="s">
        <v>846</v>
      </c>
      <c r="CF167" s="2">
        <v>44375</v>
      </c>
      <c r="CI167">
        <v>1</v>
      </c>
      <c r="CJ167">
        <v>1</v>
      </c>
      <c r="CK167">
        <v>21</v>
      </c>
      <c r="CL167" t="s">
        <v>80</v>
      </c>
    </row>
    <row r="168" spans="1:90" x14ac:dyDescent="0.25">
      <c r="A168" t="s">
        <v>378</v>
      </c>
      <c r="B168" t="s">
        <v>379</v>
      </c>
      <c r="C168" t="s">
        <v>72</v>
      </c>
      <c r="E168" t="str">
        <f>"GAB2003937"</f>
        <v>GAB2003937</v>
      </c>
      <c r="F168" s="2">
        <v>44372</v>
      </c>
      <c r="G168">
        <v>202112</v>
      </c>
      <c r="H168" t="s">
        <v>127</v>
      </c>
      <c r="I168" t="s">
        <v>128</v>
      </c>
      <c r="J168" t="s">
        <v>380</v>
      </c>
      <c r="K168" t="s">
        <v>75</v>
      </c>
      <c r="L168" t="s">
        <v>301</v>
      </c>
      <c r="M168" t="s">
        <v>302</v>
      </c>
      <c r="N168" t="s">
        <v>847</v>
      </c>
      <c r="O168" t="s">
        <v>78</v>
      </c>
      <c r="P168" t="str">
        <f>"003889                        "</f>
        <v xml:space="preserve">003889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22.87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0.1</v>
      </c>
      <c r="BJ168">
        <v>2.5</v>
      </c>
      <c r="BK168">
        <v>2.5</v>
      </c>
      <c r="BL168">
        <v>122.31</v>
      </c>
      <c r="BM168">
        <v>18.350000000000001</v>
      </c>
      <c r="BN168">
        <v>140.66</v>
      </c>
      <c r="BO168">
        <v>140.66</v>
      </c>
      <c r="BQ168" t="s">
        <v>628</v>
      </c>
      <c r="BR168" t="s">
        <v>383</v>
      </c>
      <c r="BS168" s="2">
        <v>44375</v>
      </c>
      <c r="BT168" s="3">
        <v>0.35416666666666669</v>
      </c>
      <c r="BU168" t="s">
        <v>119</v>
      </c>
      <c r="BV168" t="s">
        <v>79</v>
      </c>
      <c r="BY168">
        <v>12288</v>
      </c>
      <c r="CA168" t="s">
        <v>630</v>
      </c>
      <c r="CC168" t="s">
        <v>302</v>
      </c>
      <c r="CD168">
        <v>1035</v>
      </c>
      <c r="CE168" t="s">
        <v>505</v>
      </c>
      <c r="CF168" s="2">
        <v>44375</v>
      </c>
      <c r="CI168">
        <v>1</v>
      </c>
      <c r="CJ168">
        <v>1</v>
      </c>
      <c r="CK168">
        <v>23</v>
      </c>
      <c r="CL168" t="s">
        <v>80</v>
      </c>
    </row>
    <row r="169" spans="1:90" x14ac:dyDescent="0.25">
      <c r="A169" t="s">
        <v>378</v>
      </c>
      <c r="B169" t="s">
        <v>379</v>
      </c>
      <c r="C169" t="s">
        <v>72</v>
      </c>
      <c r="E169" t="str">
        <f>"GAB2003936"</f>
        <v>GAB2003936</v>
      </c>
      <c r="F169" s="2">
        <v>44372</v>
      </c>
      <c r="G169">
        <v>202112</v>
      </c>
      <c r="H169" t="s">
        <v>127</v>
      </c>
      <c r="I169" t="s">
        <v>128</v>
      </c>
      <c r="J169" t="s">
        <v>380</v>
      </c>
      <c r="K169" t="s">
        <v>75</v>
      </c>
      <c r="L169" t="s">
        <v>107</v>
      </c>
      <c r="M169" t="s">
        <v>108</v>
      </c>
      <c r="N169" t="s">
        <v>535</v>
      </c>
      <c r="O169" t="s">
        <v>78</v>
      </c>
      <c r="P169" t="str">
        <f>"003884                        "</f>
        <v xml:space="preserve">003884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28.88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1.4</v>
      </c>
      <c r="BJ169">
        <v>5.9</v>
      </c>
      <c r="BK169">
        <v>6</v>
      </c>
      <c r="BL169">
        <v>154.43</v>
      </c>
      <c r="BM169">
        <v>23.16</v>
      </c>
      <c r="BN169">
        <v>177.59</v>
      </c>
      <c r="BO169">
        <v>177.59</v>
      </c>
      <c r="BQ169" t="s">
        <v>848</v>
      </c>
      <c r="BR169" t="s">
        <v>383</v>
      </c>
      <c r="BS169" s="2">
        <v>44375</v>
      </c>
      <c r="BT169" s="3">
        <v>0.33333333333333331</v>
      </c>
      <c r="BU169" t="s">
        <v>849</v>
      </c>
      <c r="BV169" t="s">
        <v>79</v>
      </c>
      <c r="BY169">
        <v>29376</v>
      </c>
      <c r="CA169" t="s">
        <v>335</v>
      </c>
      <c r="CC169" t="s">
        <v>108</v>
      </c>
      <c r="CD169">
        <v>3629</v>
      </c>
      <c r="CE169" t="s">
        <v>850</v>
      </c>
      <c r="CF169" s="2">
        <v>44376</v>
      </c>
      <c r="CI169">
        <v>1</v>
      </c>
      <c r="CJ169">
        <v>1</v>
      </c>
      <c r="CK169">
        <v>21</v>
      </c>
      <c r="CL169" t="s">
        <v>80</v>
      </c>
    </row>
    <row r="170" spans="1:90" x14ac:dyDescent="0.25">
      <c r="A170" t="s">
        <v>378</v>
      </c>
      <c r="B170" t="s">
        <v>379</v>
      </c>
      <c r="C170" t="s">
        <v>72</v>
      </c>
      <c r="E170" t="str">
        <f>"GAB2003934"</f>
        <v>GAB2003934</v>
      </c>
      <c r="F170" s="2">
        <v>44372</v>
      </c>
      <c r="G170">
        <v>202112</v>
      </c>
      <c r="H170" t="s">
        <v>127</v>
      </c>
      <c r="I170" t="s">
        <v>128</v>
      </c>
      <c r="J170" t="s">
        <v>380</v>
      </c>
      <c r="K170" t="s">
        <v>75</v>
      </c>
      <c r="L170" t="s">
        <v>127</v>
      </c>
      <c r="M170" t="s">
        <v>128</v>
      </c>
      <c r="N170" t="s">
        <v>851</v>
      </c>
      <c r="O170" t="s">
        <v>78</v>
      </c>
      <c r="P170" t="str">
        <f>"003877 003885                 "</f>
        <v xml:space="preserve">003877 003885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7.52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0.4</v>
      </c>
      <c r="BJ170">
        <v>2.4</v>
      </c>
      <c r="BK170">
        <v>3</v>
      </c>
      <c r="BL170">
        <v>40.229999999999997</v>
      </c>
      <c r="BM170">
        <v>6.03</v>
      </c>
      <c r="BN170">
        <v>46.26</v>
      </c>
      <c r="BO170">
        <v>46.26</v>
      </c>
      <c r="BQ170" t="s">
        <v>852</v>
      </c>
      <c r="BR170" t="s">
        <v>383</v>
      </c>
      <c r="BS170" s="2">
        <v>44375</v>
      </c>
      <c r="BT170" s="3">
        <v>0.41666666666666669</v>
      </c>
      <c r="BU170" t="s">
        <v>853</v>
      </c>
      <c r="BV170" t="s">
        <v>79</v>
      </c>
      <c r="BY170">
        <v>11884.32</v>
      </c>
      <c r="CC170" t="s">
        <v>128</v>
      </c>
      <c r="CD170">
        <v>7708</v>
      </c>
      <c r="CE170" t="s">
        <v>515</v>
      </c>
      <c r="CF170" s="2">
        <v>44376</v>
      </c>
      <c r="CI170">
        <v>1</v>
      </c>
      <c r="CJ170">
        <v>1</v>
      </c>
      <c r="CK170">
        <v>22</v>
      </c>
      <c r="CL170" t="s">
        <v>80</v>
      </c>
    </row>
    <row r="171" spans="1:90" x14ac:dyDescent="0.25">
      <c r="A171" t="s">
        <v>378</v>
      </c>
      <c r="B171" t="s">
        <v>379</v>
      </c>
      <c r="C171" t="s">
        <v>72</v>
      </c>
      <c r="E171" t="str">
        <f>"GAB2003933"</f>
        <v>GAB2003933</v>
      </c>
      <c r="F171" s="2">
        <v>44372</v>
      </c>
      <c r="G171">
        <v>202112</v>
      </c>
      <c r="H171" t="s">
        <v>127</v>
      </c>
      <c r="I171" t="s">
        <v>128</v>
      </c>
      <c r="J171" t="s">
        <v>380</v>
      </c>
      <c r="K171" t="s">
        <v>75</v>
      </c>
      <c r="L171" t="s">
        <v>127</v>
      </c>
      <c r="M171" t="s">
        <v>128</v>
      </c>
      <c r="N171" t="s">
        <v>854</v>
      </c>
      <c r="O171" t="s">
        <v>78</v>
      </c>
      <c r="P171" t="str">
        <f>"003886                        "</f>
        <v xml:space="preserve">003886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7.52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0.3</v>
      </c>
      <c r="BJ171">
        <v>2.5</v>
      </c>
      <c r="BK171">
        <v>3</v>
      </c>
      <c r="BL171">
        <v>40.229999999999997</v>
      </c>
      <c r="BM171">
        <v>6.03</v>
      </c>
      <c r="BN171">
        <v>46.26</v>
      </c>
      <c r="BO171">
        <v>46.26</v>
      </c>
      <c r="BQ171" t="s">
        <v>431</v>
      </c>
      <c r="BR171" t="s">
        <v>383</v>
      </c>
      <c r="BS171" s="2">
        <v>44375</v>
      </c>
      <c r="BT171" s="3">
        <v>0.57638888888888895</v>
      </c>
      <c r="BU171" t="s">
        <v>855</v>
      </c>
      <c r="BV171" t="s">
        <v>80</v>
      </c>
      <c r="BW171" t="s">
        <v>111</v>
      </c>
      <c r="BX171" t="s">
        <v>159</v>
      </c>
      <c r="BY171">
        <v>12345.3</v>
      </c>
      <c r="CA171" t="s">
        <v>236</v>
      </c>
      <c r="CC171" t="s">
        <v>128</v>
      </c>
      <c r="CD171">
        <v>7945</v>
      </c>
      <c r="CE171" t="s">
        <v>774</v>
      </c>
      <c r="CF171" s="2">
        <v>44376</v>
      </c>
      <c r="CI171">
        <v>1</v>
      </c>
      <c r="CJ171">
        <v>1</v>
      </c>
      <c r="CK171">
        <v>22</v>
      </c>
      <c r="CL171" t="s">
        <v>80</v>
      </c>
    </row>
    <row r="172" spans="1:90" x14ac:dyDescent="0.25">
      <c r="A172" t="s">
        <v>378</v>
      </c>
      <c r="B172" t="s">
        <v>379</v>
      </c>
      <c r="C172" t="s">
        <v>72</v>
      </c>
      <c r="E172" t="str">
        <f>"GAB2003930"</f>
        <v>GAB2003930</v>
      </c>
      <c r="F172" s="2">
        <v>44372</v>
      </c>
      <c r="G172">
        <v>202112</v>
      </c>
      <c r="H172" t="s">
        <v>127</v>
      </c>
      <c r="I172" t="s">
        <v>128</v>
      </c>
      <c r="J172" t="s">
        <v>380</v>
      </c>
      <c r="K172" t="s">
        <v>75</v>
      </c>
      <c r="L172" t="s">
        <v>167</v>
      </c>
      <c r="M172" t="s">
        <v>168</v>
      </c>
      <c r="N172" t="s">
        <v>856</v>
      </c>
      <c r="O172" t="s">
        <v>78</v>
      </c>
      <c r="P172" t="str">
        <f>"CT066930                      "</f>
        <v xml:space="preserve">CT066930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57.75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3</v>
      </c>
      <c r="BJ172">
        <v>11.9</v>
      </c>
      <c r="BK172">
        <v>12</v>
      </c>
      <c r="BL172">
        <v>308.82</v>
      </c>
      <c r="BM172">
        <v>46.32</v>
      </c>
      <c r="BN172">
        <v>355.14</v>
      </c>
      <c r="BO172">
        <v>355.14</v>
      </c>
      <c r="BQ172" t="s">
        <v>747</v>
      </c>
      <c r="BR172" t="s">
        <v>383</v>
      </c>
      <c r="BS172" s="2">
        <v>44375</v>
      </c>
      <c r="BT172" s="3">
        <v>0.3888888888888889</v>
      </c>
      <c r="BU172" t="s">
        <v>857</v>
      </c>
      <c r="BV172" t="s">
        <v>79</v>
      </c>
      <c r="BY172">
        <v>59478.9</v>
      </c>
      <c r="CA172" t="s">
        <v>169</v>
      </c>
      <c r="CC172" t="s">
        <v>168</v>
      </c>
      <c r="CD172">
        <v>1501</v>
      </c>
      <c r="CE172" t="s">
        <v>858</v>
      </c>
      <c r="CF172" s="2">
        <v>44375</v>
      </c>
      <c r="CI172">
        <v>1</v>
      </c>
      <c r="CJ172">
        <v>1</v>
      </c>
      <c r="CK172">
        <v>21</v>
      </c>
      <c r="CL172" t="s">
        <v>80</v>
      </c>
    </row>
    <row r="173" spans="1:90" x14ac:dyDescent="0.25">
      <c r="A173" t="s">
        <v>378</v>
      </c>
      <c r="B173" t="s">
        <v>379</v>
      </c>
      <c r="C173" t="s">
        <v>72</v>
      </c>
      <c r="E173" t="str">
        <f>"GAB2003931"</f>
        <v>GAB2003931</v>
      </c>
      <c r="F173" s="2">
        <v>44372</v>
      </c>
      <c r="G173">
        <v>202112</v>
      </c>
      <c r="H173" t="s">
        <v>127</v>
      </c>
      <c r="I173" t="s">
        <v>128</v>
      </c>
      <c r="J173" t="s">
        <v>380</v>
      </c>
      <c r="K173" t="s">
        <v>75</v>
      </c>
      <c r="L173" t="s">
        <v>152</v>
      </c>
      <c r="M173" t="s">
        <v>153</v>
      </c>
      <c r="N173" t="s">
        <v>770</v>
      </c>
      <c r="O173" t="s">
        <v>78</v>
      </c>
      <c r="P173" t="str">
        <f>"CT066927                      "</f>
        <v xml:space="preserve">CT066927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229.34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3</v>
      </c>
      <c r="BJ173">
        <v>26.6</v>
      </c>
      <c r="BK173">
        <v>27</v>
      </c>
      <c r="BL173">
        <v>1226.46</v>
      </c>
      <c r="BM173">
        <v>183.97</v>
      </c>
      <c r="BN173">
        <v>1410.43</v>
      </c>
      <c r="BO173">
        <v>1410.43</v>
      </c>
      <c r="BQ173" t="s">
        <v>859</v>
      </c>
      <c r="BR173" t="s">
        <v>383</v>
      </c>
      <c r="BS173" s="2">
        <v>44375</v>
      </c>
      <c r="BT173" s="3">
        <v>0.4375</v>
      </c>
      <c r="BU173" t="s">
        <v>860</v>
      </c>
      <c r="BV173" t="s">
        <v>79</v>
      </c>
      <c r="BY173">
        <v>132886.13</v>
      </c>
      <c r="CA173" t="s">
        <v>240</v>
      </c>
      <c r="CC173" t="s">
        <v>153</v>
      </c>
      <c r="CD173">
        <v>1438</v>
      </c>
      <c r="CE173" t="s">
        <v>861</v>
      </c>
      <c r="CF173" s="2">
        <v>44376</v>
      </c>
      <c r="CI173">
        <v>1</v>
      </c>
      <c r="CJ173">
        <v>1</v>
      </c>
      <c r="CK173">
        <v>23</v>
      </c>
      <c r="CL173" t="s">
        <v>80</v>
      </c>
    </row>
    <row r="174" spans="1:90" x14ac:dyDescent="0.25">
      <c r="A174" t="s">
        <v>378</v>
      </c>
      <c r="B174" t="s">
        <v>379</v>
      </c>
      <c r="C174" t="s">
        <v>72</v>
      </c>
      <c r="E174" t="str">
        <f>"GAB2003932"</f>
        <v>GAB2003932</v>
      </c>
      <c r="F174" s="2">
        <v>44372</v>
      </c>
      <c r="G174">
        <v>202112</v>
      </c>
      <c r="H174" t="s">
        <v>127</v>
      </c>
      <c r="I174" t="s">
        <v>128</v>
      </c>
      <c r="J174" t="s">
        <v>380</v>
      </c>
      <c r="K174" t="s">
        <v>75</v>
      </c>
      <c r="L174" t="s">
        <v>107</v>
      </c>
      <c r="M174" t="s">
        <v>108</v>
      </c>
      <c r="N174" t="s">
        <v>862</v>
      </c>
      <c r="O174" t="s">
        <v>78</v>
      </c>
      <c r="P174" t="str">
        <f>"003887                        "</f>
        <v xml:space="preserve">003887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12.04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0.2</v>
      </c>
      <c r="BJ174">
        <v>2.1</v>
      </c>
      <c r="BK174">
        <v>2.5</v>
      </c>
      <c r="BL174">
        <v>64.37</v>
      </c>
      <c r="BM174">
        <v>9.66</v>
      </c>
      <c r="BN174">
        <v>74.03</v>
      </c>
      <c r="BO174">
        <v>74.03</v>
      </c>
      <c r="BQ174" t="s">
        <v>789</v>
      </c>
      <c r="BR174" t="s">
        <v>383</v>
      </c>
      <c r="BS174" s="2">
        <v>44375</v>
      </c>
      <c r="BT174" s="3">
        <v>0.34513888888888888</v>
      </c>
      <c r="BU174" t="s">
        <v>863</v>
      </c>
      <c r="BV174" t="s">
        <v>79</v>
      </c>
      <c r="BY174">
        <v>10470.43</v>
      </c>
      <c r="CA174" t="s">
        <v>133</v>
      </c>
      <c r="CC174" t="s">
        <v>108</v>
      </c>
      <c r="CD174">
        <v>4001</v>
      </c>
      <c r="CE174" t="s">
        <v>515</v>
      </c>
      <c r="CF174" s="2">
        <v>44376</v>
      </c>
      <c r="CI174">
        <v>1</v>
      </c>
      <c r="CJ174">
        <v>1</v>
      </c>
      <c r="CK174">
        <v>21</v>
      </c>
      <c r="CL174" t="s">
        <v>80</v>
      </c>
    </row>
    <row r="175" spans="1:90" x14ac:dyDescent="0.25">
      <c r="A175" t="s">
        <v>378</v>
      </c>
      <c r="B175" t="s">
        <v>379</v>
      </c>
      <c r="C175" t="s">
        <v>72</v>
      </c>
      <c r="E175" t="str">
        <f>"GAB2003935"</f>
        <v>GAB2003935</v>
      </c>
      <c r="F175" s="2">
        <v>44372</v>
      </c>
      <c r="G175">
        <v>202112</v>
      </c>
      <c r="H175" t="s">
        <v>127</v>
      </c>
      <c r="I175" t="s">
        <v>128</v>
      </c>
      <c r="J175" t="s">
        <v>380</v>
      </c>
      <c r="K175" t="s">
        <v>75</v>
      </c>
      <c r="L175" t="s">
        <v>95</v>
      </c>
      <c r="M175" t="s">
        <v>96</v>
      </c>
      <c r="N175" t="s">
        <v>822</v>
      </c>
      <c r="O175" t="s">
        <v>78</v>
      </c>
      <c r="P175" t="str">
        <f>"003888                        "</f>
        <v xml:space="preserve">003888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14.44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0.3</v>
      </c>
      <c r="BJ175">
        <v>2.6</v>
      </c>
      <c r="BK175">
        <v>3</v>
      </c>
      <c r="BL175">
        <v>77.23</v>
      </c>
      <c r="BM175">
        <v>11.58</v>
      </c>
      <c r="BN175">
        <v>88.81</v>
      </c>
      <c r="BO175">
        <v>88.81</v>
      </c>
      <c r="BQ175" t="s">
        <v>823</v>
      </c>
      <c r="BR175" t="s">
        <v>383</v>
      </c>
      <c r="BS175" s="2">
        <v>44375</v>
      </c>
      <c r="BT175" s="3">
        <v>0.36458333333333331</v>
      </c>
      <c r="BU175" t="s">
        <v>864</v>
      </c>
      <c r="BV175" t="s">
        <v>79</v>
      </c>
      <c r="BY175">
        <v>13178.88</v>
      </c>
      <c r="CA175" t="s">
        <v>97</v>
      </c>
      <c r="CC175" t="s">
        <v>96</v>
      </c>
      <c r="CD175">
        <v>2158</v>
      </c>
      <c r="CE175" t="s">
        <v>774</v>
      </c>
      <c r="CF175" s="2">
        <v>44376</v>
      </c>
      <c r="CI175">
        <v>1</v>
      </c>
      <c r="CJ175">
        <v>1</v>
      </c>
      <c r="CK175">
        <v>21</v>
      </c>
      <c r="CL175" t="s">
        <v>80</v>
      </c>
    </row>
    <row r="176" spans="1:90" x14ac:dyDescent="0.25">
      <c r="A176" t="s">
        <v>378</v>
      </c>
      <c r="B176" t="s">
        <v>379</v>
      </c>
      <c r="C176" t="s">
        <v>72</v>
      </c>
      <c r="E176" t="str">
        <f>"GAB2003910"</f>
        <v>GAB2003910</v>
      </c>
      <c r="F176" s="2">
        <v>44372</v>
      </c>
      <c r="G176">
        <v>202112</v>
      </c>
      <c r="H176" t="s">
        <v>127</v>
      </c>
      <c r="I176" t="s">
        <v>128</v>
      </c>
      <c r="J176" t="s">
        <v>380</v>
      </c>
      <c r="K176" t="s">
        <v>75</v>
      </c>
      <c r="L176" t="s">
        <v>358</v>
      </c>
      <c r="M176" t="s">
        <v>359</v>
      </c>
      <c r="N176" t="s">
        <v>865</v>
      </c>
      <c r="O176" t="s">
        <v>230</v>
      </c>
      <c r="P176" t="str">
        <f>"CT066897 066898               "</f>
        <v xml:space="preserve">CT066897 066898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29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10.7</v>
      </c>
      <c r="BJ176">
        <v>25.3</v>
      </c>
      <c r="BK176">
        <v>26</v>
      </c>
      <c r="BL176">
        <v>160.08000000000001</v>
      </c>
      <c r="BM176">
        <v>24.01</v>
      </c>
      <c r="BN176">
        <v>184.09</v>
      </c>
      <c r="BO176">
        <v>184.09</v>
      </c>
      <c r="BQ176" t="s">
        <v>431</v>
      </c>
      <c r="BR176" t="s">
        <v>383</v>
      </c>
      <c r="BS176" s="2">
        <v>44375</v>
      </c>
      <c r="BT176" s="3">
        <v>0.63750000000000007</v>
      </c>
      <c r="BU176" t="s">
        <v>866</v>
      </c>
      <c r="BV176" t="s">
        <v>79</v>
      </c>
      <c r="BY176">
        <v>126574.56</v>
      </c>
      <c r="CA176" t="s">
        <v>867</v>
      </c>
      <c r="CC176" t="s">
        <v>359</v>
      </c>
      <c r="CD176">
        <v>9301</v>
      </c>
      <c r="CE176" t="s">
        <v>99</v>
      </c>
      <c r="CF176" s="2">
        <v>44376</v>
      </c>
      <c r="CI176">
        <v>2</v>
      </c>
      <c r="CJ176">
        <v>1</v>
      </c>
      <c r="CK176" t="s">
        <v>234</v>
      </c>
      <c r="CL176" t="s">
        <v>80</v>
      </c>
    </row>
    <row r="177" spans="1:90" x14ac:dyDescent="0.25">
      <c r="A177" t="s">
        <v>378</v>
      </c>
      <c r="B177" t="s">
        <v>379</v>
      </c>
      <c r="C177" t="s">
        <v>72</v>
      </c>
      <c r="E177" t="str">
        <f>"GAB2003911"</f>
        <v>GAB2003911</v>
      </c>
      <c r="F177" s="2">
        <v>44372</v>
      </c>
      <c r="G177">
        <v>202112</v>
      </c>
      <c r="H177" t="s">
        <v>127</v>
      </c>
      <c r="I177" t="s">
        <v>128</v>
      </c>
      <c r="J177" t="s">
        <v>380</v>
      </c>
      <c r="K177" t="s">
        <v>75</v>
      </c>
      <c r="L177" t="s">
        <v>868</v>
      </c>
      <c r="M177" t="s">
        <v>869</v>
      </c>
      <c r="N177" t="s">
        <v>870</v>
      </c>
      <c r="O177" t="s">
        <v>230</v>
      </c>
      <c r="P177" t="str">
        <f>"CT066902                      "</f>
        <v xml:space="preserve">CT066902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28.89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2.8</v>
      </c>
      <c r="BJ177">
        <v>5.9</v>
      </c>
      <c r="BK177">
        <v>6</v>
      </c>
      <c r="BL177">
        <v>159.5</v>
      </c>
      <c r="BM177">
        <v>23.93</v>
      </c>
      <c r="BN177">
        <v>183.43</v>
      </c>
      <c r="BO177">
        <v>183.43</v>
      </c>
      <c r="BQ177" t="s">
        <v>347</v>
      </c>
      <c r="BR177" t="s">
        <v>383</v>
      </c>
      <c r="BS177" t="s">
        <v>224</v>
      </c>
      <c r="BY177">
        <v>29572.799999999999</v>
      </c>
      <c r="CC177" t="s">
        <v>869</v>
      </c>
      <c r="CD177">
        <v>8730</v>
      </c>
      <c r="CE177" t="s">
        <v>99</v>
      </c>
      <c r="CI177">
        <v>5</v>
      </c>
      <c r="CJ177" t="s">
        <v>224</v>
      </c>
      <c r="CK177" t="s">
        <v>871</v>
      </c>
      <c r="CL177" t="s">
        <v>80</v>
      </c>
    </row>
    <row r="178" spans="1:90" x14ac:dyDescent="0.25">
      <c r="A178" t="s">
        <v>378</v>
      </c>
      <c r="B178" t="s">
        <v>379</v>
      </c>
      <c r="C178" t="s">
        <v>72</v>
      </c>
      <c r="E178" t="str">
        <f>"GAB2003913"</f>
        <v>GAB2003913</v>
      </c>
      <c r="F178" s="2">
        <v>44372</v>
      </c>
      <c r="G178">
        <v>202112</v>
      </c>
      <c r="H178" t="s">
        <v>127</v>
      </c>
      <c r="I178" t="s">
        <v>128</v>
      </c>
      <c r="J178" t="s">
        <v>380</v>
      </c>
      <c r="K178" t="s">
        <v>75</v>
      </c>
      <c r="L178" t="s">
        <v>241</v>
      </c>
      <c r="M178" t="s">
        <v>242</v>
      </c>
      <c r="N178" t="s">
        <v>872</v>
      </c>
      <c r="O178" t="s">
        <v>230</v>
      </c>
      <c r="P178" t="str">
        <f>"CT066903 CT066904             "</f>
        <v xml:space="preserve">CT066903 CT066904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23.47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3.7</v>
      </c>
      <c r="BJ178">
        <v>12.9</v>
      </c>
      <c r="BK178">
        <v>13</v>
      </c>
      <c r="BL178">
        <v>130.53</v>
      </c>
      <c r="BM178">
        <v>19.579999999999998</v>
      </c>
      <c r="BN178">
        <v>150.11000000000001</v>
      </c>
      <c r="BO178">
        <v>150.11000000000001</v>
      </c>
      <c r="BQ178" t="s">
        <v>347</v>
      </c>
      <c r="BR178" t="s">
        <v>383</v>
      </c>
      <c r="BS178" s="2">
        <v>44376</v>
      </c>
      <c r="BT178" s="3">
        <v>0.45833333333333331</v>
      </c>
      <c r="BU178" t="s">
        <v>873</v>
      </c>
      <c r="BV178" t="s">
        <v>79</v>
      </c>
      <c r="BY178">
        <v>64403.199999999997</v>
      </c>
      <c r="CA178" t="s">
        <v>82</v>
      </c>
      <c r="CC178" t="s">
        <v>242</v>
      </c>
      <c r="CD178">
        <v>699</v>
      </c>
      <c r="CE178" t="s">
        <v>99</v>
      </c>
      <c r="CF178" s="2">
        <v>44376</v>
      </c>
      <c r="CI178">
        <v>3</v>
      </c>
      <c r="CJ178">
        <v>2</v>
      </c>
      <c r="CK178" t="s">
        <v>393</v>
      </c>
      <c r="CL178" t="s">
        <v>80</v>
      </c>
    </row>
    <row r="179" spans="1:90" x14ac:dyDescent="0.25">
      <c r="A179" t="s">
        <v>378</v>
      </c>
      <c r="B179" t="s">
        <v>379</v>
      </c>
      <c r="C179" t="s">
        <v>72</v>
      </c>
      <c r="E179" t="str">
        <f>"GAB2003915"</f>
        <v>GAB2003915</v>
      </c>
      <c r="F179" s="2">
        <v>44372</v>
      </c>
      <c r="G179">
        <v>202112</v>
      </c>
      <c r="H179" t="s">
        <v>127</v>
      </c>
      <c r="I179" t="s">
        <v>128</v>
      </c>
      <c r="J179" t="s">
        <v>380</v>
      </c>
      <c r="K179" t="s">
        <v>75</v>
      </c>
      <c r="L179" t="s">
        <v>238</v>
      </c>
      <c r="M179" t="s">
        <v>239</v>
      </c>
      <c r="N179" t="s">
        <v>874</v>
      </c>
      <c r="O179" t="s">
        <v>230</v>
      </c>
      <c r="P179" t="str">
        <f>"CT066683                      "</f>
        <v xml:space="preserve">CT066683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19.71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2.8</v>
      </c>
      <c r="BJ179">
        <v>6.6</v>
      </c>
      <c r="BK179">
        <v>7</v>
      </c>
      <c r="BL179">
        <v>110.42</v>
      </c>
      <c r="BM179">
        <v>16.559999999999999</v>
      </c>
      <c r="BN179">
        <v>126.98</v>
      </c>
      <c r="BO179">
        <v>126.98</v>
      </c>
      <c r="BQ179" t="s">
        <v>875</v>
      </c>
      <c r="BR179" t="s">
        <v>383</v>
      </c>
      <c r="BS179" s="2">
        <v>44375</v>
      </c>
      <c r="BT179" s="3">
        <v>0.36249999999999999</v>
      </c>
      <c r="BU179" t="s">
        <v>428</v>
      </c>
      <c r="BV179" t="s">
        <v>79</v>
      </c>
      <c r="BY179">
        <v>33177.599999999999</v>
      </c>
      <c r="CA179" t="s">
        <v>429</v>
      </c>
      <c r="CC179" t="s">
        <v>239</v>
      </c>
      <c r="CD179">
        <v>1724</v>
      </c>
      <c r="CE179" t="s">
        <v>99</v>
      </c>
      <c r="CF179" s="2">
        <v>44375</v>
      </c>
      <c r="CI179">
        <v>2</v>
      </c>
      <c r="CJ179">
        <v>1</v>
      </c>
      <c r="CK179" t="s">
        <v>234</v>
      </c>
      <c r="CL179" t="s">
        <v>80</v>
      </c>
    </row>
    <row r="180" spans="1:90" x14ac:dyDescent="0.25">
      <c r="A180" t="s">
        <v>378</v>
      </c>
      <c r="B180" t="s">
        <v>379</v>
      </c>
      <c r="C180" t="s">
        <v>72</v>
      </c>
      <c r="E180" t="str">
        <f>"GAB2003916"</f>
        <v>GAB2003916</v>
      </c>
      <c r="F180" s="2">
        <v>44372</v>
      </c>
      <c r="G180">
        <v>202112</v>
      </c>
      <c r="H180" t="s">
        <v>127</v>
      </c>
      <c r="I180" t="s">
        <v>128</v>
      </c>
      <c r="J180" t="s">
        <v>380</v>
      </c>
      <c r="K180" t="s">
        <v>75</v>
      </c>
      <c r="L180" t="s">
        <v>83</v>
      </c>
      <c r="M180" t="s">
        <v>84</v>
      </c>
      <c r="N180" t="s">
        <v>876</v>
      </c>
      <c r="O180" t="s">
        <v>230</v>
      </c>
      <c r="P180" t="str">
        <f>"CT066908                      "</f>
        <v xml:space="preserve">CT066908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19.71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4</v>
      </c>
      <c r="BJ180">
        <v>12.3</v>
      </c>
      <c r="BK180">
        <v>13</v>
      </c>
      <c r="BL180">
        <v>110.42</v>
      </c>
      <c r="BM180">
        <v>16.559999999999999</v>
      </c>
      <c r="BN180">
        <v>126.98</v>
      </c>
      <c r="BO180">
        <v>126.98</v>
      </c>
      <c r="BQ180" t="s">
        <v>809</v>
      </c>
      <c r="BR180" t="s">
        <v>383</v>
      </c>
      <c r="BS180" s="2">
        <v>44376</v>
      </c>
      <c r="BT180" s="3">
        <v>0.4375</v>
      </c>
      <c r="BU180" t="s">
        <v>877</v>
      </c>
      <c r="BV180" t="s">
        <v>79</v>
      </c>
      <c r="BY180">
        <v>61437.599999999999</v>
      </c>
      <c r="CC180" t="s">
        <v>84</v>
      </c>
      <c r="CD180">
        <v>3201</v>
      </c>
      <c r="CE180" t="s">
        <v>99</v>
      </c>
      <c r="CI180">
        <v>3</v>
      </c>
      <c r="CJ180">
        <v>2</v>
      </c>
      <c r="CK180" t="s">
        <v>234</v>
      </c>
      <c r="CL180" t="s">
        <v>80</v>
      </c>
    </row>
    <row r="181" spans="1:90" x14ac:dyDescent="0.25">
      <c r="A181" t="s">
        <v>378</v>
      </c>
      <c r="B181" t="s">
        <v>379</v>
      </c>
      <c r="C181" t="s">
        <v>72</v>
      </c>
      <c r="E181" t="str">
        <f>"GAB2003912"</f>
        <v>GAB2003912</v>
      </c>
      <c r="F181" s="2">
        <v>44372</v>
      </c>
      <c r="G181">
        <v>202112</v>
      </c>
      <c r="H181" t="s">
        <v>127</v>
      </c>
      <c r="I181" t="s">
        <v>128</v>
      </c>
      <c r="J181" t="s">
        <v>380</v>
      </c>
      <c r="K181" t="s">
        <v>75</v>
      </c>
      <c r="L181" t="s">
        <v>86</v>
      </c>
      <c r="M181" t="s">
        <v>87</v>
      </c>
      <c r="N181" t="s">
        <v>878</v>
      </c>
      <c r="O181" t="s">
        <v>230</v>
      </c>
      <c r="P181" t="str">
        <f>"CT066905                      "</f>
        <v xml:space="preserve">CT066905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23.47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2.2000000000000002</v>
      </c>
      <c r="BJ181">
        <v>5.9</v>
      </c>
      <c r="BK181">
        <v>6</v>
      </c>
      <c r="BL181">
        <v>130.53</v>
      </c>
      <c r="BM181">
        <v>19.579999999999998</v>
      </c>
      <c r="BN181">
        <v>150.11000000000001</v>
      </c>
      <c r="BO181">
        <v>150.11000000000001</v>
      </c>
      <c r="BQ181" t="s">
        <v>347</v>
      </c>
      <c r="BR181" t="s">
        <v>383</v>
      </c>
      <c r="BS181" s="2">
        <v>44375</v>
      </c>
      <c r="BT181" s="3">
        <v>0.58958333333333335</v>
      </c>
      <c r="BU181" t="s">
        <v>879</v>
      </c>
      <c r="BV181" t="s">
        <v>79</v>
      </c>
      <c r="BY181">
        <v>29747.52</v>
      </c>
      <c r="CA181" t="s">
        <v>218</v>
      </c>
      <c r="CC181" t="s">
        <v>87</v>
      </c>
      <c r="CD181">
        <v>6300</v>
      </c>
      <c r="CE181" t="s">
        <v>99</v>
      </c>
      <c r="CF181" s="2">
        <v>44375</v>
      </c>
      <c r="CI181">
        <v>4</v>
      </c>
      <c r="CJ181">
        <v>1</v>
      </c>
      <c r="CK181" t="s">
        <v>237</v>
      </c>
      <c r="CL181" t="s">
        <v>80</v>
      </c>
    </row>
    <row r="182" spans="1:90" x14ac:dyDescent="0.25">
      <c r="A182" t="s">
        <v>378</v>
      </c>
      <c r="B182" t="s">
        <v>379</v>
      </c>
      <c r="C182" t="s">
        <v>72</v>
      </c>
      <c r="E182" t="str">
        <f>"GAB2003917"</f>
        <v>GAB2003917</v>
      </c>
      <c r="F182" s="2">
        <v>44372</v>
      </c>
      <c r="G182">
        <v>202112</v>
      </c>
      <c r="H182" t="s">
        <v>127</v>
      </c>
      <c r="I182" t="s">
        <v>128</v>
      </c>
      <c r="J182" t="s">
        <v>380</v>
      </c>
      <c r="K182" t="s">
        <v>75</v>
      </c>
      <c r="L182" t="s">
        <v>840</v>
      </c>
      <c r="M182" t="s">
        <v>841</v>
      </c>
      <c r="N182" t="s">
        <v>880</v>
      </c>
      <c r="O182" t="s">
        <v>230</v>
      </c>
      <c r="P182" t="str">
        <f>"CT066907                      "</f>
        <v xml:space="preserve">CT066907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23.47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1.7</v>
      </c>
      <c r="BJ182">
        <v>4.0999999999999996</v>
      </c>
      <c r="BK182">
        <v>4</v>
      </c>
      <c r="BL182">
        <v>130.53</v>
      </c>
      <c r="BM182">
        <v>19.579999999999998</v>
      </c>
      <c r="BN182">
        <v>150.11000000000001</v>
      </c>
      <c r="BO182">
        <v>150.11000000000001</v>
      </c>
      <c r="BQ182" t="s">
        <v>881</v>
      </c>
      <c r="BR182" t="s">
        <v>383</v>
      </c>
      <c r="BS182" s="2">
        <v>44376</v>
      </c>
      <c r="BT182" s="3">
        <v>0.54027777777777775</v>
      </c>
      <c r="BU182" t="s">
        <v>882</v>
      </c>
      <c r="BV182" t="s">
        <v>79</v>
      </c>
      <c r="BY182">
        <v>20442.240000000002</v>
      </c>
      <c r="CA182" t="s">
        <v>845</v>
      </c>
      <c r="CC182" t="s">
        <v>841</v>
      </c>
      <c r="CD182">
        <v>1200</v>
      </c>
      <c r="CE182" t="s">
        <v>99</v>
      </c>
      <c r="CF182" s="2">
        <v>44376</v>
      </c>
      <c r="CI182">
        <v>3</v>
      </c>
      <c r="CJ182">
        <v>2</v>
      </c>
      <c r="CK182" t="s">
        <v>237</v>
      </c>
      <c r="CL182" t="s">
        <v>80</v>
      </c>
    </row>
    <row r="183" spans="1:90" x14ac:dyDescent="0.25">
      <c r="A183" t="s">
        <v>378</v>
      </c>
      <c r="B183" t="s">
        <v>379</v>
      </c>
      <c r="C183" t="s">
        <v>72</v>
      </c>
      <c r="E183" t="str">
        <f>"GAB2003918"</f>
        <v>GAB2003918</v>
      </c>
      <c r="F183" s="2">
        <v>44372</v>
      </c>
      <c r="G183">
        <v>202112</v>
      </c>
      <c r="H183" t="s">
        <v>127</v>
      </c>
      <c r="I183" t="s">
        <v>128</v>
      </c>
      <c r="J183" t="s">
        <v>380</v>
      </c>
      <c r="K183" t="s">
        <v>75</v>
      </c>
      <c r="L183" t="s">
        <v>83</v>
      </c>
      <c r="M183" t="s">
        <v>84</v>
      </c>
      <c r="N183" t="s">
        <v>883</v>
      </c>
      <c r="O183" t="s">
        <v>230</v>
      </c>
      <c r="P183" t="str">
        <f>"CT066880                      "</f>
        <v xml:space="preserve">CT066880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190.22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60</v>
      </c>
      <c r="BJ183">
        <v>216.6</v>
      </c>
      <c r="BK183">
        <v>217</v>
      </c>
      <c r="BL183">
        <v>1022.27</v>
      </c>
      <c r="BM183">
        <v>153.34</v>
      </c>
      <c r="BN183">
        <v>1175.6099999999999</v>
      </c>
      <c r="BO183">
        <v>1175.6099999999999</v>
      </c>
      <c r="BQ183" t="s">
        <v>884</v>
      </c>
      <c r="BR183" t="s">
        <v>383</v>
      </c>
      <c r="BS183" t="s">
        <v>224</v>
      </c>
      <c r="BY183">
        <v>1082840</v>
      </c>
      <c r="CC183" t="s">
        <v>84</v>
      </c>
      <c r="CD183">
        <v>3201</v>
      </c>
      <c r="CE183" t="s">
        <v>99</v>
      </c>
      <c r="CI183">
        <v>3</v>
      </c>
      <c r="CJ183" t="s">
        <v>224</v>
      </c>
      <c r="CK183" t="s">
        <v>234</v>
      </c>
      <c r="CL183" t="s">
        <v>80</v>
      </c>
    </row>
    <row r="184" spans="1:90" x14ac:dyDescent="0.25">
      <c r="A184" t="s">
        <v>378</v>
      </c>
      <c r="B184" t="s">
        <v>379</v>
      </c>
      <c r="C184" t="s">
        <v>72</v>
      </c>
      <c r="E184" t="str">
        <f>"GAB2003925"</f>
        <v>GAB2003925</v>
      </c>
      <c r="F184" s="2">
        <v>44372</v>
      </c>
      <c r="G184">
        <v>202112</v>
      </c>
      <c r="H184" t="s">
        <v>127</v>
      </c>
      <c r="I184" t="s">
        <v>128</v>
      </c>
      <c r="J184" t="s">
        <v>380</v>
      </c>
      <c r="K184" t="s">
        <v>75</v>
      </c>
      <c r="L184" t="s">
        <v>76</v>
      </c>
      <c r="M184" t="s">
        <v>77</v>
      </c>
      <c r="N184" t="s">
        <v>885</v>
      </c>
      <c r="O184" t="s">
        <v>230</v>
      </c>
      <c r="P184" t="str">
        <f>"CT066854                      "</f>
        <v xml:space="preserve">CT066854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19.71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4.3</v>
      </c>
      <c r="BJ184">
        <v>7.2</v>
      </c>
      <c r="BK184">
        <v>8</v>
      </c>
      <c r="BL184">
        <v>110.42</v>
      </c>
      <c r="BM184">
        <v>16.559999999999999</v>
      </c>
      <c r="BN184">
        <v>126.98</v>
      </c>
      <c r="BO184">
        <v>126.98</v>
      </c>
      <c r="BQ184" t="s">
        <v>886</v>
      </c>
      <c r="BR184" t="s">
        <v>383</v>
      </c>
      <c r="BS184" s="2">
        <v>44375</v>
      </c>
      <c r="BT184" s="3">
        <v>0.38680555555555557</v>
      </c>
      <c r="BU184" t="s">
        <v>887</v>
      </c>
      <c r="BV184" t="s">
        <v>79</v>
      </c>
      <c r="BY184">
        <v>35986.35</v>
      </c>
      <c r="CA184" t="s">
        <v>368</v>
      </c>
      <c r="CC184" t="s">
        <v>77</v>
      </c>
      <c r="CD184">
        <v>1686</v>
      </c>
      <c r="CE184" t="s">
        <v>99</v>
      </c>
      <c r="CF184" s="2">
        <v>44375</v>
      </c>
      <c r="CI184">
        <v>2</v>
      </c>
      <c r="CJ184">
        <v>1</v>
      </c>
      <c r="CK184" t="s">
        <v>234</v>
      </c>
      <c r="CL184" t="s">
        <v>80</v>
      </c>
    </row>
    <row r="185" spans="1:90" x14ac:dyDescent="0.25">
      <c r="A185" t="s">
        <v>378</v>
      </c>
      <c r="B185" t="s">
        <v>379</v>
      </c>
      <c r="C185" t="s">
        <v>72</v>
      </c>
      <c r="E185" t="str">
        <f>"GAB2003929"</f>
        <v>GAB2003929</v>
      </c>
      <c r="F185" s="2">
        <v>44372</v>
      </c>
      <c r="G185">
        <v>202112</v>
      </c>
      <c r="H185" t="s">
        <v>127</v>
      </c>
      <c r="I185" t="s">
        <v>128</v>
      </c>
      <c r="J185" t="s">
        <v>380</v>
      </c>
      <c r="K185" t="s">
        <v>75</v>
      </c>
      <c r="L185" t="s">
        <v>127</v>
      </c>
      <c r="M185" t="s">
        <v>128</v>
      </c>
      <c r="N185" t="s">
        <v>888</v>
      </c>
      <c r="O185" t="s">
        <v>78</v>
      </c>
      <c r="P185" t="str">
        <f>"CT066928                      "</f>
        <v xml:space="preserve">CT066928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7.52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0.6</v>
      </c>
      <c r="BJ185">
        <v>1.6</v>
      </c>
      <c r="BK185">
        <v>2</v>
      </c>
      <c r="BL185">
        <v>40.229999999999997</v>
      </c>
      <c r="BM185">
        <v>6.03</v>
      </c>
      <c r="BN185">
        <v>46.26</v>
      </c>
      <c r="BO185">
        <v>46.26</v>
      </c>
      <c r="BQ185" t="s">
        <v>889</v>
      </c>
      <c r="BR185" t="s">
        <v>383</v>
      </c>
      <c r="BS185" s="2">
        <v>44375</v>
      </c>
      <c r="BT185" s="3">
        <v>0.57847222222222217</v>
      </c>
      <c r="BU185" t="s">
        <v>890</v>
      </c>
      <c r="BV185" t="s">
        <v>80</v>
      </c>
      <c r="BW185" t="s">
        <v>111</v>
      </c>
      <c r="BX185" t="s">
        <v>159</v>
      </c>
      <c r="BY185">
        <v>8078.07</v>
      </c>
      <c r="CA185" t="s">
        <v>171</v>
      </c>
      <c r="CC185" t="s">
        <v>128</v>
      </c>
      <c r="CD185">
        <v>7806</v>
      </c>
      <c r="CE185" t="s">
        <v>547</v>
      </c>
      <c r="CF185" s="2">
        <v>44376</v>
      </c>
      <c r="CI185">
        <v>1</v>
      </c>
      <c r="CJ185">
        <v>1</v>
      </c>
      <c r="CK185">
        <v>22</v>
      </c>
      <c r="CL185" t="s">
        <v>80</v>
      </c>
    </row>
    <row r="186" spans="1:90" x14ac:dyDescent="0.25">
      <c r="A186" t="s">
        <v>378</v>
      </c>
      <c r="B186" t="s">
        <v>379</v>
      </c>
      <c r="C186" t="s">
        <v>72</v>
      </c>
      <c r="E186" t="str">
        <f>"GAB2003921"</f>
        <v>GAB2003921</v>
      </c>
      <c r="F186" s="2">
        <v>44372</v>
      </c>
      <c r="G186">
        <v>202112</v>
      </c>
      <c r="H186" t="s">
        <v>127</v>
      </c>
      <c r="I186" t="s">
        <v>128</v>
      </c>
      <c r="J186" t="s">
        <v>380</v>
      </c>
      <c r="K186" t="s">
        <v>75</v>
      </c>
      <c r="L186" t="s">
        <v>73</v>
      </c>
      <c r="M186" t="s">
        <v>74</v>
      </c>
      <c r="N186" t="s">
        <v>460</v>
      </c>
      <c r="O186" t="s">
        <v>78</v>
      </c>
      <c r="P186" t="str">
        <f>"ATT:MICHELLE RALL             "</f>
        <v xml:space="preserve">ATT:MICHELLE RALL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14.44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0.4</v>
      </c>
      <c r="BJ186">
        <v>2.8</v>
      </c>
      <c r="BK186">
        <v>3</v>
      </c>
      <c r="BL186">
        <v>77.23</v>
      </c>
      <c r="BM186">
        <v>11.58</v>
      </c>
      <c r="BN186">
        <v>88.81</v>
      </c>
      <c r="BO186">
        <v>88.81</v>
      </c>
      <c r="BQ186" t="s">
        <v>461</v>
      </c>
      <c r="BR186" t="s">
        <v>383</v>
      </c>
      <c r="BS186" s="2">
        <v>44375</v>
      </c>
      <c r="BT186" s="3">
        <v>0.38263888888888892</v>
      </c>
      <c r="BU186" t="s">
        <v>726</v>
      </c>
      <c r="BV186" t="s">
        <v>79</v>
      </c>
      <c r="BY186">
        <v>13884.75</v>
      </c>
      <c r="CA186" t="s">
        <v>463</v>
      </c>
      <c r="CC186" t="s">
        <v>74</v>
      </c>
      <c r="CD186">
        <v>157</v>
      </c>
      <c r="CE186" t="s">
        <v>891</v>
      </c>
      <c r="CF186" s="2">
        <v>44375</v>
      </c>
      <c r="CI186">
        <v>1</v>
      </c>
      <c r="CJ186">
        <v>1</v>
      </c>
      <c r="CK186">
        <v>21</v>
      </c>
      <c r="CL186" t="s">
        <v>80</v>
      </c>
    </row>
    <row r="187" spans="1:90" x14ac:dyDescent="0.25">
      <c r="A187" t="s">
        <v>378</v>
      </c>
      <c r="B187" t="s">
        <v>379</v>
      </c>
      <c r="C187" t="s">
        <v>72</v>
      </c>
      <c r="E187" t="str">
        <f>"GAB2003919"</f>
        <v>GAB2003919</v>
      </c>
      <c r="F187" s="2">
        <v>44372</v>
      </c>
      <c r="G187">
        <v>202112</v>
      </c>
      <c r="H187" t="s">
        <v>127</v>
      </c>
      <c r="I187" t="s">
        <v>128</v>
      </c>
      <c r="J187" t="s">
        <v>380</v>
      </c>
      <c r="K187" t="s">
        <v>75</v>
      </c>
      <c r="L187" t="s">
        <v>120</v>
      </c>
      <c r="M187" t="s">
        <v>121</v>
      </c>
      <c r="N187" t="s">
        <v>892</v>
      </c>
      <c r="O187" t="s">
        <v>78</v>
      </c>
      <c r="P187" t="str">
        <f>"003880 003881                 "</f>
        <v xml:space="preserve">003880 003881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39.93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2.6</v>
      </c>
      <c r="BJ187">
        <v>5.9</v>
      </c>
      <c r="BK187">
        <v>6</v>
      </c>
      <c r="BL187">
        <v>213.53</v>
      </c>
      <c r="BM187">
        <v>32.03</v>
      </c>
      <c r="BN187">
        <v>245.56</v>
      </c>
      <c r="BO187">
        <v>245.56</v>
      </c>
      <c r="BQ187" t="s">
        <v>893</v>
      </c>
      <c r="BR187" t="s">
        <v>383</v>
      </c>
      <c r="BS187" s="2">
        <v>44375</v>
      </c>
      <c r="BT187" s="3">
        <v>0.4909722222222222</v>
      </c>
      <c r="BU187" t="s">
        <v>894</v>
      </c>
      <c r="BV187" t="s">
        <v>79</v>
      </c>
      <c r="BY187">
        <v>29475.200000000001</v>
      </c>
      <c r="CA187" t="s">
        <v>122</v>
      </c>
      <c r="CC187" t="s">
        <v>121</v>
      </c>
      <c r="CD187">
        <v>7130</v>
      </c>
      <c r="CE187" t="s">
        <v>895</v>
      </c>
      <c r="CF187" s="2">
        <v>44376</v>
      </c>
      <c r="CI187">
        <v>1</v>
      </c>
      <c r="CJ187">
        <v>1</v>
      </c>
      <c r="CK187">
        <v>24</v>
      </c>
      <c r="CL187" t="s">
        <v>80</v>
      </c>
    </row>
    <row r="188" spans="1:90" x14ac:dyDescent="0.25">
      <c r="A188" t="s">
        <v>378</v>
      </c>
      <c r="B188" t="s">
        <v>379</v>
      </c>
      <c r="C188" t="s">
        <v>72</v>
      </c>
      <c r="E188" t="str">
        <f>"GAB2003920"</f>
        <v>GAB2003920</v>
      </c>
      <c r="F188" s="2">
        <v>44372</v>
      </c>
      <c r="G188">
        <v>202112</v>
      </c>
      <c r="H188" t="s">
        <v>127</v>
      </c>
      <c r="I188" t="s">
        <v>128</v>
      </c>
      <c r="J188" t="s">
        <v>380</v>
      </c>
      <c r="K188" t="s">
        <v>75</v>
      </c>
      <c r="L188" t="s">
        <v>127</v>
      </c>
      <c r="M188" t="s">
        <v>128</v>
      </c>
      <c r="N188" t="s">
        <v>896</v>
      </c>
      <c r="O188" t="s">
        <v>78</v>
      </c>
      <c r="P188" t="str">
        <f>"CT066910                      "</f>
        <v xml:space="preserve">CT066910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7.52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0.5</v>
      </c>
      <c r="BJ188">
        <v>1.8</v>
      </c>
      <c r="BK188">
        <v>2</v>
      </c>
      <c r="BL188">
        <v>40.229999999999997</v>
      </c>
      <c r="BM188">
        <v>6.03</v>
      </c>
      <c r="BN188">
        <v>46.26</v>
      </c>
      <c r="BO188">
        <v>46.26</v>
      </c>
      <c r="BQ188" t="s">
        <v>897</v>
      </c>
      <c r="BR188" t="s">
        <v>383</v>
      </c>
      <c r="BS188" s="2">
        <v>44375</v>
      </c>
      <c r="BT188" s="3">
        <v>0.47916666666666669</v>
      </c>
      <c r="BU188" t="s">
        <v>898</v>
      </c>
      <c r="BV188" t="s">
        <v>79</v>
      </c>
      <c r="BY188">
        <v>8991.18</v>
      </c>
      <c r="CA188" t="s">
        <v>160</v>
      </c>
      <c r="CC188" t="s">
        <v>128</v>
      </c>
      <c r="CD188">
        <v>7806</v>
      </c>
      <c r="CE188" t="s">
        <v>524</v>
      </c>
      <c r="CF188" s="2">
        <v>44376</v>
      </c>
      <c r="CI188">
        <v>1</v>
      </c>
      <c r="CJ188">
        <v>1</v>
      </c>
      <c r="CK188">
        <v>22</v>
      </c>
      <c r="CL188" t="s">
        <v>80</v>
      </c>
    </row>
    <row r="189" spans="1:90" x14ac:dyDescent="0.25">
      <c r="A189" t="s">
        <v>378</v>
      </c>
      <c r="B189" t="s">
        <v>379</v>
      </c>
      <c r="C189" t="s">
        <v>72</v>
      </c>
      <c r="E189" t="str">
        <f>"GAB2003927"</f>
        <v>GAB2003927</v>
      </c>
      <c r="F189" s="2">
        <v>44372</v>
      </c>
      <c r="G189">
        <v>202112</v>
      </c>
      <c r="H189" t="s">
        <v>127</v>
      </c>
      <c r="I189" t="s">
        <v>128</v>
      </c>
      <c r="J189" t="s">
        <v>380</v>
      </c>
      <c r="K189" t="s">
        <v>75</v>
      </c>
      <c r="L189" t="s">
        <v>109</v>
      </c>
      <c r="M189" t="s">
        <v>110</v>
      </c>
      <c r="N189" t="s">
        <v>519</v>
      </c>
      <c r="O189" t="s">
        <v>78</v>
      </c>
      <c r="P189" t="str">
        <f>"CT066924                      "</f>
        <v xml:space="preserve">CT066924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14.44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0.2</v>
      </c>
      <c r="BJ189">
        <v>2.7</v>
      </c>
      <c r="BK189">
        <v>3</v>
      </c>
      <c r="BL189">
        <v>77.23</v>
      </c>
      <c r="BM189">
        <v>11.58</v>
      </c>
      <c r="BN189">
        <v>88.81</v>
      </c>
      <c r="BO189">
        <v>88.81</v>
      </c>
      <c r="BQ189" t="s">
        <v>899</v>
      </c>
      <c r="BR189" t="s">
        <v>383</v>
      </c>
      <c r="BS189" s="2">
        <v>44375</v>
      </c>
      <c r="BT189" s="3">
        <v>0.3979166666666667</v>
      </c>
      <c r="BU189" t="s">
        <v>900</v>
      </c>
      <c r="BV189" t="s">
        <v>79</v>
      </c>
      <c r="BY189">
        <v>13744.32</v>
      </c>
      <c r="CA189" t="s">
        <v>283</v>
      </c>
      <c r="CC189" t="s">
        <v>110</v>
      </c>
      <c r="CD189">
        <v>2021</v>
      </c>
      <c r="CE189" t="s">
        <v>505</v>
      </c>
      <c r="CF189" s="2">
        <v>44376</v>
      </c>
      <c r="CI189">
        <v>1</v>
      </c>
      <c r="CJ189">
        <v>1</v>
      </c>
      <c r="CK189">
        <v>21</v>
      </c>
      <c r="CL189" t="s">
        <v>80</v>
      </c>
    </row>
    <row r="190" spans="1:90" x14ac:dyDescent="0.25">
      <c r="A190" t="s">
        <v>378</v>
      </c>
      <c r="B190" t="s">
        <v>379</v>
      </c>
      <c r="C190" t="s">
        <v>72</v>
      </c>
      <c r="E190" t="str">
        <f>"GAB2003914"</f>
        <v>GAB2003914</v>
      </c>
      <c r="F190" s="2">
        <v>44372</v>
      </c>
      <c r="G190">
        <v>202112</v>
      </c>
      <c r="H190" t="s">
        <v>127</v>
      </c>
      <c r="I190" t="s">
        <v>128</v>
      </c>
      <c r="J190" t="s">
        <v>380</v>
      </c>
      <c r="K190" t="s">
        <v>75</v>
      </c>
      <c r="L190" t="s">
        <v>221</v>
      </c>
      <c r="M190" t="s">
        <v>222</v>
      </c>
      <c r="N190" t="s">
        <v>687</v>
      </c>
      <c r="O190" t="s">
        <v>78</v>
      </c>
      <c r="P190" t="str">
        <f>"CT066906                      "</f>
        <v xml:space="preserve">CT066906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22.87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0.1</v>
      </c>
      <c r="BJ190">
        <v>2.2999999999999998</v>
      </c>
      <c r="BK190">
        <v>2.5</v>
      </c>
      <c r="BL190">
        <v>122.31</v>
      </c>
      <c r="BM190">
        <v>18.350000000000001</v>
      </c>
      <c r="BN190">
        <v>140.66</v>
      </c>
      <c r="BO190">
        <v>140.66</v>
      </c>
      <c r="BQ190" t="s">
        <v>688</v>
      </c>
      <c r="BR190" t="s">
        <v>383</v>
      </c>
      <c r="BS190" s="2">
        <v>44375</v>
      </c>
      <c r="BT190" s="3">
        <v>0.35486111111111113</v>
      </c>
      <c r="BU190" t="s">
        <v>901</v>
      </c>
      <c r="BV190" t="s">
        <v>79</v>
      </c>
      <c r="BY190">
        <v>11308.5</v>
      </c>
      <c r="CA190" t="s">
        <v>223</v>
      </c>
      <c r="CC190" t="s">
        <v>222</v>
      </c>
      <c r="CD190">
        <v>1900</v>
      </c>
      <c r="CE190" t="s">
        <v>505</v>
      </c>
      <c r="CF190" s="2">
        <v>44376</v>
      </c>
      <c r="CI190">
        <v>1</v>
      </c>
      <c r="CJ190">
        <v>1</v>
      </c>
      <c r="CK190">
        <v>23</v>
      </c>
      <c r="CL190" t="s">
        <v>80</v>
      </c>
    </row>
    <row r="191" spans="1:90" x14ac:dyDescent="0.25">
      <c r="A191" t="s">
        <v>378</v>
      </c>
      <c r="B191" t="s">
        <v>379</v>
      </c>
      <c r="C191" t="s">
        <v>72</v>
      </c>
      <c r="E191" t="str">
        <f>"GAB2003924"</f>
        <v>GAB2003924</v>
      </c>
      <c r="F191" s="2">
        <v>44372</v>
      </c>
      <c r="G191">
        <v>202112</v>
      </c>
      <c r="H191" t="s">
        <v>127</v>
      </c>
      <c r="I191" t="s">
        <v>128</v>
      </c>
      <c r="J191" t="s">
        <v>380</v>
      </c>
      <c r="K191" t="s">
        <v>75</v>
      </c>
      <c r="L191" t="s">
        <v>157</v>
      </c>
      <c r="M191" t="s">
        <v>157</v>
      </c>
      <c r="N191" t="s">
        <v>538</v>
      </c>
      <c r="O191" t="s">
        <v>78</v>
      </c>
      <c r="P191" t="str">
        <f>"CT066915                      "</f>
        <v xml:space="preserve">CT066915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13.54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0.1</v>
      </c>
      <c r="BJ191">
        <v>1.4</v>
      </c>
      <c r="BK191">
        <v>1.5</v>
      </c>
      <c r="BL191">
        <v>72.42</v>
      </c>
      <c r="BM191">
        <v>10.86</v>
      </c>
      <c r="BN191">
        <v>83.28</v>
      </c>
      <c r="BO191">
        <v>83.28</v>
      </c>
      <c r="BQ191" t="s">
        <v>539</v>
      </c>
      <c r="BR191" t="s">
        <v>383</v>
      </c>
      <c r="BS191" s="2">
        <v>44375</v>
      </c>
      <c r="BT191" s="3">
        <v>0.4458333333333333</v>
      </c>
      <c r="BU191" t="s">
        <v>227</v>
      </c>
      <c r="BV191" t="s">
        <v>79</v>
      </c>
      <c r="BY191">
        <v>6776</v>
      </c>
      <c r="CA191" t="s">
        <v>158</v>
      </c>
      <c r="CC191" t="s">
        <v>157</v>
      </c>
      <c r="CD191">
        <v>7646</v>
      </c>
      <c r="CE191" t="s">
        <v>515</v>
      </c>
      <c r="CF191" s="2">
        <v>44376</v>
      </c>
      <c r="CI191">
        <v>1</v>
      </c>
      <c r="CJ191">
        <v>1</v>
      </c>
      <c r="CK191">
        <v>24</v>
      </c>
      <c r="CL191" t="s">
        <v>80</v>
      </c>
    </row>
    <row r="192" spans="1:90" x14ac:dyDescent="0.25">
      <c r="A192" t="s">
        <v>378</v>
      </c>
      <c r="B192" t="s">
        <v>379</v>
      </c>
      <c r="C192" t="s">
        <v>72</v>
      </c>
      <c r="E192" t="str">
        <f>"GAB2003909"</f>
        <v>GAB2003909</v>
      </c>
      <c r="F192" s="2">
        <v>44372</v>
      </c>
      <c r="G192">
        <v>202112</v>
      </c>
      <c r="H192" t="s">
        <v>127</v>
      </c>
      <c r="I192" t="s">
        <v>128</v>
      </c>
      <c r="J192" t="s">
        <v>380</v>
      </c>
      <c r="K192" t="s">
        <v>75</v>
      </c>
      <c r="L192" t="s">
        <v>204</v>
      </c>
      <c r="M192" t="s">
        <v>205</v>
      </c>
      <c r="N192" t="s">
        <v>902</v>
      </c>
      <c r="O192" t="s">
        <v>78</v>
      </c>
      <c r="P192" t="str">
        <f>"CT066895                      "</f>
        <v xml:space="preserve">CT066895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22.87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0.1</v>
      </c>
      <c r="BJ192">
        <v>2.2000000000000002</v>
      </c>
      <c r="BK192">
        <v>2.5</v>
      </c>
      <c r="BL192">
        <v>122.31</v>
      </c>
      <c r="BM192">
        <v>18.350000000000001</v>
      </c>
      <c r="BN192">
        <v>140.66</v>
      </c>
      <c r="BO192">
        <v>140.66</v>
      </c>
      <c r="BQ192" t="s">
        <v>903</v>
      </c>
      <c r="BR192" t="s">
        <v>383</v>
      </c>
      <c r="BS192" s="2">
        <v>44375</v>
      </c>
      <c r="BT192" s="3">
        <v>0.35694444444444445</v>
      </c>
      <c r="BU192" t="s">
        <v>904</v>
      </c>
      <c r="BV192" t="s">
        <v>79</v>
      </c>
      <c r="BY192">
        <v>11043.03</v>
      </c>
      <c r="CA192" t="s">
        <v>264</v>
      </c>
      <c r="CC192" t="s">
        <v>205</v>
      </c>
      <c r="CD192">
        <v>300</v>
      </c>
      <c r="CE192" t="s">
        <v>505</v>
      </c>
      <c r="CF192" s="2">
        <v>44375</v>
      </c>
      <c r="CI192">
        <v>1</v>
      </c>
      <c r="CJ192">
        <v>1</v>
      </c>
      <c r="CK192">
        <v>23</v>
      </c>
      <c r="CL192" t="s">
        <v>80</v>
      </c>
    </row>
    <row r="193" spans="1:90" x14ac:dyDescent="0.25">
      <c r="A193" t="s">
        <v>378</v>
      </c>
      <c r="B193" t="s">
        <v>379</v>
      </c>
      <c r="C193" t="s">
        <v>72</v>
      </c>
      <c r="E193" t="str">
        <f>"GAB2003928"</f>
        <v>GAB2003928</v>
      </c>
      <c r="F193" s="2">
        <v>44372</v>
      </c>
      <c r="G193">
        <v>202112</v>
      </c>
      <c r="H193" t="s">
        <v>127</v>
      </c>
      <c r="I193" t="s">
        <v>128</v>
      </c>
      <c r="J193" t="s">
        <v>380</v>
      </c>
      <c r="K193" t="s">
        <v>75</v>
      </c>
      <c r="L193" t="s">
        <v>127</v>
      </c>
      <c r="M193" t="s">
        <v>128</v>
      </c>
      <c r="N193" t="s">
        <v>827</v>
      </c>
      <c r="O193" t="s">
        <v>78</v>
      </c>
      <c r="P193" t="str">
        <f>"003882                        "</f>
        <v xml:space="preserve">003882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7.52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0.9</v>
      </c>
      <c r="BJ193">
        <v>2.5</v>
      </c>
      <c r="BK193">
        <v>3</v>
      </c>
      <c r="BL193">
        <v>40.229999999999997</v>
      </c>
      <c r="BM193">
        <v>6.03</v>
      </c>
      <c r="BN193">
        <v>46.26</v>
      </c>
      <c r="BO193">
        <v>46.26</v>
      </c>
      <c r="BQ193" t="s">
        <v>828</v>
      </c>
      <c r="BR193" t="s">
        <v>383</v>
      </c>
      <c r="BS193" s="2">
        <v>44375</v>
      </c>
      <c r="BT193" s="3">
        <v>0.46875</v>
      </c>
      <c r="BU193" t="s">
        <v>905</v>
      </c>
      <c r="BV193" t="s">
        <v>80</v>
      </c>
      <c r="BW193" t="s">
        <v>111</v>
      </c>
      <c r="BX193" t="s">
        <v>159</v>
      </c>
      <c r="BY193">
        <v>12425.35</v>
      </c>
      <c r="CA193" t="s">
        <v>236</v>
      </c>
      <c r="CC193" t="s">
        <v>128</v>
      </c>
      <c r="CD193">
        <v>7800</v>
      </c>
      <c r="CE193" t="s">
        <v>906</v>
      </c>
      <c r="CF193" s="2">
        <v>44376</v>
      </c>
      <c r="CI193">
        <v>1</v>
      </c>
      <c r="CJ193">
        <v>1</v>
      </c>
      <c r="CK193">
        <v>22</v>
      </c>
      <c r="CL193" t="s">
        <v>80</v>
      </c>
    </row>
    <row r="194" spans="1:90" x14ac:dyDescent="0.25">
      <c r="A194" t="s">
        <v>378</v>
      </c>
      <c r="B194" t="s">
        <v>379</v>
      </c>
      <c r="C194" t="s">
        <v>72</v>
      </c>
      <c r="E194" t="str">
        <f>"GAB2003906"</f>
        <v>GAB2003906</v>
      </c>
      <c r="F194" s="2">
        <v>44372</v>
      </c>
      <c r="G194">
        <v>202112</v>
      </c>
      <c r="H194" t="s">
        <v>127</v>
      </c>
      <c r="I194" t="s">
        <v>128</v>
      </c>
      <c r="J194" t="s">
        <v>380</v>
      </c>
      <c r="K194" t="s">
        <v>75</v>
      </c>
      <c r="L194" t="s">
        <v>73</v>
      </c>
      <c r="M194" t="s">
        <v>74</v>
      </c>
      <c r="N194" t="s">
        <v>522</v>
      </c>
      <c r="O194" t="s">
        <v>78</v>
      </c>
      <c r="P194" t="str">
        <f>"003875                        "</f>
        <v xml:space="preserve">003875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14.44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0.2</v>
      </c>
      <c r="BJ194">
        <v>2.8</v>
      </c>
      <c r="BK194">
        <v>3</v>
      </c>
      <c r="BL194">
        <v>77.23</v>
      </c>
      <c r="BM194">
        <v>11.58</v>
      </c>
      <c r="BN194">
        <v>88.81</v>
      </c>
      <c r="BO194">
        <v>88.81</v>
      </c>
      <c r="BQ194" t="s">
        <v>709</v>
      </c>
      <c r="BR194" t="s">
        <v>383</v>
      </c>
      <c r="BS194" s="2">
        <v>44375</v>
      </c>
      <c r="BT194" s="3">
        <v>0.40277777777777773</v>
      </c>
      <c r="BU194" t="s">
        <v>907</v>
      </c>
      <c r="BV194" t="s">
        <v>79</v>
      </c>
      <c r="BY194">
        <v>13817.1</v>
      </c>
      <c r="CA194" t="s">
        <v>179</v>
      </c>
      <c r="CC194" t="s">
        <v>74</v>
      </c>
      <c r="CD194">
        <v>2</v>
      </c>
      <c r="CE194" t="s">
        <v>515</v>
      </c>
      <c r="CF194" s="2">
        <v>44375</v>
      </c>
      <c r="CI194">
        <v>1</v>
      </c>
      <c r="CJ194">
        <v>1</v>
      </c>
      <c r="CK194">
        <v>21</v>
      </c>
      <c r="CL194" t="s">
        <v>80</v>
      </c>
    </row>
    <row r="195" spans="1:90" x14ac:dyDescent="0.25">
      <c r="A195" t="s">
        <v>378</v>
      </c>
      <c r="B195" t="s">
        <v>379</v>
      </c>
      <c r="C195" t="s">
        <v>72</v>
      </c>
      <c r="E195" t="str">
        <f>"GAB2003806"</f>
        <v>GAB2003806</v>
      </c>
      <c r="F195" s="2">
        <v>44368</v>
      </c>
      <c r="G195">
        <v>202112</v>
      </c>
      <c r="H195" t="s">
        <v>127</v>
      </c>
      <c r="I195" t="s">
        <v>128</v>
      </c>
      <c r="J195" t="s">
        <v>380</v>
      </c>
      <c r="K195" t="s">
        <v>75</v>
      </c>
      <c r="L195" t="s">
        <v>107</v>
      </c>
      <c r="M195" t="s">
        <v>108</v>
      </c>
      <c r="N195" t="s">
        <v>862</v>
      </c>
      <c r="O195" t="s">
        <v>78</v>
      </c>
      <c r="P195" t="str">
        <f>"003827                        "</f>
        <v xml:space="preserve">003827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9.6300000000000008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0.8</v>
      </c>
      <c r="BJ195">
        <v>1.7</v>
      </c>
      <c r="BK195">
        <v>2</v>
      </c>
      <c r="BL195">
        <v>51.5</v>
      </c>
      <c r="BM195">
        <v>7.73</v>
      </c>
      <c r="BN195">
        <v>59.23</v>
      </c>
      <c r="BO195">
        <v>59.23</v>
      </c>
      <c r="BQ195" t="s">
        <v>526</v>
      </c>
      <c r="BR195" t="s">
        <v>383</v>
      </c>
      <c r="BS195" s="2">
        <v>44370</v>
      </c>
      <c r="BT195" s="3">
        <v>0.35069444444444442</v>
      </c>
      <c r="BU195" t="s">
        <v>908</v>
      </c>
      <c r="BV195" t="s">
        <v>80</v>
      </c>
      <c r="BW195" t="s">
        <v>135</v>
      </c>
      <c r="BX195" t="s">
        <v>231</v>
      </c>
      <c r="BY195">
        <v>8332.5</v>
      </c>
      <c r="CA195" t="s">
        <v>217</v>
      </c>
      <c r="CC195" t="s">
        <v>108</v>
      </c>
      <c r="CD195">
        <v>4001</v>
      </c>
      <c r="CE195" t="s">
        <v>613</v>
      </c>
      <c r="CF195" s="2">
        <v>44371</v>
      </c>
      <c r="CI195">
        <v>1</v>
      </c>
      <c r="CJ195">
        <v>2</v>
      </c>
      <c r="CK195">
        <v>21</v>
      </c>
      <c r="CL195" t="s">
        <v>80</v>
      </c>
    </row>
    <row r="196" spans="1:90" x14ac:dyDescent="0.25">
      <c r="A196" t="s">
        <v>378</v>
      </c>
      <c r="B196" t="s">
        <v>379</v>
      </c>
      <c r="C196" t="s">
        <v>72</v>
      </c>
      <c r="E196" t="str">
        <f>"GAB2003794"</f>
        <v>GAB2003794</v>
      </c>
      <c r="F196" s="2">
        <v>44368</v>
      </c>
      <c r="G196">
        <v>202112</v>
      </c>
      <c r="H196" t="s">
        <v>127</v>
      </c>
      <c r="I196" t="s">
        <v>128</v>
      </c>
      <c r="J196" t="s">
        <v>380</v>
      </c>
      <c r="K196" t="s">
        <v>75</v>
      </c>
      <c r="L196" t="s">
        <v>73</v>
      </c>
      <c r="M196" t="s">
        <v>74</v>
      </c>
      <c r="N196" t="s">
        <v>909</v>
      </c>
      <c r="O196" t="s">
        <v>78</v>
      </c>
      <c r="P196" t="str">
        <f>"003820                        "</f>
        <v xml:space="preserve">003820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16.850000000000001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0.3</v>
      </c>
      <c r="BJ196">
        <v>3.2</v>
      </c>
      <c r="BK196">
        <v>3.5</v>
      </c>
      <c r="BL196">
        <v>90.1</v>
      </c>
      <c r="BM196">
        <v>13.52</v>
      </c>
      <c r="BN196">
        <v>103.62</v>
      </c>
      <c r="BO196">
        <v>103.62</v>
      </c>
      <c r="BQ196" t="s">
        <v>910</v>
      </c>
      <c r="BR196" t="s">
        <v>383</v>
      </c>
      <c r="BS196" s="2">
        <v>44369</v>
      </c>
      <c r="BT196" s="3">
        <v>0.40902777777777777</v>
      </c>
      <c r="BU196" t="s">
        <v>911</v>
      </c>
      <c r="BV196" t="s">
        <v>79</v>
      </c>
      <c r="BY196">
        <v>16227.28</v>
      </c>
      <c r="CA196" t="s">
        <v>912</v>
      </c>
      <c r="CC196" t="s">
        <v>74</v>
      </c>
      <c r="CD196">
        <v>2</v>
      </c>
      <c r="CE196" t="s">
        <v>472</v>
      </c>
      <c r="CF196" s="2">
        <v>44369</v>
      </c>
      <c r="CI196">
        <v>1</v>
      </c>
      <c r="CJ196">
        <v>1</v>
      </c>
      <c r="CK196">
        <v>21</v>
      </c>
      <c r="CL196" t="s">
        <v>80</v>
      </c>
    </row>
    <row r="197" spans="1:90" x14ac:dyDescent="0.25">
      <c r="A197" t="s">
        <v>378</v>
      </c>
      <c r="B197" t="s">
        <v>379</v>
      </c>
      <c r="C197" t="s">
        <v>72</v>
      </c>
      <c r="E197" t="str">
        <f>"GAB2003805"</f>
        <v>GAB2003805</v>
      </c>
      <c r="F197" s="2">
        <v>44368</v>
      </c>
      <c r="G197">
        <v>202112</v>
      </c>
      <c r="H197" t="s">
        <v>127</v>
      </c>
      <c r="I197" t="s">
        <v>128</v>
      </c>
      <c r="J197" t="s">
        <v>380</v>
      </c>
      <c r="K197" t="s">
        <v>75</v>
      </c>
      <c r="L197" t="s">
        <v>496</v>
      </c>
      <c r="M197" t="s">
        <v>497</v>
      </c>
      <c r="N197" t="s">
        <v>913</v>
      </c>
      <c r="O197" t="s">
        <v>78</v>
      </c>
      <c r="P197" t="str">
        <f>"C003825                       "</f>
        <v xml:space="preserve">C003825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22.87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0.2</v>
      </c>
      <c r="BJ197">
        <v>2.4</v>
      </c>
      <c r="BK197">
        <v>2.5</v>
      </c>
      <c r="BL197">
        <v>122.31</v>
      </c>
      <c r="BM197">
        <v>18.350000000000001</v>
      </c>
      <c r="BN197">
        <v>140.66</v>
      </c>
      <c r="BO197">
        <v>140.66</v>
      </c>
      <c r="BQ197" t="s">
        <v>523</v>
      </c>
      <c r="BR197" t="s">
        <v>383</v>
      </c>
      <c r="BS197" s="2">
        <v>44369</v>
      </c>
      <c r="BT197" s="3">
        <v>0.37152777777777773</v>
      </c>
      <c r="BU197" t="s">
        <v>499</v>
      </c>
      <c r="BV197" t="s">
        <v>79</v>
      </c>
      <c r="BY197">
        <v>11861.85</v>
      </c>
      <c r="CC197" t="s">
        <v>497</v>
      </c>
      <c r="CD197">
        <v>9499</v>
      </c>
      <c r="CE197" t="s">
        <v>464</v>
      </c>
      <c r="CF197" s="2">
        <v>44370</v>
      </c>
      <c r="CI197">
        <v>1</v>
      </c>
      <c r="CJ197">
        <v>1</v>
      </c>
      <c r="CK197">
        <v>23</v>
      </c>
      <c r="CL197" t="s">
        <v>80</v>
      </c>
    </row>
    <row r="198" spans="1:90" x14ac:dyDescent="0.25">
      <c r="A198" t="s">
        <v>378</v>
      </c>
      <c r="B198" t="s">
        <v>379</v>
      </c>
      <c r="C198" t="s">
        <v>72</v>
      </c>
      <c r="E198" t="str">
        <f>"GAB2003781"</f>
        <v>GAB2003781</v>
      </c>
      <c r="F198" s="2">
        <v>44368</v>
      </c>
      <c r="G198">
        <v>202112</v>
      </c>
      <c r="H198" t="s">
        <v>127</v>
      </c>
      <c r="I198" t="s">
        <v>128</v>
      </c>
      <c r="J198" t="s">
        <v>380</v>
      </c>
      <c r="K198" t="s">
        <v>75</v>
      </c>
      <c r="L198" t="s">
        <v>95</v>
      </c>
      <c r="M198" t="s">
        <v>96</v>
      </c>
      <c r="N198" t="s">
        <v>561</v>
      </c>
      <c r="O198" t="s">
        <v>78</v>
      </c>
      <c r="P198" t="str">
        <f>"CT066747                      "</f>
        <v xml:space="preserve">CT066747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9.6300000000000008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0.2</v>
      </c>
      <c r="BJ198">
        <v>2</v>
      </c>
      <c r="BK198">
        <v>2</v>
      </c>
      <c r="BL198">
        <v>51.5</v>
      </c>
      <c r="BM198">
        <v>7.73</v>
      </c>
      <c r="BN198">
        <v>59.23</v>
      </c>
      <c r="BO198">
        <v>59.23</v>
      </c>
      <c r="BQ198" t="s">
        <v>562</v>
      </c>
      <c r="BR198" t="s">
        <v>383</v>
      </c>
      <c r="BS198" s="2">
        <v>44369</v>
      </c>
      <c r="BT198" s="3">
        <v>0.4055555555555555</v>
      </c>
      <c r="BU198" t="s">
        <v>341</v>
      </c>
      <c r="BV198" t="s">
        <v>79</v>
      </c>
      <c r="BY198">
        <v>9762.66</v>
      </c>
      <c r="CA198" t="s">
        <v>129</v>
      </c>
      <c r="CC198" t="s">
        <v>96</v>
      </c>
      <c r="CD198">
        <v>2194</v>
      </c>
      <c r="CE198" t="s">
        <v>515</v>
      </c>
      <c r="CF198" s="2">
        <v>44370</v>
      </c>
      <c r="CI198">
        <v>1</v>
      </c>
      <c r="CJ198">
        <v>1</v>
      </c>
      <c r="CK198">
        <v>21</v>
      </c>
      <c r="CL198" t="s">
        <v>80</v>
      </c>
    </row>
    <row r="199" spans="1:90" x14ac:dyDescent="0.25">
      <c r="A199" t="s">
        <v>378</v>
      </c>
      <c r="B199" t="s">
        <v>379</v>
      </c>
      <c r="C199" t="s">
        <v>72</v>
      </c>
      <c r="E199" t="str">
        <f>"GAB2003782"</f>
        <v>GAB2003782</v>
      </c>
      <c r="F199" s="2">
        <v>44368</v>
      </c>
      <c r="G199">
        <v>202112</v>
      </c>
      <c r="H199" t="s">
        <v>127</v>
      </c>
      <c r="I199" t="s">
        <v>128</v>
      </c>
      <c r="J199" t="s">
        <v>380</v>
      </c>
      <c r="K199" t="s">
        <v>75</v>
      </c>
      <c r="L199" t="s">
        <v>500</v>
      </c>
      <c r="M199" t="s">
        <v>501</v>
      </c>
      <c r="N199" t="s">
        <v>914</v>
      </c>
      <c r="O199" t="s">
        <v>78</v>
      </c>
      <c r="P199" t="str">
        <f>"CT066746                      "</f>
        <v xml:space="preserve">CT066746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12.04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0.2</v>
      </c>
      <c r="BJ199">
        <v>2.1</v>
      </c>
      <c r="BK199">
        <v>2.5</v>
      </c>
      <c r="BL199">
        <v>64.37</v>
      </c>
      <c r="BM199">
        <v>9.66</v>
      </c>
      <c r="BN199">
        <v>74.03</v>
      </c>
      <c r="BO199">
        <v>74.03</v>
      </c>
      <c r="BQ199" t="s">
        <v>915</v>
      </c>
      <c r="BR199" t="s">
        <v>383</v>
      </c>
      <c r="BS199" s="2">
        <v>44370</v>
      </c>
      <c r="BT199" s="3">
        <v>0.42708333333333331</v>
      </c>
      <c r="BU199" t="s">
        <v>916</v>
      </c>
      <c r="BV199" t="s">
        <v>80</v>
      </c>
      <c r="BW199" t="s">
        <v>154</v>
      </c>
      <c r="BX199" t="s">
        <v>504</v>
      </c>
      <c r="BY199">
        <v>10451.52</v>
      </c>
      <c r="CA199" t="s">
        <v>917</v>
      </c>
      <c r="CC199" t="s">
        <v>501</v>
      </c>
      <c r="CD199">
        <v>8301</v>
      </c>
      <c r="CE199" t="s">
        <v>505</v>
      </c>
      <c r="CF199" s="2">
        <v>44370</v>
      </c>
      <c r="CI199">
        <v>1</v>
      </c>
      <c r="CJ199">
        <v>2</v>
      </c>
      <c r="CK199">
        <v>21</v>
      </c>
      <c r="CL199" t="s">
        <v>80</v>
      </c>
    </row>
    <row r="200" spans="1:90" x14ac:dyDescent="0.25">
      <c r="A200" t="s">
        <v>378</v>
      </c>
      <c r="B200" t="s">
        <v>379</v>
      </c>
      <c r="C200" t="s">
        <v>72</v>
      </c>
      <c r="E200" t="str">
        <f>"GAB2003780"</f>
        <v>GAB2003780</v>
      </c>
      <c r="F200" s="2">
        <v>44368</v>
      </c>
      <c r="G200">
        <v>202112</v>
      </c>
      <c r="H200" t="s">
        <v>127</v>
      </c>
      <c r="I200" t="s">
        <v>128</v>
      </c>
      <c r="J200" t="s">
        <v>380</v>
      </c>
      <c r="K200" t="s">
        <v>75</v>
      </c>
      <c r="L200" t="s">
        <v>109</v>
      </c>
      <c r="M200" t="s">
        <v>110</v>
      </c>
      <c r="N200" t="s">
        <v>918</v>
      </c>
      <c r="O200" t="s">
        <v>78</v>
      </c>
      <c r="P200" t="str">
        <f>"CT066748                      "</f>
        <v xml:space="preserve">CT066748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9.6300000000000008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0.1</v>
      </c>
      <c r="BJ200">
        <v>1.9</v>
      </c>
      <c r="BK200">
        <v>2</v>
      </c>
      <c r="BL200">
        <v>51.5</v>
      </c>
      <c r="BM200">
        <v>7.73</v>
      </c>
      <c r="BN200">
        <v>59.23</v>
      </c>
      <c r="BO200">
        <v>59.23</v>
      </c>
      <c r="BQ200" t="s">
        <v>919</v>
      </c>
      <c r="BR200" t="s">
        <v>383</v>
      </c>
      <c r="BS200" s="2">
        <v>44369</v>
      </c>
      <c r="BT200" s="3">
        <v>0.40486111111111112</v>
      </c>
      <c r="BU200" t="s">
        <v>920</v>
      </c>
      <c r="BV200" t="s">
        <v>79</v>
      </c>
      <c r="BY200">
        <v>9369.36</v>
      </c>
      <c r="CA200" t="s">
        <v>139</v>
      </c>
      <c r="CC200" t="s">
        <v>110</v>
      </c>
      <c r="CD200">
        <v>2001</v>
      </c>
      <c r="CE200" t="s">
        <v>921</v>
      </c>
      <c r="CF200" s="2">
        <v>44370</v>
      </c>
      <c r="CI200">
        <v>1</v>
      </c>
      <c r="CJ200">
        <v>1</v>
      </c>
      <c r="CK200">
        <v>21</v>
      </c>
      <c r="CL200" t="s">
        <v>80</v>
      </c>
    </row>
    <row r="201" spans="1:90" x14ac:dyDescent="0.25">
      <c r="A201" t="s">
        <v>378</v>
      </c>
      <c r="B201" t="s">
        <v>379</v>
      </c>
      <c r="C201" t="s">
        <v>72</v>
      </c>
      <c r="E201" t="str">
        <f>"GAB2003458"</f>
        <v>GAB2003458</v>
      </c>
      <c r="F201" s="2">
        <v>44349</v>
      </c>
      <c r="G201">
        <v>202112</v>
      </c>
      <c r="H201" t="s">
        <v>127</v>
      </c>
      <c r="I201" t="s">
        <v>128</v>
      </c>
      <c r="J201" t="s">
        <v>380</v>
      </c>
      <c r="K201" t="s">
        <v>75</v>
      </c>
      <c r="L201" t="s">
        <v>351</v>
      </c>
      <c r="M201" t="s">
        <v>352</v>
      </c>
      <c r="N201" t="s">
        <v>389</v>
      </c>
      <c r="O201" t="s">
        <v>230</v>
      </c>
      <c r="P201" t="str">
        <f>"CT066264                      "</f>
        <v xml:space="preserve">CT066264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38.700000000000003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2</v>
      </c>
      <c r="BI201">
        <v>8.1999999999999993</v>
      </c>
      <c r="BJ201">
        <v>25.3</v>
      </c>
      <c r="BK201">
        <v>26</v>
      </c>
      <c r="BL201">
        <v>211.98</v>
      </c>
      <c r="BM201">
        <v>31.8</v>
      </c>
      <c r="BN201">
        <v>243.78</v>
      </c>
      <c r="BO201">
        <v>243.78</v>
      </c>
      <c r="BQ201" t="s">
        <v>922</v>
      </c>
      <c r="BR201" t="s">
        <v>383</v>
      </c>
      <c r="BS201" s="2">
        <v>44351</v>
      </c>
      <c r="BT201" s="3">
        <v>0.3972222222222222</v>
      </c>
      <c r="BU201" t="s">
        <v>923</v>
      </c>
      <c r="BV201" t="s">
        <v>79</v>
      </c>
      <c r="BY201">
        <v>126255.24</v>
      </c>
      <c r="CA201" t="s">
        <v>392</v>
      </c>
      <c r="CC201" t="s">
        <v>352</v>
      </c>
      <c r="CD201">
        <v>2499</v>
      </c>
      <c r="CE201" t="s">
        <v>99</v>
      </c>
      <c r="CF201" s="2">
        <v>44352</v>
      </c>
      <c r="CI201">
        <v>2</v>
      </c>
      <c r="CJ201">
        <v>2</v>
      </c>
      <c r="CK201" t="s">
        <v>393</v>
      </c>
      <c r="CL201" t="s">
        <v>80</v>
      </c>
    </row>
    <row r="202" spans="1:90" x14ac:dyDescent="0.25">
      <c r="A202" t="s">
        <v>378</v>
      </c>
      <c r="B202" t="s">
        <v>379</v>
      </c>
      <c r="C202" t="s">
        <v>72</v>
      </c>
      <c r="E202" t="str">
        <f>"GAB2003416"</f>
        <v>GAB2003416</v>
      </c>
      <c r="F202" s="2">
        <v>44348</v>
      </c>
      <c r="G202">
        <v>202112</v>
      </c>
      <c r="H202" t="s">
        <v>127</v>
      </c>
      <c r="I202" t="s">
        <v>128</v>
      </c>
      <c r="J202" t="s">
        <v>380</v>
      </c>
      <c r="K202" t="s">
        <v>75</v>
      </c>
      <c r="L202" t="s">
        <v>73</v>
      </c>
      <c r="M202" t="s">
        <v>74</v>
      </c>
      <c r="N202" t="s">
        <v>421</v>
      </c>
      <c r="O202" t="s">
        <v>230</v>
      </c>
      <c r="P202" t="str">
        <f>"CT066085                      "</f>
        <v xml:space="preserve">CT066085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19.28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3.5</v>
      </c>
      <c r="BJ202">
        <v>2.7</v>
      </c>
      <c r="BK202">
        <v>4</v>
      </c>
      <c r="BL202">
        <v>109.99</v>
      </c>
      <c r="BM202">
        <v>16.5</v>
      </c>
      <c r="BN202">
        <v>126.49</v>
      </c>
      <c r="BO202">
        <v>126.49</v>
      </c>
      <c r="BQ202" t="s">
        <v>924</v>
      </c>
      <c r="BR202" t="s">
        <v>383</v>
      </c>
      <c r="BS202" s="2">
        <v>44350</v>
      </c>
      <c r="BT202" s="3">
        <v>0.43541666666666662</v>
      </c>
      <c r="BU202" t="s">
        <v>925</v>
      </c>
      <c r="BV202" t="s">
        <v>79</v>
      </c>
      <c r="BY202">
        <v>13481.28</v>
      </c>
      <c r="CA202" t="s">
        <v>324</v>
      </c>
      <c r="CC202" t="s">
        <v>74</v>
      </c>
      <c r="CD202">
        <v>1</v>
      </c>
      <c r="CE202" t="s">
        <v>99</v>
      </c>
      <c r="CF202" s="2">
        <v>44350</v>
      </c>
      <c r="CI202">
        <v>2</v>
      </c>
      <c r="CJ202">
        <v>2</v>
      </c>
      <c r="CK202" t="s">
        <v>234</v>
      </c>
      <c r="CL202" t="s">
        <v>80</v>
      </c>
    </row>
    <row r="203" spans="1:90" x14ac:dyDescent="0.25">
      <c r="A203" t="s">
        <v>378</v>
      </c>
      <c r="B203" t="s">
        <v>379</v>
      </c>
      <c r="C203" t="s">
        <v>72</v>
      </c>
      <c r="E203" t="str">
        <f>"GAB2003419"</f>
        <v>GAB2003419</v>
      </c>
      <c r="F203" s="2">
        <v>44348</v>
      </c>
      <c r="G203">
        <v>202112</v>
      </c>
      <c r="H203" t="s">
        <v>127</v>
      </c>
      <c r="I203" t="s">
        <v>128</v>
      </c>
      <c r="J203" t="s">
        <v>380</v>
      </c>
      <c r="K203" t="s">
        <v>75</v>
      </c>
      <c r="L203" t="s">
        <v>107</v>
      </c>
      <c r="M203" t="s">
        <v>108</v>
      </c>
      <c r="N203" t="s">
        <v>556</v>
      </c>
      <c r="O203" t="s">
        <v>230</v>
      </c>
      <c r="P203" t="str">
        <f>"003612                        "</f>
        <v xml:space="preserve">003612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48.19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2</v>
      </c>
      <c r="BI203">
        <v>17.899999999999999</v>
      </c>
      <c r="BJ203">
        <v>49.3</v>
      </c>
      <c r="BK203">
        <v>50</v>
      </c>
      <c r="BL203">
        <v>267.35000000000002</v>
      </c>
      <c r="BM203">
        <v>40.1</v>
      </c>
      <c r="BN203">
        <v>307.45</v>
      </c>
      <c r="BO203">
        <v>307.45</v>
      </c>
      <c r="BQ203" t="s">
        <v>347</v>
      </c>
      <c r="BR203" t="s">
        <v>383</v>
      </c>
      <c r="BS203" s="2">
        <v>44350</v>
      </c>
      <c r="BT203" s="3">
        <v>0.47916666666666669</v>
      </c>
      <c r="BU203" t="s">
        <v>926</v>
      </c>
      <c r="BV203" t="s">
        <v>79</v>
      </c>
      <c r="BY203">
        <v>246526.01</v>
      </c>
      <c r="CA203" t="s">
        <v>82</v>
      </c>
      <c r="CC203" t="s">
        <v>108</v>
      </c>
      <c r="CD203">
        <v>4066</v>
      </c>
      <c r="CE203" t="s">
        <v>99</v>
      </c>
      <c r="CF203" s="2">
        <v>44350</v>
      </c>
      <c r="CI203">
        <v>2</v>
      </c>
      <c r="CJ203">
        <v>2</v>
      </c>
      <c r="CK203" t="s">
        <v>234</v>
      </c>
      <c r="CL203" t="s">
        <v>80</v>
      </c>
    </row>
    <row r="204" spans="1:90" x14ac:dyDescent="0.25">
      <c r="A204" t="s">
        <v>378</v>
      </c>
      <c r="B204" t="s">
        <v>379</v>
      </c>
      <c r="C204" t="s">
        <v>72</v>
      </c>
      <c r="E204" t="str">
        <f>"GAB2003457"</f>
        <v>GAB2003457</v>
      </c>
      <c r="F204" s="2">
        <v>44349</v>
      </c>
      <c r="G204">
        <v>202112</v>
      </c>
      <c r="H204" t="s">
        <v>127</v>
      </c>
      <c r="I204" t="s">
        <v>128</v>
      </c>
      <c r="J204" t="s">
        <v>380</v>
      </c>
      <c r="K204" t="s">
        <v>75</v>
      </c>
      <c r="L204" t="s">
        <v>107</v>
      </c>
      <c r="M204" t="s">
        <v>108</v>
      </c>
      <c r="N204" t="s">
        <v>509</v>
      </c>
      <c r="O204" t="s">
        <v>230</v>
      </c>
      <c r="P204" t="str">
        <f>"CT066252                      "</f>
        <v xml:space="preserve">CT066252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19.71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4.2</v>
      </c>
      <c r="BJ204">
        <v>12.5</v>
      </c>
      <c r="BK204">
        <v>13</v>
      </c>
      <c r="BL204">
        <v>110.42</v>
      </c>
      <c r="BM204">
        <v>16.559999999999999</v>
      </c>
      <c r="BN204">
        <v>126.98</v>
      </c>
      <c r="BO204">
        <v>126.98</v>
      </c>
      <c r="BQ204" t="s">
        <v>327</v>
      </c>
      <c r="BR204" t="s">
        <v>383</v>
      </c>
      <c r="BS204" s="2">
        <v>44351</v>
      </c>
      <c r="BT204" s="3">
        <v>0.34375</v>
      </c>
      <c r="BU204" t="s">
        <v>927</v>
      </c>
      <c r="BV204" t="s">
        <v>79</v>
      </c>
      <c r="BY204">
        <v>62470.1</v>
      </c>
      <c r="CA204" t="s">
        <v>275</v>
      </c>
      <c r="CC204" t="s">
        <v>108</v>
      </c>
      <c r="CD204">
        <v>4001</v>
      </c>
      <c r="CE204" t="s">
        <v>99</v>
      </c>
      <c r="CF204" s="2">
        <v>44351</v>
      </c>
      <c r="CI204">
        <v>2</v>
      </c>
      <c r="CJ204">
        <v>2</v>
      </c>
      <c r="CK204" t="s">
        <v>234</v>
      </c>
      <c r="CL204" t="s">
        <v>80</v>
      </c>
    </row>
    <row r="205" spans="1:90" x14ac:dyDescent="0.25">
      <c r="A205" t="s">
        <v>378</v>
      </c>
      <c r="B205" t="s">
        <v>379</v>
      </c>
      <c r="C205" t="s">
        <v>72</v>
      </c>
      <c r="E205" t="str">
        <f>"GAB2003417"</f>
        <v>GAB2003417</v>
      </c>
      <c r="F205" s="2">
        <v>44348</v>
      </c>
      <c r="G205">
        <v>202112</v>
      </c>
      <c r="H205" t="s">
        <v>127</v>
      </c>
      <c r="I205" t="s">
        <v>128</v>
      </c>
      <c r="J205" t="s">
        <v>380</v>
      </c>
      <c r="K205" t="s">
        <v>75</v>
      </c>
      <c r="L205" t="s">
        <v>83</v>
      </c>
      <c r="M205" t="s">
        <v>84</v>
      </c>
      <c r="N205" t="s">
        <v>928</v>
      </c>
      <c r="O205" t="s">
        <v>230</v>
      </c>
      <c r="P205" t="str">
        <f>"003610                        "</f>
        <v xml:space="preserve">003610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19.28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1.6</v>
      </c>
      <c r="BJ205">
        <v>5.9</v>
      </c>
      <c r="BK205">
        <v>6</v>
      </c>
      <c r="BL205">
        <v>109.99</v>
      </c>
      <c r="BM205">
        <v>16.5</v>
      </c>
      <c r="BN205">
        <v>126.49</v>
      </c>
      <c r="BO205">
        <v>126.49</v>
      </c>
      <c r="BQ205" t="s">
        <v>929</v>
      </c>
      <c r="BR205" t="s">
        <v>383</v>
      </c>
      <c r="BS205" s="2">
        <v>44350</v>
      </c>
      <c r="BT205" s="3">
        <v>0.42708333333333331</v>
      </c>
      <c r="BU205" t="s">
        <v>930</v>
      </c>
      <c r="BV205" t="s">
        <v>79</v>
      </c>
      <c r="BY205">
        <v>29267.84</v>
      </c>
      <c r="CA205" t="s">
        <v>374</v>
      </c>
      <c r="CC205" t="s">
        <v>84</v>
      </c>
      <c r="CD205">
        <v>3201</v>
      </c>
      <c r="CE205" t="s">
        <v>99</v>
      </c>
      <c r="CF205" s="2">
        <v>44350</v>
      </c>
      <c r="CI205">
        <v>3</v>
      </c>
      <c r="CJ205">
        <v>2</v>
      </c>
      <c r="CK205" t="s">
        <v>234</v>
      </c>
      <c r="CL205" t="s">
        <v>80</v>
      </c>
    </row>
    <row r="206" spans="1:90" x14ac:dyDescent="0.25">
      <c r="A206" t="s">
        <v>378</v>
      </c>
      <c r="B206" t="s">
        <v>379</v>
      </c>
      <c r="C206" t="s">
        <v>72</v>
      </c>
      <c r="E206" t="str">
        <f>"GAB2003424"</f>
        <v>GAB2003424</v>
      </c>
      <c r="F206" s="2">
        <v>44348</v>
      </c>
      <c r="G206">
        <v>202112</v>
      </c>
      <c r="H206" t="s">
        <v>127</v>
      </c>
      <c r="I206" t="s">
        <v>128</v>
      </c>
      <c r="J206" t="s">
        <v>380</v>
      </c>
      <c r="K206" t="s">
        <v>75</v>
      </c>
      <c r="L206" t="s">
        <v>100</v>
      </c>
      <c r="M206" t="s">
        <v>101</v>
      </c>
      <c r="N206" t="s">
        <v>931</v>
      </c>
      <c r="O206" t="s">
        <v>230</v>
      </c>
      <c r="P206" t="str">
        <f>"CT066237                      "</f>
        <v xml:space="preserve">CT066237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19.28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1.5</v>
      </c>
      <c r="BJ206">
        <v>5.8</v>
      </c>
      <c r="BK206">
        <v>6</v>
      </c>
      <c r="BL206">
        <v>109.99</v>
      </c>
      <c r="BM206">
        <v>16.5</v>
      </c>
      <c r="BN206">
        <v>126.49</v>
      </c>
      <c r="BO206">
        <v>126.49</v>
      </c>
      <c r="BQ206" t="s">
        <v>853</v>
      </c>
      <c r="BR206" t="s">
        <v>383</v>
      </c>
      <c r="BS206" s="2">
        <v>44350</v>
      </c>
      <c r="BT206" s="3">
        <v>0.48958333333333331</v>
      </c>
      <c r="BU206" t="s">
        <v>932</v>
      </c>
      <c r="BV206" t="s">
        <v>79</v>
      </c>
      <c r="BY206">
        <v>28968.959999999999</v>
      </c>
      <c r="CA206" t="s">
        <v>102</v>
      </c>
      <c r="CC206" t="s">
        <v>101</v>
      </c>
      <c r="CD206">
        <v>3610</v>
      </c>
      <c r="CE206" t="s">
        <v>99</v>
      </c>
      <c r="CF206" s="2">
        <v>44350</v>
      </c>
      <c r="CI206">
        <v>2</v>
      </c>
      <c r="CJ206">
        <v>2</v>
      </c>
      <c r="CK206" t="s">
        <v>234</v>
      </c>
      <c r="CL206" t="s">
        <v>80</v>
      </c>
    </row>
    <row r="207" spans="1:90" x14ac:dyDescent="0.25">
      <c r="A207" t="s">
        <v>378</v>
      </c>
      <c r="B207" t="s">
        <v>379</v>
      </c>
      <c r="C207" t="s">
        <v>72</v>
      </c>
      <c r="E207" t="str">
        <f>"GAB2003462"</f>
        <v>GAB2003462</v>
      </c>
      <c r="F207" s="2">
        <v>44349</v>
      </c>
      <c r="G207">
        <v>202112</v>
      </c>
      <c r="H207" t="s">
        <v>127</v>
      </c>
      <c r="I207" t="s">
        <v>128</v>
      </c>
      <c r="J207" t="s">
        <v>380</v>
      </c>
      <c r="K207" t="s">
        <v>75</v>
      </c>
      <c r="L207" t="s">
        <v>73</v>
      </c>
      <c r="M207" t="s">
        <v>74</v>
      </c>
      <c r="N207" t="s">
        <v>933</v>
      </c>
      <c r="O207" t="s">
        <v>230</v>
      </c>
      <c r="P207" t="str">
        <f>"CT066299                      "</f>
        <v xml:space="preserve">CT066299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19.71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1.7</v>
      </c>
      <c r="BJ207">
        <v>4.2</v>
      </c>
      <c r="BK207">
        <v>5</v>
      </c>
      <c r="BL207">
        <v>110.42</v>
      </c>
      <c r="BM207">
        <v>16.559999999999999</v>
      </c>
      <c r="BN207">
        <v>126.98</v>
      </c>
      <c r="BO207">
        <v>126.98</v>
      </c>
      <c r="BQ207" t="s">
        <v>934</v>
      </c>
      <c r="BR207" t="s">
        <v>383</v>
      </c>
      <c r="BS207" s="2">
        <v>44351</v>
      </c>
      <c r="BT207" s="3">
        <v>0.50555555555555554</v>
      </c>
      <c r="BU207" t="s">
        <v>935</v>
      </c>
      <c r="BV207" t="s">
        <v>79</v>
      </c>
      <c r="BY207">
        <v>20851.2</v>
      </c>
      <c r="CA207" t="s">
        <v>170</v>
      </c>
      <c r="CC207" t="s">
        <v>74</v>
      </c>
      <c r="CD207">
        <v>1</v>
      </c>
      <c r="CE207" t="s">
        <v>99</v>
      </c>
      <c r="CF207" s="2">
        <v>44351</v>
      </c>
      <c r="CI207">
        <v>2</v>
      </c>
      <c r="CJ207">
        <v>2</v>
      </c>
      <c r="CK207" t="s">
        <v>234</v>
      </c>
      <c r="CL207" t="s">
        <v>80</v>
      </c>
    </row>
    <row r="208" spans="1:90" x14ac:dyDescent="0.25">
      <c r="A208" t="s">
        <v>378</v>
      </c>
      <c r="B208" t="s">
        <v>379</v>
      </c>
      <c r="C208" t="s">
        <v>72</v>
      </c>
      <c r="E208" t="str">
        <f>"GAB2003474"</f>
        <v>GAB2003474</v>
      </c>
      <c r="F208" s="2">
        <v>44350</v>
      </c>
      <c r="G208">
        <v>202112</v>
      </c>
      <c r="H208" t="s">
        <v>127</v>
      </c>
      <c r="I208" t="s">
        <v>128</v>
      </c>
      <c r="J208" t="s">
        <v>380</v>
      </c>
      <c r="K208" t="s">
        <v>75</v>
      </c>
      <c r="L208" t="s">
        <v>73</v>
      </c>
      <c r="M208" t="s">
        <v>74</v>
      </c>
      <c r="N208" t="s">
        <v>802</v>
      </c>
      <c r="O208" t="s">
        <v>230</v>
      </c>
      <c r="P208" t="str">
        <f>"CT066308                      "</f>
        <v xml:space="preserve">CT066308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19.71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0.3</v>
      </c>
      <c r="BJ208">
        <v>2.2999999999999998</v>
      </c>
      <c r="BK208">
        <v>3</v>
      </c>
      <c r="BL208">
        <v>110.42</v>
      </c>
      <c r="BM208">
        <v>16.559999999999999</v>
      </c>
      <c r="BN208">
        <v>126.98</v>
      </c>
      <c r="BO208">
        <v>126.98</v>
      </c>
      <c r="BQ208" t="s">
        <v>803</v>
      </c>
      <c r="BR208" t="s">
        <v>383</v>
      </c>
      <c r="BS208" s="2">
        <v>44351</v>
      </c>
      <c r="BT208" s="3">
        <v>0.43124999999999997</v>
      </c>
      <c r="BU208" t="s">
        <v>936</v>
      </c>
      <c r="BV208" t="s">
        <v>79</v>
      </c>
      <c r="BY208">
        <v>11561.06</v>
      </c>
      <c r="CA208" t="s">
        <v>309</v>
      </c>
      <c r="CC208" t="s">
        <v>74</v>
      </c>
      <c r="CD208">
        <v>2</v>
      </c>
      <c r="CE208" t="s">
        <v>99</v>
      </c>
      <c r="CF208" s="2">
        <v>44351</v>
      </c>
      <c r="CI208">
        <v>2</v>
      </c>
      <c r="CJ208">
        <v>1</v>
      </c>
      <c r="CK208" t="s">
        <v>234</v>
      </c>
      <c r="CL208" t="s">
        <v>80</v>
      </c>
    </row>
    <row r="209" spans="1:90" x14ac:dyDescent="0.25">
      <c r="A209" t="s">
        <v>378</v>
      </c>
      <c r="B209" t="s">
        <v>379</v>
      </c>
      <c r="C209" t="s">
        <v>72</v>
      </c>
      <c r="E209" t="str">
        <f>"GAB2003429"</f>
        <v>GAB2003429</v>
      </c>
      <c r="F209" s="2">
        <v>44348</v>
      </c>
      <c r="G209">
        <v>202112</v>
      </c>
      <c r="H209" t="s">
        <v>127</v>
      </c>
      <c r="I209" t="s">
        <v>128</v>
      </c>
      <c r="J209" t="s">
        <v>380</v>
      </c>
      <c r="K209" t="s">
        <v>75</v>
      </c>
      <c r="L209" t="s">
        <v>73</v>
      </c>
      <c r="M209" t="s">
        <v>74</v>
      </c>
      <c r="N209" t="s">
        <v>937</v>
      </c>
      <c r="O209" t="s">
        <v>230</v>
      </c>
      <c r="P209" t="str">
        <f>"CT066166                      "</f>
        <v xml:space="preserve">CT066166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20.94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9.1999999999999993</v>
      </c>
      <c r="BJ209">
        <v>16.8</v>
      </c>
      <c r="BK209">
        <v>17</v>
      </c>
      <c r="BL209">
        <v>118.99</v>
      </c>
      <c r="BM209">
        <v>17.850000000000001</v>
      </c>
      <c r="BN209">
        <v>136.84</v>
      </c>
      <c r="BO209">
        <v>136.84</v>
      </c>
      <c r="BQ209" t="s">
        <v>938</v>
      </c>
      <c r="BR209" t="s">
        <v>383</v>
      </c>
      <c r="BS209" s="2">
        <v>44350</v>
      </c>
      <c r="BT209" s="3">
        <v>0.43541666666666662</v>
      </c>
      <c r="BU209" t="s">
        <v>939</v>
      </c>
      <c r="BV209" t="s">
        <v>79</v>
      </c>
      <c r="BY209">
        <v>84130.2</v>
      </c>
      <c r="CA209" t="s">
        <v>912</v>
      </c>
      <c r="CC209" t="s">
        <v>74</v>
      </c>
      <c r="CD209">
        <v>2</v>
      </c>
      <c r="CE209" t="s">
        <v>99</v>
      </c>
      <c r="CF209" s="2">
        <v>44350</v>
      </c>
      <c r="CI209">
        <v>2</v>
      </c>
      <c r="CJ209">
        <v>2</v>
      </c>
      <c r="CK209" t="s">
        <v>234</v>
      </c>
      <c r="CL209" t="s">
        <v>80</v>
      </c>
    </row>
    <row r="210" spans="1:90" x14ac:dyDescent="0.25">
      <c r="A210" t="s">
        <v>378</v>
      </c>
      <c r="B210" t="s">
        <v>379</v>
      </c>
      <c r="C210" t="s">
        <v>72</v>
      </c>
      <c r="E210" t="str">
        <f>"GAB2003461"</f>
        <v>GAB2003461</v>
      </c>
      <c r="F210" s="2">
        <v>44349</v>
      </c>
      <c r="G210">
        <v>202112</v>
      </c>
      <c r="H210" t="s">
        <v>127</v>
      </c>
      <c r="I210" t="s">
        <v>128</v>
      </c>
      <c r="J210" t="s">
        <v>380</v>
      </c>
      <c r="K210" t="s">
        <v>75</v>
      </c>
      <c r="L210" t="s">
        <v>940</v>
      </c>
      <c r="M210" t="s">
        <v>941</v>
      </c>
      <c r="N210" t="s">
        <v>942</v>
      </c>
      <c r="O210" t="s">
        <v>230</v>
      </c>
      <c r="P210" t="str">
        <f>"CT066296                      "</f>
        <v xml:space="preserve">CT066296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38.700000000000003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6.1</v>
      </c>
      <c r="BJ210">
        <v>26.1</v>
      </c>
      <c r="BK210">
        <v>26</v>
      </c>
      <c r="BL210">
        <v>211.98</v>
      </c>
      <c r="BM210">
        <v>31.8</v>
      </c>
      <c r="BN210">
        <v>243.78</v>
      </c>
      <c r="BO210">
        <v>243.78</v>
      </c>
      <c r="BQ210" t="s">
        <v>943</v>
      </c>
      <c r="BR210" t="s">
        <v>383</v>
      </c>
      <c r="BS210" s="2">
        <v>44351</v>
      </c>
      <c r="BT210" s="3">
        <v>0.41666666666666669</v>
      </c>
      <c r="BU210" t="s">
        <v>944</v>
      </c>
      <c r="BV210" t="s">
        <v>79</v>
      </c>
      <c r="BY210">
        <v>130469.85</v>
      </c>
      <c r="CA210" t="s">
        <v>945</v>
      </c>
      <c r="CC210" t="s">
        <v>941</v>
      </c>
      <c r="CD210">
        <v>2570</v>
      </c>
      <c r="CE210" t="s">
        <v>99</v>
      </c>
      <c r="CF210" s="2">
        <v>44354</v>
      </c>
      <c r="CI210">
        <v>3</v>
      </c>
      <c r="CJ210">
        <v>2</v>
      </c>
      <c r="CK210" t="s">
        <v>237</v>
      </c>
      <c r="CL210" t="s">
        <v>80</v>
      </c>
    </row>
    <row r="211" spans="1:90" x14ac:dyDescent="0.25">
      <c r="A211" t="s">
        <v>378</v>
      </c>
      <c r="B211" t="s">
        <v>379</v>
      </c>
      <c r="C211" t="s">
        <v>72</v>
      </c>
      <c r="E211" t="str">
        <f>"GAB2003475"</f>
        <v>GAB2003475</v>
      </c>
      <c r="F211" s="2">
        <v>44350</v>
      </c>
      <c r="G211">
        <v>202112</v>
      </c>
      <c r="H211" t="s">
        <v>127</v>
      </c>
      <c r="I211" t="s">
        <v>128</v>
      </c>
      <c r="J211" t="s">
        <v>380</v>
      </c>
      <c r="K211" t="s">
        <v>75</v>
      </c>
      <c r="L211" t="s">
        <v>73</v>
      </c>
      <c r="M211" t="s">
        <v>74</v>
      </c>
      <c r="N211" t="s">
        <v>946</v>
      </c>
      <c r="O211" t="s">
        <v>230</v>
      </c>
      <c r="P211" t="str">
        <f>"CT066307                      "</f>
        <v xml:space="preserve">CT066307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19.71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0.2</v>
      </c>
      <c r="BJ211">
        <v>1.5</v>
      </c>
      <c r="BK211">
        <v>2</v>
      </c>
      <c r="BL211">
        <v>110.42</v>
      </c>
      <c r="BM211">
        <v>16.559999999999999</v>
      </c>
      <c r="BN211">
        <v>126.98</v>
      </c>
      <c r="BO211">
        <v>126.98</v>
      </c>
      <c r="BQ211" t="s">
        <v>947</v>
      </c>
      <c r="BR211" t="s">
        <v>383</v>
      </c>
      <c r="BS211" s="2">
        <v>44351</v>
      </c>
      <c r="BT211" s="3">
        <v>0.39444444444444443</v>
      </c>
      <c r="BU211" t="s">
        <v>948</v>
      </c>
      <c r="BV211" t="s">
        <v>79</v>
      </c>
      <c r="BY211">
        <v>7400.8</v>
      </c>
      <c r="CA211" t="s">
        <v>370</v>
      </c>
      <c r="CC211" t="s">
        <v>74</v>
      </c>
      <c r="CD211">
        <v>2</v>
      </c>
      <c r="CE211" t="s">
        <v>99</v>
      </c>
      <c r="CF211" s="2">
        <v>44351</v>
      </c>
      <c r="CI211">
        <v>2</v>
      </c>
      <c r="CJ211">
        <v>1</v>
      </c>
      <c r="CK211" t="s">
        <v>234</v>
      </c>
      <c r="CL211" t="s">
        <v>80</v>
      </c>
    </row>
    <row r="212" spans="1:90" x14ac:dyDescent="0.25">
      <c r="A212" t="s">
        <v>378</v>
      </c>
      <c r="B212" t="s">
        <v>379</v>
      </c>
      <c r="C212" t="s">
        <v>72</v>
      </c>
      <c r="E212" t="str">
        <f>"GAB2003431"</f>
        <v>GAB2003431</v>
      </c>
      <c r="F212" s="2">
        <v>44348</v>
      </c>
      <c r="G212">
        <v>202112</v>
      </c>
      <c r="H212" t="s">
        <v>127</v>
      </c>
      <c r="I212" t="s">
        <v>128</v>
      </c>
      <c r="J212" t="s">
        <v>380</v>
      </c>
      <c r="K212" t="s">
        <v>75</v>
      </c>
      <c r="L212" t="s">
        <v>949</v>
      </c>
      <c r="M212" t="s">
        <v>950</v>
      </c>
      <c r="N212" t="s">
        <v>951</v>
      </c>
      <c r="O212" t="s">
        <v>230</v>
      </c>
      <c r="P212" t="str">
        <f>"CT066190                      "</f>
        <v xml:space="preserve">CT066190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22.96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0.9</v>
      </c>
      <c r="BJ212">
        <v>2</v>
      </c>
      <c r="BK212">
        <v>2</v>
      </c>
      <c r="BL212">
        <v>130.02000000000001</v>
      </c>
      <c r="BM212">
        <v>19.5</v>
      </c>
      <c r="BN212">
        <v>149.52000000000001</v>
      </c>
      <c r="BO212">
        <v>149.52000000000001</v>
      </c>
      <c r="BQ212" t="s">
        <v>952</v>
      </c>
      <c r="BR212" t="s">
        <v>383</v>
      </c>
      <c r="BS212" s="2">
        <v>44350</v>
      </c>
      <c r="BT212" s="3">
        <v>0.47569444444444442</v>
      </c>
      <c r="BU212" t="s">
        <v>953</v>
      </c>
      <c r="BV212" t="s">
        <v>79</v>
      </c>
      <c r="BY212">
        <v>10006.74</v>
      </c>
      <c r="CC212" t="s">
        <v>950</v>
      </c>
      <c r="CD212">
        <v>5320</v>
      </c>
      <c r="CE212" t="s">
        <v>99</v>
      </c>
      <c r="CF212" s="2">
        <v>44354</v>
      </c>
      <c r="CI212">
        <v>7</v>
      </c>
      <c r="CJ212">
        <v>2</v>
      </c>
      <c r="CK212" t="s">
        <v>237</v>
      </c>
      <c r="CL212" t="s">
        <v>80</v>
      </c>
    </row>
    <row r="213" spans="1:90" x14ac:dyDescent="0.25">
      <c r="A213" t="s">
        <v>378</v>
      </c>
      <c r="B213" t="s">
        <v>379</v>
      </c>
      <c r="C213" t="s">
        <v>72</v>
      </c>
      <c r="E213" t="str">
        <f>"GAB2003455"</f>
        <v>GAB2003455</v>
      </c>
      <c r="F213" s="2">
        <v>44349</v>
      </c>
      <c r="G213">
        <v>202112</v>
      </c>
      <c r="H213" t="s">
        <v>127</v>
      </c>
      <c r="I213" t="s">
        <v>128</v>
      </c>
      <c r="J213" t="s">
        <v>380</v>
      </c>
      <c r="K213" t="s">
        <v>75</v>
      </c>
      <c r="L213" t="s">
        <v>473</v>
      </c>
      <c r="M213" t="s">
        <v>474</v>
      </c>
      <c r="N213" t="s">
        <v>475</v>
      </c>
      <c r="O213" t="s">
        <v>230</v>
      </c>
      <c r="P213" t="str">
        <f>"CT066259                      "</f>
        <v xml:space="preserve">CT066259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27.08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1.7</v>
      </c>
      <c r="BJ213">
        <v>6.4</v>
      </c>
      <c r="BK213">
        <v>7</v>
      </c>
      <c r="BL213">
        <v>149.84</v>
      </c>
      <c r="BM213">
        <v>22.48</v>
      </c>
      <c r="BN213">
        <v>172.32</v>
      </c>
      <c r="BO213">
        <v>172.32</v>
      </c>
      <c r="BQ213" t="s">
        <v>476</v>
      </c>
      <c r="BR213" t="s">
        <v>383</v>
      </c>
      <c r="BS213" s="2">
        <v>44351</v>
      </c>
      <c r="BT213" s="3">
        <v>0.375</v>
      </c>
      <c r="BU213" t="s">
        <v>954</v>
      </c>
      <c r="BV213" t="s">
        <v>79</v>
      </c>
      <c r="BY213">
        <v>31868.1</v>
      </c>
      <c r="CA213" t="s">
        <v>392</v>
      </c>
      <c r="CC213" t="s">
        <v>474</v>
      </c>
      <c r="CD213">
        <v>2515</v>
      </c>
      <c r="CE213" t="s">
        <v>99</v>
      </c>
      <c r="CF213" s="2">
        <v>44352</v>
      </c>
      <c r="CI213">
        <v>2</v>
      </c>
      <c r="CJ213">
        <v>2</v>
      </c>
      <c r="CK213" t="s">
        <v>585</v>
      </c>
      <c r="CL213" t="s">
        <v>80</v>
      </c>
    </row>
    <row r="214" spans="1:90" x14ac:dyDescent="0.25">
      <c r="A214" t="s">
        <v>378</v>
      </c>
      <c r="B214" t="s">
        <v>379</v>
      </c>
      <c r="C214" t="s">
        <v>72</v>
      </c>
      <c r="E214" t="str">
        <f>"GAB2003418"</f>
        <v>GAB2003418</v>
      </c>
      <c r="F214" s="2">
        <v>44348</v>
      </c>
      <c r="G214">
        <v>202112</v>
      </c>
      <c r="H214" t="s">
        <v>127</v>
      </c>
      <c r="I214" t="s">
        <v>128</v>
      </c>
      <c r="J214" t="s">
        <v>380</v>
      </c>
      <c r="K214" t="s">
        <v>75</v>
      </c>
      <c r="L214" t="s">
        <v>955</v>
      </c>
      <c r="M214" t="s">
        <v>956</v>
      </c>
      <c r="N214" t="s">
        <v>957</v>
      </c>
      <c r="O214" t="s">
        <v>230</v>
      </c>
      <c r="P214" t="str">
        <f>"003519                        "</f>
        <v xml:space="preserve">003519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51.56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2</v>
      </c>
      <c r="BI214">
        <v>14.3</v>
      </c>
      <c r="BJ214">
        <v>26.8</v>
      </c>
      <c r="BK214">
        <v>27</v>
      </c>
      <c r="BL214">
        <v>285.73</v>
      </c>
      <c r="BM214">
        <v>42.86</v>
      </c>
      <c r="BN214">
        <v>328.59</v>
      </c>
      <c r="BO214">
        <v>328.59</v>
      </c>
      <c r="BQ214" t="s">
        <v>958</v>
      </c>
      <c r="BR214" t="s">
        <v>383</v>
      </c>
      <c r="BS214" s="2">
        <v>44351</v>
      </c>
      <c r="BT214" s="3">
        <v>0.57291666666666663</v>
      </c>
      <c r="BU214" t="s">
        <v>959</v>
      </c>
      <c r="BV214" t="s">
        <v>79</v>
      </c>
      <c r="BY214">
        <v>134229.81</v>
      </c>
      <c r="CA214" t="s">
        <v>960</v>
      </c>
      <c r="CC214" t="s">
        <v>956</v>
      </c>
      <c r="CD214">
        <v>3170</v>
      </c>
      <c r="CE214" t="s">
        <v>99</v>
      </c>
      <c r="CF214" s="2">
        <v>44352</v>
      </c>
      <c r="CI214">
        <v>3</v>
      </c>
      <c r="CJ214">
        <v>3</v>
      </c>
      <c r="CK214" t="s">
        <v>871</v>
      </c>
      <c r="CL214" t="s">
        <v>80</v>
      </c>
    </row>
    <row r="215" spans="1:90" x14ac:dyDescent="0.25">
      <c r="A215" t="s">
        <v>378</v>
      </c>
      <c r="B215" t="s">
        <v>379</v>
      </c>
      <c r="C215" t="s">
        <v>72</v>
      </c>
      <c r="E215" t="str">
        <f>"GAB2003436"</f>
        <v>GAB2003436</v>
      </c>
      <c r="F215" s="2">
        <v>44348</v>
      </c>
      <c r="G215">
        <v>202112</v>
      </c>
      <c r="H215" t="s">
        <v>127</v>
      </c>
      <c r="I215" t="s">
        <v>128</v>
      </c>
      <c r="J215" t="s">
        <v>380</v>
      </c>
      <c r="K215" t="s">
        <v>75</v>
      </c>
      <c r="L215" t="s">
        <v>180</v>
      </c>
      <c r="M215" t="s">
        <v>181</v>
      </c>
      <c r="N215" t="s">
        <v>961</v>
      </c>
      <c r="O215" t="s">
        <v>230</v>
      </c>
      <c r="P215" t="str">
        <f>"003623                        "</f>
        <v xml:space="preserve">003623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105.59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4</v>
      </c>
      <c r="BI215">
        <v>32.700000000000003</v>
      </c>
      <c r="BJ215">
        <v>75.900000000000006</v>
      </c>
      <c r="BK215">
        <v>76</v>
      </c>
      <c r="BL215">
        <v>579.87</v>
      </c>
      <c r="BM215">
        <v>86.98</v>
      </c>
      <c r="BN215">
        <v>666.85</v>
      </c>
      <c r="BO215">
        <v>666.85</v>
      </c>
      <c r="BQ215" t="s">
        <v>962</v>
      </c>
      <c r="BR215" t="s">
        <v>383</v>
      </c>
      <c r="BS215" s="2">
        <v>44350</v>
      </c>
      <c r="BT215" s="3">
        <v>0.41666666666666669</v>
      </c>
      <c r="BU215" t="s">
        <v>963</v>
      </c>
      <c r="BV215" t="s">
        <v>79</v>
      </c>
      <c r="BY215">
        <v>379631.05</v>
      </c>
      <c r="CC215" t="s">
        <v>181</v>
      </c>
      <c r="CD215">
        <v>4240</v>
      </c>
      <c r="CE215" t="s">
        <v>99</v>
      </c>
      <c r="CF215" s="2">
        <v>44350</v>
      </c>
      <c r="CI215">
        <v>4</v>
      </c>
      <c r="CJ215">
        <v>2</v>
      </c>
      <c r="CK215" t="s">
        <v>393</v>
      </c>
      <c r="CL215" t="s">
        <v>80</v>
      </c>
    </row>
    <row r="216" spans="1:90" x14ac:dyDescent="0.25">
      <c r="A216" t="s">
        <v>378</v>
      </c>
      <c r="B216" t="s">
        <v>379</v>
      </c>
      <c r="C216" t="s">
        <v>72</v>
      </c>
      <c r="E216" t="str">
        <f>"GAB2003456"</f>
        <v>GAB2003456</v>
      </c>
      <c r="F216" s="2">
        <v>44349</v>
      </c>
      <c r="G216">
        <v>202112</v>
      </c>
      <c r="H216" t="s">
        <v>127</v>
      </c>
      <c r="I216" t="s">
        <v>128</v>
      </c>
      <c r="J216" t="s">
        <v>380</v>
      </c>
      <c r="K216" t="s">
        <v>75</v>
      </c>
      <c r="L216" t="s">
        <v>241</v>
      </c>
      <c r="M216" t="s">
        <v>242</v>
      </c>
      <c r="N216" t="s">
        <v>511</v>
      </c>
      <c r="O216" t="s">
        <v>230</v>
      </c>
      <c r="P216" t="str">
        <f>"CT066265                      "</f>
        <v xml:space="preserve">CT066265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37.32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2</v>
      </c>
      <c r="BI216">
        <v>7.5</v>
      </c>
      <c r="BJ216">
        <v>25</v>
      </c>
      <c r="BK216">
        <v>25</v>
      </c>
      <c r="BL216">
        <v>204.58</v>
      </c>
      <c r="BM216">
        <v>30.69</v>
      </c>
      <c r="BN216">
        <v>235.27</v>
      </c>
      <c r="BO216">
        <v>235.27</v>
      </c>
      <c r="BQ216" t="s">
        <v>964</v>
      </c>
      <c r="BR216" t="s">
        <v>383</v>
      </c>
      <c r="BS216" s="2">
        <v>44351</v>
      </c>
      <c r="BT216" s="3">
        <v>0.4375</v>
      </c>
      <c r="BU216" t="s">
        <v>965</v>
      </c>
      <c r="BV216" t="s">
        <v>79</v>
      </c>
      <c r="BY216">
        <v>125233.43</v>
      </c>
      <c r="CA216" t="s">
        <v>966</v>
      </c>
      <c r="CC216" t="s">
        <v>242</v>
      </c>
      <c r="CD216">
        <v>700</v>
      </c>
      <c r="CE216" t="s">
        <v>99</v>
      </c>
      <c r="CF216" s="2">
        <v>44351</v>
      </c>
      <c r="CI216">
        <v>7</v>
      </c>
      <c r="CJ216">
        <v>2</v>
      </c>
      <c r="CK216" t="s">
        <v>393</v>
      </c>
      <c r="CL216" t="s">
        <v>80</v>
      </c>
    </row>
    <row r="217" spans="1:90" x14ac:dyDescent="0.25">
      <c r="A217" t="s">
        <v>378</v>
      </c>
      <c r="B217" t="s">
        <v>379</v>
      </c>
      <c r="C217" t="s">
        <v>72</v>
      </c>
      <c r="E217" t="str">
        <f>"GAB2003479"</f>
        <v>GAB2003479</v>
      </c>
      <c r="F217" s="2">
        <v>44350</v>
      </c>
      <c r="G217">
        <v>202112</v>
      </c>
      <c r="H217" t="s">
        <v>127</v>
      </c>
      <c r="I217" t="s">
        <v>128</v>
      </c>
      <c r="J217" t="s">
        <v>380</v>
      </c>
      <c r="K217" t="s">
        <v>75</v>
      </c>
      <c r="L217" t="s">
        <v>100</v>
      </c>
      <c r="M217" t="s">
        <v>101</v>
      </c>
      <c r="N217" t="s">
        <v>931</v>
      </c>
      <c r="O217" t="s">
        <v>230</v>
      </c>
      <c r="P217" t="str">
        <f>"CT066309                      "</f>
        <v xml:space="preserve">CT066309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19.71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1.8</v>
      </c>
      <c r="BJ217">
        <v>5.9</v>
      </c>
      <c r="BK217">
        <v>6</v>
      </c>
      <c r="BL217">
        <v>110.42</v>
      </c>
      <c r="BM217">
        <v>16.559999999999999</v>
      </c>
      <c r="BN217">
        <v>126.98</v>
      </c>
      <c r="BO217">
        <v>126.98</v>
      </c>
      <c r="BQ217" t="s">
        <v>853</v>
      </c>
      <c r="BR217" t="s">
        <v>383</v>
      </c>
      <c r="BS217" s="2">
        <v>44354</v>
      </c>
      <c r="BT217" s="3">
        <v>0.52083333333333337</v>
      </c>
      <c r="BU217" t="s">
        <v>967</v>
      </c>
      <c r="BV217" t="s">
        <v>79</v>
      </c>
      <c r="BY217">
        <v>29376</v>
      </c>
      <c r="CA217" t="s">
        <v>102</v>
      </c>
      <c r="CC217" t="s">
        <v>101</v>
      </c>
      <c r="CD217">
        <v>3610</v>
      </c>
      <c r="CE217" t="s">
        <v>99</v>
      </c>
      <c r="CF217" s="2">
        <v>44354</v>
      </c>
      <c r="CI217">
        <v>2</v>
      </c>
      <c r="CJ217">
        <v>2</v>
      </c>
      <c r="CK217" t="s">
        <v>234</v>
      </c>
      <c r="CL217" t="s">
        <v>80</v>
      </c>
    </row>
    <row r="218" spans="1:90" x14ac:dyDescent="0.25">
      <c r="A218" t="s">
        <v>378</v>
      </c>
      <c r="B218" t="s">
        <v>379</v>
      </c>
      <c r="C218" t="s">
        <v>72</v>
      </c>
      <c r="E218" t="str">
        <f>"GAB2003440"</f>
        <v>GAB2003440</v>
      </c>
      <c r="F218" s="2">
        <v>44348</v>
      </c>
      <c r="G218">
        <v>202112</v>
      </c>
      <c r="H218" t="s">
        <v>127</v>
      </c>
      <c r="I218" t="s">
        <v>128</v>
      </c>
      <c r="J218" t="s">
        <v>380</v>
      </c>
      <c r="K218" t="s">
        <v>75</v>
      </c>
      <c r="L218" t="s">
        <v>241</v>
      </c>
      <c r="M218" t="s">
        <v>242</v>
      </c>
      <c r="N218" t="s">
        <v>968</v>
      </c>
      <c r="O218" t="s">
        <v>230</v>
      </c>
      <c r="P218" t="str">
        <f>"CT066251                      "</f>
        <v xml:space="preserve">CT066251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73.08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2</v>
      </c>
      <c r="BI218">
        <v>12.6</v>
      </c>
      <c r="BJ218">
        <v>51.7</v>
      </c>
      <c r="BK218">
        <v>52</v>
      </c>
      <c r="BL218">
        <v>402.88</v>
      </c>
      <c r="BM218">
        <v>60.43</v>
      </c>
      <c r="BN218">
        <v>463.31</v>
      </c>
      <c r="BO218">
        <v>463.31</v>
      </c>
      <c r="BQ218" t="s">
        <v>969</v>
      </c>
      <c r="BR218" t="s">
        <v>383</v>
      </c>
      <c r="BS218" s="2">
        <v>44350</v>
      </c>
      <c r="BT218" s="3">
        <v>0.3743055555555555</v>
      </c>
      <c r="BU218" t="s">
        <v>970</v>
      </c>
      <c r="BV218" t="s">
        <v>79</v>
      </c>
      <c r="BY218">
        <v>258575.25</v>
      </c>
      <c r="CA218" t="s">
        <v>971</v>
      </c>
      <c r="CC218" t="s">
        <v>242</v>
      </c>
      <c r="CD218">
        <v>699</v>
      </c>
      <c r="CE218" t="s">
        <v>99</v>
      </c>
      <c r="CF218" s="2">
        <v>44350</v>
      </c>
      <c r="CI218">
        <v>7</v>
      </c>
      <c r="CJ218">
        <v>2</v>
      </c>
      <c r="CK218" t="s">
        <v>393</v>
      </c>
      <c r="CL218" t="s">
        <v>80</v>
      </c>
    </row>
    <row r="219" spans="1:90" x14ac:dyDescent="0.25">
      <c r="A219" t="s">
        <v>378</v>
      </c>
      <c r="B219" t="s">
        <v>379</v>
      </c>
      <c r="C219" t="s">
        <v>72</v>
      </c>
      <c r="E219" t="str">
        <f>"GAB2003464"</f>
        <v>GAB2003464</v>
      </c>
      <c r="F219" s="2">
        <v>44349</v>
      </c>
      <c r="G219">
        <v>202112</v>
      </c>
      <c r="H219" t="s">
        <v>127</v>
      </c>
      <c r="I219" t="s">
        <v>128</v>
      </c>
      <c r="J219" t="s">
        <v>380</v>
      </c>
      <c r="K219" t="s">
        <v>75</v>
      </c>
      <c r="L219" t="s">
        <v>301</v>
      </c>
      <c r="M219" t="s">
        <v>302</v>
      </c>
      <c r="N219" t="s">
        <v>972</v>
      </c>
      <c r="O219" t="s">
        <v>230</v>
      </c>
      <c r="P219" t="str">
        <f>"003640 003641                 "</f>
        <v xml:space="preserve">003640 003641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23.47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0.9</v>
      </c>
      <c r="BJ219">
        <v>2.5</v>
      </c>
      <c r="BK219">
        <v>3</v>
      </c>
      <c r="BL219">
        <v>130.53</v>
      </c>
      <c r="BM219">
        <v>19.579999999999998</v>
      </c>
      <c r="BN219">
        <v>150.11000000000001</v>
      </c>
      <c r="BO219">
        <v>150.11000000000001</v>
      </c>
      <c r="BQ219" t="s">
        <v>347</v>
      </c>
      <c r="BR219" t="s">
        <v>383</v>
      </c>
      <c r="BS219" s="2">
        <v>44369</v>
      </c>
      <c r="BT219" s="3">
        <v>0.5493055555555556</v>
      </c>
      <c r="BU219" t="s">
        <v>325</v>
      </c>
      <c r="BW219" t="s">
        <v>154</v>
      </c>
      <c r="BX219" t="s">
        <v>973</v>
      </c>
      <c r="BY219">
        <v>12328.74</v>
      </c>
      <c r="CA219" t="s">
        <v>974</v>
      </c>
      <c r="CC219" t="s">
        <v>302</v>
      </c>
      <c r="CD219">
        <v>1050</v>
      </c>
      <c r="CE219" t="s">
        <v>99</v>
      </c>
      <c r="CF219" s="2">
        <v>44369</v>
      </c>
      <c r="CI219">
        <v>3</v>
      </c>
      <c r="CJ219">
        <v>14</v>
      </c>
      <c r="CK219" t="s">
        <v>393</v>
      </c>
      <c r="CL219" t="s">
        <v>80</v>
      </c>
    </row>
    <row r="220" spans="1:90" x14ac:dyDescent="0.25">
      <c r="A220" t="s">
        <v>378</v>
      </c>
      <c r="B220" t="s">
        <v>379</v>
      </c>
      <c r="C220" t="s">
        <v>72</v>
      </c>
      <c r="E220" t="str">
        <f>"GAB2003481"</f>
        <v>GAB2003481</v>
      </c>
      <c r="F220" s="2">
        <v>44350</v>
      </c>
      <c r="G220">
        <v>202112</v>
      </c>
      <c r="H220" t="s">
        <v>127</v>
      </c>
      <c r="I220" t="s">
        <v>128</v>
      </c>
      <c r="J220" t="s">
        <v>380</v>
      </c>
      <c r="K220" t="s">
        <v>75</v>
      </c>
      <c r="L220" t="s">
        <v>95</v>
      </c>
      <c r="M220" t="s">
        <v>96</v>
      </c>
      <c r="N220" t="s">
        <v>975</v>
      </c>
      <c r="O220" t="s">
        <v>230</v>
      </c>
      <c r="P220" t="str">
        <f>"CT066325                      "</f>
        <v xml:space="preserve">CT066325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19.71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0.9</v>
      </c>
      <c r="BJ220">
        <v>2.7</v>
      </c>
      <c r="BK220">
        <v>3</v>
      </c>
      <c r="BL220">
        <v>110.42</v>
      </c>
      <c r="BM220">
        <v>16.559999999999999</v>
      </c>
      <c r="BN220">
        <v>126.98</v>
      </c>
      <c r="BO220">
        <v>126.98</v>
      </c>
      <c r="BQ220" t="s">
        <v>976</v>
      </c>
      <c r="BR220" t="s">
        <v>383</v>
      </c>
      <c r="BS220" s="2">
        <v>44354</v>
      </c>
      <c r="BT220" s="3">
        <v>0.43055555555555558</v>
      </c>
      <c r="BU220" t="s">
        <v>977</v>
      </c>
      <c r="BV220" t="s">
        <v>79</v>
      </c>
      <c r="BY220">
        <v>13531.35</v>
      </c>
      <c r="CA220" t="s">
        <v>319</v>
      </c>
      <c r="CC220" t="s">
        <v>96</v>
      </c>
      <c r="CD220">
        <v>2170</v>
      </c>
      <c r="CE220" t="s">
        <v>99</v>
      </c>
      <c r="CF220" s="2">
        <v>44355</v>
      </c>
      <c r="CI220">
        <v>2</v>
      </c>
      <c r="CJ220">
        <v>2</v>
      </c>
      <c r="CK220" t="s">
        <v>234</v>
      </c>
      <c r="CL220" t="s">
        <v>80</v>
      </c>
    </row>
    <row r="221" spans="1:90" x14ac:dyDescent="0.25">
      <c r="A221" t="s">
        <v>378</v>
      </c>
      <c r="B221" t="s">
        <v>379</v>
      </c>
      <c r="C221" t="s">
        <v>72</v>
      </c>
      <c r="E221" t="str">
        <f>"GAB2003444"</f>
        <v>GAB2003444</v>
      </c>
      <c r="F221" s="2">
        <v>44348</v>
      </c>
      <c r="G221">
        <v>202112</v>
      </c>
      <c r="H221" t="s">
        <v>127</v>
      </c>
      <c r="I221" t="s">
        <v>128</v>
      </c>
      <c r="J221" t="s">
        <v>380</v>
      </c>
      <c r="K221" t="s">
        <v>75</v>
      </c>
      <c r="L221" t="s">
        <v>107</v>
      </c>
      <c r="M221" t="s">
        <v>108</v>
      </c>
      <c r="N221" t="s">
        <v>978</v>
      </c>
      <c r="O221" t="s">
        <v>230</v>
      </c>
      <c r="P221" t="str">
        <f>"CT066267                      "</f>
        <v xml:space="preserve">CT066267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19.28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0.6</v>
      </c>
      <c r="BJ221">
        <v>1.6</v>
      </c>
      <c r="BK221">
        <v>2</v>
      </c>
      <c r="BL221">
        <v>109.99</v>
      </c>
      <c r="BM221">
        <v>16.5</v>
      </c>
      <c r="BN221">
        <v>126.49</v>
      </c>
      <c r="BO221">
        <v>126.49</v>
      </c>
      <c r="BQ221" t="s">
        <v>979</v>
      </c>
      <c r="BR221" t="s">
        <v>383</v>
      </c>
      <c r="BS221" s="2">
        <v>44350</v>
      </c>
      <c r="BT221" s="3">
        <v>0.37638888888888888</v>
      </c>
      <c r="BU221" t="s">
        <v>980</v>
      </c>
      <c r="BV221" t="s">
        <v>79</v>
      </c>
      <c r="BY221">
        <v>8183.36</v>
      </c>
      <c r="CA221" t="s">
        <v>217</v>
      </c>
      <c r="CC221" t="s">
        <v>108</v>
      </c>
      <c r="CD221">
        <v>4001</v>
      </c>
      <c r="CE221" t="s">
        <v>99</v>
      </c>
      <c r="CF221" s="2">
        <v>44350</v>
      </c>
      <c r="CI221">
        <v>2</v>
      </c>
      <c r="CJ221">
        <v>2</v>
      </c>
      <c r="CK221" t="s">
        <v>234</v>
      </c>
      <c r="CL221" t="s">
        <v>80</v>
      </c>
    </row>
    <row r="222" spans="1:90" x14ac:dyDescent="0.25">
      <c r="A222" t="s">
        <v>378</v>
      </c>
      <c r="B222" t="s">
        <v>379</v>
      </c>
      <c r="C222" t="s">
        <v>72</v>
      </c>
      <c r="E222" t="str">
        <f>"GAB2003460"</f>
        <v>GAB2003460</v>
      </c>
      <c r="F222" s="2">
        <v>44349</v>
      </c>
      <c r="G222">
        <v>202112</v>
      </c>
      <c r="H222" t="s">
        <v>127</v>
      </c>
      <c r="I222" t="s">
        <v>128</v>
      </c>
      <c r="J222" t="s">
        <v>380</v>
      </c>
      <c r="K222" t="s">
        <v>75</v>
      </c>
      <c r="L222" t="s">
        <v>107</v>
      </c>
      <c r="M222" t="s">
        <v>108</v>
      </c>
      <c r="N222" t="s">
        <v>981</v>
      </c>
      <c r="O222" t="s">
        <v>230</v>
      </c>
      <c r="P222" t="str">
        <f>"CT066268                      "</f>
        <v xml:space="preserve">CT066268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28.15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2</v>
      </c>
      <c r="BI222">
        <v>7.7</v>
      </c>
      <c r="BJ222">
        <v>25</v>
      </c>
      <c r="BK222">
        <v>25</v>
      </c>
      <c r="BL222">
        <v>155.56</v>
      </c>
      <c r="BM222">
        <v>23.33</v>
      </c>
      <c r="BN222">
        <v>178.89</v>
      </c>
      <c r="BO222">
        <v>178.89</v>
      </c>
      <c r="BQ222" t="s">
        <v>982</v>
      </c>
      <c r="BR222" t="s">
        <v>383</v>
      </c>
      <c r="BS222" s="2">
        <v>44351</v>
      </c>
      <c r="BT222" s="3">
        <v>0.35555555555555557</v>
      </c>
      <c r="BU222" t="s">
        <v>983</v>
      </c>
      <c r="BV222" t="s">
        <v>79</v>
      </c>
      <c r="BY222">
        <v>125031.6</v>
      </c>
      <c r="CA222" t="s">
        <v>275</v>
      </c>
      <c r="CC222" t="s">
        <v>108</v>
      </c>
      <c r="CD222">
        <v>4001</v>
      </c>
      <c r="CE222" t="s">
        <v>99</v>
      </c>
      <c r="CF222" s="2">
        <v>44351</v>
      </c>
      <c r="CI222">
        <v>2</v>
      </c>
      <c r="CJ222">
        <v>2</v>
      </c>
      <c r="CK222" t="s">
        <v>234</v>
      </c>
      <c r="CL222" t="s">
        <v>80</v>
      </c>
    </row>
    <row r="223" spans="1:90" x14ac:dyDescent="0.25">
      <c r="A223" t="s">
        <v>378</v>
      </c>
      <c r="B223" t="s">
        <v>379</v>
      </c>
      <c r="C223" t="s">
        <v>72</v>
      </c>
      <c r="E223" t="str">
        <f>"GAB2003484"</f>
        <v>GAB2003484</v>
      </c>
      <c r="F223" s="2">
        <v>44350</v>
      </c>
      <c r="G223">
        <v>202112</v>
      </c>
      <c r="H223" t="s">
        <v>127</v>
      </c>
      <c r="I223" t="s">
        <v>128</v>
      </c>
      <c r="J223" t="s">
        <v>380</v>
      </c>
      <c r="K223" t="s">
        <v>75</v>
      </c>
      <c r="L223" t="s">
        <v>141</v>
      </c>
      <c r="M223" t="s">
        <v>142</v>
      </c>
      <c r="N223" t="s">
        <v>984</v>
      </c>
      <c r="O223" t="s">
        <v>230</v>
      </c>
      <c r="P223" t="str">
        <f>"CT066102 CT066104             "</f>
        <v xml:space="preserve">CT066102 CT066104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51.79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2</v>
      </c>
      <c r="BI223">
        <v>25.6</v>
      </c>
      <c r="BJ223">
        <v>52.8</v>
      </c>
      <c r="BK223">
        <v>53</v>
      </c>
      <c r="BL223">
        <v>281.95999999999998</v>
      </c>
      <c r="BM223">
        <v>42.29</v>
      </c>
      <c r="BN223">
        <v>324.25</v>
      </c>
      <c r="BO223">
        <v>324.25</v>
      </c>
      <c r="BQ223" t="s">
        <v>985</v>
      </c>
      <c r="BR223" t="s">
        <v>383</v>
      </c>
      <c r="BS223" s="2">
        <v>44354</v>
      </c>
      <c r="BT223" s="3">
        <v>0.48194444444444445</v>
      </c>
      <c r="BU223" t="s">
        <v>986</v>
      </c>
      <c r="BV223" t="s">
        <v>79</v>
      </c>
      <c r="BY223">
        <v>263921.09999999998</v>
      </c>
      <c r="CA223" t="s">
        <v>146</v>
      </c>
      <c r="CC223" t="s">
        <v>142</v>
      </c>
      <c r="CD223">
        <v>1449</v>
      </c>
      <c r="CE223" t="s">
        <v>99</v>
      </c>
      <c r="CF223" s="2">
        <v>44355</v>
      </c>
      <c r="CI223">
        <v>2</v>
      </c>
      <c r="CJ223">
        <v>2</v>
      </c>
      <c r="CK223" t="s">
        <v>234</v>
      </c>
      <c r="CL223" t="s">
        <v>80</v>
      </c>
    </row>
    <row r="224" spans="1:90" x14ac:dyDescent="0.25">
      <c r="A224" t="s">
        <v>378</v>
      </c>
      <c r="B224" t="s">
        <v>379</v>
      </c>
      <c r="C224" t="s">
        <v>72</v>
      </c>
      <c r="E224" t="str">
        <f>"GAB2003435"</f>
        <v>GAB2003435</v>
      </c>
      <c r="F224" s="2">
        <v>44348</v>
      </c>
      <c r="G224">
        <v>202112</v>
      </c>
      <c r="H224" t="s">
        <v>127</v>
      </c>
      <c r="I224" t="s">
        <v>128</v>
      </c>
      <c r="J224" t="s">
        <v>380</v>
      </c>
      <c r="K224" t="s">
        <v>75</v>
      </c>
      <c r="L224" t="s">
        <v>73</v>
      </c>
      <c r="M224" t="s">
        <v>74</v>
      </c>
      <c r="N224" t="s">
        <v>802</v>
      </c>
      <c r="O224" t="s">
        <v>230</v>
      </c>
      <c r="P224" t="str">
        <f>"CT066248                      "</f>
        <v xml:space="preserve">CT066248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19.28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0.5</v>
      </c>
      <c r="BJ224">
        <v>1.6</v>
      </c>
      <c r="BK224">
        <v>2</v>
      </c>
      <c r="BL224">
        <v>109.99</v>
      </c>
      <c r="BM224">
        <v>16.5</v>
      </c>
      <c r="BN224">
        <v>126.49</v>
      </c>
      <c r="BO224">
        <v>126.49</v>
      </c>
      <c r="BQ224" t="s">
        <v>803</v>
      </c>
      <c r="BR224" t="s">
        <v>383</v>
      </c>
      <c r="BS224" s="2">
        <v>44350</v>
      </c>
      <c r="BT224" s="3">
        <v>0.41597222222222219</v>
      </c>
      <c r="BU224" t="s">
        <v>987</v>
      </c>
      <c r="BV224" t="s">
        <v>79</v>
      </c>
      <c r="BY224">
        <v>7824.96</v>
      </c>
      <c r="CA224" t="s">
        <v>332</v>
      </c>
      <c r="CC224" t="s">
        <v>74</v>
      </c>
      <c r="CD224">
        <v>2</v>
      </c>
      <c r="CE224" t="s">
        <v>99</v>
      </c>
      <c r="CF224" s="2">
        <v>44350</v>
      </c>
      <c r="CI224">
        <v>2</v>
      </c>
      <c r="CJ224">
        <v>2</v>
      </c>
      <c r="CK224" t="s">
        <v>234</v>
      </c>
      <c r="CL224" t="s">
        <v>80</v>
      </c>
    </row>
    <row r="225" spans="1:90" x14ac:dyDescent="0.25">
      <c r="A225" t="s">
        <v>378</v>
      </c>
      <c r="B225" t="s">
        <v>379</v>
      </c>
      <c r="C225" t="s">
        <v>72</v>
      </c>
      <c r="E225" t="str">
        <f>"GAB2003459"</f>
        <v>GAB2003459</v>
      </c>
      <c r="F225" s="2">
        <v>44349</v>
      </c>
      <c r="G225">
        <v>202112</v>
      </c>
      <c r="H225" t="s">
        <v>127</v>
      </c>
      <c r="I225" t="s">
        <v>128</v>
      </c>
      <c r="J225" t="s">
        <v>380</v>
      </c>
      <c r="K225" t="s">
        <v>75</v>
      </c>
      <c r="L225" t="s">
        <v>107</v>
      </c>
      <c r="M225" t="s">
        <v>108</v>
      </c>
      <c r="N225" t="s">
        <v>988</v>
      </c>
      <c r="O225" t="s">
        <v>230</v>
      </c>
      <c r="P225" t="str">
        <f>"CT066260                      "</f>
        <v xml:space="preserve">CT066260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28.15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2</v>
      </c>
      <c r="BI225">
        <v>8.6</v>
      </c>
      <c r="BJ225">
        <v>24.7</v>
      </c>
      <c r="BK225">
        <v>25</v>
      </c>
      <c r="BL225">
        <v>155.56</v>
      </c>
      <c r="BM225">
        <v>23.33</v>
      </c>
      <c r="BN225">
        <v>178.89</v>
      </c>
      <c r="BO225">
        <v>178.89</v>
      </c>
      <c r="BQ225" t="s">
        <v>989</v>
      </c>
      <c r="BR225" t="s">
        <v>383</v>
      </c>
      <c r="BS225" s="2">
        <v>44351</v>
      </c>
      <c r="BT225" s="3">
        <v>0.51388888888888895</v>
      </c>
      <c r="BU225" t="s">
        <v>990</v>
      </c>
      <c r="BV225" t="s">
        <v>79</v>
      </c>
      <c r="BY225">
        <v>123354.3</v>
      </c>
      <c r="CA225" t="s">
        <v>558</v>
      </c>
      <c r="CC225" t="s">
        <v>108</v>
      </c>
      <c r="CD225">
        <v>4001</v>
      </c>
      <c r="CE225" t="s">
        <v>99</v>
      </c>
      <c r="CF225" s="2">
        <v>44351</v>
      </c>
      <c r="CI225">
        <v>2</v>
      </c>
      <c r="CJ225">
        <v>2</v>
      </c>
      <c r="CK225" t="s">
        <v>234</v>
      </c>
      <c r="CL225" t="s">
        <v>80</v>
      </c>
    </row>
    <row r="226" spans="1:90" x14ac:dyDescent="0.25">
      <c r="A226" t="s">
        <v>378</v>
      </c>
      <c r="B226" t="s">
        <v>379</v>
      </c>
      <c r="C226" t="s">
        <v>72</v>
      </c>
      <c r="E226" t="str">
        <f>"GAB2003454"</f>
        <v>GAB2003454</v>
      </c>
      <c r="F226" s="2">
        <v>44349</v>
      </c>
      <c r="G226">
        <v>202112</v>
      </c>
      <c r="H226" t="s">
        <v>127</v>
      </c>
      <c r="I226" t="s">
        <v>128</v>
      </c>
      <c r="J226" t="s">
        <v>380</v>
      </c>
      <c r="K226" t="s">
        <v>75</v>
      </c>
      <c r="L226" t="s">
        <v>107</v>
      </c>
      <c r="M226" t="s">
        <v>108</v>
      </c>
      <c r="N226" t="s">
        <v>991</v>
      </c>
      <c r="O226" t="s">
        <v>230</v>
      </c>
      <c r="P226" t="str">
        <f>"CT066263                      "</f>
        <v xml:space="preserve">CT066263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38.28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3</v>
      </c>
      <c r="BI226">
        <v>12.3</v>
      </c>
      <c r="BJ226">
        <v>37.1</v>
      </c>
      <c r="BK226">
        <v>37</v>
      </c>
      <c r="BL226">
        <v>209.73</v>
      </c>
      <c r="BM226">
        <v>31.46</v>
      </c>
      <c r="BN226">
        <v>241.19</v>
      </c>
      <c r="BO226">
        <v>241.19</v>
      </c>
      <c r="BQ226" t="s">
        <v>992</v>
      </c>
      <c r="BR226" t="s">
        <v>383</v>
      </c>
      <c r="BS226" s="2">
        <v>44351</v>
      </c>
      <c r="BT226" s="3">
        <v>0.54097222222222219</v>
      </c>
      <c r="BU226" t="s">
        <v>993</v>
      </c>
      <c r="BV226" t="s">
        <v>79</v>
      </c>
      <c r="BY226">
        <v>185439.9</v>
      </c>
      <c r="CA226" t="s">
        <v>296</v>
      </c>
      <c r="CC226" t="s">
        <v>108</v>
      </c>
      <c r="CD226">
        <v>4001</v>
      </c>
      <c r="CE226" t="s">
        <v>99</v>
      </c>
      <c r="CF226" s="2">
        <v>44351</v>
      </c>
      <c r="CI226">
        <v>2</v>
      </c>
      <c r="CJ226">
        <v>2</v>
      </c>
      <c r="CK226" t="s">
        <v>234</v>
      </c>
      <c r="CL226" t="s">
        <v>80</v>
      </c>
    </row>
    <row r="227" spans="1:90" x14ac:dyDescent="0.25">
      <c r="A227" t="s">
        <v>378</v>
      </c>
      <c r="B227" t="s">
        <v>379</v>
      </c>
      <c r="C227" t="s">
        <v>72</v>
      </c>
      <c r="E227" t="str">
        <f>"GAB2003468"</f>
        <v>GAB2003468</v>
      </c>
      <c r="F227" s="2">
        <v>44349</v>
      </c>
      <c r="G227">
        <v>202112</v>
      </c>
      <c r="H227" t="s">
        <v>127</v>
      </c>
      <c r="I227" t="s">
        <v>128</v>
      </c>
      <c r="J227" t="s">
        <v>380</v>
      </c>
      <c r="K227" t="s">
        <v>75</v>
      </c>
      <c r="L227" t="s">
        <v>73</v>
      </c>
      <c r="M227" t="s">
        <v>74</v>
      </c>
      <c r="N227" t="s">
        <v>994</v>
      </c>
      <c r="O227" t="s">
        <v>230</v>
      </c>
      <c r="P227" t="str">
        <f>"CT066304                      "</f>
        <v xml:space="preserve">CT066304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19.71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0.5</v>
      </c>
      <c r="BJ227">
        <v>1.7</v>
      </c>
      <c r="BK227">
        <v>2</v>
      </c>
      <c r="BL227">
        <v>110.42</v>
      </c>
      <c r="BM227">
        <v>16.559999999999999</v>
      </c>
      <c r="BN227">
        <v>126.98</v>
      </c>
      <c r="BO227">
        <v>126.98</v>
      </c>
      <c r="BQ227" t="s">
        <v>995</v>
      </c>
      <c r="BR227" t="s">
        <v>383</v>
      </c>
      <c r="BS227" s="2">
        <v>44351</v>
      </c>
      <c r="BT227" s="3">
        <v>0.44027777777777777</v>
      </c>
      <c r="BU227" t="s">
        <v>996</v>
      </c>
      <c r="BV227" t="s">
        <v>79</v>
      </c>
      <c r="BY227">
        <v>8462.85</v>
      </c>
      <c r="CA227" t="s">
        <v>324</v>
      </c>
      <c r="CC227" t="s">
        <v>74</v>
      </c>
      <c r="CD227">
        <v>181</v>
      </c>
      <c r="CE227" t="s">
        <v>99</v>
      </c>
      <c r="CF227" s="2">
        <v>44351</v>
      </c>
      <c r="CI227">
        <v>2</v>
      </c>
      <c r="CJ227">
        <v>2</v>
      </c>
      <c r="CK227" t="s">
        <v>234</v>
      </c>
      <c r="CL227" t="s">
        <v>80</v>
      </c>
    </row>
    <row r="228" spans="1:90" x14ac:dyDescent="0.25">
      <c r="A228" t="s">
        <v>378</v>
      </c>
      <c r="B228" t="s">
        <v>379</v>
      </c>
      <c r="C228" t="s">
        <v>72</v>
      </c>
      <c r="E228" t="str">
        <f>"GAB2003469"</f>
        <v>GAB2003469</v>
      </c>
      <c r="F228" s="2">
        <v>44349</v>
      </c>
      <c r="G228">
        <v>202112</v>
      </c>
      <c r="H228" t="s">
        <v>127</v>
      </c>
      <c r="I228" t="s">
        <v>128</v>
      </c>
      <c r="J228" t="s">
        <v>380</v>
      </c>
      <c r="K228" t="s">
        <v>75</v>
      </c>
      <c r="L228" t="s">
        <v>100</v>
      </c>
      <c r="M228" t="s">
        <v>101</v>
      </c>
      <c r="N228" t="s">
        <v>415</v>
      </c>
      <c r="O228" t="s">
        <v>230</v>
      </c>
      <c r="P228" t="str">
        <f>"CT066303                      "</f>
        <v xml:space="preserve">CT066303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33.22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9.6</v>
      </c>
      <c r="BJ228">
        <v>30.9</v>
      </c>
      <c r="BK228">
        <v>31</v>
      </c>
      <c r="BL228">
        <v>182.65</v>
      </c>
      <c r="BM228">
        <v>27.4</v>
      </c>
      <c r="BN228">
        <v>210.05</v>
      </c>
      <c r="BO228">
        <v>210.05</v>
      </c>
      <c r="BQ228" t="s">
        <v>416</v>
      </c>
      <c r="BR228" t="s">
        <v>383</v>
      </c>
      <c r="BS228" s="2">
        <v>44351</v>
      </c>
      <c r="BT228" s="3">
        <v>0.43333333333333335</v>
      </c>
      <c r="BU228" t="s">
        <v>417</v>
      </c>
      <c r="BV228" t="s">
        <v>79</v>
      </c>
      <c r="BY228">
        <v>154664.31</v>
      </c>
      <c r="CA228" t="s">
        <v>361</v>
      </c>
      <c r="CC228" t="s">
        <v>101</v>
      </c>
      <c r="CD228">
        <v>3610</v>
      </c>
      <c r="CE228" t="s">
        <v>99</v>
      </c>
      <c r="CF228" s="2">
        <v>44351</v>
      </c>
      <c r="CI228">
        <v>2</v>
      </c>
      <c r="CJ228">
        <v>2</v>
      </c>
      <c r="CK228" t="s">
        <v>234</v>
      </c>
      <c r="CL228" t="s">
        <v>80</v>
      </c>
    </row>
    <row r="229" spans="1:90" x14ac:dyDescent="0.25">
      <c r="A229" t="s">
        <v>378</v>
      </c>
      <c r="B229" t="s">
        <v>379</v>
      </c>
      <c r="C229" t="s">
        <v>72</v>
      </c>
      <c r="E229" t="str">
        <f>"GAB2003441"</f>
        <v>GAB2003441</v>
      </c>
      <c r="F229" s="2">
        <v>44348</v>
      </c>
      <c r="G229">
        <v>202112</v>
      </c>
      <c r="H229" t="s">
        <v>127</v>
      </c>
      <c r="I229" t="s">
        <v>128</v>
      </c>
      <c r="J229" t="s">
        <v>380</v>
      </c>
      <c r="K229" t="s">
        <v>75</v>
      </c>
      <c r="L229" t="s">
        <v>127</v>
      </c>
      <c r="M229" t="s">
        <v>128</v>
      </c>
      <c r="N229" t="s">
        <v>738</v>
      </c>
      <c r="O229" t="s">
        <v>78</v>
      </c>
      <c r="P229" t="str">
        <f>"CT066261                      "</f>
        <v xml:space="preserve">CT066261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7.36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</v>
      </c>
      <c r="BJ229">
        <v>2</v>
      </c>
      <c r="BK229">
        <v>2</v>
      </c>
      <c r="BL229">
        <v>40.07</v>
      </c>
      <c r="BM229">
        <v>6.01</v>
      </c>
      <c r="BN229">
        <v>46.08</v>
      </c>
      <c r="BO229">
        <v>46.08</v>
      </c>
      <c r="BQ229" t="s">
        <v>441</v>
      </c>
      <c r="BR229" t="s">
        <v>383</v>
      </c>
      <c r="BS229" s="2">
        <v>44349</v>
      </c>
      <c r="BT229" s="3">
        <v>0.37361111111111112</v>
      </c>
      <c r="BU229" t="s">
        <v>997</v>
      </c>
      <c r="BV229" t="s">
        <v>79</v>
      </c>
      <c r="BY229">
        <v>9912</v>
      </c>
      <c r="BZ229" t="s">
        <v>81</v>
      </c>
      <c r="CA229" t="s">
        <v>137</v>
      </c>
      <c r="CC229" t="s">
        <v>128</v>
      </c>
      <c r="CD229">
        <v>7441</v>
      </c>
      <c r="CE229" t="s">
        <v>515</v>
      </c>
      <c r="CF229" s="2">
        <v>44350</v>
      </c>
      <c r="CI229">
        <v>1</v>
      </c>
      <c r="CJ229">
        <v>1</v>
      </c>
      <c r="CK229">
        <v>22</v>
      </c>
      <c r="CL229" t="s">
        <v>80</v>
      </c>
    </row>
    <row r="230" spans="1:90" x14ac:dyDescent="0.25">
      <c r="A230" t="s">
        <v>378</v>
      </c>
      <c r="B230" t="s">
        <v>379</v>
      </c>
      <c r="C230" t="s">
        <v>72</v>
      </c>
      <c r="E230" t="str">
        <f>"GAB2003471"</f>
        <v>GAB2003471</v>
      </c>
      <c r="F230" s="2">
        <v>44349</v>
      </c>
      <c r="G230">
        <v>202112</v>
      </c>
      <c r="H230" t="s">
        <v>127</v>
      </c>
      <c r="I230" t="s">
        <v>128</v>
      </c>
      <c r="J230" t="s">
        <v>380</v>
      </c>
      <c r="K230" t="s">
        <v>75</v>
      </c>
      <c r="L230" t="s">
        <v>73</v>
      </c>
      <c r="M230" t="s">
        <v>74</v>
      </c>
      <c r="N230" t="s">
        <v>998</v>
      </c>
      <c r="O230" t="s">
        <v>78</v>
      </c>
      <c r="P230" t="str">
        <f>"003646                        "</f>
        <v xml:space="preserve">003646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12.04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</v>
      </c>
      <c r="BJ230">
        <v>2.2999999999999998</v>
      </c>
      <c r="BK230">
        <v>2.5</v>
      </c>
      <c r="BL230">
        <v>64.37</v>
      </c>
      <c r="BM230">
        <v>9.66</v>
      </c>
      <c r="BN230">
        <v>74.03</v>
      </c>
      <c r="BO230">
        <v>74.03</v>
      </c>
      <c r="BQ230" t="s">
        <v>523</v>
      </c>
      <c r="BR230" t="s">
        <v>383</v>
      </c>
      <c r="BS230" s="2">
        <v>44350</v>
      </c>
      <c r="BT230" s="3">
        <v>0.39999999999999997</v>
      </c>
      <c r="BU230" t="s">
        <v>166</v>
      </c>
      <c r="BV230" t="s">
        <v>79</v>
      </c>
      <c r="BY230">
        <v>11307.6</v>
      </c>
      <c r="BZ230" t="s">
        <v>81</v>
      </c>
      <c r="CA230" t="s">
        <v>179</v>
      </c>
      <c r="CC230" t="s">
        <v>74</v>
      </c>
      <c r="CD230">
        <v>2</v>
      </c>
      <c r="CE230" t="s">
        <v>513</v>
      </c>
      <c r="CF230" s="2">
        <v>44350</v>
      </c>
      <c r="CI230">
        <v>1</v>
      </c>
      <c r="CJ230">
        <v>1</v>
      </c>
      <c r="CK230">
        <v>21</v>
      </c>
      <c r="CL230" t="s">
        <v>80</v>
      </c>
    </row>
    <row r="231" spans="1:90" x14ac:dyDescent="0.25">
      <c r="A231" t="s">
        <v>378</v>
      </c>
      <c r="B231" t="s">
        <v>379</v>
      </c>
      <c r="C231" t="s">
        <v>72</v>
      </c>
      <c r="E231" t="str">
        <f>"GAB2003448"</f>
        <v>GAB2003448</v>
      </c>
      <c r="F231" s="2">
        <v>44348</v>
      </c>
      <c r="G231">
        <v>202112</v>
      </c>
      <c r="H231" t="s">
        <v>127</v>
      </c>
      <c r="I231" t="s">
        <v>128</v>
      </c>
      <c r="J231" t="s">
        <v>380</v>
      </c>
      <c r="K231" t="s">
        <v>75</v>
      </c>
      <c r="L231" t="s">
        <v>107</v>
      </c>
      <c r="M231" t="s">
        <v>108</v>
      </c>
      <c r="N231" t="s">
        <v>611</v>
      </c>
      <c r="O231" t="s">
        <v>78</v>
      </c>
      <c r="P231" t="str">
        <f>"003632                        "</f>
        <v xml:space="preserve">003632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11.77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2.5</v>
      </c>
      <c r="BK231">
        <v>2.5</v>
      </c>
      <c r="BL231">
        <v>64.099999999999994</v>
      </c>
      <c r="BM231">
        <v>9.6199999999999992</v>
      </c>
      <c r="BN231">
        <v>73.72</v>
      </c>
      <c r="BO231">
        <v>73.72</v>
      </c>
      <c r="BQ231" t="s">
        <v>705</v>
      </c>
      <c r="BR231" t="s">
        <v>383</v>
      </c>
      <c r="BS231" s="2">
        <v>44350</v>
      </c>
      <c r="BT231" s="3">
        <v>0.33333333333333331</v>
      </c>
      <c r="BU231" t="s">
        <v>999</v>
      </c>
      <c r="BV231" t="s">
        <v>80</v>
      </c>
      <c r="BW231" t="s">
        <v>135</v>
      </c>
      <c r="BX231" t="s">
        <v>231</v>
      </c>
      <c r="BY231">
        <v>12351.9</v>
      </c>
      <c r="BZ231" t="s">
        <v>81</v>
      </c>
      <c r="CA231" t="s">
        <v>217</v>
      </c>
      <c r="CC231" t="s">
        <v>108</v>
      </c>
      <c r="CD231">
        <v>4000</v>
      </c>
      <c r="CE231" t="s">
        <v>478</v>
      </c>
      <c r="CF231" s="2">
        <v>44350</v>
      </c>
      <c r="CI231">
        <v>1</v>
      </c>
      <c r="CJ231">
        <v>2</v>
      </c>
      <c r="CK231">
        <v>21</v>
      </c>
      <c r="CL231" t="s">
        <v>80</v>
      </c>
    </row>
    <row r="232" spans="1:90" x14ac:dyDescent="0.25">
      <c r="A232" t="s">
        <v>378</v>
      </c>
      <c r="B232" t="s">
        <v>379</v>
      </c>
      <c r="C232" t="s">
        <v>72</v>
      </c>
      <c r="E232" t="str">
        <f>"009941436314"</f>
        <v>009941436314</v>
      </c>
      <c r="F232" s="2">
        <v>44350</v>
      </c>
      <c r="G232">
        <v>202112</v>
      </c>
      <c r="H232" t="s">
        <v>93</v>
      </c>
      <c r="I232" t="s">
        <v>94</v>
      </c>
      <c r="J232" t="s">
        <v>460</v>
      </c>
      <c r="K232" t="s">
        <v>75</v>
      </c>
      <c r="L232" t="s">
        <v>127</v>
      </c>
      <c r="M232" t="s">
        <v>128</v>
      </c>
      <c r="N232" t="s">
        <v>460</v>
      </c>
      <c r="O232" t="s">
        <v>262</v>
      </c>
      <c r="P232" t="str">
        <f>"                              "</f>
        <v xml:space="preserve">  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18.059999999999999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0.1</v>
      </c>
      <c r="BK232">
        <v>1</v>
      </c>
      <c r="BL232">
        <v>96.56</v>
      </c>
      <c r="BM232">
        <v>14.48</v>
      </c>
      <c r="BN232">
        <v>111.04</v>
      </c>
      <c r="BO232">
        <v>111.04</v>
      </c>
      <c r="BQ232" t="s">
        <v>1000</v>
      </c>
      <c r="BR232" t="s">
        <v>466</v>
      </c>
      <c r="BS232" s="2">
        <v>44351</v>
      </c>
      <c r="BT232" s="3">
        <v>0.52569444444444446</v>
      </c>
      <c r="BU232" t="s">
        <v>555</v>
      </c>
      <c r="BV232" t="s">
        <v>79</v>
      </c>
      <c r="BY232">
        <v>600</v>
      </c>
      <c r="BZ232" t="s">
        <v>300</v>
      </c>
      <c r="CA232" t="s">
        <v>130</v>
      </c>
      <c r="CC232" t="s">
        <v>128</v>
      </c>
      <c r="CD232">
        <v>7485</v>
      </c>
      <c r="CE232" t="s">
        <v>99</v>
      </c>
      <c r="CF232" s="2">
        <v>44354</v>
      </c>
      <c r="CI232">
        <v>1</v>
      </c>
      <c r="CJ232">
        <v>1</v>
      </c>
      <c r="CK232">
        <v>31</v>
      </c>
      <c r="CL232" t="s">
        <v>80</v>
      </c>
    </row>
    <row r="233" spans="1:90" x14ac:dyDescent="0.25">
      <c r="A233" t="s">
        <v>378</v>
      </c>
      <c r="B233" t="s">
        <v>379</v>
      </c>
      <c r="C233" t="s">
        <v>72</v>
      </c>
      <c r="E233" t="str">
        <f>"009940773423"</f>
        <v>009940773423</v>
      </c>
      <c r="F233" s="2">
        <v>44348</v>
      </c>
      <c r="G233">
        <v>202112</v>
      </c>
      <c r="H233" t="s">
        <v>267</v>
      </c>
      <c r="I233" t="s">
        <v>268</v>
      </c>
      <c r="J233" t="s">
        <v>548</v>
      </c>
      <c r="K233" t="s">
        <v>75</v>
      </c>
      <c r="L233" t="s">
        <v>358</v>
      </c>
      <c r="M233" t="s">
        <v>359</v>
      </c>
      <c r="N233" t="s">
        <v>460</v>
      </c>
      <c r="O233" t="s">
        <v>230</v>
      </c>
      <c r="P233" t="str">
        <f>"NA                            "</f>
        <v xml:space="preserve">NA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13.25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8</v>
      </c>
      <c r="BJ233">
        <v>9.6999999999999993</v>
      </c>
      <c r="BK233">
        <v>10</v>
      </c>
      <c r="BL233">
        <v>77.13</v>
      </c>
      <c r="BM233">
        <v>11.57</v>
      </c>
      <c r="BN233">
        <v>88.7</v>
      </c>
      <c r="BO233">
        <v>88.7</v>
      </c>
      <c r="BQ233" t="s">
        <v>1001</v>
      </c>
      <c r="BR233" t="s">
        <v>550</v>
      </c>
      <c r="BS233" s="2">
        <v>44350</v>
      </c>
      <c r="BT233" s="3">
        <v>0.4375</v>
      </c>
      <c r="BU233" t="s">
        <v>1002</v>
      </c>
      <c r="BV233" t="s">
        <v>80</v>
      </c>
      <c r="BW233" t="s">
        <v>219</v>
      </c>
      <c r="BX233" t="s">
        <v>1003</v>
      </c>
      <c r="BY233">
        <v>48567.77</v>
      </c>
      <c r="CC233" t="s">
        <v>359</v>
      </c>
      <c r="CD233">
        <v>9300</v>
      </c>
      <c r="CE233" t="s">
        <v>99</v>
      </c>
      <c r="CF233" s="2">
        <v>44361</v>
      </c>
      <c r="CI233">
        <v>0</v>
      </c>
      <c r="CJ233">
        <v>0</v>
      </c>
      <c r="CK233" t="s">
        <v>364</v>
      </c>
      <c r="CL233" t="s">
        <v>80</v>
      </c>
    </row>
    <row r="234" spans="1:90" x14ac:dyDescent="0.25">
      <c r="A234" t="s">
        <v>378</v>
      </c>
      <c r="B234" t="s">
        <v>379</v>
      </c>
      <c r="C234" t="s">
        <v>72</v>
      </c>
      <c r="E234" t="str">
        <f>"GAB2003506"</f>
        <v>GAB2003506</v>
      </c>
      <c r="F234" s="2">
        <v>44351</v>
      </c>
      <c r="G234">
        <v>202112</v>
      </c>
      <c r="H234" t="s">
        <v>127</v>
      </c>
      <c r="I234" t="s">
        <v>128</v>
      </c>
      <c r="J234" t="s">
        <v>380</v>
      </c>
      <c r="K234" t="s">
        <v>75</v>
      </c>
      <c r="L234" t="s">
        <v>358</v>
      </c>
      <c r="M234" t="s">
        <v>359</v>
      </c>
      <c r="N234" t="s">
        <v>1004</v>
      </c>
      <c r="O234" t="s">
        <v>230</v>
      </c>
      <c r="P234" t="str">
        <f>"CT066377 CT066365             "</f>
        <v xml:space="preserve">CT066377 CT066365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19.71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1.7</v>
      </c>
      <c r="BJ234">
        <v>6.1</v>
      </c>
      <c r="BK234">
        <v>7</v>
      </c>
      <c r="BL234">
        <v>110.42</v>
      </c>
      <c r="BM234">
        <v>16.559999999999999</v>
      </c>
      <c r="BN234">
        <v>126.98</v>
      </c>
      <c r="BO234">
        <v>126.98</v>
      </c>
      <c r="BQ234" t="s">
        <v>416</v>
      </c>
      <c r="BR234" t="s">
        <v>383</v>
      </c>
      <c r="BS234" s="2">
        <v>44354</v>
      </c>
      <c r="BT234" s="3">
        <v>0.48125000000000001</v>
      </c>
      <c r="BU234" t="s">
        <v>1005</v>
      </c>
      <c r="BV234" t="s">
        <v>79</v>
      </c>
      <c r="BY234">
        <v>30698.85</v>
      </c>
      <c r="CA234" t="s">
        <v>388</v>
      </c>
      <c r="CC234" t="s">
        <v>359</v>
      </c>
      <c r="CD234">
        <v>9301</v>
      </c>
      <c r="CE234" t="s">
        <v>99</v>
      </c>
      <c r="CF234" s="2">
        <v>44355</v>
      </c>
      <c r="CI234">
        <v>2</v>
      </c>
      <c r="CJ234">
        <v>1</v>
      </c>
      <c r="CK234" t="s">
        <v>234</v>
      </c>
      <c r="CL234" t="s">
        <v>80</v>
      </c>
    </row>
    <row r="235" spans="1:90" x14ac:dyDescent="0.25">
      <c r="A235" t="s">
        <v>378</v>
      </c>
      <c r="B235" t="s">
        <v>379</v>
      </c>
      <c r="C235" t="s">
        <v>72</v>
      </c>
      <c r="E235" t="str">
        <f>"GAB2003512"</f>
        <v>GAB2003512</v>
      </c>
      <c r="F235" s="2">
        <v>44351</v>
      </c>
      <c r="G235">
        <v>202112</v>
      </c>
      <c r="H235" t="s">
        <v>127</v>
      </c>
      <c r="I235" t="s">
        <v>128</v>
      </c>
      <c r="J235" t="s">
        <v>380</v>
      </c>
      <c r="K235" t="s">
        <v>75</v>
      </c>
      <c r="L235" t="s">
        <v>1006</v>
      </c>
      <c r="M235" t="s">
        <v>1006</v>
      </c>
      <c r="N235" t="s">
        <v>1007</v>
      </c>
      <c r="O235" t="s">
        <v>230</v>
      </c>
      <c r="P235" t="str">
        <f>"CT066363                      "</f>
        <v xml:space="preserve">CT066363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28.89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0.3</v>
      </c>
      <c r="BJ235">
        <v>2.6</v>
      </c>
      <c r="BK235">
        <v>3</v>
      </c>
      <c r="BL235">
        <v>159.5</v>
      </c>
      <c r="BM235">
        <v>23.93</v>
      </c>
      <c r="BN235">
        <v>183.43</v>
      </c>
      <c r="BO235">
        <v>183.43</v>
      </c>
      <c r="BQ235" t="s">
        <v>1008</v>
      </c>
      <c r="BR235" t="s">
        <v>383</v>
      </c>
      <c r="BS235" s="2">
        <v>44355</v>
      </c>
      <c r="BT235" s="3">
        <v>0.6777777777777777</v>
      </c>
      <c r="BU235" t="s">
        <v>1009</v>
      </c>
      <c r="BV235" t="s">
        <v>79</v>
      </c>
      <c r="BY235">
        <v>12959.95</v>
      </c>
      <c r="CA235" t="s">
        <v>1010</v>
      </c>
      <c r="CC235" t="s">
        <v>1006</v>
      </c>
      <c r="CD235">
        <v>8446</v>
      </c>
      <c r="CE235" t="s">
        <v>99</v>
      </c>
      <c r="CF235" s="2">
        <v>44356</v>
      </c>
      <c r="CI235">
        <v>4</v>
      </c>
      <c r="CJ235">
        <v>2</v>
      </c>
      <c r="CK235" t="s">
        <v>871</v>
      </c>
      <c r="CL235" t="s">
        <v>80</v>
      </c>
    </row>
    <row r="236" spans="1:90" x14ac:dyDescent="0.25">
      <c r="A236" t="s">
        <v>378</v>
      </c>
      <c r="B236" t="s">
        <v>379</v>
      </c>
      <c r="C236" t="s">
        <v>72</v>
      </c>
      <c r="E236" t="str">
        <f>"GAB2003519"</f>
        <v>GAB2003519</v>
      </c>
      <c r="F236" s="2">
        <v>44351</v>
      </c>
      <c r="G236">
        <v>202112</v>
      </c>
      <c r="H236" t="s">
        <v>127</v>
      </c>
      <c r="I236" t="s">
        <v>128</v>
      </c>
      <c r="J236" t="s">
        <v>380</v>
      </c>
      <c r="K236" t="s">
        <v>75</v>
      </c>
      <c r="L236" t="s">
        <v>490</v>
      </c>
      <c r="M236" t="s">
        <v>491</v>
      </c>
      <c r="N236" t="s">
        <v>1011</v>
      </c>
      <c r="O236" t="s">
        <v>230</v>
      </c>
      <c r="P236" t="str">
        <f>"CT066305                      "</f>
        <v xml:space="preserve">CT066305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23.47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3.1</v>
      </c>
      <c r="BJ236">
        <v>11.4</v>
      </c>
      <c r="BK236">
        <v>12</v>
      </c>
      <c r="BL236">
        <v>130.53</v>
      </c>
      <c r="BM236">
        <v>19.579999999999998</v>
      </c>
      <c r="BN236">
        <v>150.11000000000001</v>
      </c>
      <c r="BO236">
        <v>150.11000000000001</v>
      </c>
      <c r="BQ236" t="s">
        <v>493</v>
      </c>
      <c r="BR236" t="s">
        <v>383</v>
      </c>
      <c r="BS236" s="2">
        <v>44355</v>
      </c>
      <c r="BT236" s="3">
        <v>0.44791666666666669</v>
      </c>
      <c r="BU236" t="s">
        <v>1012</v>
      </c>
      <c r="BV236" t="s">
        <v>79</v>
      </c>
      <c r="BY236">
        <v>56883.839999999997</v>
      </c>
      <c r="CA236" t="s">
        <v>542</v>
      </c>
      <c r="CC236" t="s">
        <v>491</v>
      </c>
      <c r="CD236">
        <v>9459</v>
      </c>
      <c r="CE236" t="s">
        <v>99</v>
      </c>
      <c r="CF236" s="2">
        <v>44355</v>
      </c>
      <c r="CI236">
        <v>3</v>
      </c>
      <c r="CJ236">
        <v>2</v>
      </c>
      <c r="CK236" t="s">
        <v>237</v>
      </c>
      <c r="CL236" t="s">
        <v>80</v>
      </c>
    </row>
    <row r="237" spans="1:90" x14ac:dyDescent="0.25">
      <c r="A237" t="s">
        <v>378</v>
      </c>
      <c r="B237" t="s">
        <v>379</v>
      </c>
      <c r="C237" t="s">
        <v>72</v>
      </c>
      <c r="E237" t="str">
        <f>"GAB2003504"</f>
        <v>GAB2003504</v>
      </c>
      <c r="F237" s="2">
        <v>44351</v>
      </c>
      <c r="G237">
        <v>202112</v>
      </c>
      <c r="H237" t="s">
        <v>127</v>
      </c>
      <c r="I237" t="s">
        <v>128</v>
      </c>
      <c r="J237" t="s">
        <v>380</v>
      </c>
      <c r="K237" t="s">
        <v>75</v>
      </c>
      <c r="L237" t="s">
        <v>301</v>
      </c>
      <c r="M237" t="s">
        <v>302</v>
      </c>
      <c r="N237" t="s">
        <v>1013</v>
      </c>
      <c r="O237" t="s">
        <v>230</v>
      </c>
      <c r="P237" t="str">
        <f>"CT066370                      "</f>
        <v xml:space="preserve">CT066370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23.47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0.3</v>
      </c>
      <c r="BJ237">
        <v>2.8</v>
      </c>
      <c r="BK237">
        <v>3</v>
      </c>
      <c r="BL237">
        <v>130.53</v>
      </c>
      <c r="BM237">
        <v>19.579999999999998</v>
      </c>
      <c r="BN237">
        <v>150.11000000000001</v>
      </c>
      <c r="BO237">
        <v>150.11000000000001</v>
      </c>
      <c r="BR237" t="s">
        <v>383</v>
      </c>
      <c r="BS237" s="2">
        <v>44354</v>
      </c>
      <c r="BT237" s="3">
        <v>0.36319444444444443</v>
      </c>
      <c r="BU237" t="s">
        <v>1014</v>
      </c>
      <c r="BV237" t="s">
        <v>79</v>
      </c>
      <c r="BY237">
        <v>13984.58</v>
      </c>
      <c r="CA237" t="s">
        <v>303</v>
      </c>
      <c r="CC237" t="s">
        <v>302</v>
      </c>
      <c r="CD237">
        <v>1039</v>
      </c>
      <c r="CE237" t="s">
        <v>99</v>
      </c>
      <c r="CF237" s="2">
        <v>44354</v>
      </c>
      <c r="CI237">
        <v>3</v>
      </c>
      <c r="CJ237">
        <v>1</v>
      </c>
      <c r="CK237" t="s">
        <v>393</v>
      </c>
      <c r="CL237" t="s">
        <v>80</v>
      </c>
    </row>
    <row r="238" spans="1:90" x14ac:dyDescent="0.25">
      <c r="A238" t="s">
        <v>378</v>
      </c>
      <c r="B238" t="s">
        <v>379</v>
      </c>
      <c r="C238" t="s">
        <v>72</v>
      </c>
      <c r="E238" t="str">
        <f>"GAB2003502"</f>
        <v>GAB2003502</v>
      </c>
      <c r="F238" s="2">
        <v>44351</v>
      </c>
      <c r="G238">
        <v>202112</v>
      </c>
      <c r="H238" t="s">
        <v>127</v>
      </c>
      <c r="I238" t="s">
        <v>128</v>
      </c>
      <c r="J238" t="s">
        <v>380</v>
      </c>
      <c r="K238" t="s">
        <v>75</v>
      </c>
      <c r="L238" t="s">
        <v>109</v>
      </c>
      <c r="M238" t="s">
        <v>110</v>
      </c>
      <c r="N238" t="s">
        <v>1015</v>
      </c>
      <c r="O238" t="s">
        <v>230</v>
      </c>
      <c r="P238" t="str">
        <f>"CT066366                      "</f>
        <v xml:space="preserve">CT066366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19.71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0.3</v>
      </c>
      <c r="BJ238">
        <v>2.4</v>
      </c>
      <c r="BK238">
        <v>3</v>
      </c>
      <c r="BL238">
        <v>110.42</v>
      </c>
      <c r="BM238">
        <v>16.559999999999999</v>
      </c>
      <c r="BN238">
        <v>126.98</v>
      </c>
      <c r="BO238">
        <v>126.98</v>
      </c>
      <c r="BQ238" t="s">
        <v>1016</v>
      </c>
      <c r="BR238" t="s">
        <v>383</v>
      </c>
      <c r="BS238" s="2">
        <v>44354</v>
      </c>
      <c r="BT238" s="3">
        <v>0.3888888888888889</v>
      </c>
      <c r="BU238" t="s">
        <v>1017</v>
      </c>
      <c r="BV238" t="s">
        <v>79</v>
      </c>
      <c r="BY238">
        <v>12187.8</v>
      </c>
      <c r="CA238" t="s">
        <v>279</v>
      </c>
      <c r="CC238" t="s">
        <v>110</v>
      </c>
      <c r="CD238">
        <v>2062</v>
      </c>
      <c r="CE238" t="s">
        <v>99</v>
      </c>
      <c r="CF238" s="2">
        <v>44354</v>
      </c>
      <c r="CI238">
        <v>2</v>
      </c>
      <c r="CJ238">
        <v>1</v>
      </c>
      <c r="CK238" t="s">
        <v>234</v>
      </c>
      <c r="CL238" t="s">
        <v>80</v>
      </c>
    </row>
    <row r="239" spans="1:90" x14ac:dyDescent="0.25">
      <c r="A239" t="s">
        <v>378</v>
      </c>
      <c r="B239" t="s">
        <v>379</v>
      </c>
      <c r="C239" t="s">
        <v>72</v>
      </c>
      <c r="E239" t="str">
        <f>"GAB2003521"</f>
        <v>GAB2003521</v>
      </c>
      <c r="F239" s="2">
        <v>44351</v>
      </c>
      <c r="G239">
        <v>202112</v>
      </c>
      <c r="H239" t="s">
        <v>127</v>
      </c>
      <c r="I239" t="s">
        <v>128</v>
      </c>
      <c r="J239" t="s">
        <v>380</v>
      </c>
      <c r="K239" t="s">
        <v>75</v>
      </c>
      <c r="L239" t="s">
        <v>73</v>
      </c>
      <c r="M239" t="s">
        <v>74</v>
      </c>
      <c r="N239" t="s">
        <v>677</v>
      </c>
      <c r="O239" t="s">
        <v>230</v>
      </c>
      <c r="P239" t="str">
        <f>"003667                        "</f>
        <v xml:space="preserve">003667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19.71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2.2000000000000002</v>
      </c>
      <c r="BJ239">
        <v>5.9</v>
      </c>
      <c r="BK239">
        <v>6</v>
      </c>
      <c r="BL239">
        <v>110.42</v>
      </c>
      <c r="BM239">
        <v>16.559999999999999</v>
      </c>
      <c r="BN239">
        <v>126.98</v>
      </c>
      <c r="BO239">
        <v>126.98</v>
      </c>
      <c r="BQ239" t="s">
        <v>1018</v>
      </c>
      <c r="BR239" t="s">
        <v>383</v>
      </c>
      <c r="BS239" s="2">
        <v>44354</v>
      </c>
      <c r="BT239" s="3">
        <v>0.52430555555555558</v>
      </c>
      <c r="BU239" t="s">
        <v>291</v>
      </c>
      <c r="BV239" t="s">
        <v>79</v>
      </c>
      <c r="BY239">
        <v>29342.880000000001</v>
      </c>
      <c r="CA239" t="s">
        <v>126</v>
      </c>
      <c r="CC239" t="s">
        <v>74</v>
      </c>
      <c r="CD239">
        <v>110</v>
      </c>
      <c r="CE239" t="s">
        <v>99</v>
      </c>
      <c r="CF239" s="2">
        <v>44354</v>
      </c>
      <c r="CI239">
        <v>2</v>
      </c>
      <c r="CJ239">
        <v>1</v>
      </c>
      <c r="CK239" t="s">
        <v>234</v>
      </c>
      <c r="CL239" t="s">
        <v>80</v>
      </c>
    </row>
    <row r="240" spans="1:90" x14ac:dyDescent="0.25">
      <c r="A240" t="s">
        <v>378</v>
      </c>
      <c r="B240" t="s">
        <v>379</v>
      </c>
      <c r="C240" t="s">
        <v>72</v>
      </c>
      <c r="E240" t="str">
        <f>"GAB2003483"</f>
        <v>GAB2003483</v>
      </c>
      <c r="F240" s="2">
        <v>44350</v>
      </c>
      <c r="G240">
        <v>202112</v>
      </c>
      <c r="H240" t="s">
        <v>127</v>
      </c>
      <c r="I240" t="s">
        <v>128</v>
      </c>
      <c r="J240" t="s">
        <v>380</v>
      </c>
      <c r="K240" t="s">
        <v>75</v>
      </c>
      <c r="L240" t="s">
        <v>162</v>
      </c>
      <c r="M240" t="s">
        <v>163</v>
      </c>
      <c r="N240" t="s">
        <v>767</v>
      </c>
      <c r="O240" t="s">
        <v>78</v>
      </c>
      <c r="P240" t="str">
        <f>"CT066327                      "</f>
        <v xml:space="preserve">CT066327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7.52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0.2</v>
      </c>
      <c r="BJ240">
        <v>2.4</v>
      </c>
      <c r="BK240">
        <v>3</v>
      </c>
      <c r="BL240">
        <v>40.229999999999997</v>
      </c>
      <c r="BM240">
        <v>6.03</v>
      </c>
      <c r="BN240">
        <v>46.26</v>
      </c>
      <c r="BO240">
        <v>46.26</v>
      </c>
      <c r="BQ240" t="s">
        <v>768</v>
      </c>
      <c r="BR240" t="s">
        <v>383</v>
      </c>
      <c r="BS240" s="2">
        <v>44351</v>
      </c>
      <c r="BT240" s="3">
        <v>0.41666666666666669</v>
      </c>
      <c r="BU240" t="s">
        <v>1019</v>
      </c>
      <c r="BV240" t="s">
        <v>79</v>
      </c>
      <c r="BY240">
        <v>11920.23</v>
      </c>
      <c r="CA240" t="s">
        <v>82</v>
      </c>
      <c r="CC240" t="s">
        <v>163</v>
      </c>
      <c r="CD240">
        <v>7600</v>
      </c>
      <c r="CE240" t="s">
        <v>505</v>
      </c>
      <c r="CF240" s="2">
        <v>44354</v>
      </c>
      <c r="CI240">
        <v>1</v>
      </c>
      <c r="CJ240">
        <v>1</v>
      </c>
      <c r="CK240">
        <v>22</v>
      </c>
      <c r="CL240" t="s">
        <v>80</v>
      </c>
    </row>
    <row r="241" spans="1:90" x14ac:dyDescent="0.25">
      <c r="A241" t="s">
        <v>378</v>
      </c>
      <c r="B241" t="s">
        <v>379</v>
      </c>
      <c r="C241" t="s">
        <v>72</v>
      </c>
      <c r="E241" t="str">
        <f>"GAB2003477"</f>
        <v>GAB2003477</v>
      </c>
      <c r="F241" s="2">
        <v>44350</v>
      </c>
      <c r="G241">
        <v>202112</v>
      </c>
      <c r="H241" t="s">
        <v>127</v>
      </c>
      <c r="I241" t="s">
        <v>128</v>
      </c>
      <c r="J241" t="s">
        <v>380</v>
      </c>
      <c r="K241" t="s">
        <v>75</v>
      </c>
      <c r="L241" t="s">
        <v>162</v>
      </c>
      <c r="M241" t="s">
        <v>163</v>
      </c>
      <c r="N241" t="s">
        <v>614</v>
      </c>
      <c r="O241" t="s">
        <v>78</v>
      </c>
      <c r="P241" t="str">
        <f>"CT066310                      "</f>
        <v xml:space="preserve">CT066310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7.52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0.2</v>
      </c>
      <c r="BJ241">
        <v>2</v>
      </c>
      <c r="BK241">
        <v>2</v>
      </c>
      <c r="BL241">
        <v>40.229999999999997</v>
      </c>
      <c r="BM241">
        <v>6.03</v>
      </c>
      <c r="BN241">
        <v>46.26</v>
      </c>
      <c r="BO241">
        <v>46.26</v>
      </c>
      <c r="BQ241" t="s">
        <v>615</v>
      </c>
      <c r="BR241" t="s">
        <v>383</v>
      </c>
      <c r="BS241" s="2">
        <v>44351</v>
      </c>
      <c r="BT241" s="3">
        <v>0.46180555555555558</v>
      </c>
      <c r="BU241" t="s">
        <v>1020</v>
      </c>
      <c r="BV241" t="s">
        <v>79</v>
      </c>
      <c r="BY241">
        <v>10137</v>
      </c>
      <c r="CA241" t="s">
        <v>82</v>
      </c>
      <c r="CC241" t="s">
        <v>163</v>
      </c>
      <c r="CD241">
        <v>7600</v>
      </c>
      <c r="CE241" t="s">
        <v>515</v>
      </c>
      <c r="CF241" s="2">
        <v>44354</v>
      </c>
      <c r="CI241">
        <v>1</v>
      </c>
      <c r="CJ241">
        <v>1</v>
      </c>
      <c r="CK241">
        <v>22</v>
      </c>
      <c r="CL241" t="s">
        <v>80</v>
      </c>
    </row>
    <row r="242" spans="1:90" x14ac:dyDescent="0.25">
      <c r="A242" t="s">
        <v>378</v>
      </c>
      <c r="B242" t="s">
        <v>379</v>
      </c>
      <c r="C242" t="s">
        <v>72</v>
      </c>
      <c r="E242" t="str">
        <f>"GAB2003485"</f>
        <v>GAB2003485</v>
      </c>
      <c r="F242" s="2">
        <v>44350</v>
      </c>
      <c r="G242">
        <v>202112</v>
      </c>
      <c r="H242" t="s">
        <v>127</v>
      </c>
      <c r="I242" t="s">
        <v>128</v>
      </c>
      <c r="J242" t="s">
        <v>380</v>
      </c>
      <c r="K242" t="s">
        <v>75</v>
      </c>
      <c r="L242" t="s">
        <v>147</v>
      </c>
      <c r="M242" t="s">
        <v>148</v>
      </c>
      <c r="N242" t="s">
        <v>1021</v>
      </c>
      <c r="O242" t="s">
        <v>78</v>
      </c>
      <c r="P242" t="str">
        <f>"CT066330                      "</f>
        <v xml:space="preserve">CT066330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18.66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0.6</v>
      </c>
      <c r="BJ242">
        <v>1.6</v>
      </c>
      <c r="BK242">
        <v>2</v>
      </c>
      <c r="BL242">
        <v>99.78</v>
      </c>
      <c r="BM242">
        <v>14.97</v>
      </c>
      <c r="BN242">
        <v>114.75</v>
      </c>
      <c r="BO242">
        <v>114.75</v>
      </c>
      <c r="BQ242" t="s">
        <v>1022</v>
      </c>
      <c r="BR242" t="s">
        <v>383</v>
      </c>
      <c r="BS242" s="2">
        <v>44351</v>
      </c>
      <c r="BT242" s="3">
        <v>0.38680555555555557</v>
      </c>
      <c r="BU242" t="s">
        <v>1023</v>
      </c>
      <c r="BV242" t="s">
        <v>79</v>
      </c>
      <c r="BY242">
        <v>8172.16</v>
      </c>
      <c r="BZ242" t="s">
        <v>30</v>
      </c>
      <c r="CA242" t="s">
        <v>149</v>
      </c>
      <c r="CC242" t="s">
        <v>148</v>
      </c>
      <c r="CD242">
        <v>250</v>
      </c>
      <c r="CE242" t="s">
        <v>524</v>
      </c>
      <c r="CF242" s="2">
        <v>44351</v>
      </c>
      <c r="CI242">
        <v>1</v>
      </c>
      <c r="CJ242">
        <v>1</v>
      </c>
      <c r="CK242">
        <v>23</v>
      </c>
      <c r="CL242" t="s">
        <v>80</v>
      </c>
    </row>
    <row r="243" spans="1:90" x14ac:dyDescent="0.25">
      <c r="A243" t="s">
        <v>378</v>
      </c>
      <c r="B243" t="s">
        <v>379</v>
      </c>
      <c r="C243" t="s">
        <v>72</v>
      </c>
      <c r="E243" t="str">
        <f>"009941543992"</f>
        <v>009941543992</v>
      </c>
      <c r="F243" s="2">
        <v>44350</v>
      </c>
      <c r="G243">
        <v>202112</v>
      </c>
      <c r="H243" t="s">
        <v>358</v>
      </c>
      <c r="I243" t="s">
        <v>359</v>
      </c>
      <c r="J243" t="s">
        <v>1024</v>
      </c>
      <c r="K243" t="s">
        <v>75</v>
      </c>
      <c r="L243" t="s">
        <v>500</v>
      </c>
      <c r="M243" t="s">
        <v>501</v>
      </c>
      <c r="N243" t="s">
        <v>1025</v>
      </c>
      <c r="O243" t="s">
        <v>78</v>
      </c>
      <c r="P243" t="str">
        <f>"                              "</f>
        <v xml:space="preserve">  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60.15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9</v>
      </c>
      <c r="BJ243">
        <v>12.4</v>
      </c>
      <c r="BK243">
        <v>12.5</v>
      </c>
      <c r="BL243">
        <v>321.68</v>
      </c>
      <c r="BM243">
        <v>48.25</v>
      </c>
      <c r="BN243">
        <v>369.93</v>
      </c>
      <c r="BO243">
        <v>369.93</v>
      </c>
      <c r="BQ243" t="s">
        <v>1026</v>
      </c>
      <c r="BR243" t="s">
        <v>1027</v>
      </c>
      <c r="BS243" s="2">
        <v>44351</v>
      </c>
      <c r="BT243" s="3">
        <v>0.4152777777777778</v>
      </c>
      <c r="BU243" t="s">
        <v>1028</v>
      </c>
      <c r="BV243" t="s">
        <v>79</v>
      </c>
      <c r="BY243">
        <v>62208</v>
      </c>
      <c r="BZ243" t="s">
        <v>81</v>
      </c>
      <c r="CA243" t="s">
        <v>1029</v>
      </c>
      <c r="CC243" t="s">
        <v>501</v>
      </c>
      <c r="CD243">
        <v>8300</v>
      </c>
      <c r="CE243" t="s">
        <v>99</v>
      </c>
      <c r="CF243" s="2">
        <v>44351</v>
      </c>
      <c r="CI243">
        <v>1</v>
      </c>
      <c r="CJ243">
        <v>1</v>
      </c>
      <c r="CK243">
        <v>21</v>
      </c>
      <c r="CL243" t="s">
        <v>80</v>
      </c>
    </row>
    <row r="244" spans="1:90" x14ac:dyDescent="0.25">
      <c r="A244" t="s">
        <v>378</v>
      </c>
      <c r="B244" t="s">
        <v>379</v>
      </c>
      <c r="C244" t="s">
        <v>72</v>
      </c>
      <c r="E244" t="str">
        <f>"009940142823"</f>
        <v>009940142823</v>
      </c>
      <c r="F244" s="2">
        <v>44349</v>
      </c>
      <c r="G244">
        <v>202112</v>
      </c>
      <c r="H244" t="s">
        <v>358</v>
      </c>
      <c r="I244" t="s">
        <v>359</v>
      </c>
      <c r="J244" t="s">
        <v>1030</v>
      </c>
      <c r="K244" t="s">
        <v>75</v>
      </c>
      <c r="L244" t="s">
        <v>267</v>
      </c>
      <c r="M244" t="s">
        <v>268</v>
      </c>
      <c r="N244" t="s">
        <v>460</v>
      </c>
      <c r="O244" t="s">
        <v>78</v>
      </c>
      <c r="P244" t="str">
        <f>"                              "</f>
        <v xml:space="preserve">  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9.6300000000000008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</v>
      </c>
      <c r="BJ244">
        <v>0.2</v>
      </c>
      <c r="BK244">
        <v>1</v>
      </c>
      <c r="BL244">
        <v>51.5</v>
      </c>
      <c r="BM244">
        <v>7.73</v>
      </c>
      <c r="BN244">
        <v>59.23</v>
      </c>
      <c r="BO244">
        <v>59.23</v>
      </c>
      <c r="BQ244" t="s">
        <v>621</v>
      </c>
      <c r="BR244" t="s">
        <v>1031</v>
      </c>
      <c r="BS244" s="2">
        <v>44350</v>
      </c>
      <c r="BT244" s="3">
        <v>0.43472222222222223</v>
      </c>
      <c r="BU244" t="s">
        <v>1032</v>
      </c>
      <c r="BV244" t="s">
        <v>79</v>
      </c>
      <c r="BY244">
        <v>1200</v>
      </c>
      <c r="BZ244" t="s">
        <v>81</v>
      </c>
      <c r="CA244" t="s">
        <v>1033</v>
      </c>
      <c r="CC244" t="s">
        <v>268</v>
      </c>
      <c r="CD244">
        <v>46</v>
      </c>
      <c r="CE244" t="s">
        <v>99</v>
      </c>
      <c r="CF244" s="2">
        <v>44350</v>
      </c>
      <c r="CI244">
        <v>1</v>
      </c>
      <c r="CJ244">
        <v>1</v>
      </c>
      <c r="CK244">
        <v>21</v>
      </c>
      <c r="CL244" t="s">
        <v>80</v>
      </c>
    </row>
    <row r="245" spans="1:90" x14ac:dyDescent="0.25">
      <c r="A245" t="s">
        <v>378</v>
      </c>
      <c r="B245" t="s">
        <v>379</v>
      </c>
      <c r="C245" t="s">
        <v>72</v>
      </c>
      <c r="E245" t="str">
        <f>"GAB2003499"</f>
        <v>GAB2003499</v>
      </c>
      <c r="F245" s="2">
        <v>44350</v>
      </c>
      <c r="G245">
        <v>202112</v>
      </c>
      <c r="H245" t="s">
        <v>127</v>
      </c>
      <c r="I245" t="s">
        <v>128</v>
      </c>
      <c r="J245" t="s">
        <v>380</v>
      </c>
      <c r="K245" t="s">
        <v>75</v>
      </c>
      <c r="L245" t="s">
        <v>73</v>
      </c>
      <c r="M245" t="s">
        <v>74</v>
      </c>
      <c r="N245" t="s">
        <v>1034</v>
      </c>
      <c r="O245" t="s">
        <v>78</v>
      </c>
      <c r="P245" t="str">
        <f>"003656                        "</f>
        <v xml:space="preserve">003656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9.6300000000000008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0.2</v>
      </c>
      <c r="BJ245">
        <v>1.9</v>
      </c>
      <c r="BK245">
        <v>2</v>
      </c>
      <c r="BL245">
        <v>51.5</v>
      </c>
      <c r="BM245">
        <v>7.73</v>
      </c>
      <c r="BN245">
        <v>59.23</v>
      </c>
      <c r="BO245">
        <v>59.23</v>
      </c>
      <c r="BQ245" t="s">
        <v>431</v>
      </c>
      <c r="BR245" t="s">
        <v>383</v>
      </c>
      <c r="BS245" s="2">
        <v>44351</v>
      </c>
      <c r="BT245" s="3">
        <v>0.38611111111111113</v>
      </c>
      <c r="BU245" t="s">
        <v>1035</v>
      </c>
      <c r="BV245" t="s">
        <v>79</v>
      </c>
      <c r="BY245">
        <v>9622.74</v>
      </c>
      <c r="CA245" t="s">
        <v>266</v>
      </c>
      <c r="CC245" t="s">
        <v>74</v>
      </c>
      <c r="CD245">
        <v>183</v>
      </c>
      <c r="CE245" t="s">
        <v>505</v>
      </c>
      <c r="CF245" s="2">
        <v>44351</v>
      </c>
      <c r="CI245">
        <v>1</v>
      </c>
      <c r="CJ245">
        <v>1</v>
      </c>
      <c r="CK245">
        <v>21</v>
      </c>
      <c r="CL245" t="s">
        <v>80</v>
      </c>
    </row>
    <row r="246" spans="1:90" x14ac:dyDescent="0.25">
      <c r="A246" t="s">
        <v>378</v>
      </c>
      <c r="B246" t="s">
        <v>379</v>
      </c>
      <c r="C246" t="s">
        <v>72</v>
      </c>
      <c r="E246" t="str">
        <f>"GAB2003451"</f>
        <v>GAB2003451</v>
      </c>
      <c r="F246" s="2">
        <v>44349</v>
      </c>
      <c r="G246">
        <v>202112</v>
      </c>
      <c r="H246" t="s">
        <v>127</v>
      </c>
      <c r="I246" t="s">
        <v>128</v>
      </c>
      <c r="J246" t="s">
        <v>380</v>
      </c>
      <c r="K246" t="s">
        <v>75</v>
      </c>
      <c r="L246" t="s">
        <v>127</v>
      </c>
      <c r="M246" t="s">
        <v>128</v>
      </c>
      <c r="N246" t="s">
        <v>720</v>
      </c>
      <c r="O246" t="s">
        <v>78</v>
      </c>
      <c r="P246" t="str">
        <f>"CT066281                      "</f>
        <v xml:space="preserve">CT066281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7.52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</v>
      </c>
      <c r="BJ246">
        <v>2.7</v>
      </c>
      <c r="BK246">
        <v>3</v>
      </c>
      <c r="BL246">
        <v>40.229999999999997</v>
      </c>
      <c r="BM246">
        <v>6.03</v>
      </c>
      <c r="BN246">
        <v>46.26</v>
      </c>
      <c r="BO246">
        <v>46.26</v>
      </c>
      <c r="BQ246" t="s">
        <v>721</v>
      </c>
      <c r="BR246" t="s">
        <v>383</v>
      </c>
      <c r="BS246" s="2">
        <v>44350</v>
      </c>
      <c r="BT246" s="3">
        <v>0.3576388888888889</v>
      </c>
      <c r="BU246" t="s">
        <v>1036</v>
      </c>
      <c r="BV246" t="s">
        <v>79</v>
      </c>
      <c r="BY246">
        <v>13715.73</v>
      </c>
      <c r="BZ246" t="s">
        <v>81</v>
      </c>
      <c r="CA246" t="s">
        <v>321</v>
      </c>
      <c r="CC246" t="s">
        <v>128</v>
      </c>
      <c r="CD246">
        <v>7460</v>
      </c>
      <c r="CE246" t="s">
        <v>505</v>
      </c>
      <c r="CF246" s="2">
        <v>44351</v>
      </c>
      <c r="CI246">
        <v>1</v>
      </c>
      <c r="CJ246">
        <v>1</v>
      </c>
      <c r="CK246">
        <v>22</v>
      </c>
      <c r="CL246" t="s">
        <v>80</v>
      </c>
    </row>
    <row r="247" spans="1:90" x14ac:dyDescent="0.25">
      <c r="A247" t="s">
        <v>378</v>
      </c>
      <c r="B247" t="s">
        <v>379</v>
      </c>
      <c r="C247" t="s">
        <v>72</v>
      </c>
      <c r="E247" t="str">
        <f>"GAB2003498"</f>
        <v>GAB2003498</v>
      </c>
      <c r="F247" s="2">
        <v>44350</v>
      </c>
      <c r="G247">
        <v>202112</v>
      </c>
      <c r="H247" t="s">
        <v>127</v>
      </c>
      <c r="I247" t="s">
        <v>128</v>
      </c>
      <c r="J247" t="s">
        <v>380</v>
      </c>
      <c r="K247" t="s">
        <v>75</v>
      </c>
      <c r="L247" t="s">
        <v>93</v>
      </c>
      <c r="M247" t="s">
        <v>94</v>
      </c>
      <c r="N247" t="s">
        <v>1037</v>
      </c>
      <c r="O247" t="s">
        <v>78</v>
      </c>
      <c r="P247" t="str">
        <f>"003655                        "</f>
        <v xml:space="preserve">003655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9.6300000000000008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0.4</v>
      </c>
      <c r="BJ247">
        <v>1.9</v>
      </c>
      <c r="BK247">
        <v>2</v>
      </c>
      <c r="BL247">
        <v>51.5</v>
      </c>
      <c r="BM247">
        <v>7.73</v>
      </c>
      <c r="BN247">
        <v>59.23</v>
      </c>
      <c r="BO247">
        <v>59.23</v>
      </c>
      <c r="BQ247" t="s">
        <v>523</v>
      </c>
      <c r="BR247" t="s">
        <v>383</v>
      </c>
      <c r="BS247" s="2">
        <v>44351</v>
      </c>
      <c r="BT247" s="3">
        <v>0.38125000000000003</v>
      </c>
      <c r="BU247" t="s">
        <v>304</v>
      </c>
      <c r="BV247" t="s">
        <v>79</v>
      </c>
      <c r="BY247">
        <v>9529.4</v>
      </c>
      <c r="CA247" t="s">
        <v>363</v>
      </c>
      <c r="CC247" t="s">
        <v>94</v>
      </c>
      <c r="CD247">
        <v>6001</v>
      </c>
      <c r="CE247" t="s">
        <v>774</v>
      </c>
      <c r="CF247" s="2">
        <v>44351</v>
      </c>
      <c r="CI247">
        <v>1</v>
      </c>
      <c r="CJ247">
        <v>1</v>
      </c>
      <c r="CK247">
        <v>21</v>
      </c>
      <c r="CL247" t="s">
        <v>80</v>
      </c>
    </row>
    <row r="248" spans="1:90" x14ac:dyDescent="0.25">
      <c r="A248" t="s">
        <v>378</v>
      </c>
      <c r="B248" t="s">
        <v>379</v>
      </c>
      <c r="C248" t="s">
        <v>72</v>
      </c>
      <c r="E248" t="str">
        <f>"GAB2003465"</f>
        <v>GAB2003465</v>
      </c>
      <c r="F248" s="2">
        <v>44349</v>
      </c>
      <c r="G248">
        <v>202112</v>
      </c>
      <c r="H248" t="s">
        <v>127</v>
      </c>
      <c r="I248" t="s">
        <v>128</v>
      </c>
      <c r="J248" t="s">
        <v>380</v>
      </c>
      <c r="K248" t="s">
        <v>75</v>
      </c>
      <c r="L248" t="s">
        <v>570</v>
      </c>
      <c r="M248" t="s">
        <v>571</v>
      </c>
      <c r="N248" t="s">
        <v>1038</v>
      </c>
      <c r="O248" t="s">
        <v>78</v>
      </c>
      <c r="P248" t="str">
        <f>"CT066302                      "</f>
        <v xml:space="preserve">CT066302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16.84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1</v>
      </c>
      <c r="BJ248">
        <v>2.1</v>
      </c>
      <c r="BK248">
        <v>2.5</v>
      </c>
      <c r="BL248">
        <v>90.06</v>
      </c>
      <c r="BM248">
        <v>13.51</v>
      </c>
      <c r="BN248">
        <v>103.57</v>
      </c>
      <c r="BO248">
        <v>103.57</v>
      </c>
      <c r="BQ248" t="s">
        <v>1039</v>
      </c>
      <c r="BR248" t="s">
        <v>383</v>
      </c>
      <c r="BS248" s="2">
        <v>44350</v>
      </c>
      <c r="BT248" s="3">
        <v>0.61458333333333337</v>
      </c>
      <c r="BU248" t="s">
        <v>1040</v>
      </c>
      <c r="BV248" t="s">
        <v>79</v>
      </c>
      <c r="BY248">
        <v>10537.59</v>
      </c>
      <c r="BZ248" t="s">
        <v>81</v>
      </c>
      <c r="CA248" t="s">
        <v>330</v>
      </c>
      <c r="CC248" t="s">
        <v>571</v>
      </c>
      <c r="CD248">
        <v>7200</v>
      </c>
      <c r="CE248" t="s">
        <v>1041</v>
      </c>
      <c r="CF248" s="2">
        <v>44351</v>
      </c>
      <c r="CI248">
        <v>2</v>
      </c>
      <c r="CJ248">
        <v>1</v>
      </c>
      <c r="CK248">
        <v>24</v>
      </c>
      <c r="CL248" t="s">
        <v>80</v>
      </c>
    </row>
    <row r="249" spans="1:90" x14ac:dyDescent="0.25">
      <c r="A249" t="s">
        <v>378</v>
      </c>
      <c r="B249" t="s">
        <v>379</v>
      </c>
      <c r="C249" t="s">
        <v>72</v>
      </c>
      <c r="E249" t="str">
        <f>"009941188884"</f>
        <v>009941188884</v>
      </c>
      <c r="F249" s="2">
        <v>44348</v>
      </c>
      <c r="G249">
        <v>202112</v>
      </c>
      <c r="H249" t="s">
        <v>127</v>
      </c>
      <c r="I249" t="s">
        <v>128</v>
      </c>
      <c r="J249" t="s">
        <v>1042</v>
      </c>
      <c r="K249" t="s">
        <v>75</v>
      </c>
      <c r="L249" t="s">
        <v>490</v>
      </c>
      <c r="M249" t="s">
        <v>491</v>
      </c>
      <c r="N249" t="s">
        <v>1043</v>
      </c>
      <c r="O249" t="s">
        <v>78</v>
      </c>
      <c r="P249" t="str">
        <f>"NA                            "</f>
        <v xml:space="preserve">NA   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18.25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0.2</v>
      </c>
      <c r="BJ249">
        <v>0.8</v>
      </c>
      <c r="BK249">
        <v>1</v>
      </c>
      <c r="BL249">
        <v>99.37</v>
      </c>
      <c r="BM249">
        <v>14.91</v>
      </c>
      <c r="BN249">
        <v>114.28</v>
      </c>
      <c r="BO249">
        <v>114.28</v>
      </c>
      <c r="BQ249" t="s">
        <v>1044</v>
      </c>
      <c r="BR249" t="s">
        <v>233</v>
      </c>
      <c r="BS249" s="2">
        <v>44349</v>
      </c>
      <c r="BT249" s="3">
        <v>0.41666666666666669</v>
      </c>
      <c r="BU249" t="s">
        <v>1045</v>
      </c>
      <c r="BV249" t="s">
        <v>79</v>
      </c>
      <c r="BY249">
        <v>3927</v>
      </c>
      <c r="BZ249" t="s">
        <v>81</v>
      </c>
      <c r="CA249" t="s">
        <v>691</v>
      </c>
      <c r="CC249" t="s">
        <v>491</v>
      </c>
      <c r="CD249">
        <v>9459</v>
      </c>
      <c r="CE249" t="s">
        <v>99</v>
      </c>
      <c r="CF249" s="2">
        <v>44349</v>
      </c>
      <c r="CI249">
        <v>1</v>
      </c>
      <c r="CJ249">
        <v>1</v>
      </c>
      <c r="CK249">
        <v>23</v>
      </c>
      <c r="CL249" t="s">
        <v>80</v>
      </c>
    </row>
    <row r="250" spans="1:90" x14ac:dyDescent="0.25">
      <c r="A250" t="s">
        <v>378</v>
      </c>
      <c r="B250" t="s">
        <v>379</v>
      </c>
      <c r="C250" t="s">
        <v>72</v>
      </c>
      <c r="E250" t="str">
        <f>"GAB2003463"</f>
        <v>GAB2003463</v>
      </c>
      <c r="F250" s="2">
        <v>44349</v>
      </c>
      <c r="G250">
        <v>202112</v>
      </c>
      <c r="H250" t="s">
        <v>127</v>
      </c>
      <c r="I250" t="s">
        <v>128</v>
      </c>
      <c r="J250" t="s">
        <v>380</v>
      </c>
      <c r="K250" t="s">
        <v>75</v>
      </c>
      <c r="L250" t="s">
        <v>73</v>
      </c>
      <c r="M250" t="s">
        <v>74</v>
      </c>
      <c r="N250" t="s">
        <v>525</v>
      </c>
      <c r="O250" t="s">
        <v>78</v>
      </c>
      <c r="P250" t="str">
        <f>"003642                        "</f>
        <v xml:space="preserve">003642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12.04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</v>
      </c>
      <c r="BJ250">
        <v>2.2999999999999998</v>
      </c>
      <c r="BK250">
        <v>2.5</v>
      </c>
      <c r="BL250">
        <v>64.37</v>
      </c>
      <c r="BM250">
        <v>9.66</v>
      </c>
      <c r="BN250">
        <v>74.03</v>
      </c>
      <c r="BO250">
        <v>74.03</v>
      </c>
      <c r="BQ250" t="s">
        <v>526</v>
      </c>
      <c r="BR250" t="s">
        <v>383</v>
      </c>
      <c r="BS250" s="2">
        <v>44350</v>
      </c>
      <c r="BT250" s="3">
        <v>0.42708333333333331</v>
      </c>
      <c r="BU250" t="s">
        <v>1046</v>
      </c>
      <c r="BV250" t="s">
        <v>79</v>
      </c>
      <c r="BY250">
        <v>11309.1</v>
      </c>
      <c r="BZ250" t="s">
        <v>81</v>
      </c>
      <c r="CA250" t="s">
        <v>271</v>
      </c>
      <c r="CC250" t="s">
        <v>74</v>
      </c>
      <c r="CD250">
        <v>182</v>
      </c>
      <c r="CE250" t="s">
        <v>505</v>
      </c>
      <c r="CF250" s="2">
        <v>44350</v>
      </c>
      <c r="CI250">
        <v>1</v>
      </c>
      <c r="CJ250">
        <v>1</v>
      </c>
      <c r="CK250">
        <v>21</v>
      </c>
      <c r="CL250" t="s">
        <v>80</v>
      </c>
    </row>
    <row r="251" spans="1:90" x14ac:dyDescent="0.25">
      <c r="A251" t="s">
        <v>378</v>
      </c>
      <c r="B251" t="s">
        <v>379</v>
      </c>
      <c r="C251" t="s">
        <v>72</v>
      </c>
      <c r="E251" t="str">
        <f>"GAB2003453"</f>
        <v>GAB2003453</v>
      </c>
      <c r="F251" s="2">
        <v>44349</v>
      </c>
      <c r="G251">
        <v>202112</v>
      </c>
      <c r="H251" t="s">
        <v>127</v>
      </c>
      <c r="I251" t="s">
        <v>128</v>
      </c>
      <c r="J251" t="s">
        <v>380</v>
      </c>
      <c r="K251" t="s">
        <v>75</v>
      </c>
      <c r="L251" t="s">
        <v>127</v>
      </c>
      <c r="M251" t="s">
        <v>128</v>
      </c>
      <c r="N251" t="s">
        <v>544</v>
      </c>
      <c r="O251" t="s">
        <v>78</v>
      </c>
      <c r="P251" t="str">
        <f>"CT066284                      "</f>
        <v xml:space="preserve">CT066284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7.52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0.2</v>
      </c>
      <c r="BJ251">
        <v>2.9</v>
      </c>
      <c r="BK251">
        <v>3</v>
      </c>
      <c r="BL251">
        <v>40.229999999999997</v>
      </c>
      <c r="BM251">
        <v>6.03</v>
      </c>
      <c r="BN251">
        <v>46.26</v>
      </c>
      <c r="BO251">
        <v>46.26</v>
      </c>
      <c r="BQ251" t="s">
        <v>545</v>
      </c>
      <c r="BR251" t="s">
        <v>383</v>
      </c>
      <c r="BS251" s="2">
        <v>44350</v>
      </c>
      <c r="BT251" s="3">
        <v>0.37013888888888885</v>
      </c>
      <c r="BU251" t="s">
        <v>1047</v>
      </c>
      <c r="BV251" t="s">
        <v>79</v>
      </c>
      <c r="BY251">
        <v>14704.2</v>
      </c>
      <c r="CA251" t="s">
        <v>137</v>
      </c>
      <c r="CC251" t="s">
        <v>128</v>
      </c>
      <c r="CD251">
        <v>7441</v>
      </c>
      <c r="CE251" t="s">
        <v>505</v>
      </c>
      <c r="CF251" s="2">
        <v>44351</v>
      </c>
      <c r="CI251">
        <v>1</v>
      </c>
      <c r="CJ251">
        <v>1</v>
      </c>
      <c r="CK251">
        <v>22</v>
      </c>
      <c r="CL251" t="s">
        <v>80</v>
      </c>
    </row>
    <row r="252" spans="1:90" x14ac:dyDescent="0.25">
      <c r="A252" t="s">
        <v>378</v>
      </c>
      <c r="B252" t="s">
        <v>379</v>
      </c>
      <c r="C252" t="s">
        <v>72</v>
      </c>
      <c r="E252" t="str">
        <f>"GAB2003452"</f>
        <v>GAB2003452</v>
      </c>
      <c r="F252" s="2">
        <v>44349</v>
      </c>
      <c r="G252">
        <v>202112</v>
      </c>
      <c r="H252" t="s">
        <v>127</v>
      </c>
      <c r="I252" t="s">
        <v>128</v>
      </c>
      <c r="J252" t="s">
        <v>380</v>
      </c>
      <c r="K252" t="s">
        <v>75</v>
      </c>
      <c r="L252" t="s">
        <v>73</v>
      </c>
      <c r="M252" t="s">
        <v>74</v>
      </c>
      <c r="N252" t="s">
        <v>460</v>
      </c>
      <c r="O252" t="s">
        <v>78</v>
      </c>
      <c r="P252" t="str">
        <f>"CT066278                      "</f>
        <v xml:space="preserve">CT066278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12.04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</v>
      </c>
      <c r="BJ252">
        <v>2.4</v>
      </c>
      <c r="BK252">
        <v>2.5</v>
      </c>
      <c r="BL252">
        <v>64.37</v>
      </c>
      <c r="BM252">
        <v>9.66</v>
      </c>
      <c r="BN252">
        <v>74.03</v>
      </c>
      <c r="BO252">
        <v>74.03</v>
      </c>
      <c r="BQ252" t="s">
        <v>461</v>
      </c>
      <c r="BR252" t="s">
        <v>383</v>
      </c>
      <c r="BS252" s="2">
        <v>44350</v>
      </c>
      <c r="BT252" s="3">
        <v>0.43541666666666662</v>
      </c>
      <c r="BU252" t="s">
        <v>1032</v>
      </c>
      <c r="BV252" t="s">
        <v>79</v>
      </c>
      <c r="BY252">
        <v>12111.12</v>
      </c>
      <c r="BZ252" t="s">
        <v>81</v>
      </c>
      <c r="CA252" t="s">
        <v>1033</v>
      </c>
      <c r="CC252" t="s">
        <v>74</v>
      </c>
      <c r="CD252">
        <v>157</v>
      </c>
      <c r="CE252" t="s">
        <v>600</v>
      </c>
      <c r="CF252" s="2">
        <v>44350</v>
      </c>
      <c r="CI252">
        <v>1</v>
      </c>
      <c r="CJ252">
        <v>1</v>
      </c>
      <c r="CK252">
        <v>21</v>
      </c>
      <c r="CL252" t="s">
        <v>80</v>
      </c>
    </row>
    <row r="253" spans="1:90" x14ac:dyDescent="0.25">
      <c r="A253" t="s">
        <v>378</v>
      </c>
      <c r="B253" t="s">
        <v>379</v>
      </c>
      <c r="C253" t="s">
        <v>72</v>
      </c>
      <c r="E253" t="str">
        <f>"GAB2003466"</f>
        <v>GAB2003466</v>
      </c>
      <c r="F253" s="2">
        <v>44349</v>
      </c>
      <c r="G253">
        <v>202112</v>
      </c>
      <c r="H253" t="s">
        <v>127</v>
      </c>
      <c r="I253" t="s">
        <v>128</v>
      </c>
      <c r="J253" t="s">
        <v>380</v>
      </c>
      <c r="K253" t="s">
        <v>75</v>
      </c>
      <c r="L253" t="s">
        <v>127</v>
      </c>
      <c r="M253" t="s">
        <v>128</v>
      </c>
      <c r="N253" t="s">
        <v>1048</v>
      </c>
      <c r="O253" t="s">
        <v>78</v>
      </c>
      <c r="P253" t="str">
        <f>"003643                        "</f>
        <v xml:space="preserve">003643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7.52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</v>
      </c>
      <c r="BJ253">
        <v>2.6</v>
      </c>
      <c r="BK253">
        <v>3</v>
      </c>
      <c r="BL253">
        <v>40.229999999999997</v>
      </c>
      <c r="BM253">
        <v>6.03</v>
      </c>
      <c r="BN253">
        <v>46.26</v>
      </c>
      <c r="BO253">
        <v>46.26</v>
      </c>
      <c r="BQ253" t="s">
        <v>852</v>
      </c>
      <c r="BR253" t="s">
        <v>383</v>
      </c>
      <c r="BS253" s="2">
        <v>44350</v>
      </c>
      <c r="BT253" s="3">
        <v>0.4548611111111111</v>
      </c>
      <c r="BU253" t="s">
        <v>1049</v>
      </c>
      <c r="BV253" t="s">
        <v>80</v>
      </c>
      <c r="BW253" t="s">
        <v>111</v>
      </c>
      <c r="BX253" t="s">
        <v>136</v>
      </c>
      <c r="BY253">
        <v>12997.66</v>
      </c>
      <c r="BZ253" t="s">
        <v>81</v>
      </c>
      <c r="CA253" t="s">
        <v>1050</v>
      </c>
      <c r="CC253" t="s">
        <v>128</v>
      </c>
      <c r="CD253">
        <v>7708</v>
      </c>
      <c r="CE253" t="s">
        <v>464</v>
      </c>
      <c r="CF253" s="2">
        <v>44351</v>
      </c>
      <c r="CI253">
        <v>1</v>
      </c>
      <c r="CJ253">
        <v>1</v>
      </c>
      <c r="CK253">
        <v>22</v>
      </c>
      <c r="CL253" t="s">
        <v>80</v>
      </c>
    </row>
    <row r="254" spans="1:90" x14ac:dyDescent="0.25">
      <c r="A254" t="s">
        <v>378</v>
      </c>
      <c r="B254" t="s">
        <v>379</v>
      </c>
      <c r="C254" t="s">
        <v>72</v>
      </c>
      <c r="E254" t="str">
        <f>"GAB2003467"</f>
        <v>GAB2003467</v>
      </c>
      <c r="F254" s="2">
        <v>44349</v>
      </c>
      <c r="G254">
        <v>202112</v>
      </c>
      <c r="H254" t="s">
        <v>127</v>
      </c>
      <c r="I254" t="s">
        <v>128</v>
      </c>
      <c r="J254" t="s">
        <v>380</v>
      </c>
      <c r="K254" t="s">
        <v>75</v>
      </c>
      <c r="L254" t="s">
        <v>93</v>
      </c>
      <c r="M254" t="s">
        <v>94</v>
      </c>
      <c r="N254" t="s">
        <v>465</v>
      </c>
      <c r="O254" t="s">
        <v>78</v>
      </c>
      <c r="P254" t="str">
        <f>"MICHGELLE FICK                "</f>
        <v xml:space="preserve">MICHGELLE FICK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14.44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</v>
      </c>
      <c r="BJ254">
        <v>2.8</v>
      </c>
      <c r="BK254">
        <v>3</v>
      </c>
      <c r="BL254">
        <v>77.23</v>
      </c>
      <c r="BM254">
        <v>11.58</v>
      </c>
      <c r="BN254">
        <v>88.81</v>
      </c>
      <c r="BO254">
        <v>88.81</v>
      </c>
      <c r="BQ254" t="s">
        <v>466</v>
      </c>
      <c r="BR254" t="s">
        <v>383</v>
      </c>
      <c r="BS254" s="2">
        <v>44350</v>
      </c>
      <c r="BT254" s="3">
        <v>0.47152777777777777</v>
      </c>
      <c r="BU254" t="s">
        <v>1051</v>
      </c>
      <c r="BV254" t="s">
        <v>80</v>
      </c>
      <c r="BW254" t="s">
        <v>219</v>
      </c>
      <c r="BX254" t="s">
        <v>343</v>
      </c>
      <c r="BY254">
        <v>14039.48</v>
      </c>
      <c r="BZ254" t="s">
        <v>81</v>
      </c>
      <c r="CA254" t="s">
        <v>1052</v>
      </c>
      <c r="CC254" t="s">
        <v>94</v>
      </c>
      <c r="CD254">
        <v>6001</v>
      </c>
      <c r="CE254" t="s">
        <v>464</v>
      </c>
      <c r="CF254" s="2">
        <v>44350</v>
      </c>
      <c r="CI254">
        <v>1</v>
      </c>
      <c r="CJ254">
        <v>1</v>
      </c>
      <c r="CK254">
        <v>21</v>
      </c>
      <c r="CL254" t="s">
        <v>80</v>
      </c>
    </row>
    <row r="255" spans="1:90" x14ac:dyDescent="0.25">
      <c r="A255" t="s">
        <v>378</v>
      </c>
      <c r="B255" t="s">
        <v>379</v>
      </c>
      <c r="C255" t="s">
        <v>72</v>
      </c>
      <c r="E255" t="str">
        <f>"GAB2003476"</f>
        <v>GAB2003476</v>
      </c>
      <c r="F255" s="2">
        <v>44350</v>
      </c>
      <c r="G255">
        <v>202112</v>
      </c>
      <c r="H255" t="s">
        <v>127</v>
      </c>
      <c r="I255" t="s">
        <v>128</v>
      </c>
      <c r="J255" t="s">
        <v>380</v>
      </c>
      <c r="K255" t="s">
        <v>75</v>
      </c>
      <c r="L255" t="s">
        <v>127</v>
      </c>
      <c r="M255" t="s">
        <v>128</v>
      </c>
      <c r="N255" t="s">
        <v>544</v>
      </c>
      <c r="O255" t="s">
        <v>78</v>
      </c>
      <c r="P255" t="str">
        <f>"CT066306                      "</f>
        <v xml:space="preserve">CT066306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7.52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1</v>
      </c>
      <c r="BJ255">
        <v>2.2000000000000002</v>
      </c>
      <c r="BK255">
        <v>3</v>
      </c>
      <c r="BL255">
        <v>40.229999999999997</v>
      </c>
      <c r="BM255">
        <v>6.03</v>
      </c>
      <c r="BN255">
        <v>46.26</v>
      </c>
      <c r="BO255">
        <v>46.26</v>
      </c>
      <c r="BQ255" t="s">
        <v>545</v>
      </c>
      <c r="BR255" t="s">
        <v>383</v>
      </c>
      <c r="BS255" s="2">
        <v>44351</v>
      </c>
      <c r="BT255" s="3">
        <v>0.3743055555555555</v>
      </c>
      <c r="BU255" t="s">
        <v>1047</v>
      </c>
      <c r="BV255" t="s">
        <v>79</v>
      </c>
      <c r="BY255">
        <v>11101.92</v>
      </c>
      <c r="BZ255" t="s">
        <v>81</v>
      </c>
      <c r="CA255" t="s">
        <v>137</v>
      </c>
      <c r="CC255" t="s">
        <v>128</v>
      </c>
      <c r="CD255">
        <v>7441</v>
      </c>
      <c r="CE255" t="s">
        <v>472</v>
      </c>
      <c r="CF255" s="2">
        <v>44354</v>
      </c>
      <c r="CI255">
        <v>1</v>
      </c>
      <c r="CJ255">
        <v>1</v>
      </c>
      <c r="CK255">
        <v>22</v>
      </c>
      <c r="CL255" t="s">
        <v>80</v>
      </c>
    </row>
    <row r="256" spans="1:90" x14ac:dyDescent="0.25">
      <c r="A256" t="s">
        <v>378</v>
      </c>
      <c r="B256" t="s">
        <v>379</v>
      </c>
      <c r="C256" t="s">
        <v>72</v>
      </c>
      <c r="E256" t="str">
        <f>"GAB2003532"</f>
        <v>GAB2003532</v>
      </c>
      <c r="F256" s="2">
        <v>44354</v>
      </c>
      <c r="G256">
        <v>202112</v>
      </c>
      <c r="H256" t="s">
        <v>127</v>
      </c>
      <c r="I256" t="s">
        <v>128</v>
      </c>
      <c r="J256" t="s">
        <v>380</v>
      </c>
      <c r="K256" t="s">
        <v>75</v>
      </c>
      <c r="L256" t="s">
        <v>73</v>
      </c>
      <c r="M256" t="s">
        <v>74</v>
      </c>
      <c r="N256" t="s">
        <v>460</v>
      </c>
      <c r="O256" t="s">
        <v>78</v>
      </c>
      <c r="P256" t="str">
        <f>"CT066413 SAMPLES INCLUDED     "</f>
        <v xml:space="preserve">CT066413 SAMPLES INCLUDED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9.6300000000000008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0.6</v>
      </c>
      <c r="BJ256">
        <v>1.7</v>
      </c>
      <c r="BK256">
        <v>2</v>
      </c>
      <c r="BL256">
        <v>51.5</v>
      </c>
      <c r="BM256">
        <v>7.73</v>
      </c>
      <c r="BN256">
        <v>59.23</v>
      </c>
      <c r="BO256">
        <v>59.23</v>
      </c>
      <c r="BQ256" t="s">
        <v>461</v>
      </c>
      <c r="BR256" t="s">
        <v>383</v>
      </c>
      <c r="BS256" s="2">
        <v>44355</v>
      </c>
      <c r="BT256" s="3">
        <v>0.34791666666666665</v>
      </c>
      <c r="BU256" t="s">
        <v>766</v>
      </c>
      <c r="BV256" t="s">
        <v>79</v>
      </c>
      <c r="BY256">
        <v>8690.5499999999993</v>
      </c>
      <c r="CA256" t="s">
        <v>1033</v>
      </c>
      <c r="CC256" t="s">
        <v>74</v>
      </c>
      <c r="CD256">
        <v>157</v>
      </c>
      <c r="CE256" t="s">
        <v>1053</v>
      </c>
      <c r="CF256" s="2">
        <v>44355</v>
      </c>
      <c r="CI256">
        <v>1</v>
      </c>
      <c r="CJ256">
        <v>1</v>
      </c>
      <c r="CK256">
        <v>21</v>
      </c>
      <c r="CL256" t="s">
        <v>80</v>
      </c>
    </row>
    <row r="257" spans="1:91" x14ac:dyDescent="0.25">
      <c r="A257" t="s">
        <v>378</v>
      </c>
      <c r="B257" t="s">
        <v>379</v>
      </c>
      <c r="C257" t="s">
        <v>72</v>
      </c>
      <c r="E257" t="str">
        <f>"GAB2003529"</f>
        <v>GAB2003529</v>
      </c>
      <c r="F257" s="2">
        <v>44354</v>
      </c>
      <c r="G257">
        <v>202112</v>
      </c>
      <c r="H257" t="s">
        <v>127</v>
      </c>
      <c r="I257" t="s">
        <v>128</v>
      </c>
      <c r="J257" t="s">
        <v>380</v>
      </c>
      <c r="K257" t="s">
        <v>75</v>
      </c>
      <c r="L257" t="s">
        <v>113</v>
      </c>
      <c r="M257" t="s">
        <v>114</v>
      </c>
      <c r="N257" t="s">
        <v>1054</v>
      </c>
      <c r="O257" t="s">
        <v>78</v>
      </c>
      <c r="P257" t="str">
        <f>"CT066404                      "</f>
        <v xml:space="preserve">CT066404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14.44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0.4</v>
      </c>
      <c r="BJ257">
        <v>2.7</v>
      </c>
      <c r="BK257">
        <v>3</v>
      </c>
      <c r="BL257">
        <v>77.23</v>
      </c>
      <c r="BM257">
        <v>11.58</v>
      </c>
      <c r="BN257">
        <v>88.81</v>
      </c>
      <c r="BO257">
        <v>88.81</v>
      </c>
      <c r="BQ257" t="s">
        <v>700</v>
      </c>
      <c r="BR257" t="s">
        <v>383</v>
      </c>
      <c r="BS257" s="2">
        <v>44355</v>
      </c>
      <c r="BT257" s="3">
        <v>0.3659722222222222</v>
      </c>
      <c r="BU257" t="s">
        <v>1055</v>
      </c>
      <c r="BV257" t="s">
        <v>79</v>
      </c>
      <c r="BY257">
        <v>13568.38</v>
      </c>
      <c r="BZ257" t="s">
        <v>30</v>
      </c>
      <c r="CA257" t="s">
        <v>294</v>
      </c>
      <c r="CC257" t="s">
        <v>114</v>
      </c>
      <c r="CD257">
        <v>1475</v>
      </c>
      <c r="CE257" t="s">
        <v>472</v>
      </c>
      <c r="CF257" s="2">
        <v>44355</v>
      </c>
      <c r="CI257">
        <v>1</v>
      </c>
      <c r="CJ257">
        <v>1</v>
      </c>
      <c r="CK257">
        <v>21</v>
      </c>
      <c r="CL257" t="s">
        <v>80</v>
      </c>
    </row>
    <row r="258" spans="1:91" x14ac:dyDescent="0.25">
      <c r="A258" t="s">
        <v>378</v>
      </c>
      <c r="B258" t="s">
        <v>379</v>
      </c>
      <c r="C258" t="s">
        <v>72</v>
      </c>
      <c r="E258" t="str">
        <f>"GAB2003526"</f>
        <v>GAB2003526</v>
      </c>
      <c r="F258" s="2">
        <v>44354</v>
      </c>
      <c r="G258">
        <v>202112</v>
      </c>
      <c r="H258" t="s">
        <v>127</v>
      </c>
      <c r="I258" t="s">
        <v>128</v>
      </c>
      <c r="J258" t="s">
        <v>380</v>
      </c>
      <c r="K258" t="s">
        <v>75</v>
      </c>
      <c r="L258" t="s">
        <v>490</v>
      </c>
      <c r="M258" t="s">
        <v>491</v>
      </c>
      <c r="N258" t="s">
        <v>540</v>
      </c>
      <c r="O258" t="s">
        <v>78</v>
      </c>
      <c r="P258" t="str">
        <f>"CT066392                      "</f>
        <v xml:space="preserve">CT066392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18.66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0.6</v>
      </c>
      <c r="BJ258">
        <v>1.7</v>
      </c>
      <c r="BK258">
        <v>2</v>
      </c>
      <c r="BL258">
        <v>99.78</v>
      </c>
      <c r="BM258">
        <v>14.97</v>
      </c>
      <c r="BN258">
        <v>114.75</v>
      </c>
      <c r="BO258">
        <v>114.75</v>
      </c>
      <c r="BQ258" t="s">
        <v>541</v>
      </c>
      <c r="BR258" t="s">
        <v>383</v>
      </c>
      <c r="BS258" s="2">
        <v>44355</v>
      </c>
      <c r="BT258" s="3">
        <v>0.43611111111111112</v>
      </c>
      <c r="BU258" t="s">
        <v>281</v>
      </c>
      <c r="BV258" t="s">
        <v>79</v>
      </c>
      <c r="BY258">
        <v>8382</v>
      </c>
      <c r="CA258" t="s">
        <v>542</v>
      </c>
      <c r="CC258" t="s">
        <v>491</v>
      </c>
      <c r="CD258">
        <v>9459</v>
      </c>
      <c r="CE258" t="s">
        <v>692</v>
      </c>
      <c r="CF258" s="2">
        <v>44355</v>
      </c>
      <c r="CI258">
        <v>1</v>
      </c>
      <c r="CJ258">
        <v>1</v>
      </c>
      <c r="CK258">
        <v>23</v>
      </c>
      <c r="CL258" t="s">
        <v>80</v>
      </c>
    </row>
    <row r="259" spans="1:91" x14ac:dyDescent="0.25">
      <c r="A259" t="s">
        <v>378</v>
      </c>
      <c r="B259" t="s">
        <v>379</v>
      </c>
      <c r="C259" t="s">
        <v>72</v>
      </c>
      <c r="E259" t="str">
        <f>"GAB2003538"</f>
        <v>GAB2003538</v>
      </c>
      <c r="F259" s="2">
        <v>44354</v>
      </c>
      <c r="G259">
        <v>202112</v>
      </c>
      <c r="H259" t="s">
        <v>127</v>
      </c>
      <c r="I259" t="s">
        <v>128</v>
      </c>
      <c r="J259" t="s">
        <v>380</v>
      </c>
      <c r="K259" t="s">
        <v>75</v>
      </c>
      <c r="L259" t="s">
        <v>109</v>
      </c>
      <c r="M259" t="s">
        <v>110</v>
      </c>
      <c r="N259" t="s">
        <v>708</v>
      </c>
      <c r="O259" t="s">
        <v>78</v>
      </c>
      <c r="P259" t="str">
        <f>"003678                        "</f>
        <v xml:space="preserve">003678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14.44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0.4</v>
      </c>
      <c r="BJ259">
        <v>2.7</v>
      </c>
      <c r="BK259">
        <v>3</v>
      </c>
      <c r="BL259">
        <v>77.23</v>
      </c>
      <c r="BM259">
        <v>11.58</v>
      </c>
      <c r="BN259">
        <v>88.81</v>
      </c>
      <c r="BO259">
        <v>88.81</v>
      </c>
      <c r="BQ259" t="s">
        <v>431</v>
      </c>
      <c r="BR259" t="s">
        <v>383</v>
      </c>
      <c r="BS259" s="2">
        <v>44355</v>
      </c>
      <c r="BT259" s="3">
        <v>0.42222222222222222</v>
      </c>
      <c r="BU259" t="s">
        <v>346</v>
      </c>
      <c r="BV259" t="s">
        <v>79</v>
      </c>
      <c r="BY259">
        <v>13268.15</v>
      </c>
      <c r="CA259" t="s">
        <v>354</v>
      </c>
      <c r="CC259" t="s">
        <v>110</v>
      </c>
      <c r="CD259">
        <v>2001</v>
      </c>
      <c r="CE259" t="s">
        <v>774</v>
      </c>
      <c r="CF259" s="2">
        <v>44356</v>
      </c>
      <c r="CI259">
        <v>1</v>
      </c>
      <c r="CJ259">
        <v>1</v>
      </c>
      <c r="CK259">
        <v>21</v>
      </c>
      <c r="CL259" t="s">
        <v>80</v>
      </c>
    </row>
    <row r="260" spans="1:91" x14ac:dyDescent="0.25">
      <c r="A260" t="s">
        <v>378</v>
      </c>
      <c r="B260" t="s">
        <v>379</v>
      </c>
      <c r="C260" t="s">
        <v>72</v>
      </c>
      <c r="E260" t="str">
        <f>"GAB2003531"</f>
        <v>GAB2003531</v>
      </c>
      <c r="F260" s="2">
        <v>44354</v>
      </c>
      <c r="G260">
        <v>202112</v>
      </c>
      <c r="H260" t="s">
        <v>127</v>
      </c>
      <c r="I260" t="s">
        <v>128</v>
      </c>
      <c r="J260" t="s">
        <v>380</v>
      </c>
      <c r="K260" t="s">
        <v>75</v>
      </c>
      <c r="L260" t="s">
        <v>473</v>
      </c>
      <c r="M260" t="s">
        <v>474</v>
      </c>
      <c r="N260" t="s">
        <v>475</v>
      </c>
      <c r="O260" t="s">
        <v>78</v>
      </c>
      <c r="P260" t="str">
        <f>"CT066408                      "</f>
        <v xml:space="preserve">CT066408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22.87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0.4</v>
      </c>
      <c r="BJ260">
        <v>2.1</v>
      </c>
      <c r="BK260">
        <v>2.5</v>
      </c>
      <c r="BL260">
        <v>122.31</v>
      </c>
      <c r="BM260">
        <v>18.350000000000001</v>
      </c>
      <c r="BN260">
        <v>140.66</v>
      </c>
      <c r="BO260">
        <v>140.66</v>
      </c>
      <c r="BQ260" t="s">
        <v>476</v>
      </c>
      <c r="BR260" t="s">
        <v>383</v>
      </c>
      <c r="BS260" s="2">
        <v>44355</v>
      </c>
      <c r="BT260" s="3">
        <v>0.35347222222222219</v>
      </c>
      <c r="BU260" t="s">
        <v>954</v>
      </c>
      <c r="BV260" t="s">
        <v>79</v>
      </c>
      <c r="BY260">
        <v>10565.28</v>
      </c>
      <c r="CA260" t="s">
        <v>392</v>
      </c>
      <c r="CC260" t="s">
        <v>474</v>
      </c>
      <c r="CD260">
        <v>2515</v>
      </c>
      <c r="CE260" t="s">
        <v>472</v>
      </c>
      <c r="CF260" s="2">
        <v>44355</v>
      </c>
      <c r="CI260">
        <v>1</v>
      </c>
      <c r="CJ260">
        <v>1</v>
      </c>
      <c r="CK260">
        <v>23</v>
      </c>
      <c r="CL260" t="s">
        <v>80</v>
      </c>
    </row>
    <row r="261" spans="1:91" x14ac:dyDescent="0.25">
      <c r="A261" t="s">
        <v>378</v>
      </c>
      <c r="B261" t="s">
        <v>379</v>
      </c>
      <c r="C261" t="s">
        <v>72</v>
      </c>
      <c r="E261" t="str">
        <f>"GAB2003527"</f>
        <v>GAB2003527</v>
      </c>
      <c r="F261" s="2">
        <v>44354</v>
      </c>
      <c r="G261">
        <v>202112</v>
      </c>
      <c r="H261" t="s">
        <v>127</v>
      </c>
      <c r="I261" t="s">
        <v>128</v>
      </c>
      <c r="J261" t="s">
        <v>380</v>
      </c>
      <c r="K261" t="s">
        <v>75</v>
      </c>
      <c r="L261" t="s">
        <v>273</v>
      </c>
      <c r="M261" t="s">
        <v>274</v>
      </c>
      <c r="N261" t="s">
        <v>1056</v>
      </c>
      <c r="O261" t="s">
        <v>78</v>
      </c>
      <c r="P261" t="str">
        <f>"CT066406                      "</f>
        <v xml:space="preserve">CT066406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22.87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0.3</v>
      </c>
      <c r="BJ261">
        <v>2.2000000000000002</v>
      </c>
      <c r="BK261">
        <v>2.5</v>
      </c>
      <c r="BL261">
        <v>122.31</v>
      </c>
      <c r="BM261">
        <v>18.350000000000001</v>
      </c>
      <c r="BN261">
        <v>140.66</v>
      </c>
      <c r="BO261">
        <v>140.66</v>
      </c>
      <c r="BQ261" t="s">
        <v>1057</v>
      </c>
      <c r="BR261" t="s">
        <v>383</v>
      </c>
      <c r="BS261" s="2">
        <v>44356</v>
      </c>
      <c r="BT261" s="3">
        <v>0.4458333333333333</v>
      </c>
      <c r="BU261" t="s">
        <v>1058</v>
      </c>
      <c r="BV261" t="s">
        <v>80</v>
      </c>
      <c r="BW261" t="s">
        <v>88</v>
      </c>
      <c r="BX261" t="s">
        <v>231</v>
      </c>
      <c r="BY261">
        <v>10784.28</v>
      </c>
      <c r="CA261" t="s">
        <v>165</v>
      </c>
      <c r="CC261" t="s">
        <v>274</v>
      </c>
      <c r="CD261">
        <v>4400</v>
      </c>
      <c r="CE261" t="s">
        <v>515</v>
      </c>
      <c r="CF261" s="2">
        <v>44357</v>
      </c>
      <c r="CI261">
        <v>1</v>
      </c>
      <c r="CJ261">
        <v>2</v>
      </c>
      <c r="CK261">
        <v>23</v>
      </c>
      <c r="CL261" t="s">
        <v>80</v>
      </c>
    </row>
    <row r="262" spans="1:91" x14ac:dyDescent="0.25">
      <c r="A262" t="s">
        <v>378</v>
      </c>
      <c r="B262" t="s">
        <v>379</v>
      </c>
      <c r="C262" t="s">
        <v>72</v>
      </c>
      <c r="E262" t="str">
        <f>"GAB2003525"</f>
        <v>GAB2003525</v>
      </c>
      <c r="F262" s="2">
        <v>44354</v>
      </c>
      <c r="G262">
        <v>202112</v>
      </c>
      <c r="H262" t="s">
        <v>127</v>
      </c>
      <c r="I262" t="s">
        <v>128</v>
      </c>
      <c r="J262" t="s">
        <v>380</v>
      </c>
      <c r="K262" t="s">
        <v>75</v>
      </c>
      <c r="L262" t="s">
        <v>162</v>
      </c>
      <c r="M262" t="s">
        <v>163</v>
      </c>
      <c r="N262" t="s">
        <v>767</v>
      </c>
      <c r="O262" t="s">
        <v>78</v>
      </c>
      <c r="P262" t="str">
        <f>"CT066393                      "</f>
        <v xml:space="preserve">CT066393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7.52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0.3</v>
      </c>
      <c r="BJ262">
        <v>2.1</v>
      </c>
      <c r="BK262">
        <v>3</v>
      </c>
      <c r="BL262">
        <v>40.229999999999997</v>
      </c>
      <c r="BM262">
        <v>6.03</v>
      </c>
      <c r="BN262">
        <v>46.26</v>
      </c>
      <c r="BO262">
        <v>46.26</v>
      </c>
      <c r="BQ262" t="s">
        <v>768</v>
      </c>
      <c r="BR262" t="s">
        <v>383</v>
      </c>
      <c r="BS262" s="2">
        <v>44355</v>
      </c>
      <c r="BT262" s="3">
        <v>0.4368055555555555</v>
      </c>
      <c r="BU262" t="s">
        <v>320</v>
      </c>
      <c r="BV262" t="s">
        <v>79</v>
      </c>
      <c r="BY262">
        <v>10343.76</v>
      </c>
      <c r="CA262" t="s">
        <v>164</v>
      </c>
      <c r="CC262" t="s">
        <v>163</v>
      </c>
      <c r="CD262">
        <v>7600</v>
      </c>
      <c r="CE262" t="s">
        <v>515</v>
      </c>
      <c r="CF262" s="2">
        <v>44356</v>
      </c>
      <c r="CI262">
        <v>1</v>
      </c>
      <c r="CJ262">
        <v>1</v>
      </c>
      <c r="CK262">
        <v>22</v>
      </c>
      <c r="CL262" t="s">
        <v>80</v>
      </c>
    </row>
    <row r="263" spans="1:91" x14ac:dyDescent="0.25">
      <c r="A263" t="s">
        <v>378</v>
      </c>
      <c r="B263" t="s">
        <v>379</v>
      </c>
      <c r="C263" t="s">
        <v>72</v>
      </c>
      <c r="E263" t="str">
        <f>"GAB2003540"</f>
        <v>GAB2003540</v>
      </c>
      <c r="F263" s="2">
        <v>44354</v>
      </c>
      <c r="G263">
        <v>202112</v>
      </c>
      <c r="H263" t="s">
        <v>127</v>
      </c>
      <c r="I263" t="s">
        <v>128</v>
      </c>
      <c r="J263" t="s">
        <v>380</v>
      </c>
      <c r="K263" t="s">
        <v>75</v>
      </c>
      <c r="L263" t="s">
        <v>73</v>
      </c>
      <c r="M263" t="s">
        <v>74</v>
      </c>
      <c r="N263" t="s">
        <v>791</v>
      </c>
      <c r="O263" t="s">
        <v>78</v>
      </c>
      <c r="P263" t="str">
        <f>"003675                        "</f>
        <v xml:space="preserve">003675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14.44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1.1000000000000001</v>
      </c>
      <c r="BJ263">
        <v>2.6</v>
      </c>
      <c r="BK263">
        <v>3</v>
      </c>
      <c r="BL263">
        <v>77.23</v>
      </c>
      <c r="BM263">
        <v>11.58</v>
      </c>
      <c r="BN263">
        <v>88.81</v>
      </c>
      <c r="BO263">
        <v>88.81</v>
      </c>
      <c r="BQ263" t="s">
        <v>362</v>
      </c>
      <c r="BR263" t="s">
        <v>383</v>
      </c>
      <c r="BS263" s="2">
        <v>44355</v>
      </c>
      <c r="BT263" s="3">
        <v>0.35138888888888892</v>
      </c>
      <c r="BU263" t="s">
        <v>777</v>
      </c>
      <c r="BV263" t="s">
        <v>79</v>
      </c>
      <c r="BY263">
        <v>12774.3</v>
      </c>
      <c r="CA263" t="s">
        <v>225</v>
      </c>
      <c r="CC263" t="s">
        <v>74</v>
      </c>
      <c r="CD263">
        <v>83</v>
      </c>
      <c r="CE263" t="s">
        <v>1059</v>
      </c>
      <c r="CF263" s="2">
        <v>44355</v>
      </c>
      <c r="CI263">
        <v>1</v>
      </c>
      <c r="CJ263">
        <v>1</v>
      </c>
      <c r="CK263">
        <v>21</v>
      </c>
      <c r="CL263" t="s">
        <v>80</v>
      </c>
    </row>
    <row r="264" spans="1:91" x14ac:dyDescent="0.25">
      <c r="A264" t="s">
        <v>378</v>
      </c>
      <c r="B264" t="s">
        <v>379</v>
      </c>
      <c r="C264" t="s">
        <v>72</v>
      </c>
      <c r="E264" t="str">
        <f>"GAB2003539"</f>
        <v>GAB2003539</v>
      </c>
      <c r="F264" s="2">
        <v>44354</v>
      </c>
      <c r="G264">
        <v>202112</v>
      </c>
      <c r="H264" t="s">
        <v>127</v>
      </c>
      <c r="I264" t="s">
        <v>128</v>
      </c>
      <c r="J264" t="s">
        <v>380</v>
      </c>
      <c r="K264" t="s">
        <v>75</v>
      </c>
      <c r="L264" t="s">
        <v>107</v>
      </c>
      <c r="M264" t="s">
        <v>108</v>
      </c>
      <c r="N264" t="s">
        <v>1060</v>
      </c>
      <c r="O264" t="s">
        <v>78</v>
      </c>
      <c r="P264" t="str">
        <f>"003677                        "</f>
        <v xml:space="preserve">003677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12.04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0.3</v>
      </c>
      <c r="BJ264">
        <v>2.4</v>
      </c>
      <c r="BK264">
        <v>2.5</v>
      </c>
      <c r="BL264">
        <v>64.37</v>
      </c>
      <c r="BM264">
        <v>9.66</v>
      </c>
      <c r="BN264">
        <v>74.03</v>
      </c>
      <c r="BO264">
        <v>74.03</v>
      </c>
      <c r="BQ264" t="s">
        <v>431</v>
      </c>
      <c r="BR264" t="s">
        <v>383</v>
      </c>
      <c r="BS264" s="2">
        <v>44356</v>
      </c>
      <c r="BT264" s="3">
        <v>0.42986111111111108</v>
      </c>
      <c r="BU264" t="s">
        <v>1061</v>
      </c>
      <c r="BV264" t="s">
        <v>80</v>
      </c>
      <c r="BW264" t="s">
        <v>135</v>
      </c>
      <c r="BX264" t="s">
        <v>231</v>
      </c>
      <c r="BY264">
        <v>12245.31</v>
      </c>
      <c r="CA264" t="s">
        <v>105</v>
      </c>
      <c r="CC264" t="s">
        <v>108</v>
      </c>
      <c r="CD264">
        <v>4001</v>
      </c>
      <c r="CE264" t="s">
        <v>774</v>
      </c>
      <c r="CF264" s="2">
        <v>44356</v>
      </c>
      <c r="CI264">
        <v>1</v>
      </c>
      <c r="CJ264">
        <v>2</v>
      </c>
      <c r="CK264">
        <v>21</v>
      </c>
      <c r="CL264" t="s">
        <v>80</v>
      </c>
    </row>
    <row r="265" spans="1:91" x14ac:dyDescent="0.25">
      <c r="A265" t="s">
        <v>378</v>
      </c>
      <c r="B265" t="s">
        <v>379</v>
      </c>
      <c r="C265" t="s">
        <v>72</v>
      </c>
      <c r="E265" t="str">
        <f>"009940773339"</f>
        <v>009940773339</v>
      </c>
      <c r="F265" s="2">
        <v>44354</v>
      </c>
      <c r="G265">
        <v>202112</v>
      </c>
      <c r="H265" t="s">
        <v>267</v>
      </c>
      <c r="I265" t="s">
        <v>268</v>
      </c>
      <c r="J265" t="s">
        <v>548</v>
      </c>
      <c r="K265" t="s">
        <v>75</v>
      </c>
      <c r="L265" t="s">
        <v>127</v>
      </c>
      <c r="M265" t="s">
        <v>128</v>
      </c>
      <c r="N265" t="s">
        <v>460</v>
      </c>
      <c r="O265" t="s">
        <v>78</v>
      </c>
      <c r="P265" t="str">
        <f>"NA                            "</f>
        <v xml:space="preserve">NA   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164.07</v>
      </c>
      <c r="AH265">
        <v>0</v>
      </c>
      <c r="AI265">
        <v>0</v>
      </c>
      <c r="AJ265">
        <v>0</v>
      </c>
      <c r="AK265">
        <v>9.6300000000000008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1</v>
      </c>
      <c r="BJ265">
        <v>0.5</v>
      </c>
      <c r="BK265">
        <v>1</v>
      </c>
      <c r="BL265">
        <v>215.57</v>
      </c>
      <c r="BM265">
        <v>32.340000000000003</v>
      </c>
      <c r="BN265">
        <v>247.91</v>
      </c>
      <c r="BO265">
        <v>247.91</v>
      </c>
      <c r="BQ265" t="s">
        <v>1062</v>
      </c>
      <c r="BR265" t="s">
        <v>550</v>
      </c>
      <c r="BS265" s="2">
        <v>44355</v>
      </c>
      <c r="BT265" s="3">
        <v>0.40625</v>
      </c>
      <c r="BU265" t="s">
        <v>1063</v>
      </c>
      <c r="BV265" t="s">
        <v>79</v>
      </c>
      <c r="BY265">
        <v>2400</v>
      </c>
      <c r="BZ265" t="s">
        <v>1064</v>
      </c>
      <c r="CA265" t="s">
        <v>130</v>
      </c>
      <c r="CC265" t="s">
        <v>128</v>
      </c>
      <c r="CD265">
        <v>7460</v>
      </c>
      <c r="CE265" t="s">
        <v>99</v>
      </c>
      <c r="CF265" s="2">
        <v>44356</v>
      </c>
      <c r="CI265">
        <v>1</v>
      </c>
      <c r="CJ265">
        <v>1</v>
      </c>
      <c r="CK265">
        <v>21</v>
      </c>
      <c r="CL265" t="s">
        <v>79</v>
      </c>
      <c r="CM265" s="3">
        <v>0.40625</v>
      </c>
    </row>
    <row r="266" spans="1:91" x14ac:dyDescent="0.25">
      <c r="A266" t="s">
        <v>378</v>
      </c>
      <c r="B266" t="s">
        <v>379</v>
      </c>
      <c r="C266" t="s">
        <v>72</v>
      </c>
      <c r="E266" t="str">
        <f>"GAB2003524"</f>
        <v>GAB2003524</v>
      </c>
      <c r="F266" s="2">
        <v>44354</v>
      </c>
      <c r="G266">
        <v>202112</v>
      </c>
      <c r="H266" t="s">
        <v>127</v>
      </c>
      <c r="I266" t="s">
        <v>128</v>
      </c>
      <c r="J266" t="s">
        <v>380</v>
      </c>
      <c r="K266" t="s">
        <v>75</v>
      </c>
      <c r="L266" t="s">
        <v>127</v>
      </c>
      <c r="M266" t="s">
        <v>128</v>
      </c>
      <c r="N266" t="s">
        <v>1065</v>
      </c>
      <c r="O266" t="s">
        <v>78</v>
      </c>
      <c r="P266" t="str">
        <f>"CT066282                      "</f>
        <v xml:space="preserve">CT066282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7.52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0.3</v>
      </c>
      <c r="BJ266">
        <v>2.1</v>
      </c>
      <c r="BK266">
        <v>3</v>
      </c>
      <c r="BL266">
        <v>40.229999999999997</v>
      </c>
      <c r="BM266">
        <v>6.03</v>
      </c>
      <c r="BN266">
        <v>46.26</v>
      </c>
      <c r="BO266">
        <v>46.26</v>
      </c>
      <c r="BQ266" t="s">
        <v>1066</v>
      </c>
      <c r="BR266" t="s">
        <v>383</v>
      </c>
      <c r="BS266" s="2">
        <v>44355</v>
      </c>
      <c r="BT266" s="3">
        <v>0.54861111111111105</v>
      </c>
      <c r="BU266" t="s">
        <v>1067</v>
      </c>
      <c r="BV266" t="s">
        <v>80</v>
      </c>
      <c r="BW266" t="s">
        <v>111</v>
      </c>
      <c r="BX266" t="s">
        <v>136</v>
      </c>
      <c r="BY266">
        <v>10319.4</v>
      </c>
      <c r="CA266" t="s">
        <v>661</v>
      </c>
      <c r="CC266" t="s">
        <v>128</v>
      </c>
      <c r="CD266">
        <v>7580</v>
      </c>
      <c r="CE266" t="s">
        <v>1068</v>
      </c>
      <c r="CF266" s="2">
        <v>44356</v>
      </c>
      <c r="CI266">
        <v>1</v>
      </c>
      <c r="CJ266">
        <v>1</v>
      </c>
      <c r="CK266">
        <v>22</v>
      </c>
      <c r="CL266" t="s">
        <v>80</v>
      </c>
    </row>
    <row r="267" spans="1:91" x14ac:dyDescent="0.25">
      <c r="A267" t="s">
        <v>378</v>
      </c>
      <c r="B267" t="s">
        <v>379</v>
      </c>
      <c r="C267" t="s">
        <v>72</v>
      </c>
      <c r="E267" t="str">
        <f>"GAB2003536"</f>
        <v>GAB2003536</v>
      </c>
      <c r="F267" s="2">
        <v>44354</v>
      </c>
      <c r="G267">
        <v>202112</v>
      </c>
      <c r="H267" t="s">
        <v>127</v>
      </c>
      <c r="I267" t="s">
        <v>128</v>
      </c>
      <c r="J267" t="s">
        <v>380</v>
      </c>
      <c r="K267" t="s">
        <v>75</v>
      </c>
      <c r="L267" t="s">
        <v>1069</v>
      </c>
      <c r="M267" t="s">
        <v>1070</v>
      </c>
      <c r="N267" t="s">
        <v>1071</v>
      </c>
      <c r="O267" t="s">
        <v>230</v>
      </c>
      <c r="P267" t="str">
        <f>"CT066418                      "</f>
        <v xml:space="preserve">CT066418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28.89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2.8</v>
      </c>
      <c r="BJ267">
        <v>6.2</v>
      </c>
      <c r="BK267">
        <v>7</v>
      </c>
      <c r="BL267">
        <v>159.5</v>
      </c>
      <c r="BM267">
        <v>23.93</v>
      </c>
      <c r="BN267">
        <v>183.43</v>
      </c>
      <c r="BO267">
        <v>183.43</v>
      </c>
      <c r="BQ267" t="s">
        <v>1072</v>
      </c>
      <c r="BR267" t="s">
        <v>383</v>
      </c>
      <c r="BS267" s="2">
        <v>44355</v>
      </c>
      <c r="BT267" s="3">
        <v>0.41666666666666669</v>
      </c>
      <c r="BU267" t="s">
        <v>1073</v>
      </c>
      <c r="BV267" t="s">
        <v>79</v>
      </c>
      <c r="BY267">
        <v>30930.240000000002</v>
      </c>
      <c r="CA267" t="s">
        <v>1074</v>
      </c>
      <c r="CC267" t="s">
        <v>1070</v>
      </c>
      <c r="CD267">
        <v>9660</v>
      </c>
      <c r="CE267" t="s">
        <v>99</v>
      </c>
      <c r="CF267" s="2">
        <v>44364</v>
      </c>
      <c r="CI267">
        <v>3</v>
      </c>
      <c r="CJ267">
        <v>1</v>
      </c>
      <c r="CK267" t="s">
        <v>871</v>
      </c>
      <c r="CL267" t="s">
        <v>80</v>
      </c>
    </row>
    <row r="268" spans="1:91" x14ac:dyDescent="0.25">
      <c r="A268" t="s">
        <v>378</v>
      </c>
      <c r="B268" t="s">
        <v>379</v>
      </c>
      <c r="C268" t="s">
        <v>72</v>
      </c>
      <c r="E268" t="str">
        <f>"GAB2003533"</f>
        <v>GAB2003533</v>
      </c>
      <c r="F268" s="2">
        <v>44354</v>
      </c>
      <c r="G268">
        <v>202112</v>
      </c>
      <c r="H268" t="s">
        <v>127</v>
      </c>
      <c r="I268" t="s">
        <v>128</v>
      </c>
      <c r="J268" t="s">
        <v>380</v>
      </c>
      <c r="K268" t="s">
        <v>75</v>
      </c>
      <c r="L268" t="s">
        <v>1075</v>
      </c>
      <c r="M268" t="s">
        <v>1075</v>
      </c>
      <c r="N268" t="s">
        <v>1076</v>
      </c>
      <c r="O268" t="s">
        <v>230</v>
      </c>
      <c r="P268" t="str">
        <f>"CT066415                      "</f>
        <v xml:space="preserve">CT066415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28.89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1.2</v>
      </c>
      <c r="BJ268">
        <v>2.5</v>
      </c>
      <c r="BK268">
        <v>3</v>
      </c>
      <c r="BL268">
        <v>159.5</v>
      </c>
      <c r="BM268">
        <v>23.93</v>
      </c>
      <c r="BN268">
        <v>183.43</v>
      </c>
      <c r="BO268">
        <v>183.43</v>
      </c>
      <c r="BQ268" t="s">
        <v>347</v>
      </c>
      <c r="BR268" t="s">
        <v>383</v>
      </c>
      <c r="BS268" t="s">
        <v>224</v>
      </c>
      <c r="BY268">
        <v>12731.64</v>
      </c>
      <c r="CC268" t="s">
        <v>1075</v>
      </c>
      <c r="CD268">
        <v>9810</v>
      </c>
      <c r="CE268" t="s">
        <v>99</v>
      </c>
      <c r="CI268">
        <v>2</v>
      </c>
      <c r="CJ268" t="s">
        <v>224</v>
      </c>
      <c r="CK268" t="s">
        <v>871</v>
      </c>
      <c r="CL268" t="s">
        <v>80</v>
      </c>
    </row>
    <row r="269" spans="1:91" x14ac:dyDescent="0.25">
      <c r="A269" t="s">
        <v>378</v>
      </c>
      <c r="B269" t="s">
        <v>379</v>
      </c>
      <c r="C269" t="s">
        <v>72</v>
      </c>
      <c r="E269" t="str">
        <f>"GAB2003523"</f>
        <v>GAB2003523</v>
      </c>
      <c r="F269" s="2">
        <v>44354</v>
      </c>
      <c r="G269">
        <v>202112</v>
      </c>
      <c r="H269" t="s">
        <v>127</v>
      </c>
      <c r="I269" t="s">
        <v>128</v>
      </c>
      <c r="J269" t="s">
        <v>380</v>
      </c>
      <c r="K269" t="s">
        <v>75</v>
      </c>
      <c r="L269" t="s">
        <v>358</v>
      </c>
      <c r="M269" t="s">
        <v>359</v>
      </c>
      <c r="N269" t="s">
        <v>1077</v>
      </c>
      <c r="O269" t="s">
        <v>230</v>
      </c>
      <c r="P269" t="str">
        <f>"CT065346                      "</f>
        <v xml:space="preserve">CT065346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153.93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6</v>
      </c>
      <c r="BI269">
        <v>78.900000000000006</v>
      </c>
      <c r="BJ269">
        <v>173.4</v>
      </c>
      <c r="BK269">
        <v>174</v>
      </c>
      <c r="BL269">
        <v>828.17</v>
      </c>
      <c r="BM269">
        <v>124.23</v>
      </c>
      <c r="BN269">
        <v>952.4</v>
      </c>
      <c r="BO269">
        <v>952.4</v>
      </c>
      <c r="BQ269" t="s">
        <v>1078</v>
      </c>
      <c r="BR269" t="s">
        <v>383</v>
      </c>
      <c r="BS269" s="2">
        <v>44356</v>
      </c>
      <c r="BT269" s="3">
        <v>0.64930555555555558</v>
      </c>
      <c r="BU269" t="s">
        <v>1079</v>
      </c>
      <c r="BV269" t="s">
        <v>79</v>
      </c>
      <c r="BY269">
        <v>866803.56</v>
      </c>
      <c r="CA269" t="s">
        <v>778</v>
      </c>
      <c r="CC269" t="s">
        <v>359</v>
      </c>
      <c r="CD269">
        <v>9301</v>
      </c>
      <c r="CE269" t="s">
        <v>99</v>
      </c>
      <c r="CF269" s="2">
        <v>44357</v>
      </c>
      <c r="CI269">
        <v>2</v>
      </c>
      <c r="CJ269">
        <v>2</v>
      </c>
      <c r="CK269" t="s">
        <v>234</v>
      </c>
      <c r="CL269" t="s">
        <v>80</v>
      </c>
    </row>
    <row r="270" spans="1:91" x14ac:dyDescent="0.25">
      <c r="A270" t="s">
        <v>378</v>
      </c>
      <c r="B270" t="s">
        <v>379</v>
      </c>
      <c r="C270" t="s">
        <v>72</v>
      </c>
      <c r="E270" t="str">
        <f>"GAB2003528"</f>
        <v>GAB2003528</v>
      </c>
      <c r="F270" s="2">
        <v>44354</v>
      </c>
      <c r="G270">
        <v>202112</v>
      </c>
      <c r="H270" t="s">
        <v>127</v>
      </c>
      <c r="I270" t="s">
        <v>128</v>
      </c>
      <c r="J270" t="s">
        <v>380</v>
      </c>
      <c r="K270" t="s">
        <v>75</v>
      </c>
      <c r="L270" t="s">
        <v>95</v>
      </c>
      <c r="M270" t="s">
        <v>96</v>
      </c>
      <c r="N270" t="s">
        <v>1080</v>
      </c>
      <c r="O270" t="s">
        <v>230</v>
      </c>
      <c r="P270" t="str">
        <f>"CT066402                      "</f>
        <v xml:space="preserve">CT066402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19.71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0.6</v>
      </c>
      <c r="BJ270">
        <v>1.7</v>
      </c>
      <c r="BK270">
        <v>2</v>
      </c>
      <c r="BL270">
        <v>110.42</v>
      </c>
      <c r="BM270">
        <v>16.559999999999999</v>
      </c>
      <c r="BN270">
        <v>126.98</v>
      </c>
      <c r="BO270">
        <v>126.98</v>
      </c>
      <c r="BQ270" t="s">
        <v>1081</v>
      </c>
      <c r="BR270" t="s">
        <v>383</v>
      </c>
      <c r="BS270" t="s">
        <v>224</v>
      </c>
      <c r="BY270">
        <v>8557.73</v>
      </c>
      <c r="CC270" t="s">
        <v>96</v>
      </c>
      <c r="CD270">
        <v>2194</v>
      </c>
      <c r="CE270" t="s">
        <v>99</v>
      </c>
      <c r="CI270">
        <v>2</v>
      </c>
      <c r="CJ270" t="s">
        <v>224</v>
      </c>
      <c r="CK270" t="s">
        <v>234</v>
      </c>
      <c r="CL270" t="s">
        <v>80</v>
      </c>
    </row>
    <row r="271" spans="1:91" x14ac:dyDescent="0.25">
      <c r="A271" t="s">
        <v>378</v>
      </c>
      <c r="B271" t="s">
        <v>379</v>
      </c>
      <c r="C271" t="s">
        <v>72</v>
      </c>
      <c r="E271" t="str">
        <f>"GAB2003530"</f>
        <v>GAB2003530</v>
      </c>
      <c r="F271" s="2">
        <v>44354</v>
      </c>
      <c r="G271">
        <v>202112</v>
      </c>
      <c r="H271" t="s">
        <v>127</v>
      </c>
      <c r="I271" t="s">
        <v>128</v>
      </c>
      <c r="J271" t="s">
        <v>380</v>
      </c>
      <c r="K271" t="s">
        <v>75</v>
      </c>
      <c r="L271" t="s">
        <v>100</v>
      </c>
      <c r="M271" t="s">
        <v>101</v>
      </c>
      <c r="N271" t="s">
        <v>415</v>
      </c>
      <c r="O271" t="s">
        <v>230</v>
      </c>
      <c r="P271" t="str">
        <f>"CT066410                      "</f>
        <v xml:space="preserve">CT066410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19.71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0.5</v>
      </c>
      <c r="BJ271">
        <v>2</v>
      </c>
      <c r="BK271">
        <v>2</v>
      </c>
      <c r="BL271">
        <v>110.42</v>
      </c>
      <c r="BM271">
        <v>16.559999999999999</v>
      </c>
      <c r="BN271">
        <v>126.98</v>
      </c>
      <c r="BO271">
        <v>126.98</v>
      </c>
      <c r="BQ271" t="s">
        <v>416</v>
      </c>
      <c r="BR271" t="s">
        <v>383</v>
      </c>
      <c r="BS271" s="2">
        <v>44356</v>
      </c>
      <c r="BT271" s="3">
        <v>0.44513888888888892</v>
      </c>
      <c r="BU271" t="s">
        <v>417</v>
      </c>
      <c r="BV271" t="s">
        <v>79</v>
      </c>
      <c r="BY271">
        <v>9808.64</v>
      </c>
      <c r="CA271" t="s">
        <v>361</v>
      </c>
      <c r="CC271" t="s">
        <v>101</v>
      </c>
      <c r="CD271">
        <v>3610</v>
      </c>
      <c r="CE271" t="s">
        <v>99</v>
      </c>
      <c r="CF271" s="2">
        <v>44357</v>
      </c>
      <c r="CI271">
        <v>2</v>
      </c>
      <c r="CJ271">
        <v>2</v>
      </c>
      <c r="CK271" t="s">
        <v>234</v>
      </c>
      <c r="CL271" t="s">
        <v>80</v>
      </c>
    </row>
    <row r="272" spans="1:91" x14ac:dyDescent="0.25">
      <c r="A272" t="s">
        <v>378</v>
      </c>
      <c r="B272" t="s">
        <v>379</v>
      </c>
      <c r="C272" t="s">
        <v>72</v>
      </c>
      <c r="E272" t="str">
        <f>"GAB2003534"</f>
        <v>GAB2003534</v>
      </c>
      <c r="F272" s="2">
        <v>44354</v>
      </c>
      <c r="G272">
        <v>202112</v>
      </c>
      <c r="H272" t="s">
        <v>127</v>
      </c>
      <c r="I272" t="s">
        <v>128</v>
      </c>
      <c r="J272" t="s">
        <v>380</v>
      </c>
      <c r="K272" t="s">
        <v>75</v>
      </c>
      <c r="L272" t="s">
        <v>1082</v>
      </c>
      <c r="M272" t="s">
        <v>1083</v>
      </c>
      <c r="N272" t="s">
        <v>1084</v>
      </c>
      <c r="O272" t="s">
        <v>230</v>
      </c>
      <c r="P272" t="str">
        <f>"CT066420                      "</f>
        <v xml:space="preserve">CT066420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23.47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3</v>
      </c>
      <c r="BJ272">
        <v>5.3</v>
      </c>
      <c r="BK272">
        <v>6</v>
      </c>
      <c r="BL272">
        <v>130.53</v>
      </c>
      <c r="BM272">
        <v>19.579999999999998</v>
      </c>
      <c r="BN272">
        <v>150.11000000000001</v>
      </c>
      <c r="BO272">
        <v>150.11000000000001</v>
      </c>
      <c r="BQ272" t="s">
        <v>1085</v>
      </c>
      <c r="BR272" t="s">
        <v>383</v>
      </c>
      <c r="BS272" s="2">
        <v>44356</v>
      </c>
      <c r="BT272" s="3">
        <v>0.52638888888888891</v>
      </c>
      <c r="BU272" t="s">
        <v>1086</v>
      </c>
      <c r="BV272" t="s">
        <v>79</v>
      </c>
      <c r="BY272">
        <v>26396.37</v>
      </c>
      <c r="CA272" t="s">
        <v>1087</v>
      </c>
      <c r="CC272" t="s">
        <v>1083</v>
      </c>
      <c r="CD272">
        <v>9780</v>
      </c>
      <c r="CE272" t="s">
        <v>99</v>
      </c>
      <c r="CF272" s="2">
        <v>44356</v>
      </c>
      <c r="CI272">
        <v>2</v>
      </c>
      <c r="CJ272">
        <v>2</v>
      </c>
      <c r="CK272" t="s">
        <v>393</v>
      </c>
      <c r="CL272" t="s">
        <v>80</v>
      </c>
    </row>
    <row r="273" spans="1:90" x14ac:dyDescent="0.25">
      <c r="A273" t="s">
        <v>378</v>
      </c>
      <c r="B273" t="s">
        <v>379</v>
      </c>
      <c r="C273" t="s">
        <v>72</v>
      </c>
      <c r="E273" t="str">
        <f>"GAB2003537"</f>
        <v>GAB2003537</v>
      </c>
      <c r="F273" s="2">
        <v>44354</v>
      </c>
      <c r="G273">
        <v>202112</v>
      </c>
      <c r="H273" t="s">
        <v>127</v>
      </c>
      <c r="I273" t="s">
        <v>128</v>
      </c>
      <c r="J273" t="s">
        <v>380</v>
      </c>
      <c r="K273" t="s">
        <v>75</v>
      </c>
      <c r="L273" t="s">
        <v>1088</v>
      </c>
      <c r="M273" t="s">
        <v>1089</v>
      </c>
      <c r="N273" t="s">
        <v>1090</v>
      </c>
      <c r="O273" t="s">
        <v>230</v>
      </c>
      <c r="P273" t="str">
        <f>"CT066419                      "</f>
        <v xml:space="preserve">CT066419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23.47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1.2</v>
      </c>
      <c r="BJ273">
        <v>2.6</v>
      </c>
      <c r="BK273">
        <v>3</v>
      </c>
      <c r="BL273">
        <v>130.53</v>
      </c>
      <c r="BM273">
        <v>19.579999999999998</v>
      </c>
      <c r="BN273">
        <v>150.11000000000001</v>
      </c>
      <c r="BO273">
        <v>150.11000000000001</v>
      </c>
      <c r="BQ273" t="s">
        <v>347</v>
      </c>
      <c r="BR273" t="s">
        <v>383</v>
      </c>
      <c r="BS273" t="s">
        <v>224</v>
      </c>
      <c r="BY273">
        <v>12899.25</v>
      </c>
      <c r="CC273" t="s">
        <v>1089</v>
      </c>
      <c r="CD273">
        <v>9431</v>
      </c>
      <c r="CE273" t="s">
        <v>99</v>
      </c>
      <c r="CI273">
        <v>4</v>
      </c>
      <c r="CJ273" t="s">
        <v>224</v>
      </c>
      <c r="CK273" t="s">
        <v>237</v>
      </c>
      <c r="CL273" t="s">
        <v>80</v>
      </c>
    </row>
    <row r="274" spans="1:90" x14ac:dyDescent="0.25">
      <c r="A274" t="s">
        <v>378</v>
      </c>
      <c r="B274" t="s">
        <v>379</v>
      </c>
      <c r="C274" t="s">
        <v>72</v>
      </c>
      <c r="E274" t="str">
        <f>"GAB2003535"</f>
        <v>GAB2003535</v>
      </c>
      <c r="F274" s="2">
        <v>44354</v>
      </c>
      <c r="G274">
        <v>202112</v>
      </c>
      <c r="H274" t="s">
        <v>127</v>
      </c>
      <c r="I274" t="s">
        <v>128</v>
      </c>
      <c r="J274" t="s">
        <v>380</v>
      </c>
      <c r="K274" t="s">
        <v>75</v>
      </c>
      <c r="L274" t="s">
        <v>1091</v>
      </c>
      <c r="M274" t="s">
        <v>1092</v>
      </c>
      <c r="N274" t="s">
        <v>1093</v>
      </c>
      <c r="O274" t="s">
        <v>230</v>
      </c>
      <c r="P274" t="str">
        <f>"CT066417                      "</f>
        <v xml:space="preserve">CT066417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28.89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1.1000000000000001</v>
      </c>
      <c r="BJ274">
        <v>2.5</v>
      </c>
      <c r="BK274">
        <v>3</v>
      </c>
      <c r="BL274">
        <v>159.5</v>
      </c>
      <c r="BM274">
        <v>23.93</v>
      </c>
      <c r="BN274">
        <v>183.43</v>
      </c>
      <c r="BO274">
        <v>183.43</v>
      </c>
      <c r="BQ274" t="s">
        <v>1094</v>
      </c>
      <c r="BR274" t="s">
        <v>383</v>
      </c>
      <c r="BS274" t="s">
        <v>224</v>
      </c>
      <c r="BY274">
        <v>12643.75</v>
      </c>
      <c r="CC274" t="s">
        <v>1092</v>
      </c>
      <c r="CD274">
        <v>9600</v>
      </c>
      <c r="CE274" t="s">
        <v>99</v>
      </c>
      <c r="CI274">
        <v>2</v>
      </c>
      <c r="CJ274" t="s">
        <v>224</v>
      </c>
      <c r="CK274" t="s">
        <v>871</v>
      </c>
      <c r="CL274" t="s">
        <v>80</v>
      </c>
    </row>
    <row r="275" spans="1:90" x14ac:dyDescent="0.25">
      <c r="A275" t="s">
        <v>378</v>
      </c>
      <c r="B275" t="s">
        <v>379</v>
      </c>
      <c r="C275" t="s">
        <v>72</v>
      </c>
      <c r="E275" t="str">
        <f>"GAB2003567"</f>
        <v>GAB2003567</v>
      </c>
      <c r="F275" s="2">
        <v>44355</v>
      </c>
      <c r="G275">
        <v>202112</v>
      </c>
      <c r="H275" t="s">
        <v>127</v>
      </c>
      <c r="I275" t="s">
        <v>128</v>
      </c>
      <c r="J275" t="s">
        <v>380</v>
      </c>
      <c r="K275" t="s">
        <v>75</v>
      </c>
      <c r="L275" t="s">
        <v>127</v>
      </c>
      <c r="M275" t="s">
        <v>128</v>
      </c>
      <c r="N275" t="s">
        <v>1095</v>
      </c>
      <c r="O275" t="s">
        <v>78</v>
      </c>
      <c r="P275" t="str">
        <f>"CT066468                      "</f>
        <v xml:space="preserve">CT066468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7.52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0.4</v>
      </c>
      <c r="BJ275">
        <v>2.5</v>
      </c>
      <c r="BK275">
        <v>3</v>
      </c>
      <c r="BL275">
        <v>40.229999999999997</v>
      </c>
      <c r="BM275">
        <v>6.03</v>
      </c>
      <c r="BN275">
        <v>46.26</v>
      </c>
      <c r="BO275">
        <v>46.26</v>
      </c>
      <c r="BQ275" t="s">
        <v>1096</v>
      </c>
      <c r="BR275" t="s">
        <v>383</v>
      </c>
      <c r="BS275" s="2">
        <v>44356</v>
      </c>
      <c r="BT275" s="3">
        <v>0.5395833333333333</v>
      </c>
      <c r="BU275" t="s">
        <v>1097</v>
      </c>
      <c r="BV275" t="s">
        <v>80</v>
      </c>
      <c r="BW275" t="s">
        <v>111</v>
      </c>
      <c r="BX275" t="s">
        <v>159</v>
      </c>
      <c r="BY275">
        <v>12475.4</v>
      </c>
      <c r="CA275" t="s">
        <v>1098</v>
      </c>
      <c r="CC275" t="s">
        <v>128</v>
      </c>
      <c r="CD275">
        <v>7550</v>
      </c>
      <c r="CE275" t="s">
        <v>472</v>
      </c>
      <c r="CF275" s="2">
        <v>44357</v>
      </c>
      <c r="CI275">
        <v>1</v>
      </c>
      <c r="CJ275">
        <v>1</v>
      </c>
      <c r="CK275">
        <v>22</v>
      </c>
      <c r="CL275" t="s">
        <v>80</v>
      </c>
    </row>
    <row r="276" spans="1:90" x14ac:dyDescent="0.25">
      <c r="A276" t="s">
        <v>378</v>
      </c>
      <c r="B276" t="s">
        <v>379</v>
      </c>
      <c r="C276" t="s">
        <v>72</v>
      </c>
      <c r="E276" t="str">
        <f>"GAB2003568"</f>
        <v>GAB2003568</v>
      </c>
      <c r="F276" s="2">
        <v>44355</v>
      </c>
      <c r="G276">
        <v>202112</v>
      </c>
      <c r="H276" t="s">
        <v>127</v>
      </c>
      <c r="I276" t="s">
        <v>128</v>
      </c>
      <c r="J276" t="s">
        <v>380</v>
      </c>
      <c r="K276" t="s">
        <v>75</v>
      </c>
      <c r="L276" t="s">
        <v>107</v>
      </c>
      <c r="M276" t="s">
        <v>108</v>
      </c>
      <c r="N276" t="s">
        <v>535</v>
      </c>
      <c r="O276" t="s">
        <v>78</v>
      </c>
      <c r="P276" t="str">
        <f>"003704                        "</f>
        <v xml:space="preserve">003704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28.88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1.8</v>
      </c>
      <c r="BJ276">
        <v>5.9</v>
      </c>
      <c r="BK276">
        <v>6</v>
      </c>
      <c r="BL276">
        <v>154.43</v>
      </c>
      <c r="BM276">
        <v>23.16</v>
      </c>
      <c r="BN276">
        <v>177.59</v>
      </c>
      <c r="BO276">
        <v>177.59</v>
      </c>
      <c r="BQ276" t="s">
        <v>848</v>
      </c>
      <c r="BR276" t="s">
        <v>383</v>
      </c>
      <c r="BS276" s="2">
        <v>44357</v>
      </c>
      <c r="BT276" s="3">
        <v>0.37708333333333338</v>
      </c>
      <c r="BU276" t="s">
        <v>1099</v>
      </c>
      <c r="BV276" t="s">
        <v>80</v>
      </c>
      <c r="BW276" t="s">
        <v>135</v>
      </c>
      <c r="BX276" t="s">
        <v>231</v>
      </c>
      <c r="BY276">
        <v>29440.13</v>
      </c>
      <c r="CA276" t="s">
        <v>371</v>
      </c>
      <c r="CC276" t="s">
        <v>108</v>
      </c>
      <c r="CD276">
        <v>3629</v>
      </c>
      <c r="CE276" t="s">
        <v>1100</v>
      </c>
      <c r="CF276" s="2">
        <v>44358</v>
      </c>
      <c r="CI276">
        <v>1</v>
      </c>
      <c r="CJ276">
        <v>2</v>
      </c>
      <c r="CK276">
        <v>21</v>
      </c>
      <c r="CL276" t="s">
        <v>80</v>
      </c>
    </row>
    <row r="277" spans="1:90" x14ac:dyDescent="0.25">
      <c r="A277" t="s">
        <v>378</v>
      </c>
      <c r="B277" t="s">
        <v>379</v>
      </c>
      <c r="C277" t="s">
        <v>72</v>
      </c>
      <c r="E277" t="str">
        <f>"GAB2003569"</f>
        <v>GAB2003569</v>
      </c>
      <c r="F277" s="2">
        <v>44355</v>
      </c>
      <c r="G277">
        <v>202112</v>
      </c>
      <c r="H277" t="s">
        <v>127</v>
      </c>
      <c r="I277" t="s">
        <v>128</v>
      </c>
      <c r="J277" t="s">
        <v>380</v>
      </c>
      <c r="K277" t="s">
        <v>75</v>
      </c>
      <c r="L277" t="s">
        <v>127</v>
      </c>
      <c r="M277" t="s">
        <v>128</v>
      </c>
      <c r="N277" t="s">
        <v>851</v>
      </c>
      <c r="O277" t="s">
        <v>78</v>
      </c>
      <c r="P277" t="str">
        <f>"003705                        "</f>
        <v xml:space="preserve">003705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7.52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0.2</v>
      </c>
      <c r="BJ277">
        <v>1.6</v>
      </c>
      <c r="BK277">
        <v>2</v>
      </c>
      <c r="BL277">
        <v>40.229999999999997</v>
      </c>
      <c r="BM277">
        <v>6.03</v>
      </c>
      <c r="BN277">
        <v>46.26</v>
      </c>
      <c r="BO277">
        <v>46.26</v>
      </c>
      <c r="BQ277" t="s">
        <v>1101</v>
      </c>
      <c r="BR277" t="s">
        <v>383</v>
      </c>
      <c r="BS277" s="2">
        <v>44356</v>
      </c>
      <c r="BT277" s="3">
        <v>0.40138888888888885</v>
      </c>
      <c r="BU277" t="s">
        <v>1102</v>
      </c>
      <c r="BV277" t="s">
        <v>79</v>
      </c>
      <c r="BY277">
        <v>7876.44</v>
      </c>
      <c r="CA277" t="s">
        <v>645</v>
      </c>
      <c r="CC277" t="s">
        <v>128</v>
      </c>
      <c r="CD277">
        <v>7708</v>
      </c>
      <c r="CE277" t="s">
        <v>505</v>
      </c>
      <c r="CF277" s="2">
        <v>44357</v>
      </c>
      <c r="CI277">
        <v>1</v>
      </c>
      <c r="CJ277">
        <v>1</v>
      </c>
      <c r="CK277">
        <v>22</v>
      </c>
      <c r="CL277" t="s">
        <v>80</v>
      </c>
    </row>
    <row r="278" spans="1:90" x14ac:dyDescent="0.25">
      <c r="A278" t="s">
        <v>378</v>
      </c>
      <c r="B278" t="s">
        <v>379</v>
      </c>
      <c r="C278" t="s">
        <v>72</v>
      </c>
      <c r="E278" t="str">
        <f>"GAB2003558"</f>
        <v>GAB2003558</v>
      </c>
      <c r="F278" s="2">
        <v>44355</v>
      </c>
      <c r="G278">
        <v>202112</v>
      </c>
      <c r="H278" t="s">
        <v>127</v>
      </c>
      <c r="I278" t="s">
        <v>128</v>
      </c>
      <c r="J278" t="s">
        <v>380</v>
      </c>
      <c r="K278" t="s">
        <v>75</v>
      </c>
      <c r="L278" t="s">
        <v>73</v>
      </c>
      <c r="M278" t="s">
        <v>74</v>
      </c>
      <c r="N278" t="s">
        <v>1103</v>
      </c>
      <c r="O278" t="s">
        <v>78</v>
      </c>
      <c r="P278" t="str">
        <f>"003695                        "</f>
        <v xml:space="preserve">003695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9.6300000000000008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0.7</v>
      </c>
      <c r="BJ278">
        <v>1.7</v>
      </c>
      <c r="BK278">
        <v>2</v>
      </c>
      <c r="BL278">
        <v>51.5</v>
      </c>
      <c r="BM278">
        <v>7.73</v>
      </c>
      <c r="BN278">
        <v>59.23</v>
      </c>
      <c r="BO278">
        <v>59.23</v>
      </c>
      <c r="BQ278" t="s">
        <v>635</v>
      </c>
      <c r="BR278" t="s">
        <v>383</v>
      </c>
      <c r="BS278" s="2">
        <v>44356</v>
      </c>
      <c r="BT278" s="3">
        <v>0.41875000000000001</v>
      </c>
      <c r="BU278" t="s">
        <v>1104</v>
      </c>
      <c r="BV278" t="s">
        <v>79</v>
      </c>
      <c r="BY278">
        <v>8460</v>
      </c>
      <c r="CA278" t="s">
        <v>270</v>
      </c>
      <c r="CC278" t="s">
        <v>74</v>
      </c>
      <c r="CD278">
        <v>157</v>
      </c>
      <c r="CE278" t="s">
        <v>547</v>
      </c>
      <c r="CF278" s="2">
        <v>44356</v>
      </c>
      <c r="CI278">
        <v>1</v>
      </c>
      <c r="CJ278">
        <v>1</v>
      </c>
      <c r="CK278">
        <v>21</v>
      </c>
      <c r="CL278" t="s">
        <v>80</v>
      </c>
    </row>
    <row r="279" spans="1:90" x14ac:dyDescent="0.25">
      <c r="A279" t="s">
        <v>378</v>
      </c>
      <c r="B279" t="s">
        <v>379</v>
      </c>
      <c r="C279" t="s">
        <v>72</v>
      </c>
      <c r="E279" t="str">
        <f>"GAB2003565"</f>
        <v>GAB2003565</v>
      </c>
      <c r="F279" s="2">
        <v>44355</v>
      </c>
      <c r="G279">
        <v>202112</v>
      </c>
      <c r="H279" t="s">
        <v>127</v>
      </c>
      <c r="I279" t="s">
        <v>128</v>
      </c>
      <c r="J279" t="s">
        <v>380</v>
      </c>
      <c r="K279" t="s">
        <v>75</v>
      </c>
      <c r="L279" t="s">
        <v>109</v>
      </c>
      <c r="M279" t="s">
        <v>110</v>
      </c>
      <c r="N279" t="s">
        <v>617</v>
      </c>
      <c r="O279" t="s">
        <v>78</v>
      </c>
      <c r="P279" t="str">
        <f>"CT066466                      "</f>
        <v xml:space="preserve">CT066466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14.44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0.2</v>
      </c>
      <c r="BJ279">
        <v>2.9</v>
      </c>
      <c r="BK279">
        <v>3</v>
      </c>
      <c r="BL279">
        <v>77.23</v>
      </c>
      <c r="BM279">
        <v>11.58</v>
      </c>
      <c r="BN279">
        <v>88.81</v>
      </c>
      <c r="BO279">
        <v>88.81</v>
      </c>
      <c r="BQ279" t="s">
        <v>1105</v>
      </c>
      <c r="BR279" t="s">
        <v>383</v>
      </c>
      <c r="BS279" s="2">
        <v>44356</v>
      </c>
      <c r="BT279" s="3">
        <v>0.40902777777777777</v>
      </c>
      <c r="BU279" t="s">
        <v>1106</v>
      </c>
      <c r="BV279" t="s">
        <v>79</v>
      </c>
      <c r="BY279">
        <v>14361.41</v>
      </c>
      <c r="CA279" t="s">
        <v>1107</v>
      </c>
      <c r="CC279" t="s">
        <v>110</v>
      </c>
      <c r="CD279">
        <v>2196</v>
      </c>
      <c r="CE279" t="s">
        <v>505</v>
      </c>
      <c r="CF279" s="2">
        <v>44356</v>
      </c>
      <c r="CI279">
        <v>1</v>
      </c>
      <c r="CJ279">
        <v>1</v>
      </c>
      <c r="CK279">
        <v>21</v>
      </c>
      <c r="CL279" t="s">
        <v>80</v>
      </c>
    </row>
    <row r="280" spans="1:90" x14ac:dyDescent="0.25">
      <c r="A280" t="s">
        <v>378</v>
      </c>
      <c r="B280" t="s">
        <v>379</v>
      </c>
      <c r="C280" t="s">
        <v>72</v>
      </c>
      <c r="E280" t="str">
        <f>"GAB2003563"</f>
        <v>GAB2003563</v>
      </c>
      <c r="F280" s="2">
        <v>44355</v>
      </c>
      <c r="G280">
        <v>202112</v>
      </c>
      <c r="H280" t="s">
        <v>127</v>
      </c>
      <c r="I280" t="s">
        <v>128</v>
      </c>
      <c r="J280" t="s">
        <v>380</v>
      </c>
      <c r="K280" t="s">
        <v>75</v>
      </c>
      <c r="L280" t="s">
        <v>73</v>
      </c>
      <c r="M280" t="s">
        <v>74</v>
      </c>
      <c r="N280" t="s">
        <v>532</v>
      </c>
      <c r="O280" t="s">
        <v>78</v>
      </c>
      <c r="P280" t="str">
        <f>"003703                        "</f>
        <v xml:space="preserve">003703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12.04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0.2</v>
      </c>
      <c r="BJ280">
        <v>2.2999999999999998</v>
      </c>
      <c r="BK280">
        <v>2.5</v>
      </c>
      <c r="BL280">
        <v>64.37</v>
      </c>
      <c r="BM280">
        <v>9.66</v>
      </c>
      <c r="BN280">
        <v>74.03</v>
      </c>
      <c r="BO280">
        <v>74.03</v>
      </c>
      <c r="BQ280" t="s">
        <v>526</v>
      </c>
      <c r="BR280" t="s">
        <v>383</v>
      </c>
      <c r="BS280" s="2">
        <v>44356</v>
      </c>
      <c r="BT280" s="3">
        <v>0.40277777777777773</v>
      </c>
      <c r="BU280" t="s">
        <v>1108</v>
      </c>
      <c r="BV280" t="s">
        <v>79</v>
      </c>
      <c r="BY280">
        <v>11699.2</v>
      </c>
      <c r="CA280" t="s">
        <v>534</v>
      </c>
      <c r="CC280" t="s">
        <v>74</v>
      </c>
      <c r="CD280">
        <v>2</v>
      </c>
      <c r="CE280" t="s">
        <v>505</v>
      </c>
      <c r="CF280" s="2">
        <v>44356</v>
      </c>
      <c r="CI280">
        <v>1</v>
      </c>
      <c r="CJ280">
        <v>1</v>
      </c>
      <c r="CK280">
        <v>21</v>
      </c>
      <c r="CL280" t="s">
        <v>80</v>
      </c>
    </row>
    <row r="281" spans="1:90" x14ac:dyDescent="0.25">
      <c r="A281" t="s">
        <v>378</v>
      </c>
      <c r="B281" t="s">
        <v>379</v>
      </c>
      <c r="C281" t="s">
        <v>72</v>
      </c>
      <c r="E281" t="str">
        <f>"GAB2003555"</f>
        <v>GAB2003555</v>
      </c>
      <c r="F281" s="2">
        <v>44355</v>
      </c>
      <c r="G281">
        <v>202112</v>
      </c>
      <c r="H281" t="s">
        <v>127</v>
      </c>
      <c r="I281" t="s">
        <v>128</v>
      </c>
      <c r="J281" t="s">
        <v>380</v>
      </c>
      <c r="K281" t="s">
        <v>75</v>
      </c>
      <c r="L281" t="s">
        <v>107</v>
      </c>
      <c r="M281" t="s">
        <v>108</v>
      </c>
      <c r="N281" t="s">
        <v>611</v>
      </c>
      <c r="O281" t="s">
        <v>78</v>
      </c>
      <c r="P281" t="str">
        <f>"003694                        "</f>
        <v xml:space="preserve">003694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9.6300000000000008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0.2</v>
      </c>
      <c r="BJ281">
        <v>1.6</v>
      </c>
      <c r="BK281">
        <v>2</v>
      </c>
      <c r="BL281">
        <v>51.5</v>
      </c>
      <c r="BM281">
        <v>7.73</v>
      </c>
      <c r="BN281">
        <v>59.23</v>
      </c>
      <c r="BO281">
        <v>59.23</v>
      </c>
      <c r="BQ281" t="s">
        <v>705</v>
      </c>
      <c r="BR281" t="s">
        <v>383</v>
      </c>
      <c r="BS281" s="2">
        <v>44357</v>
      </c>
      <c r="BT281" s="3">
        <v>0.39513888888888887</v>
      </c>
      <c r="BU281" t="s">
        <v>1109</v>
      </c>
      <c r="BV281" t="s">
        <v>80</v>
      </c>
      <c r="BW281" t="s">
        <v>135</v>
      </c>
      <c r="BX281" t="s">
        <v>231</v>
      </c>
      <c r="BY281">
        <v>8071.96</v>
      </c>
      <c r="CA281" t="s">
        <v>371</v>
      </c>
      <c r="CC281" t="s">
        <v>108</v>
      </c>
      <c r="CD281">
        <v>4000</v>
      </c>
      <c r="CE281" t="s">
        <v>515</v>
      </c>
      <c r="CF281" s="2">
        <v>44358</v>
      </c>
      <c r="CI281">
        <v>1</v>
      </c>
      <c r="CJ281">
        <v>2</v>
      </c>
      <c r="CK281">
        <v>21</v>
      </c>
      <c r="CL281" t="s">
        <v>80</v>
      </c>
    </row>
    <row r="282" spans="1:90" x14ac:dyDescent="0.25">
      <c r="A282" t="s">
        <v>378</v>
      </c>
      <c r="B282" t="s">
        <v>379</v>
      </c>
      <c r="C282" t="s">
        <v>72</v>
      </c>
      <c r="E282" t="str">
        <f>"GAB2003556"</f>
        <v>GAB2003556</v>
      </c>
      <c r="F282" s="2">
        <v>44355</v>
      </c>
      <c r="G282">
        <v>202112</v>
      </c>
      <c r="H282" t="s">
        <v>127</v>
      </c>
      <c r="I282" t="s">
        <v>128</v>
      </c>
      <c r="J282" t="s">
        <v>380</v>
      </c>
      <c r="K282" t="s">
        <v>75</v>
      </c>
      <c r="L282" t="s">
        <v>83</v>
      </c>
      <c r="M282" t="s">
        <v>84</v>
      </c>
      <c r="N282" t="s">
        <v>514</v>
      </c>
      <c r="O282" t="s">
        <v>78</v>
      </c>
      <c r="P282" t="str">
        <f>"003697                        "</f>
        <v xml:space="preserve">003697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12.04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0.3</v>
      </c>
      <c r="BJ282">
        <v>2.2000000000000002</v>
      </c>
      <c r="BK282">
        <v>2.5</v>
      </c>
      <c r="BL282">
        <v>64.37</v>
      </c>
      <c r="BM282">
        <v>9.66</v>
      </c>
      <c r="BN282">
        <v>74.03</v>
      </c>
      <c r="BO282">
        <v>74.03</v>
      </c>
      <c r="BQ282" t="s">
        <v>431</v>
      </c>
      <c r="BR282" t="s">
        <v>383</v>
      </c>
      <c r="BS282" s="2">
        <v>44357</v>
      </c>
      <c r="BT282" s="3">
        <v>0.40138888888888885</v>
      </c>
      <c r="BU282" t="s">
        <v>1110</v>
      </c>
      <c r="BV282" t="s">
        <v>80</v>
      </c>
      <c r="BW282" t="s">
        <v>161</v>
      </c>
      <c r="BX282" t="s">
        <v>89</v>
      </c>
      <c r="BY282">
        <v>10780.77</v>
      </c>
      <c r="CA282" t="s">
        <v>323</v>
      </c>
      <c r="CC282" t="s">
        <v>84</v>
      </c>
      <c r="CD282">
        <v>3201</v>
      </c>
      <c r="CE282" t="s">
        <v>515</v>
      </c>
      <c r="CF282" s="2">
        <v>44357</v>
      </c>
      <c r="CI282">
        <v>1</v>
      </c>
      <c r="CJ282">
        <v>2</v>
      </c>
      <c r="CK282">
        <v>21</v>
      </c>
      <c r="CL282" t="s">
        <v>80</v>
      </c>
    </row>
    <row r="283" spans="1:90" x14ac:dyDescent="0.25">
      <c r="A283" t="s">
        <v>378</v>
      </c>
      <c r="B283" t="s">
        <v>379</v>
      </c>
      <c r="C283" t="s">
        <v>72</v>
      </c>
      <c r="E283" t="str">
        <f>"GAB2003564"</f>
        <v>GAB2003564</v>
      </c>
      <c r="F283" s="2">
        <v>44355</v>
      </c>
      <c r="G283">
        <v>202112</v>
      </c>
      <c r="H283" t="s">
        <v>127</v>
      </c>
      <c r="I283" t="s">
        <v>128</v>
      </c>
      <c r="J283" t="s">
        <v>380</v>
      </c>
      <c r="K283" t="s">
        <v>75</v>
      </c>
      <c r="L283" t="s">
        <v>76</v>
      </c>
      <c r="M283" t="s">
        <v>77</v>
      </c>
      <c r="N283" t="s">
        <v>1111</v>
      </c>
      <c r="O283" t="s">
        <v>78</v>
      </c>
      <c r="P283" t="str">
        <f>"003700                        "</f>
        <v xml:space="preserve">003700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9.6300000000000008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0.6</v>
      </c>
      <c r="BJ283">
        <v>1.7</v>
      </c>
      <c r="BK283">
        <v>2</v>
      </c>
      <c r="BL283">
        <v>51.5</v>
      </c>
      <c r="BM283">
        <v>7.73</v>
      </c>
      <c r="BN283">
        <v>59.23</v>
      </c>
      <c r="BO283">
        <v>59.23</v>
      </c>
      <c r="BQ283" t="s">
        <v>431</v>
      </c>
      <c r="BR283" t="s">
        <v>383</v>
      </c>
      <c r="BS283" s="2">
        <v>44356</v>
      </c>
      <c r="BT283" s="3">
        <v>0.37291666666666662</v>
      </c>
      <c r="BU283" t="s">
        <v>1112</v>
      </c>
      <c r="BV283" t="s">
        <v>79</v>
      </c>
      <c r="BY283">
        <v>8532.81</v>
      </c>
      <c r="CA283" t="s">
        <v>117</v>
      </c>
      <c r="CC283" t="s">
        <v>77</v>
      </c>
      <c r="CD283">
        <v>1621</v>
      </c>
      <c r="CE283" t="s">
        <v>518</v>
      </c>
      <c r="CF283" s="2">
        <v>44357</v>
      </c>
      <c r="CI283">
        <v>1</v>
      </c>
      <c r="CJ283">
        <v>1</v>
      </c>
      <c r="CK283">
        <v>21</v>
      </c>
      <c r="CL283" t="s">
        <v>80</v>
      </c>
    </row>
    <row r="284" spans="1:90" x14ac:dyDescent="0.25">
      <c r="A284" t="s">
        <v>378</v>
      </c>
      <c r="B284" t="s">
        <v>379</v>
      </c>
      <c r="C284" t="s">
        <v>72</v>
      </c>
      <c r="E284" t="str">
        <f>"GAB2003557"</f>
        <v>GAB2003557</v>
      </c>
      <c r="F284" s="2">
        <v>44355</v>
      </c>
      <c r="G284">
        <v>202112</v>
      </c>
      <c r="H284" t="s">
        <v>127</v>
      </c>
      <c r="I284" t="s">
        <v>128</v>
      </c>
      <c r="J284" t="s">
        <v>380</v>
      </c>
      <c r="K284" t="s">
        <v>75</v>
      </c>
      <c r="L284" t="s">
        <v>301</v>
      </c>
      <c r="M284" t="s">
        <v>302</v>
      </c>
      <c r="N284" t="s">
        <v>847</v>
      </c>
      <c r="O284" t="s">
        <v>78</v>
      </c>
      <c r="P284" t="str">
        <f>"003696                        "</f>
        <v xml:space="preserve">003696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18.66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0.2</v>
      </c>
      <c r="BJ284">
        <v>1.7</v>
      </c>
      <c r="BK284">
        <v>2</v>
      </c>
      <c r="BL284">
        <v>99.78</v>
      </c>
      <c r="BM284">
        <v>14.97</v>
      </c>
      <c r="BN284">
        <v>114.75</v>
      </c>
      <c r="BO284">
        <v>114.75</v>
      </c>
      <c r="BQ284" t="s">
        <v>628</v>
      </c>
      <c r="BR284" t="s">
        <v>383</v>
      </c>
      <c r="BS284" s="2">
        <v>44356</v>
      </c>
      <c r="BT284" s="3">
        <v>0.35416666666666669</v>
      </c>
      <c r="BU284" t="s">
        <v>119</v>
      </c>
      <c r="BV284" t="s">
        <v>79</v>
      </c>
      <c r="BY284">
        <v>8682.6200000000008</v>
      </c>
      <c r="CA284" t="s">
        <v>630</v>
      </c>
      <c r="CC284" t="s">
        <v>302</v>
      </c>
      <c r="CD284">
        <v>1035</v>
      </c>
      <c r="CE284" t="s">
        <v>505</v>
      </c>
      <c r="CF284" s="2">
        <v>44356</v>
      </c>
      <c r="CI284">
        <v>1</v>
      </c>
      <c r="CJ284">
        <v>1</v>
      </c>
      <c r="CK284">
        <v>23</v>
      </c>
      <c r="CL284" t="s">
        <v>80</v>
      </c>
    </row>
    <row r="285" spans="1:90" x14ac:dyDescent="0.25">
      <c r="A285" t="s">
        <v>378</v>
      </c>
      <c r="B285" t="s">
        <v>379</v>
      </c>
      <c r="C285" t="s">
        <v>72</v>
      </c>
      <c r="E285" t="str">
        <f>"GAB2003559"</f>
        <v>GAB2003559</v>
      </c>
      <c r="F285" s="2">
        <v>44355</v>
      </c>
      <c r="G285">
        <v>202112</v>
      </c>
      <c r="H285" t="s">
        <v>127</v>
      </c>
      <c r="I285" t="s">
        <v>128</v>
      </c>
      <c r="J285" t="s">
        <v>380</v>
      </c>
      <c r="K285" t="s">
        <v>75</v>
      </c>
      <c r="L285" t="s">
        <v>127</v>
      </c>
      <c r="M285" t="s">
        <v>128</v>
      </c>
      <c r="N285" t="s">
        <v>731</v>
      </c>
      <c r="O285" t="s">
        <v>78</v>
      </c>
      <c r="P285" t="str">
        <f>"003698                        "</f>
        <v xml:space="preserve">003698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7.52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0.4</v>
      </c>
      <c r="BJ285">
        <v>2.1</v>
      </c>
      <c r="BK285">
        <v>3</v>
      </c>
      <c r="BL285">
        <v>40.229999999999997</v>
      </c>
      <c r="BM285">
        <v>6.03</v>
      </c>
      <c r="BN285">
        <v>46.26</v>
      </c>
      <c r="BO285">
        <v>46.26</v>
      </c>
      <c r="BQ285" t="s">
        <v>732</v>
      </c>
      <c r="BR285" t="s">
        <v>383</v>
      </c>
      <c r="BS285" s="2">
        <v>44356</v>
      </c>
      <c r="BT285" s="3">
        <v>0.51527777777777783</v>
      </c>
      <c r="BU285" t="s">
        <v>1113</v>
      </c>
      <c r="BV285" t="s">
        <v>80</v>
      </c>
      <c r="BW285" t="s">
        <v>111</v>
      </c>
      <c r="BX285" t="s">
        <v>136</v>
      </c>
      <c r="BY285">
        <v>10505.04</v>
      </c>
      <c r="CA285" t="s">
        <v>131</v>
      </c>
      <c r="CC285" t="s">
        <v>128</v>
      </c>
      <c r="CD285">
        <v>7441</v>
      </c>
      <c r="CE285" t="s">
        <v>472</v>
      </c>
      <c r="CF285" s="2">
        <v>44357</v>
      </c>
      <c r="CI285">
        <v>1</v>
      </c>
      <c r="CJ285">
        <v>1</v>
      </c>
      <c r="CK285">
        <v>22</v>
      </c>
      <c r="CL285" t="s">
        <v>80</v>
      </c>
    </row>
    <row r="286" spans="1:90" x14ac:dyDescent="0.25">
      <c r="A286" t="s">
        <v>378</v>
      </c>
      <c r="B286" t="s">
        <v>379</v>
      </c>
      <c r="C286" t="s">
        <v>72</v>
      </c>
      <c r="E286" t="str">
        <f>"GAB2003560"</f>
        <v>GAB2003560</v>
      </c>
      <c r="F286" s="2">
        <v>44355</v>
      </c>
      <c r="G286">
        <v>202112</v>
      </c>
      <c r="H286" t="s">
        <v>127</v>
      </c>
      <c r="I286" t="s">
        <v>128</v>
      </c>
      <c r="J286" t="s">
        <v>380</v>
      </c>
      <c r="K286" t="s">
        <v>75</v>
      </c>
      <c r="L286" t="s">
        <v>73</v>
      </c>
      <c r="M286" t="s">
        <v>74</v>
      </c>
      <c r="N286" t="s">
        <v>460</v>
      </c>
      <c r="O286" t="s">
        <v>78</v>
      </c>
      <c r="P286" t="str">
        <f>"CT066463                      "</f>
        <v xml:space="preserve">CT066463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9.6300000000000008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0.3</v>
      </c>
      <c r="BJ286">
        <v>2</v>
      </c>
      <c r="BK286">
        <v>2</v>
      </c>
      <c r="BL286">
        <v>51.5</v>
      </c>
      <c r="BM286">
        <v>7.73</v>
      </c>
      <c r="BN286">
        <v>59.23</v>
      </c>
      <c r="BO286">
        <v>59.23</v>
      </c>
      <c r="BQ286" t="s">
        <v>461</v>
      </c>
      <c r="BR286" t="s">
        <v>383</v>
      </c>
      <c r="BS286" s="2">
        <v>44356</v>
      </c>
      <c r="BT286" s="3">
        <v>0.36736111111111108</v>
      </c>
      <c r="BU286" t="s">
        <v>726</v>
      </c>
      <c r="BV286" t="s">
        <v>79</v>
      </c>
      <c r="BY286">
        <v>9768.6</v>
      </c>
      <c r="CA286" t="s">
        <v>1033</v>
      </c>
      <c r="CC286" t="s">
        <v>74</v>
      </c>
      <c r="CD286">
        <v>157</v>
      </c>
      <c r="CE286" t="s">
        <v>515</v>
      </c>
      <c r="CF286" s="2">
        <v>44356</v>
      </c>
      <c r="CI286">
        <v>1</v>
      </c>
      <c r="CJ286">
        <v>1</v>
      </c>
      <c r="CK286">
        <v>21</v>
      </c>
      <c r="CL286" t="s">
        <v>80</v>
      </c>
    </row>
    <row r="287" spans="1:90" x14ac:dyDescent="0.25">
      <c r="A287" t="s">
        <v>378</v>
      </c>
      <c r="B287" t="s">
        <v>379</v>
      </c>
      <c r="C287" t="s">
        <v>72</v>
      </c>
      <c r="E287" t="str">
        <f>"GAB2003561"</f>
        <v>GAB2003561</v>
      </c>
      <c r="F287" s="2">
        <v>44355</v>
      </c>
      <c r="G287">
        <v>202112</v>
      </c>
      <c r="H287" t="s">
        <v>127</v>
      </c>
      <c r="I287" t="s">
        <v>128</v>
      </c>
      <c r="J287" t="s">
        <v>380</v>
      </c>
      <c r="K287" t="s">
        <v>75</v>
      </c>
      <c r="L287" t="s">
        <v>73</v>
      </c>
      <c r="M287" t="s">
        <v>74</v>
      </c>
      <c r="N287" t="s">
        <v>937</v>
      </c>
      <c r="O287" t="s">
        <v>78</v>
      </c>
      <c r="P287" t="str">
        <f>"003701                        "</f>
        <v xml:space="preserve">003701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12.04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0.5</v>
      </c>
      <c r="BJ287">
        <v>2.2999999999999998</v>
      </c>
      <c r="BK287">
        <v>2.5</v>
      </c>
      <c r="BL287">
        <v>64.37</v>
      </c>
      <c r="BM287">
        <v>9.66</v>
      </c>
      <c r="BN287">
        <v>74.03</v>
      </c>
      <c r="BO287">
        <v>74.03</v>
      </c>
      <c r="BQ287" t="s">
        <v>1114</v>
      </c>
      <c r="BR287" t="s">
        <v>383</v>
      </c>
      <c r="BS287" s="2">
        <v>44356</v>
      </c>
      <c r="BT287" s="3">
        <v>0.43541666666666662</v>
      </c>
      <c r="BU287" t="s">
        <v>206</v>
      </c>
      <c r="BV287" t="s">
        <v>79</v>
      </c>
      <c r="BY287">
        <v>11551.5</v>
      </c>
      <c r="CA287" t="s">
        <v>1115</v>
      </c>
      <c r="CC287" t="s">
        <v>74</v>
      </c>
      <c r="CD287">
        <v>2</v>
      </c>
      <c r="CE287" t="s">
        <v>600</v>
      </c>
      <c r="CF287" s="2">
        <v>44356</v>
      </c>
      <c r="CI287">
        <v>1</v>
      </c>
      <c r="CJ287">
        <v>1</v>
      </c>
      <c r="CK287">
        <v>21</v>
      </c>
      <c r="CL287" t="s">
        <v>80</v>
      </c>
    </row>
    <row r="288" spans="1:90" x14ac:dyDescent="0.25">
      <c r="A288" t="s">
        <v>378</v>
      </c>
      <c r="B288" t="s">
        <v>379</v>
      </c>
      <c r="C288" t="s">
        <v>72</v>
      </c>
      <c r="E288" t="str">
        <f>"GAB2003562"</f>
        <v>GAB2003562</v>
      </c>
      <c r="F288" s="2">
        <v>44355</v>
      </c>
      <c r="G288">
        <v>202112</v>
      </c>
      <c r="H288" t="s">
        <v>127</v>
      </c>
      <c r="I288" t="s">
        <v>128</v>
      </c>
      <c r="J288" t="s">
        <v>380</v>
      </c>
      <c r="K288" t="s">
        <v>75</v>
      </c>
      <c r="L288" t="s">
        <v>93</v>
      </c>
      <c r="M288" t="s">
        <v>94</v>
      </c>
      <c r="N288" t="s">
        <v>1116</v>
      </c>
      <c r="O288" t="s">
        <v>78</v>
      </c>
      <c r="P288" t="str">
        <f>"003702                        "</f>
        <v xml:space="preserve">003702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12.04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0.3</v>
      </c>
      <c r="BJ288">
        <v>2.2000000000000002</v>
      </c>
      <c r="BK288">
        <v>2.5</v>
      </c>
      <c r="BL288">
        <v>64.37</v>
      </c>
      <c r="BM288">
        <v>9.66</v>
      </c>
      <c r="BN288">
        <v>74.03</v>
      </c>
      <c r="BO288">
        <v>74.03</v>
      </c>
      <c r="BQ288" t="s">
        <v>1117</v>
      </c>
      <c r="BR288" t="s">
        <v>383</v>
      </c>
      <c r="BS288" s="2">
        <v>44356</v>
      </c>
      <c r="BT288" s="3">
        <v>0.3923611111111111</v>
      </c>
      <c r="BU288" t="s">
        <v>1118</v>
      </c>
      <c r="BV288" t="s">
        <v>79</v>
      </c>
      <c r="BY288">
        <v>11047.05</v>
      </c>
      <c r="CC288" t="s">
        <v>94</v>
      </c>
      <c r="CD288">
        <v>6001</v>
      </c>
      <c r="CE288" t="s">
        <v>515</v>
      </c>
      <c r="CF288" s="2">
        <v>44356</v>
      </c>
      <c r="CI288">
        <v>1</v>
      </c>
      <c r="CJ288">
        <v>1</v>
      </c>
      <c r="CK288">
        <v>21</v>
      </c>
      <c r="CL288" t="s">
        <v>80</v>
      </c>
    </row>
    <row r="289" spans="1:90" x14ac:dyDescent="0.25">
      <c r="A289" t="s">
        <v>378</v>
      </c>
      <c r="B289" t="s">
        <v>379</v>
      </c>
      <c r="C289" t="s">
        <v>72</v>
      </c>
      <c r="E289" t="str">
        <f>"GAB2003548"</f>
        <v>GAB2003548</v>
      </c>
      <c r="F289" s="2">
        <v>44355</v>
      </c>
      <c r="G289">
        <v>202112</v>
      </c>
      <c r="H289" t="s">
        <v>127</v>
      </c>
      <c r="I289" t="s">
        <v>128</v>
      </c>
      <c r="J289" t="s">
        <v>380</v>
      </c>
      <c r="K289" t="s">
        <v>75</v>
      </c>
      <c r="L289" t="s">
        <v>500</v>
      </c>
      <c r="M289" t="s">
        <v>501</v>
      </c>
      <c r="N289" t="s">
        <v>914</v>
      </c>
      <c r="O289" t="s">
        <v>78</v>
      </c>
      <c r="P289" t="str">
        <f>"CT066442                      "</f>
        <v xml:space="preserve">CT066442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9.6300000000000008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0.2</v>
      </c>
      <c r="BJ289">
        <v>1.9</v>
      </c>
      <c r="BK289">
        <v>2</v>
      </c>
      <c r="BL289">
        <v>51.5</v>
      </c>
      <c r="BM289">
        <v>7.73</v>
      </c>
      <c r="BN289">
        <v>59.23</v>
      </c>
      <c r="BO289">
        <v>59.23</v>
      </c>
      <c r="BQ289" t="s">
        <v>915</v>
      </c>
      <c r="BR289" t="s">
        <v>383</v>
      </c>
      <c r="BS289" s="2">
        <v>44357</v>
      </c>
      <c r="BT289" s="3">
        <v>0.3923611111111111</v>
      </c>
      <c r="BU289" t="s">
        <v>499</v>
      </c>
      <c r="BV289" t="s">
        <v>80</v>
      </c>
      <c r="BW289" t="s">
        <v>299</v>
      </c>
      <c r="BX289" t="s">
        <v>1119</v>
      </c>
      <c r="BY289">
        <v>9652.94</v>
      </c>
      <c r="CA289" t="s">
        <v>1029</v>
      </c>
      <c r="CC289" t="s">
        <v>501</v>
      </c>
      <c r="CD289">
        <v>8301</v>
      </c>
      <c r="CE289" t="s">
        <v>505</v>
      </c>
      <c r="CF289" s="2">
        <v>44357</v>
      </c>
      <c r="CI289">
        <v>1</v>
      </c>
      <c r="CJ289">
        <v>2</v>
      </c>
      <c r="CK289">
        <v>21</v>
      </c>
      <c r="CL289" t="s">
        <v>80</v>
      </c>
    </row>
    <row r="290" spans="1:90" x14ac:dyDescent="0.25">
      <c r="A290" t="s">
        <v>378</v>
      </c>
      <c r="B290" t="s">
        <v>379</v>
      </c>
      <c r="C290" t="s">
        <v>72</v>
      </c>
      <c r="E290" t="str">
        <f>"GAB2003545"</f>
        <v>GAB2003545</v>
      </c>
      <c r="F290" s="2">
        <v>44355</v>
      </c>
      <c r="G290">
        <v>202112</v>
      </c>
      <c r="H290" t="s">
        <v>127</v>
      </c>
      <c r="I290" t="s">
        <v>128</v>
      </c>
      <c r="J290" t="s">
        <v>380</v>
      </c>
      <c r="K290" t="s">
        <v>75</v>
      </c>
      <c r="L290" t="s">
        <v>127</v>
      </c>
      <c r="M290" t="s">
        <v>128</v>
      </c>
      <c r="N290" t="s">
        <v>1120</v>
      </c>
      <c r="O290" t="s">
        <v>262</v>
      </c>
      <c r="P290" t="str">
        <f>"003689                        "</f>
        <v xml:space="preserve">003689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10.9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7.2</v>
      </c>
      <c r="BJ290">
        <v>12</v>
      </c>
      <c r="BK290">
        <v>12</v>
      </c>
      <c r="BL290">
        <v>58.29</v>
      </c>
      <c r="BM290">
        <v>8.74</v>
      </c>
      <c r="BN290">
        <v>67.03</v>
      </c>
      <c r="BO290">
        <v>67.03</v>
      </c>
      <c r="BQ290" t="s">
        <v>1121</v>
      </c>
      <c r="BR290" t="s">
        <v>383</v>
      </c>
      <c r="BS290" s="2">
        <v>44356</v>
      </c>
      <c r="BT290" s="3">
        <v>0.54375000000000007</v>
      </c>
      <c r="BU290" t="s">
        <v>325</v>
      </c>
      <c r="BV290" t="s">
        <v>80</v>
      </c>
      <c r="BW290" t="s">
        <v>111</v>
      </c>
      <c r="BX290" t="s">
        <v>136</v>
      </c>
      <c r="BY290">
        <v>60140.21</v>
      </c>
      <c r="BZ290" t="s">
        <v>30</v>
      </c>
      <c r="CA290" t="s">
        <v>1122</v>
      </c>
      <c r="CC290" t="s">
        <v>128</v>
      </c>
      <c r="CD290">
        <v>7784</v>
      </c>
      <c r="CE290" t="s">
        <v>1123</v>
      </c>
      <c r="CF290" s="2">
        <v>44357</v>
      </c>
      <c r="CI290">
        <v>1</v>
      </c>
      <c r="CJ290">
        <v>1</v>
      </c>
      <c r="CK290">
        <v>32</v>
      </c>
      <c r="CL290" t="s">
        <v>80</v>
      </c>
    </row>
    <row r="291" spans="1:90" x14ac:dyDescent="0.25">
      <c r="A291" t="s">
        <v>378</v>
      </c>
      <c r="B291" t="s">
        <v>379</v>
      </c>
      <c r="C291" t="s">
        <v>72</v>
      </c>
      <c r="E291" t="str">
        <f>"GAB2003541"</f>
        <v>GAB2003541</v>
      </c>
      <c r="F291" s="2">
        <v>44355</v>
      </c>
      <c r="G291">
        <v>202112</v>
      </c>
      <c r="H291" t="s">
        <v>127</v>
      </c>
      <c r="I291" t="s">
        <v>128</v>
      </c>
      <c r="J291" t="s">
        <v>380</v>
      </c>
      <c r="K291" t="s">
        <v>75</v>
      </c>
      <c r="L291" t="s">
        <v>204</v>
      </c>
      <c r="M291" t="s">
        <v>205</v>
      </c>
      <c r="N291" t="s">
        <v>1124</v>
      </c>
      <c r="O291" t="s">
        <v>78</v>
      </c>
      <c r="P291" t="str">
        <f>"CT066436                      "</f>
        <v xml:space="preserve">CT066436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22.87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0.2</v>
      </c>
      <c r="BJ291">
        <v>2.1</v>
      </c>
      <c r="BK291">
        <v>2.5</v>
      </c>
      <c r="BL291">
        <v>122.31</v>
      </c>
      <c r="BM291">
        <v>18.350000000000001</v>
      </c>
      <c r="BN291">
        <v>140.66</v>
      </c>
      <c r="BO291">
        <v>140.66</v>
      </c>
      <c r="BQ291" t="s">
        <v>903</v>
      </c>
      <c r="BR291" t="s">
        <v>383</v>
      </c>
      <c r="BS291" s="2">
        <v>44356</v>
      </c>
      <c r="BT291" s="3">
        <v>0.36319444444444443</v>
      </c>
      <c r="BU291" t="s">
        <v>329</v>
      </c>
      <c r="BV291" t="s">
        <v>79</v>
      </c>
      <c r="BY291">
        <v>10718.4</v>
      </c>
      <c r="CA291" t="s">
        <v>485</v>
      </c>
      <c r="CC291" t="s">
        <v>205</v>
      </c>
      <c r="CD291">
        <v>300</v>
      </c>
      <c r="CE291" t="s">
        <v>505</v>
      </c>
      <c r="CF291" s="2">
        <v>44358</v>
      </c>
      <c r="CI291">
        <v>1</v>
      </c>
      <c r="CJ291">
        <v>1</v>
      </c>
      <c r="CK291">
        <v>23</v>
      </c>
      <c r="CL291" t="s">
        <v>80</v>
      </c>
    </row>
    <row r="292" spans="1:90" x14ac:dyDescent="0.25">
      <c r="A292" t="s">
        <v>378</v>
      </c>
      <c r="B292" t="s">
        <v>379</v>
      </c>
      <c r="C292" t="s">
        <v>72</v>
      </c>
      <c r="E292" t="str">
        <f>"GAB2003551"</f>
        <v>GAB2003551</v>
      </c>
      <c r="F292" s="2">
        <v>44355</v>
      </c>
      <c r="G292">
        <v>202112</v>
      </c>
      <c r="H292" t="s">
        <v>127</v>
      </c>
      <c r="I292" t="s">
        <v>128</v>
      </c>
      <c r="J292" t="s">
        <v>380</v>
      </c>
      <c r="K292" t="s">
        <v>75</v>
      </c>
      <c r="L292" t="s">
        <v>214</v>
      </c>
      <c r="M292" t="s">
        <v>215</v>
      </c>
      <c r="N292" t="s">
        <v>758</v>
      </c>
      <c r="O292" t="s">
        <v>78</v>
      </c>
      <c r="P292" t="str">
        <f>"DAWIE FOURIE                  "</f>
        <v xml:space="preserve">DAWIE FOURIE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22.87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0.3</v>
      </c>
      <c r="BJ292">
        <v>2.5</v>
      </c>
      <c r="BK292">
        <v>2.5</v>
      </c>
      <c r="BL292">
        <v>122.31</v>
      </c>
      <c r="BM292">
        <v>18.350000000000001</v>
      </c>
      <c r="BN292">
        <v>140.66</v>
      </c>
      <c r="BO292">
        <v>140.66</v>
      </c>
      <c r="BQ292" t="s">
        <v>1125</v>
      </c>
      <c r="BR292" t="s">
        <v>383</v>
      </c>
      <c r="BS292" s="2">
        <v>44356</v>
      </c>
      <c r="BT292" s="3">
        <v>0.68055555555555547</v>
      </c>
      <c r="BU292" t="s">
        <v>1126</v>
      </c>
      <c r="BV292" t="s">
        <v>79</v>
      </c>
      <c r="BY292">
        <v>12306.84</v>
      </c>
      <c r="CC292" t="s">
        <v>215</v>
      </c>
      <c r="CD292">
        <v>6500</v>
      </c>
      <c r="CE292" t="s">
        <v>1127</v>
      </c>
      <c r="CF292" s="2">
        <v>44356</v>
      </c>
      <c r="CI292">
        <v>1</v>
      </c>
      <c r="CJ292">
        <v>1</v>
      </c>
      <c r="CK292">
        <v>23</v>
      </c>
      <c r="CL292" t="s">
        <v>80</v>
      </c>
    </row>
    <row r="293" spans="1:90" x14ac:dyDescent="0.25">
      <c r="A293" t="s">
        <v>378</v>
      </c>
      <c r="B293" t="s">
        <v>379</v>
      </c>
      <c r="C293" t="s">
        <v>72</v>
      </c>
      <c r="E293" t="str">
        <f>"GAB2003547"</f>
        <v>GAB2003547</v>
      </c>
      <c r="F293" s="2">
        <v>44355</v>
      </c>
      <c r="G293">
        <v>202112</v>
      </c>
      <c r="H293" t="s">
        <v>127</v>
      </c>
      <c r="I293" t="s">
        <v>128</v>
      </c>
      <c r="J293" t="s">
        <v>380</v>
      </c>
      <c r="K293" t="s">
        <v>75</v>
      </c>
      <c r="L293" t="s">
        <v>127</v>
      </c>
      <c r="M293" t="s">
        <v>128</v>
      </c>
      <c r="N293" t="s">
        <v>620</v>
      </c>
      <c r="O293" t="s">
        <v>78</v>
      </c>
      <c r="P293" t="str">
        <f>"CT066440                      "</f>
        <v xml:space="preserve">CT066440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7.52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0.5</v>
      </c>
      <c r="BJ293">
        <v>2.2000000000000002</v>
      </c>
      <c r="BK293">
        <v>3</v>
      </c>
      <c r="BL293">
        <v>40.229999999999997</v>
      </c>
      <c r="BM293">
        <v>6.03</v>
      </c>
      <c r="BN293">
        <v>46.26</v>
      </c>
      <c r="BO293">
        <v>46.26</v>
      </c>
      <c r="BQ293" t="s">
        <v>621</v>
      </c>
      <c r="BR293" t="s">
        <v>383</v>
      </c>
      <c r="BS293" s="2">
        <v>44356</v>
      </c>
      <c r="BT293" s="3">
        <v>0.45208333333333334</v>
      </c>
      <c r="BU293" t="s">
        <v>1128</v>
      </c>
      <c r="BV293" t="s">
        <v>80</v>
      </c>
      <c r="BW293" t="s">
        <v>111</v>
      </c>
      <c r="BX293" t="s">
        <v>159</v>
      </c>
      <c r="BY293">
        <v>11006.94</v>
      </c>
      <c r="CA293" t="s">
        <v>297</v>
      </c>
      <c r="CC293" t="s">
        <v>128</v>
      </c>
      <c r="CD293">
        <v>7800</v>
      </c>
      <c r="CE293" t="s">
        <v>478</v>
      </c>
      <c r="CF293" s="2">
        <v>44357</v>
      </c>
      <c r="CI293">
        <v>1</v>
      </c>
      <c r="CJ293">
        <v>1</v>
      </c>
      <c r="CK293">
        <v>22</v>
      </c>
      <c r="CL293" t="s">
        <v>80</v>
      </c>
    </row>
    <row r="294" spans="1:90" x14ac:dyDescent="0.25">
      <c r="A294" t="s">
        <v>378</v>
      </c>
      <c r="B294" t="s">
        <v>379</v>
      </c>
      <c r="C294" t="s">
        <v>72</v>
      </c>
      <c r="E294" t="str">
        <f>"GAB2003550"</f>
        <v>GAB2003550</v>
      </c>
      <c r="F294" s="2">
        <v>44355</v>
      </c>
      <c r="G294">
        <v>202112</v>
      </c>
      <c r="H294" t="s">
        <v>127</v>
      </c>
      <c r="I294" t="s">
        <v>128</v>
      </c>
      <c r="J294" t="s">
        <v>380</v>
      </c>
      <c r="K294" t="s">
        <v>75</v>
      </c>
      <c r="L294" t="s">
        <v>127</v>
      </c>
      <c r="M294" t="s">
        <v>128</v>
      </c>
      <c r="N294" t="s">
        <v>738</v>
      </c>
      <c r="O294" t="s">
        <v>78</v>
      </c>
      <c r="P294" t="str">
        <f>"CT066451                      "</f>
        <v xml:space="preserve">CT066451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7.52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0.2</v>
      </c>
      <c r="BJ294">
        <v>2</v>
      </c>
      <c r="BK294">
        <v>2</v>
      </c>
      <c r="BL294">
        <v>40.229999999999997</v>
      </c>
      <c r="BM294">
        <v>6.03</v>
      </c>
      <c r="BN294">
        <v>46.26</v>
      </c>
      <c r="BO294">
        <v>46.26</v>
      </c>
      <c r="BQ294" t="s">
        <v>441</v>
      </c>
      <c r="BR294" t="s">
        <v>383</v>
      </c>
      <c r="BS294" s="2">
        <v>44356</v>
      </c>
      <c r="BT294" s="3">
        <v>0.35625000000000001</v>
      </c>
      <c r="BU294" t="s">
        <v>1129</v>
      </c>
      <c r="BV294" t="s">
        <v>79</v>
      </c>
      <c r="BY294">
        <v>10120.35</v>
      </c>
      <c r="CA294" t="s">
        <v>137</v>
      </c>
      <c r="CC294" t="s">
        <v>128</v>
      </c>
      <c r="CD294">
        <v>7441</v>
      </c>
      <c r="CE294" t="s">
        <v>505</v>
      </c>
      <c r="CF294" s="2">
        <v>44357</v>
      </c>
      <c r="CI294">
        <v>1</v>
      </c>
      <c r="CJ294">
        <v>1</v>
      </c>
      <c r="CK294">
        <v>22</v>
      </c>
      <c r="CL294" t="s">
        <v>80</v>
      </c>
    </row>
    <row r="295" spans="1:90" x14ac:dyDescent="0.25">
      <c r="A295" t="s">
        <v>378</v>
      </c>
      <c r="B295" t="s">
        <v>379</v>
      </c>
      <c r="C295" t="s">
        <v>72</v>
      </c>
      <c r="E295" t="str">
        <f>"GAB2003554"</f>
        <v>GAB2003554</v>
      </c>
      <c r="F295" s="2">
        <v>44355</v>
      </c>
      <c r="G295">
        <v>202112</v>
      </c>
      <c r="H295" t="s">
        <v>127</v>
      </c>
      <c r="I295" t="s">
        <v>128</v>
      </c>
      <c r="J295" t="s">
        <v>380</v>
      </c>
      <c r="K295" t="s">
        <v>75</v>
      </c>
      <c r="L295" t="s">
        <v>109</v>
      </c>
      <c r="M295" t="s">
        <v>110</v>
      </c>
      <c r="N295" t="s">
        <v>624</v>
      </c>
      <c r="O295" t="s">
        <v>230</v>
      </c>
      <c r="P295" t="str">
        <f>"CT066448                      "</f>
        <v xml:space="preserve">CT066448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19.71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1.5</v>
      </c>
      <c r="BJ295">
        <v>6.5</v>
      </c>
      <c r="BK295">
        <v>7</v>
      </c>
      <c r="BL295">
        <v>110.42</v>
      </c>
      <c r="BM295">
        <v>16.559999999999999</v>
      </c>
      <c r="BN295">
        <v>126.98</v>
      </c>
      <c r="BO295">
        <v>126.98</v>
      </c>
      <c r="BQ295" t="s">
        <v>1130</v>
      </c>
      <c r="BR295" t="s">
        <v>383</v>
      </c>
      <c r="BS295" s="2">
        <v>44357</v>
      </c>
      <c r="BT295" s="3">
        <v>0.34583333333333338</v>
      </c>
      <c r="BU295" t="s">
        <v>1131</v>
      </c>
      <c r="BV295" t="s">
        <v>79</v>
      </c>
      <c r="BY295">
        <v>32426.240000000002</v>
      </c>
      <c r="CA295" t="s">
        <v>354</v>
      </c>
      <c r="CC295" t="s">
        <v>110</v>
      </c>
      <c r="CD295">
        <v>2000</v>
      </c>
      <c r="CE295" t="s">
        <v>99</v>
      </c>
      <c r="CF295" s="2">
        <v>44358</v>
      </c>
      <c r="CI295">
        <v>2</v>
      </c>
      <c r="CJ295">
        <v>2</v>
      </c>
      <c r="CK295" t="s">
        <v>234</v>
      </c>
      <c r="CL295" t="s">
        <v>80</v>
      </c>
    </row>
    <row r="296" spans="1:90" x14ac:dyDescent="0.25">
      <c r="A296" t="s">
        <v>378</v>
      </c>
      <c r="B296" t="s">
        <v>379</v>
      </c>
      <c r="C296" t="s">
        <v>72</v>
      </c>
      <c r="E296" t="str">
        <f>"GAB2003580"</f>
        <v>GAB2003580</v>
      </c>
      <c r="F296" s="2">
        <v>44356</v>
      </c>
      <c r="G296">
        <v>202112</v>
      </c>
      <c r="H296" t="s">
        <v>127</v>
      </c>
      <c r="I296" t="s">
        <v>128</v>
      </c>
      <c r="J296" t="s">
        <v>380</v>
      </c>
      <c r="K296" t="s">
        <v>75</v>
      </c>
      <c r="L296" t="s">
        <v>95</v>
      </c>
      <c r="M296" t="s">
        <v>96</v>
      </c>
      <c r="N296" t="s">
        <v>1080</v>
      </c>
      <c r="O296" t="s">
        <v>230</v>
      </c>
      <c r="P296" t="str">
        <f>"CT066486 MUST BE DELIVERD ON S"</f>
        <v>CT066486 MUST BE DELIVERD ON S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19.71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0.5</v>
      </c>
      <c r="BJ296">
        <v>2.1</v>
      </c>
      <c r="BK296">
        <v>3</v>
      </c>
      <c r="BL296">
        <v>110.42</v>
      </c>
      <c r="BM296">
        <v>16.559999999999999</v>
      </c>
      <c r="BN296">
        <v>126.98</v>
      </c>
      <c r="BO296">
        <v>126.98</v>
      </c>
      <c r="BQ296" t="s">
        <v>1081</v>
      </c>
      <c r="BR296" t="s">
        <v>383</v>
      </c>
      <c r="BS296" s="2">
        <v>44358</v>
      </c>
      <c r="BT296" s="3">
        <v>0.35902777777777778</v>
      </c>
      <c r="BU296" t="s">
        <v>1132</v>
      </c>
      <c r="BV296" t="s">
        <v>79</v>
      </c>
      <c r="BY296">
        <v>10588.38</v>
      </c>
      <c r="CA296" t="s">
        <v>254</v>
      </c>
      <c r="CC296" t="s">
        <v>96</v>
      </c>
      <c r="CD296">
        <v>2194</v>
      </c>
      <c r="CE296" t="s">
        <v>99</v>
      </c>
      <c r="CF296" s="2">
        <v>44359</v>
      </c>
      <c r="CI296">
        <v>2</v>
      </c>
      <c r="CJ296">
        <v>2</v>
      </c>
      <c r="CK296" t="s">
        <v>234</v>
      </c>
      <c r="CL296" t="s">
        <v>80</v>
      </c>
    </row>
    <row r="297" spans="1:90" x14ac:dyDescent="0.25">
      <c r="A297" t="s">
        <v>378</v>
      </c>
      <c r="B297" t="s">
        <v>379</v>
      </c>
      <c r="C297" t="s">
        <v>72</v>
      </c>
      <c r="E297" t="str">
        <f>"GAB2003578"</f>
        <v>GAB2003578</v>
      </c>
      <c r="F297" s="2">
        <v>44356</v>
      </c>
      <c r="G297">
        <v>202112</v>
      </c>
      <c r="H297" t="s">
        <v>127</v>
      </c>
      <c r="I297" t="s">
        <v>128</v>
      </c>
      <c r="J297" t="s">
        <v>380</v>
      </c>
      <c r="K297" t="s">
        <v>75</v>
      </c>
      <c r="L297" t="s">
        <v>1088</v>
      </c>
      <c r="M297" t="s">
        <v>1089</v>
      </c>
      <c r="N297" t="s">
        <v>1090</v>
      </c>
      <c r="O297" t="s">
        <v>230</v>
      </c>
      <c r="P297" t="str">
        <f>"CT066484 MUST BE DELIVERD ON S"</f>
        <v>CT066484 MUST BE DELIVERD ON S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23.47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1.3</v>
      </c>
      <c r="BJ297">
        <v>2.5</v>
      </c>
      <c r="BK297">
        <v>3</v>
      </c>
      <c r="BL297">
        <v>130.53</v>
      </c>
      <c r="BM297">
        <v>19.579999999999998</v>
      </c>
      <c r="BN297">
        <v>150.11000000000001</v>
      </c>
      <c r="BO297">
        <v>150.11000000000001</v>
      </c>
      <c r="BQ297" t="s">
        <v>347</v>
      </c>
      <c r="BR297" t="s">
        <v>383</v>
      </c>
      <c r="BS297" s="2">
        <v>44358</v>
      </c>
      <c r="BT297" s="3">
        <v>0.5625</v>
      </c>
      <c r="BU297" t="s">
        <v>1133</v>
      </c>
      <c r="BV297" t="s">
        <v>79</v>
      </c>
      <c r="BY297">
        <v>12347.1</v>
      </c>
      <c r="CA297" t="s">
        <v>1134</v>
      </c>
      <c r="CC297" t="s">
        <v>1089</v>
      </c>
      <c r="CD297">
        <v>9431</v>
      </c>
      <c r="CE297" t="s">
        <v>99</v>
      </c>
      <c r="CF297" s="2">
        <v>44358</v>
      </c>
      <c r="CI297">
        <v>4</v>
      </c>
      <c r="CJ297">
        <v>2</v>
      </c>
      <c r="CK297" t="s">
        <v>237</v>
      </c>
      <c r="CL297" t="s">
        <v>80</v>
      </c>
    </row>
    <row r="298" spans="1:90" x14ac:dyDescent="0.25">
      <c r="A298" t="s">
        <v>378</v>
      </c>
      <c r="B298" t="s">
        <v>379</v>
      </c>
      <c r="C298" t="s">
        <v>72</v>
      </c>
      <c r="E298" t="str">
        <f>"GAB2003577"</f>
        <v>GAB2003577</v>
      </c>
      <c r="F298" s="2">
        <v>44356</v>
      </c>
      <c r="G298">
        <v>202112</v>
      </c>
      <c r="H298" t="s">
        <v>127</v>
      </c>
      <c r="I298" t="s">
        <v>128</v>
      </c>
      <c r="J298" t="s">
        <v>380</v>
      </c>
      <c r="K298" t="s">
        <v>75</v>
      </c>
      <c r="L298" t="s">
        <v>1091</v>
      </c>
      <c r="M298" t="s">
        <v>1092</v>
      </c>
      <c r="N298" t="s">
        <v>1093</v>
      </c>
      <c r="O298" t="s">
        <v>230</v>
      </c>
      <c r="P298" t="str">
        <f>"CT066483 MUST BE DELIVERD ON S"</f>
        <v>CT066483 MUST BE DELIVERD ON S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28.89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1.1000000000000001</v>
      </c>
      <c r="BJ298">
        <v>2.5</v>
      </c>
      <c r="BK298">
        <v>3</v>
      </c>
      <c r="BL298">
        <v>159.5</v>
      </c>
      <c r="BM298">
        <v>23.93</v>
      </c>
      <c r="BN298">
        <v>183.43</v>
      </c>
      <c r="BO298">
        <v>183.43</v>
      </c>
      <c r="BQ298" t="s">
        <v>1094</v>
      </c>
      <c r="BR298" t="s">
        <v>383</v>
      </c>
      <c r="BS298" s="2">
        <v>44361</v>
      </c>
      <c r="BT298" s="3">
        <v>0.39583333333333331</v>
      </c>
      <c r="BU298" t="s">
        <v>1135</v>
      </c>
      <c r="BV298" t="s">
        <v>80</v>
      </c>
      <c r="BW298" t="s">
        <v>88</v>
      </c>
      <c r="BX298" t="s">
        <v>1136</v>
      </c>
      <c r="BY298">
        <v>12704.1</v>
      </c>
      <c r="CC298" t="s">
        <v>1092</v>
      </c>
      <c r="CD298">
        <v>9600</v>
      </c>
      <c r="CE298" t="s">
        <v>99</v>
      </c>
      <c r="CF298" s="2">
        <v>44361</v>
      </c>
      <c r="CI298">
        <v>2</v>
      </c>
      <c r="CJ298">
        <v>3</v>
      </c>
      <c r="CK298" t="s">
        <v>871</v>
      </c>
      <c r="CL298" t="s">
        <v>80</v>
      </c>
    </row>
    <row r="299" spans="1:90" x14ac:dyDescent="0.25">
      <c r="A299" t="s">
        <v>378</v>
      </c>
      <c r="B299" t="s">
        <v>379</v>
      </c>
      <c r="C299" t="s">
        <v>72</v>
      </c>
      <c r="E299" t="str">
        <f>"GAB2003576"</f>
        <v>GAB2003576</v>
      </c>
      <c r="F299" s="2">
        <v>44356</v>
      </c>
      <c r="G299">
        <v>202112</v>
      </c>
      <c r="H299" t="s">
        <v>127</v>
      </c>
      <c r="I299" t="s">
        <v>128</v>
      </c>
      <c r="J299" t="s">
        <v>380</v>
      </c>
      <c r="K299" t="s">
        <v>75</v>
      </c>
      <c r="L299" t="s">
        <v>1075</v>
      </c>
      <c r="M299" t="s">
        <v>1075</v>
      </c>
      <c r="N299" t="s">
        <v>1076</v>
      </c>
      <c r="O299" t="s">
        <v>230</v>
      </c>
      <c r="P299" t="str">
        <f>"CT066482 MUST BE DELIVERD ON S"</f>
        <v>CT066482 MUST BE DELIVERD ON S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28.89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1.2</v>
      </c>
      <c r="BJ299">
        <v>2.5</v>
      </c>
      <c r="BK299">
        <v>3</v>
      </c>
      <c r="BL299">
        <v>159.5</v>
      </c>
      <c r="BM299">
        <v>23.93</v>
      </c>
      <c r="BN299">
        <v>183.43</v>
      </c>
      <c r="BO299">
        <v>183.43</v>
      </c>
      <c r="BQ299" t="s">
        <v>347</v>
      </c>
      <c r="BR299" t="s">
        <v>383</v>
      </c>
      <c r="BS299" s="2">
        <v>44361</v>
      </c>
      <c r="BT299" s="3">
        <v>0.375</v>
      </c>
      <c r="BU299" t="s">
        <v>1137</v>
      </c>
      <c r="BV299" t="s">
        <v>80</v>
      </c>
      <c r="BW299" t="s">
        <v>88</v>
      </c>
      <c r="BX299" t="s">
        <v>1136</v>
      </c>
      <c r="BY299">
        <v>12480.72</v>
      </c>
      <c r="CA299" t="s">
        <v>1138</v>
      </c>
      <c r="CC299" t="s">
        <v>1075</v>
      </c>
      <c r="CD299">
        <v>9810</v>
      </c>
      <c r="CE299" t="s">
        <v>99</v>
      </c>
      <c r="CF299" s="2">
        <v>44361</v>
      </c>
      <c r="CI299">
        <v>2</v>
      </c>
      <c r="CJ299">
        <v>3</v>
      </c>
      <c r="CK299" t="s">
        <v>871</v>
      </c>
      <c r="CL299" t="s">
        <v>80</v>
      </c>
    </row>
    <row r="300" spans="1:90" x14ac:dyDescent="0.25">
      <c r="A300" t="s">
        <v>378</v>
      </c>
      <c r="B300" t="s">
        <v>379</v>
      </c>
      <c r="C300" t="s">
        <v>72</v>
      </c>
      <c r="E300" t="str">
        <f>"GAB2003579"</f>
        <v>GAB2003579</v>
      </c>
      <c r="F300" s="2">
        <v>44356</v>
      </c>
      <c r="G300">
        <v>202112</v>
      </c>
      <c r="H300" t="s">
        <v>127</v>
      </c>
      <c r="I300" t="s">
        <v>128</v>
      </c>
      <c r="J300" t="s">
        <v>380</v>
      </c>
      <c r="K300" t="s">
        <v>75</v>
      </c>
      <c r="L300" t="s">
        <v>1069</v>
      </c>
      <c r="M300" t="s">
        <v>1070</v>
      </c>
      <c r="N300" t="s">
        <v>1071</v>
      </c>
      <c r="O300" t="s">
        <v>230</v>
      </c>
      <c r="P300" t="str">
        <f>"CT066485 MUST BE DELIVERD ON S"</f>
        <v>CT066485 MUST BE DELIVERD ON S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28.89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2.8</v>
      </c>
      <c r="BJ300">
        <v>6.4</v>
      </c>
      <c r="BK300">
        <v>7</v>
      </c>
      <c r="BL300">
        <v>159.5</v>
      </c>
      <c r="BM300">
        <v>23.93</v>
      </c>
      <c r="BN300">
        <v>183.43</v>
      </c>
      <c r="BO300">
        <v>183.43</v>
      </c>
      <c r="BQ300" t="s">
        <v>1072</v>
      </c>
      <c r="BR300" t="s">
        <v>383</v>
      </c>
      <c r="BS300" s="2">
        <v>44358</v>
      </c>
      <c r="BT300" s="3">
        <v>0.43055555555555558</v>
      </c>
      <c r="BU300" t="s">
        <v>1139</v>
      </c>
      <c r="BV300" t="s">
        <v>79</v>
      </c>
      <c r="BY300">
        <v>32244.48</v>
      </c>
      <c r="CA300" t="s">
        <v>1140</v>
      </c>
      <c r="CC300" t="s">
        <v>1070</v>
      </c>
      <c r="CD300">
        <v>9660</v>
      </c>
      <c r="CE300" t="s">
        <v>99</v>
      </c>
      <c r="CF300" s="2">
        <v>44361</v>
      </c>
      <c r="CI300">
        <v>3</v>
      </c>
      <c r="CJ300">
        <v>2</v>
      </c>
      <c r="CK300" t="s">
        <v>871</v>
      </c>
      <c r="CL300" t="s">
        <v>80</v>
      </c>
    </row>
    <row r="301" spans="1:90" x14ac:dyDescent="0.25">
      <c r="A301" t="s">
        <v>378</v>
      </c>
      <c r="B301" t="s">
        <v>379</v>
      </c>
      <c r="C301" t="s">
        <v>72</v>
      </c>
      <c r="E301" t="str">
        <f>"GAB2003572"</f>
        <v>GAB2003572</v>
      </c>
      <c r="F301" s="2">
        <v>44356</v>
      </c>
      <c r="G301">
        <v>202112</v>
      </c>
      <c r="H301" t="s">
        <v>127</v>
      </c>
      <c r="I301" t="s">
        <v>128</v>
      </c>
      <c r="J301" t="s">
        <v>380</v>
      </c>
      <c r="K301" t="s">
        <v>75</v>
      </c>
      <c r="L301" t="s">
        <v>358</v>
      </c>
      <c r="M301" t="s">
        <v>359</v>
      </c>
      <c r="N301" t="s">
        <v>1141</v>
      </c>
      <c r="O301" t="s">
        <v>230</v>
      </c>
      <c r="P301" t="str">
        <f>"CT066459                      "</f>
        <v xml:space="preserve">CT066459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19.71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0.5</v>
      </c>
      <c r="BJ301">
        <v>1.6</v>
      </c>
      <c r="BK301">
        <v>2</v>
      </c>
      <c r="BL301">
        <v>110.42</v>
      </c>
      <c r="BM301">
        <v>16.559999999999999</v>
      </c>
      <c r="BN301">
        <v>126.98</v>
      </c>
      <c r="BO301">
        <v>126.98</v>
      </c>
      <c r="BQ301" t="s">
        <v>1142</v>
      </c>
      <c r="BR301" t="s">
        <v>383</v>
      </c>
      <c r="BS301" s="2">
        <v>44358</v>
      </c>
      <c r="BT301" s="3">
        <v>0.48333333333333334</v>
      </c>
      <c r="BU301" t="s">
        <v>1143</v>
      </c>
      <c r="BV301" t="s">
        <v>79</v>
      </c>
      <c r="BY301">
        <v>7877.6</v>
      </c>
      <c r="CA301" t="s">
        <v>1144</v>
      </c>
      <c r="CC301" t="s">
        <v>359</v>
      </c>
      <c r="CD301">
        <v>9301</v>
      </c>
      <c r="CE301" t="s">
        <v>99</v>
      </c>
      <c r="CF301" s="2">
        <v>44361</v>
      </c>
      <c r="CI301">
        <v>2</v>
      </c>
      <c r="CJ301">
        <v>2</v>
      </c>
      <c r="CK301" t="s">
        <v>234</v>
      </c>
      <c r="CL301" t="s">
        <v>80</v>
      </c>
    </row>
    <row r="302" spans="1:90" x14ac:dyDescent="0.25">
      <c r="A302" t="s">
        <v>378</v>
      </c>
      <c r="B302" t="s">
        <v>379</v>
      </c>
      <c r="C302" t="s">
        <v>72</v>
      </c>
      <c r="E302" t="str">
        <f>"GAB2003584"</f>
        <v>GAB2003584</v>
      </c>
      <c r="F302" s="2">
        <v>44356</v>
      </c>
      <c r="G302">
        <v>202112</v>
      </c>
      <c r="H302" t="s">
        <v>127</v>
      </c>
      <c r="I302" t="s">
        <v>128</v>
      </c>
      <c r="J302" t="s">
        <v>380</v>
      </c>
      <c r="K302" t="s">
        <v>75</v>
      </c>
      <c r="L302" t="s">
        <v>109</v>
      </c>
      <c r="M302" t="s">
        <v>110</v>
      </c>
      <c r="N302" t="s">
        <v>1145</v>
      </c>
      <c r="O302" t="s">
        <v>230</v>
      </c>
      <c r="P302" t="str">
        <f>"CT066477                      "</f>
        <v xml:space="preserve">CT066477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28.15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4.5</v>
      </c>
      <c r="BJ302">
        <v>24.9</v>
      </c>
      <c r="BK302">
        <v>25</v>
      </c>
      <c r="BL302">
        <v>155.56</v>
      </c>
      <c r="BM302">
        <v>23.33</v>
      </c>
      <c r="BN302">
        <v>178.89</v>
      </c>
      <c r="BO302">
        <v>178.89</v>
      </c>
      <c r="BQ302" t="s">
        <v>1146</v>
      </c>
      <c r="BR302" t="s">
        <v>383</v>
      </c>
      <c r="BS302" s="2">
        <v>44358</v>
      </c>
      <c r="BT302" s="3">
        <v>0.62708333333333333</v>
      </c>
      <c r="BU302" t="s">
        <v>1147</v>
      </c>
      <c r="BV302" t="s">
        <v>79</v>
      </c>
      <c r="BY302">
        <v>124339.44</v>
      </c>
      <c r="CA302" t="s">
        <v>782</v>
      </c>
      <c r="CC302" t="s">
        <v>110</v>
      </c>
      <c r="CD302">
        <v>1803</v>
      </c>
      <c r="CE302" t="s">
        <v>99</v>
      </c>
      <c r="CF302" s="2">
        <v>44358</v>
      </c>
      <c r="CI302">
        <v>2</v>
      </c>
      <c r="CJ302">
        <v>2</v>
      </c>
      <c r="CK302" t="s">
        <v>234</v>
      </c>
      <c r="CL302" t="s">
        <v>80</v>
      </c>
    </row>
    <row r="303" spans="1:90" x14ac:dyDescent="0.25">
      <c r="A303" t="s">
        <v>378</v>
      </c>
      <c r="B303" t="s">
        <v>379</v>
      </c>
      <c r="C303" t="s">
        <v>72</v>
      </c>
      <c r="E303" t="str">
        <f>"GAB2003587"</f>
        <v>GAB2003587</v>
      </c>
      <c r="F303" s="2">
        <v>44356</v>
      </c>
      <c r="G303">
        <v>202112</v>
      </c>
      <c r="H303" t="s">
        <v>127</v>
      </c>
      <c r="I303" t="s">
        <v>128</v>
      </c>
      <c r="J303" t="s">
        <v>380</v>
      </c>
      <c r="K303" t="s">
        <v>75</v>
      </c>
      <c r="L303" t="s">
        <v>100</v>
      </c>
      <c r="M303" t="s">
        <v>101</v>
      </c>
      <c r="N303" t="s">
        <v>415</v>
      </c>
      <c r="O303" t="s">
        <v>230</v>
      </c>
      <c r="P303" t="str">
        <f>"CT066501                      "</f>
        <v xml:space="preserve">CT066501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19.71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0.4</v>
      </c>
      <c r="BJ303">
        <v>2.4</v>
      </c>
      <c r="BK303">
        <v>3</v>
      </c>
      <c r="BL303">
        <v>110.42</v>
      </c>
      <c r="BM303">
        <v>16.559999999999999</v>
      </c>
      <c r="BN303">
        <v>126.98</v>
      </c>
      <c r="BO303">
        <v>126.98</v>
      </c>
      <c r="BQ303" t="s">
        <v>416</v>
      </c>
      <c r="BR303" t="s">
        <v>383</v>
      </c>
      <c r="BS303" s="2">
        <v>44358</v>
      </c>
      <c r="BT303" s="3">
        <v>0.56527777777777777</v>
      </c>
      <c r="BU303" t="s">
        <v>259</v>
      </c>
      <c r="BV303" t="s">
        <v>79</v>
      </c>
      <c r="BY303">
        <v>12078.72</v>
      </c>
      <c r="CA303" t="s">
        <v>361</v>
      </c>
      <c r="CC303" t="s">
        <v>101</v>
      </c>
      <c r="CD303">
        <v>3610</v>
      </c>
      <c r="CE303" t="s">
        <v>99</v>
      </c>
      <c r="CF303" s="2">
        <v>44361</v>
      </c>
      <c r="CI303">
        <v>2</v>
      </c>
      <c r="CJ303">
        <v>2</v>
      </c>
      <c r="CK303" t="s">
        <v>234</v>
      </c>
      <c r="CL303" t="s">
        <v>80</v>
      </c>
    </row>
    <row r="304" spans="1:90" x14ac:dyDescent="0.25">
      <c r="A304" t="s">
        <v>378</v>
      </c>
      <c r="B304" t="s">
        <v>379</v>
      </c>
      <c r="C304" t="s">
        <v>72</v>
      </c>
      <c r="E304" t="str">
        <f>"GAB2003470"</f>
        <v>GAB2003470</v>
      </c>
      <c r="F304" s="2">
        <v>44349</v>
      </c>
      <c r="G304">
        <v>202112</v>
      </c>
      <c r="H304" t="s">
        <v>127</v>
      </c>
      <c r="I304" t="s">
        <v>128</v>
      </c>
      <c r="J304" t="s">
        <v>380</v>
      </c>
      <c r="K304" t="s">
        <v>75</v>
      </c>
      <c r="L304" t="s">
        <v>113</v>
      </c>
      <c r="M304" t="s">
        <v>114</v>
      </c>
      <c r="N304" t="s">
        <v>1148</v>
      </c>
      <c r="O304" t="s">
        <v>78</v>
      </c>
      <c r="P304" t="str">
        <f>"003647                        "</f>
        <v xml:space="preserve">003647  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31.28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2</v>
      </c>
      <c r="BJ304">
        <v>6.1</v>
      </c>
      <c r="BK304">
        <v>6.5</v>
      </c>
      <c r="BL304">
        <v>167.29</v>
      </c>
      <c r="BM304">
        <v>25.09</v>
      </c>
      <c r="BN304">
        <v>192.38</v>
      </c>
      <c r="BO304">
        <v>192.38</v>
      </c>
      <c r="BQ304" t="s">
        <v>431</v>
      </c>
      <c r="BR304" t="s">
        <v>383</v>
      </c>
      <c r="BS304" s="2">
        <v>44350</v>
      </c>
      <c r="BT304" s="3">
        <v>0.3833333333333333</v>
      </c>
      <c r="BU304" t="s">
        <v>1149</v>
      </c>
      <c r="BV304" t="s">
        <v>79</v>
      </c>
      <c r="BY304">
        <v>30419.84</v>
      </c>
      <c r="BZ304" t="s">
        <v>81</v>
      </c>
      <c r="CA304" t="s">
        <v>192</v>
      </c>
      <c r="CC304" t="s">
        <v>114</v>
      </c>
      <c r="CD304">
        <v>1459</v>
      </c>
      <c r="CE304" t="s">
        <v>1150</v>
      </c>
      <c r="CF304" s="2">
        <v>44350</v>
      </c>
      <c r="CI304">
        <v>1</v>
      </c>
      <c r="CJ304">
        <v>1</v>
      </c>
      <c r="CK304">
        <v>21</v>
      </c>
      <c r="CL304" t="s">
        <v>80</v>
      </c>
    </row>
    <row r="305" spans="1:90" x14ac:dyDescent="0.25">
      <c r="A305" t="s">
        <v>378</v>
      </c>
      <c r="B305" t="s">
        <v>379</v>
      </c>
      <c r="C305" t="s">
        <v>72</v>
      </c>
      <c r="E305" t="str">
        <f>"GAB2003443"</f>
        <v>GAB2003443</v>
      </c>
      <c r="F305" s="2">
        <v>44348</v>
      </c>
      <c r="G305">
        <v>202112</v>
      </c>
      <c r="H305" t="s">
        <v>127</v>
      </c>
      <c r="I305" t="s">
        <v>128</v>
      </c>
      <c r="J305" t="s">
        <v>380</v>
      </c>
      <c r="K305" t="s">
        <v>75</v>
      </c>
      <c r="L305" t="s">
        <v>73</v>
      </c>
      <c r="M305" t="s">
        <v>74</v>
      </c>
      <c r="N305" t="s">
        <v>525</v>
      </c>
      <c r="O305" t="s">
        <v>78</v>
      </c>
      <c r="P305" t="str">
        <f>"003626                        "</f>
        <v xml:space="preserve">003626  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11.77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1</v>
      </c>
      <c r="BJ305">
        <v>2.1</v>
      </c>
      <c r="BK305">
        <v>2.5</v>
      </c>
      <c r="BL305">
        <v>64.099999999999994</v>
      </c>
      <c r="BM305">
        <v>9.6199999999999992</v>
      </c>
      <c r="BN305">
        <v>73.72</v>
      </c>
      <c r="BO305">
        <v>73.72</v>
      </c>
      <c r="BQ305" t="s">
        <v>1151</v>
      </c>
      <c r="BR305" t="s">
        <v>383</v>
      </c>
      <c r="BS305" s="2">
        <v>44349</v>
      </c>
      <c r="BT305" s="3">
        <v>0.51736111111111105</v>
      </c>
      <c r="BU305" t="s">
        <v>1152</v>
      </c>
      <c r="BV305" t="s">
        <v>80</v>
      </c>
      <c r="BW305" t="s">
        <v>193</v>
      </c>
      <c r="BX305" t="s">
        <v>194</v>
      </c>
      <c r="BY305">
        <v>10614.04</v>
      </c>
      <c r="BZ305" t="s">
        <v>81</v>
      </c>
      <c r="CA305" t="s">
        <v>271</v>
      </c>
      <c r="CC305" t="s">
        <v>74</v>
      </c>
      <c r="CD305">
        <v>182</v>
      </c>
      <c r="CE305" t="s">
        <v>515</v>
      </c>
      <c r="CF305" s="2">
        <v>44349</v>
      </c>
      <c r="CI305">
        <v>1</v>
      </c>
      <c r="CJ305">
        <v>1</v>
      </c>
      <c r="CK305">
        <v>21</v>
      </c>
      <c r="CL305" t="s">
        <v>80</v>
      </c>
    </row>
    <row r="306" spans="1:90" x14ac:dyDescent="0.25">
      <c r="A306" t="s">
        <v>378</v>
      </c>
      <c r="B306" t="s">
        <v>379</v>
      </c>
      <c r="C306" t="s">
        <v>72</v>
      </c>
      <c r="E306" t="str">
        <f>"GAB2003450"</f>
        <v>GAB2003450</v>
      </c>
      <c r="F306" s="2">
        <v>44349</v>
      </c>
      <c r="G306">
        <v>202112</v>
      </c>
      <c r="H306" t="s">
        <v>127</v>
      </c>
      <c r="I306" t="s">
        <v>128</v>
      </c>
      <c r="J306" t="s">
        <v>380</v>
      </c>
      <c r="K306" t="s">
        <v>75</v>
      </c>
      <c r="L306" t="s">
        <v>500</v>
      </c>
      <c r="M306" t="s">
        <v>501</v>
      </c>
      <c r="N306" t="s">
        <v>817</v>
      </c>
      <c r="O306" t="s">
        <v>78</v>
      </c>
      <c r="P306" t="str">
        <f>"CT066280                      "</f>
        <v xml:space="preserve">CT066280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12.04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1</v>
      </c>
      <c r="BJ306">
        <v>2.2000000000000002</v>
      </c>
      <c r="BK306">
        <v>2.5</v>
      </c>
      <c r="BL306">
        <v>64.37</v>
      </c>
      <c r="BM306">
        <v>9.66</v>
      </c>
      <c r="BN306">
        <v>74.03</v>
      </c>
      <c r="BO306">
        <v>74.03</v>
      </c>
      <c r="BQ306" t="s">
        <v>818</v>
      </c>
      <c r="BR306" t="s">
        <v>383</v>
      </c>
      <c r="BS306" s="2">
        <v>44351</v>
      </c>
      <c r="BT306" s="3">
        <v>0.42708333333333331</v>
      </c>
      <c r="BU306" t="s">
        <v>819</v>
      </c>
      <c r="BV306" t="s">
        <v>80</v>
      </c>
      <c r="BW306" t="s">
        <v>299</v>
      </c>
      <c r="BX306" t="s">
        <v>504</v>
      </c>
      <c r="BY306">
        <v>10788.96</v>
      </c>
      <c r="BZ306" t="s">
        <v>81</v>
      </c>
      <c r="CA306" t="s">
        <v>820</v>
      </c>
      <c r="CC306" t="s">
        <v>501</v>
      </c>
      <c r="CD306">
        <v>8301</v>
      </c>
      <c r="CE306" t="s">
        <v>515</v>
      </c>
      <c r="CF306" s="2">
        <v>44351</v>
      </c>
      <c r="CI306">
        <v>1</v>
      </c>
      <c r="CJ306">
        <v>2</v>
      </c>
      <c r="CK306">
        <v>21</v>
      </c>
      <c r="CL306" t="s">
        <v>80</v>
      </c>
    </row>
    <row r="307" spans="1:90" x14ac:dyDescent="0.25">
      <c r="A307" t="s">
        <v>378</v>
      </c>
      <c r="B307" t="s">
        <v>379</v>
      </c>
      <c r="C307" t="s">
        <v>72</v>
      </c>
      <c r="E307" t="str">
        <f>"GAB2003432"</f>
        <v>GAB2003432</v>
      </c>
      <c r="F307" s="2">
        <v>44348</v>
      </c>
      <c r="G307">
        <v>202112</v>
      </c>
      <c r="H307" t="s">
        <v>127</v>
      </c>
      <c r="I307" t="s">
        <v>128</v>
      </c>
      <c r="J307" t="s">
        <v>380</v>
      </c>
      <c r="K307" t="s">
        <v>75</v>
      </c>
      <c r="L307" t="s">
        <v>73</v>
      </c>
      <c r="M307" t="s">
        <v>74</v>
      </c>
      <c r="N307" t="s">
        <v>460</v>
      </c>
      <c r="O307" t="s">
        <v>78</v>
      </c>
      <c r="P307" t="str">
        <f>"CT066233 CT066239 CT066246    "</f>
        <v xml:space="preserve">CT066233 CT066239 CT066246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28.25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2</v>
      </c>
      <c r="BJ307">
        <v>5.9</v>
      </c>
      <c r="BK307">
        <v>6</v>
      </c>
      <c r="BL307">
        <v>153.80000000000001</v>
      </c>
      <c r="BM307">
        <v>23.07</v>
      </c>
      <c r="BN307">
        <v>176.87</v>
      </c>
      <c r="BO307">
        <v>176.87</v>
      </c>
      <c r="BQ307" t="s">
        <v>461</v>
      </c>
      <c r="BR307" t="s">
        <v>383</v>
      </c>
      <c r="BS307" s="2">
        <v>44349</v>
      </c>
      <c r="BT307" s="3">
        <v>0.4368055555555555</v>
      </c>
      <c r="BU307" t="s">
        <v>1032</v>
      </c>
      <c r="BV307" t="s">
        <v>79</v>
      </c>
      <c r="BY307">
        <v>29440.32</v>
      </c>
      <c r="BZ307" t="s">
        <v>81</v>
      </c>
      <c r="CA307" t="s">
        <v>1033</v>
      </c>
      <c r="CC307" t="s">
        <v>74</v>
      </c>
      <c r="CD307">
        <v>157</v>
      </c>
      <c r="CE307" t="s">
        <v>1153</v>
      </c>
      <c r="CF307" s="2">
        <v>44349</v>
      </c>
      <c r="CI307">
        <v>1</v>
      </c>
      <c r="CJ307">
        <v>1</v>
      </c>
      <c r="CK307">
        <v>21</v>
      </c>
      <c r="CL307" t="s">
        <v>80</v>
      </c>
    </row>
    <row r="308" spans="1:90" x14ac:dyDescent="0.25">
      <c r="A308" t="s">
        <v>378</v>
      </c>
      <c r="B308" t="s">
        <v>379</v>
      </c>
      <c r="C308" t="s">
        <v>72</v>
      </c>
      <c r="E308" t="str">
        <f>"GAB2003472"</f>
        <v>GAB2003472</v>
      </c>
      <c r="F308" s="2">
        <v>44349</v>
      </c>
      <c r="G308">
        <v>202112</v>
      </c>
      <c r="H308" t="s">
        <v>127</v>
      </c>
      <c r="I308" t="s">
        <v>128</v>
      </c>
      <c r="J308" t="s">
        <v>380</v>
      </c>
      <c r="K308" t="s">
        <v>75</v>
      </c>
      <c r="L308" t="s">
        <v>127</v>
      </c>
      <c r="M308" t="s">
        <v>128</v>
      </c>
      <c r="N308" t="s">
        <v>1154</v>
      </c>
      <c r="O308" t="s">
        <v>78</v>
      </c>
      <c r="P308" t="str">
        <f>"003648                        "</f>
        <v xml:space="preserve">003648  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7.52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1</v>
      </c>
      <c r="BJ308">
        <v>2.4</v>
      </c>
      <c r="BK308">
        <v>3</v>
      </c>
      <c r="BL308">
        <v>40.229999999999997</v>
      </c>
      <c r="BM308">
        <v>6.03</v>
      </c>
      <c r="BN308">
        <v>46.26</v>
      </c>
      <c r="BO308">
        <v>46.26</v>
      </c>
      <c r="BQ308" t="s">
        <v>450</v>
      </c>
      <c r="BR308" t="s">
        <v>383</v>
      </c>
      <c r="BS308" s="2">
        <v>44350</v>
      </c>
      <c r="BT308" s="3">
        <v>0.40416666666666662</v>
      </c>
      <c r="BU308" t="s">
        <v>1155</v>
      </c>
      <c r="BV308" t="s">
        <v>79</v>
      </c>
      <c r="BY308">
        <v>11832</v>
      </c>
      <c r="BZ308" t="s">
        <v>81</v>
      </c>
      <c r="CA308" t="s">
        <v>326</v>
      </c>
      <c r="CC308" t="s">
        <v>128</v>
      </c>
      <c r="CD308">
        <v>7708</v>
      </c>
      <c r="CE308" t="s">
        <v>1156</v>
      </c>
      <c r="CF308" s="2">
        <v>44351</v>
      </c>
      <c r="CI308">
        <v>1</v>
      </c>
      <c r="CJ308">
        <v>1</v>
      </c>
      <c r="CK308">
        <v>22</v>
      </c>
      <c r="CL308" t="s">
        <v>80</v>
      </c>
    </row>
    <row r="309" spans="1:90" x14ac:dyDescent="0.25">
      <c r="A309" t="s">
        <v>378</v>
      </c>
      <c r="B309" t="s">
        <v>379</v>
      </c>
      <c r="C309" t="s">
        <v>72</v>
      </c>
      <c r="E309" t="str">
        <f>"GAB2003473"</f>
        <v>GAB2003473</v>
      </c>
      <c r="F309" s="2">
        <v>44349</v>
      </c>
      <c r="G309">
        <v>202112</v>
      </c>
      <c r="H309" t="s">
        <v>127</v>
      </c>
      <c r="I309" t="s">
        <v>128</v>
      </c>
      <c r="J309" t="s">
        <v>380</v>
      </c>
      <c r="K309" t="s">
        <v>75</v>
      </c>
      <c r="L309" t="s">
        <v>107</v>
      </c>
      <c r="M309" t="s">
        <v>108</v>
      </c>
      <c r="N309" t="s">
        <v>591</v>
      </c>
      <c r="O309" t="s">
        <v>78</v>
      </c>
      <c r="P309" t="str">
        <f>"003644 003645                 "</f>
        <v xml:space="preserve">003644 003645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28.88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2.5</v>
      </c>
      <c r="BJ309">
        <v>5.8</v>
      </c>
      <c r="BK309">
        <v>6</v>
      </c>
      <c r="BL309">
        <v>154.43</v>
      </c>
      <c r="BM309">
        <v>23.16</v>
      </c>
      <c r="BN309">
        <v>177.59</v>
      </c>
      <c r="BO309">
        <v>177.59</v>
      </c>
      <c r="BQ309" t="s">
        <v>1157</v>
      </c>
      <c r="BR309" t="s">
        <v>383</v>
      </c>
      <c r="BS309" s="2">
        <v>44351</v>
      </c>
      <c r="BT309" s="3">
        <v>0.3923611111111111</v>
      </c>
      <c r="BU309" t="s">
        <v>1158</v>
      </c>
      <c r="BV309" t="s">
        <v>80</v>
      </c>
      <c r="BW309" t="s">
        <v>135</v>
      </c>
      <c r="BX309" t="s">
        <v>231</v>
      </c>
      <c r="BY309">
        <v>29075.200000000001</v>
      </c>
      <c r="CA309" t="s">
        <v>175</v>
      </c>
      <c r="CC309" t="s">
        <v>108</v>
      </c>
      <c r="CD309">
        <v>4080</v>
      </c>
      <c r="CE309" t="s">
        <v>1159</v>
      </c>
      <c r="CF309" s="2">
        <v>44351</v>
      </c>
      <c r="CI309">
        <v>1</v>
      </c>
      <c r="CJ309">
        <v>2</v>
      </c>
      <c r="CK309">
        <v>21</v>
      </c>
      <c r="CL309" t="s">
        <v>80</v>
      </c>
    </row>
    <row r="310" spans="1:90" x14ac:dyDescent="0.25">
      <c r="A310" t="s">
        <v>378</v>
      </c>
      <c r="B310" t="s">
        <v>379</v>
      </c>
      <c r="C310" t="s">
        <v>72</v>
      </c>
      <c r="E310" t="str">
        <f>"GAB2003439"</f>
        <v>GAB2003439</v>
      </c>
      <c r="F310" s="2">
        <v>44348</v>
      </c>
      <c r="G310">
        <v>202112</v>
      </c>
      <c r="H310" t="s">
        <v>127</v>
      </c>
      <c r="I310" t="s">
        <v>128</v>
      </c>
      <c r="J310" t="s">
        <v>380</v>
      </c>
      <c r="K310" t="s">
        <v>75</v>
      </c>
      <c r="L310" t="s">
        <v>490</v>
      </c>
      <c r="M310" t="s">
        <v>491</v>
      </c>
      <c r="N310" t="s">
        <v>492</v>
      </c>
      <c r="O310" t="s">
        <v>78</v>
      </c>
      <c r="P310" t="str">
        <f>"CT066255                      "</f>
        <v xml:space="preserve">CT066255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26.5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1</v>
      </c>
      <c r="BJ310">
        <v>2.7</v>
      </c>
      <c r="BK310">
        <v>3</v>
      </c>
      <c r="BL310">
        <v>144.26</v>
      </c>
      <c r="BM310">
        <v>21.64</v>
      </c>
      <c r="BN310">
        <v>165.9</v>
      </c>
      <c r="BO310">
        <v>165.9</v>
      </c>
      <c r="BQ310" t="s">
        <v>493</v>
      </c>
      <c r="BR310" t="s">
        <v>383</v>
      </c>
      <c r="BS310" s="2">
        <v>44349</v>
      </c>
      <c r="BT310" s="3">
        <v>0.41666666666666669</v>
      </c>
      <c r="BU310" t="s">
        <v>1045</v>
      </c>
      <c r="BV310" t="s">
        <v>79</v>
      </c>
      <c r="BY310">
        <v>13742.08</v>
      </c>
      <c r="BZ310" t="s">
        <v>81</v>
      </c>
      <c r="CA310" t="s">
        <v>691</v>
      </c>
      <c r="CC310" t="s">
        <v>491</v>
      </c>
      <c r="CD310">
        <v>9459</v>
      </c>
      <c r="CE310" t="s">
        <v>600</v>
      </c>
      <c r="CF310" s="2">
        <v>44349</v>
      </c>
      <c r="CI310">
        <v>1</v>
      </c>
      <c r="CJ310">
        <v>1</v>
      </c>
      <c r="CK310">
        <v>23</v>
      </c>
      <c r="CL310" t="s">
        <v>80</v>
      </c>
    </row>
    <row r="311" spans="1:90" x14ac:dyDescent="0.25">
      <c r="A311" t="s">
        <v>378</v>
      </c>
      <c r="B311" t="s">
        <v>379</v>
      </c>
      <c r="C311" t="s">
        <v>72</v>
      </c>
      <c r="E311" t="str">
        <f>"GAB2003492"</f>
        <v>GAB2003492</v>
      </c>
      <c r="F311" s="2">
        <v>44350</v>
      </c>
      <c r="G311">
        <v>202112</v>
      </c>
      <c r="H311" t="s">
        <v>127</v>
      </c>
      <c r="I311" t="s">
        <v>128</v>
      </c>
      <c r="J311" t="s">
        <v>380</v>
      </c>
      <c r="K311" t="s">
        <v>75</v>
      </c>
      <c r="L311" t="s">
        <v>500</v>
      </c>
      <c r="M311" t="s">
        <v>501</v>
      </c>
      <c r="N311" t="s">
        <v>914</v>
      </c>
      <c r="O311" t="s">
        <v>78</v>
      </c>
      <c r="P311" t="str">
        <f>"CT066334                      "</f>
        <v xml:space="preserve">CT066334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21.66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2</v>
      </c>
      <c r="BI311">
        <v>0.6</v>
      </c>
      <c r="BJ311">
        <v>4.4000000000000004</v>
      </c>
      <c r="BK311">
        <v>4.5</v>
      </c>
      <c r="BL311">
        <v>115.83</v>
      </c>
      <c r="BM311">
        <v>17.37</v>
      </c>
      <c r="BN311">
        <v>133.19999999999999</v>
      </c>
      <c r="BO311">
        <v>133.19999999999999</v>
      </c>
      <c r="BQ311" t="s">
        <v>915</v>
      </c>
      <c r="BR311" t="s">
        <v>383</v>
      </c>
      <c r="BS311" s="2">
        <v>44354</v>
      </c>
      <c r="BT311" s="3">
        <v>0.41319444444444442</v>
      </c>
      <c r="BU311" t="s">
        <v>499</v>
      </c>
      <c r="BV311" t="s">
        <v>80</v>
      </c>
      <c r="BW311" t="s">
        <v>299</v>
      </c>
      <c r="BX311" t="s">
        <v>504</v>
      </c>
      <c r="BY311">
        <v>22058.01</v>
      </c>
      <c r="CA311" t="s">
        <v>1029</v>
      </c>
      <c r="CC311" t="s">
        <v>501</v>
      </c>
      <c r="CD311">
        <v>8301</v>
      </c>
      <c r="CE311" t="s">
        <v>1160</v>
      </c>
      <c r="CF311" s="2">
        <v>44354</v>
      </c>
      <c r="CI311">
        <v>1</v>
      </c>
      <c r="CJ311">
        <v>2</v>
      </c>
      <c r="CK311">
        <v>21</v>
      </c>
      <c r="CL311" t="s">
        <v>80</v>
      </c>
    </row>
    <row r="312" spans="1:90" x14ac:dyDescent="0.25">
      <c r="A312" t="s">
        <v>378</v>
      </c>
      <c r="B312" t="s">
        <v>379</v>
      </c>
      <c r="C312" t="s">
        <v>72</v>
      </c>
      <c r="E312" t="str">
        <f>"GAB2003442"</f>
        <v>GAB2003442</v>
      </c>
      <c r="F312" s="2">
        <v>44348</v>
      </c>
      <c r="G312">
        <v>202112</v>
      </c>
      <c r="H312" t="s">
        <v>127</v>
      </c>
      <c r="I312" t="s">
        <v>128</v>
      </c>
      <c r="J312" t="s">
        <v>380</v>
      </c>
      <c r="K312" t="s">
        <v>75</v>
      </c>
      <c r="L312" t="s">
        <v>109</v>
      </c>
      <c r="M312" t="s">
        <v>110</v>
      </c>
      <c r="N312" t="s">
        <v>624</v>
      </c>
      <c r="O312" t="s">
        <v>78</v>
      </c>
      <c r="P312" t="str">
        <f>"003627                        "</f>
        <v xml:space="preserve">003627  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11.77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1</v>
      </c>
      <c r="BJ312">
        <v>2.4</v>
      </c>
      <c r="BK312">
        <v>2.5</v>
      </c>
      <c r="BL312">
        <v>64.099999999999994</v>
      </c>
      <c r="BM312">
        <v>9.6199999999999992</v>
      </c>
      <c r="BN312">
        <v>73.72</v>
      </c>
      <c r="BO312">
        <v>73.72</v>
      </c>
      <c r="BQ312" t="s">
        <v>1161</v>
      </c>
      <c r="BR312" t="s">
        <v>383</v>
      </c>
      <c r="BS312" s="2">
        <v>44349</v>
      </c>
      <c r="BT312" s="3">
        <v>0.3347222222222222</v>
      </c>
      <c r="BU312" t="s">
        <v>1162</v>
      </c>
      <c r="BV312" t="s">
        <v>79</v>
      </c>
      <c r="BY312">
        <v>12009.06</v>
      </c>
      <c r="BZ312" t="s">
        <v>81</v>
      </c>
      <c r="CA312" t="s">
        <v>354</v>
      </c>
      <c r="CC312" t="s">
        <v>110</v>
      </c>
      <c r="CD312">
        <v>2000</v>
      </c>
      <c r="CE312" t="s">
        <v>472</v>
      </c>
      <c r="CF312" s="2">
        <v>44350</v>
      </c>
      <c r="CI312">
        <v>1</v>
      </c>
      <c r="CJ312">
        <v>1</v>
      </c>
      <c r="CK312">
        <v>21</v>
      </c>
      <c r="CL312" t="s">
        <v>80</v>
      </c>
    </row>
    <row r="313" spans="1:90" x14ac:dyDescent="0.25">
      <c r="A313" t="s">
        <v>378</v>
      </c>
      <c r="B313" t="s">
        <v>379</v>
      </c>
      <c r="C313" t="s">
        <v>72</v>
      </c>
      <c r="E313" t="str">
        <f>"GAB2003491"</f>
        <v>GAB2003491</v>
      </c>
      <c r="F313" s="2">
        <v>44350</v>
      </c>
      <c r="G313">
        <v>202112</v>
      </c>
      <c r="H313" t="s">
        <v>127</v>
      </c>
      <c r="I313" t="s">
        <v>128</v>
      </c>
      <c r="J313" t="s">
        <v>380</v>
      </c>
      <c r="K313" t="s">
        <v>75</v>
      </c>
      <c r="L313" t="s">
        <v>394</v>
      </c>
      <c r="M313" t="s">
        <v>395</v>
      </c>
      <c r="N313" t="s">
        <v>786</v>
      </c>
      <c r="O313" t="s">
        <v>78</v>
      </c>
      <c r="P313" t="str">
        <f>"CT066333                      "</f>
        <v xml:space="preserve">CT066333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52.37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1.1000000000000001</v>
      </c>
      <c r="BJ313">
        <v>5.9</v>
      </c>
      <c r="BK313">
        <v>6</v>
      </c>
      <c r="BL313">
        <v>280.05</v>
      </c>
      <c r="BM313">
        <v>42.01</v>
      </c>
      <c r="BN313">
        <v>322.06</v>
      </c>
      <c r="BO313">
        <v>322.06</v>
      </c>
      <c r="BQ313" t="s">
        <v>1163</v>
      </c>
      <c r="BR313" t="s">
        <v>383</v>
      </c>
      <c r="BS313" s="2">
        <v>44351</v>
      </c>
      <c r="BT313" s="3">
        <v>0.4284722222222222</v>
      </c>
      <c r="BU313" t="s">
        <v>1164</v>
      </c>
      <c r="BV313" t="s">
        <v>79</v>
      </c>
      <c r="BY313">
        <v>29346.85</v>
      </c>
      <c r="CA313" t="s">
        <v>945</v>
      </c>
      <c r="CC313" t="s">
        <v>395</v>
      </c>
      <c r="CD313">
        <v>2571</v>
      </c>
      <c r="CE313" t="s">
        <v>748</v>
      </c>
      <c r="CF313" s="2">
        <v>44354</v>
      </c>
      <c r="CI313">
        <v>1</v>
      </c>
      <c r="CJ313">
        <v>1</v>
      </c>
      <c r="CK313">
        <v>23</v>
      </c>
      <c r="CL313" t="s">
        <v>80</v>
      </c>
    </row>
    <row r="314" spans="1:90" x14ac:dyDescent="0.25">
      <c r="A314" t="s">
        <v>378</v>
      </c>
      <c r="B314" t="s">
        <v>379</v>
      </c>
      <c r="C314" t="s">
        <v>72</v>
      </c>
      <c r="E314" t="str">
        <f>"GAB2003438"</f>
        <v>GAB2003438</v>
      </c>
      <c r="F314" s="2">
        <v>44348</v>
      </c>
      <c r="G314">
        <v>202112</v>
      </c>
      <c r="H314" t="s">
        <v>127</v>
      </c>
      <c r="I314" t="s">
        <v>128</v>
      </c>
      <c r="J314" t="s">
        <v>380</v>
      </c>
      <c r="K314" t="s">
        <v>75</v>
      </c>
      <c r="L314" t="s">
        <v>127</v>
      </c>
      <c r="M314" t="s">
        <v>128</v>
      </c>
      <c r="N314" t="s">
        <v>854</v>
      </c>
      <c r="O314" t="s">
        <v>78</v>
      </c>
      <c r="P314" t="str">
        <f>"003621                        "</f>
        <v xml:space="preserve">003621  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7.36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1</v>
      </c>
      <c r="BJ314">
        <v>2.4</v>
      </c>
      <c r="BK314">
        <v>3</v>
      </c>
      <c r="BL314">
        <v>40.07</v>
      </c>
      <c r="BM314">
        <v>6.01</v>
      </c>
      <c r="BN314">
        <v>46.08</v>
      </c>
      <c r="BO314">
        <v>46.08</v>
      </c>
      <c r="BQ314" t="s">
        <v>431</v>
      </c>
      <c r="BR314" t="s">
        <v>383</v>
      </c>
      <c r="BS314" s="2">
        <v>44349</v>
      </c>
      <c r="BT314" s="3">
        <v>0.56597222222222221</v>
      </c>
      <c r="BU314" t="s">
        <v>1165</v>
      </c>
      <c r="BV314" t="s">
        <v>80</v>
      </c>
      <c r="BW314" t="s">
        <v>111</v>
      </c>
      <c r="BX314" t="s">
        <v>159</v>
      </c>
      <c r="BY314">
        <v>12097.8</v>
      </c>
      <c r="BZ314" t="s">
        <v>81</v>
      </c>
      <c r="CA314" t="s">
        <v>297</v>
      </c>
      <c r="CC314" t="s">
        <v>128</v>
      </c>
      <c r="CD314">
        <v>7945</v>
      </c>
      <c r="CE314" t="s">
        <v>515</v>
      </c>
      <c r="CF314" s="2">
        <v>44350</v>
      </c>
      <c r="CI314">
        <v>1</v>
      </c>
      <c r="CJ314">
        <v>1</v>
      </c>
      <c r="CK314">
        <v>22</v>
      </c>
      <c r="CL314" t="s">
        <v>80</v>
      </c>
    </row>
    <row r="315" spans="1:90" x14ac:dyDescent="0.25">
      <c r="A315" t="s">
        <v>378</v>
      </c>
      <c r="B315" t="s">
        <v>379</v>
      </c>
      <c r="C315" t="s">
        <v>72</v>
      </c>
      <c r="E315" t="str">
        <f>"GAB2003490"</f>
        <v>GAB2003490</v>
      </c>
      <c r="F315" s="2">
        <v>44350</v>
      </c>
      <c r="G315">
        <v>202112</v>
      </c>
      <c r="H315" t="s">
        <v>127</v>
      </c>
      <c r="I315" t="s">
        <v>128</v>
      </c>
      <c r="J315" t="s">
        <v>380</v>
      </c>
      <c r="K315" t="s">
        <v>75</v>
      </c>
      <c r="L315" t="s">
        <v>113</v>
      </c>
      <c r="M315" t="s">
        <v>114</v>
      </c>
      <c r="N315" t="s">
        <v>699</v>
      </c>
      <c r="O315" t="s">
        <v>78</v>
      </c>
      <c r="P315" t="str">
        <f>"CT066346                      "</f>
        <v xml:space="preserve">CT066346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9.6300000000000008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0.1</v>
      </c>
      <c r="BJ315">
        <v>1.4</v>
      </c>
      <c r="BK315">
        <v>1.5</v>
      </c>
      <c r="BL315">
        <v>51.5</v>
      </c>
      <c r="BM315">
        <v>7.73</v>
      </c>
      <c r="BN315">
        <v>59.23</v>
      </c>
      <c r="BO315">
        <v>59.23</v>
      </c>
      <c r="BQ315" t="s">
        <v>1166</v>
      </c>
      <c r="BR315" t="s">
        <v>383</v>
      </c>
      <c r="BS315" s="2">
        <v>44351</v>
      </c>
      <c r="BT315" s="3">
        <v>0.4381944444444445</v>
      </c>
      <c r="BU315" t="s">
        <v>1055</v>
      </c>
      <c r="BV315" t="s">
        <v>79</v>
      </c>
      <c r="BY315">
        <v>6809.44</v>
      </c>
      <c r="BZ315" t="s">
        <v>30</v>
      </c>
      <c r="CA315" t="s">
        <v>1167</v>
      </c>
      <c r="CC315" t="s">
        <v>114</v>
      </c>
      <c r="CD315">
        <v>1475</v>
      </c>
      <c r="CE315" t="s">
        <v>505</v>
      </c>
      <c r="CF315" s="2">
        <v>44352</v>
      </c>
      <c r="CI315">
        <v>1</v>
      </c>
      <c r="CJ315">
        <v>1</v>
      </c>
      <c r="CK315">
        <v>21</v>
      </c>
      <c r="CL315" t="s">
        <v>80</v>
      </c>
    </row>
    <row r="316" spans="1:90" x14ac:dyDescent="0.25">
      <c r="A316" t="s">
        <v>378</v>
      </c>
      <c r="B316" t="s">
        <v>379</v>
      </c>
      <c r="C316" t="s">
        <v>72</v>
      </c>
      <c r="E316" t="str">
        <f>"GAB2003437"</f>
        <v>GAB2003437</v>
      </c>
      <c r="F316" s="2">
        <v>44348</v>
      </c>
      <c r="G316">
        <v>202112</v>
      </c>
      <c r="H316" t="s">
        <v>127</v>
      </c>
      <c r="I316" t="s">
        <v>128</v>
      </c>
      <c r="J316" t="s">
        <v>380</v>
      </c>
      <c r="K316" t="s">
        <v>75</v>
      </c>
      <c r="L316" t="s">
        <v>76</v>
      </c>
      <c r="M316" t="s">
        <v>77</v>
      </c>
      <c r="N316" t="s">
        <v>1168</v>
      </c>
      <c r="O316" t="s">
        <v>78</v>
      </c>
      <c r="P316" t="str">
        <f>"003622                        "</f>
        <v xml:space="preserve">003622  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9.42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1</v>
      </c>
      <c r="BJ316">
        <v>1.6</v>
      </c>
      <c r="BK316">
        <v>2</v>
      </c>
      <c r="BL316">
        <v>51.29</v>
      </c>
      <c r="BM316">
        <v>7.69</v>
      </c>
      <c r="BN316">
        <v>58.98</v>
      </c>
      <c r="BO316">
        <v>58.98</v>
      </c>
      <c r="BQ316" t="s">
        <v>1169</v>
      </c>
      <c r="BR316" t="s">
        <v>383</v>
      </c>
      <c r="BS316" s="2">
        <v>44349</v>
      </c>
      <c r="BT316" s="3">
        <v>0.33333333333333331</v>
      </c>
      <c r="BU316" t="s">
        <v>911</v>
      </c>
      <c r="BV316" t="s">
        <v>79</v>
      </c>
      <c r="BY316">
        <v>8022.56</v>
      </c>
      <c r="BZ316" t="s">
        <v>81</v>
      </c>
      <c r="CA316" t="s">
        <v>286</v>
      </c>
      <c r="CC316" t="s">
        <v>77</v>
      </c>
      <c r="CD316">
        <v>1619</v>
      </c>
      <c r="CE316" t="s">
        <v>1170</v>
      </c>
      <c r="CF316" s="2">
        <v>44350</v>
      </c>
      <c r="CI316">
        <v>1</v>
      </c>
      <c r="CJ316">
        <v>1</v>
      </c>
      <c r="CK316">
        <v>21</v>
      </c>
      <c r="CL316" t="s">
        <v>80</v>
      </c>
    </row>
    <row r="317" spans="1:90" x14ac:dyDescent="0.25">
      <c r="A317" t="s">
        <v>378</v>
      </c>
      <c r="B317" t="s">
        <v>379</v>
      </c>
      <c r="C317" t="s">
        <v>72</v>
      </c>
      <c r="E317" t="str">
        <f>"GAB2003489"</f>
        <v>GAB2003489</v>
      </c>
      <c r="F317" s="2">
        <v>44350</v>
      </c>
      <c r="G317">
        <v>202112</v>
      </c>
      <c r="H317" t="s">
        <v>127</v>
      </c>
      <c r="I317" t="s">
        <v>128</v>
      </c>
      <c r="J317" t="s">
        <v>380</v>
      </c>
      <c r="K317" t="s">
        <v>75</v>
      </c>
      <c r="L317" t="s">
        <v>358</v>
      </c>
      <c r="M317" t="s">
        <v>359</v>
      </c>
      <c r="N317" t="s">
        <v>775</v>
      </c>
      <c r="O317" t="s">
        <v>78</v>
      </c>
      <c r="P317" t="str">
        <f>"CT066342                      "</f>
        <v xml:space="preserve">CT066342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9.6300000000000008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0.2</v>
      </c>
      <c r="BJ317">
        <v>1.9</v>
      </c>
      <c r="BK317">
        <v>2</v>
      </c>
      <c r="BL317">
        <v>51.5</v>
      </c>
      <c r="BM317">
        <v>7.73</v>
      </c>
      <c r="BN317">
        <v>59.23</v>
      </c>
      <c r="BO317">
        <v>59.23</v>
      </c>
      <c r="BQ317" t="s">
        <v>776</v>
      </c>
      <c r="BR317" t="s">
        <v>383</v>
      </c>
      <c r="BS317" s="2">
        <v>44351</v>
      </c>
      <c r="BT317" s="3">
        <v>0.43055555555555558</v>
      </c>
      <c r="BU317" t="s">
        <v>1171</v>
      </c>
      <c r="BV317" t="s">
        <v>79</v>
      </c>
      <c r="BY317">
        <v>9266.4</v>
      </c>
      <c r="CA317" t="s">
        <v>778</v>
      </c>
      <c r="CC317" t="s">
        <v>359</v>
      </c>
      <c r="CD317">
        <v>9301</v>
      </c>
      <c r="CE317" t="s">
        <v>505</v>
      </c>
      <c r="CF317" s="2">
        <v>44354</v>
      </c>
      <c r="CI317">
        <v>1</v>
      </c>
      <c r="CJ317">
        <v>1</v>
      </c>
      <c r="CK317">
        <v>21</v>
      </c>
      <c r="CL317" t="s">
        <v>80</v>
      </c>
    </row>
    <row r="318" spans="1:90" x14ac:dyDescent="0.25">
      <c r="A318" t="s">
        <v>378</v>
      </c>
      <c r="B318" t="s">
        <v>379</v>
      </c>
      <c r="C318" t="s">
        <v>72</v>
      </c>
      <c r="E318" t="str">
        <f>"GAB2003434"</f>
        <v>GAB2003434</v>
      </c>
      <c r="F318" s="2">
        <v>44348</v>
      </c>
      <c r="G318">
        <v>202112</v>
      </c>
      <c r="H318" t="s">
        <v>127</v>
      </c>
      <c r="I318" t="s">
        <v>128</v>
      </c>
      <c r="J318" t="s">
        <v>380</v>
      </c>
      <c r="K318" t="s">
        <v>75</v>
      </c>
      <c r="L318" t="s">
        <v>127</v>
      </c>
      <c r="M318" t="s">
        <v>128</v>
      </c>
      <c r="N318" t="s">
        <v>430</v>
      </c>
      <c r="O318" t="s">
        <v>78</v>
      </c>
      <c r="P318" t="str">
        <f>"CT066250                      "</f>
        <v xml:space="preserve">CT066250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7.36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1</v>
      </c>
      <c r="BJ318">
        <v>2.6</v>
      </c>
      <c r="BK318">
        <v>3</v>
      </c>
      <c r="BL318">
        <v>40.07</v>
      </c>
      <c r="BM318">
        <v>6.01</v>
      </c>
      <c r="BN318">
        <v>46.08</v>
      </c>
      <c r="BO318">
        <v>46.08</v>
      </c>
      <c r="BQ318" t="s">
        <v>1172</v>
      </c>
      <c r="BR318" t="s">
        <v>383</v>
      </c>
      <c r="BS318" s="2">
        <v>44349</v>
      </c>
      <c r="BT318" s="3">
        <v>0.56874999999999998</v>
      </c>
      <c r="BU318" t="s">
        <v>432</v>
      </c>
      <c r="BV318" t="s">
        <v>80</v>
      </c>
      <c r="BW318" t="s">
        <v>111</v>
      </c>
      <c r="BX318" t="s">
        <v>159</v>
      </c>
      <c r="BY318">
        <v>12876.78</v>
      </c>
      <c r="BZ318" t="s">
        <v>81</v>
      </c>
      <c r="CA318" t="s">
        <v>376</v>
      </c>
      <c r="CC318" t="s">
        <v>128</v>
      </c>
      <c r="CD318">
        <v>7550</v>
      </c>
      <c r="CE318" t="s">
        <v>478</v>
      </c>
      <c r="CF318" s="2">
        <v>44350</v>
      </c>
      <c r="CI318">
        <v>1</v>
      </c>
      <c r="CJ318">
        <v>1</v>
      </c>
      <c r="CK318">
        <v>22</v>
      </c>
      <c r="CL318" t="s">
        <v>80</v>
      </c>
    </row>
    <row r="319" spans="1:90" x14ac:dyDescent="0.25">
      <c r="A319" t="s">
        <v>378</v>
      </c>
      <c r="B319" t="s">
        <v>379</v>
      </c>
      <c r="C319" t="s">
        <v>72</v>
      </c>
      <c r="E319" t="str">
        <f>"GAB2003494"</f>
        <v>GAB2003494</v>
      </c>
      <c r="F319" s="2">
        <v>44350</v>
      </c>
      <c r="G319">
        <v>202112</v>
      </c>
      <c r="H319" t="s">
        <v>127</v>
      </c>
      <c r="I319" t="s">
        <v>128</v>
      </c>
      <c r="J319" t="s">
        <v>380</v>
      </c>
      <c r="K319" t="s">
        <v>75</v>
      </c>
      <c r="L319" t="s">
        <v>73</v>
      </c>
      <c r="M319" t="s">
        <v>74</v>
      </c>
      <c r="N319" t="s">
        <v>460</v>
      </c>
      <c r="O319" t="s">
        <v>78</v>
      </c>
      <c r="P319" t="str">
        <f>"MICHELLE FICK                 "</f>
        <v xml:space="preserve">MICHELLE FICK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9.6300000000000008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0.3</v>
      </c>
      <c r="BJ319">
        <v>2</v>
      </c>
      <c r="BK319">
        <v>2</v>
      </c>
      <c r="BL319">
        <v>51.5</v>
      </c>
      <c r="BM319">
        <v>7.73</v>
      </c>
      <c r="BN319">
        <v>59.23</v>
      </c>
      <c r="BO319">
        <v>59.23</v>
      </c>
      <c r="BQ319" t="s">
        <v>1173</v>
      </c>
      <c r="BR319" t="s">
        <v>383</v>
      </c>
      <c r="BS319" s="2">
        <v>44351</v>
      </c>
      <c r="BT319" s="3">
        <v>0.40347222222222223</v>
      </c>
      <c r="BU319" t="s">
        <v>1174</v>
      </c>
      <c r="BV319" t="s">
        <v>79</v>
      </c>
      <c r="BY319">
        <v>9852.35</v>
      </c>
      <c r="CA319" t="s">
        <v>1175</v>
      </c>
      <c r="CC319" t="s">
        <v>74</v>
      </c>
      <c r="CD319">
        <v>157</v>
      </c>
      <c r="CE319" t="s">
        <v>1127</v>
      </c>
      <c r="CF319" s="2">
        <v>44351</v>
      </c>
      <c r="CI319">
        <v>1</v>
      </c>
      <c r="CJ319">
        <v>1</v>
      </c>
      <c r="CK319">
        <v>21</v>
      </c>
      <c r="CL319" t="s">
        <v>80</v>
      </c>
    </row>
    <row r="320" spans="1:90" x14ac:dyDescent="0.25">
      <c r="A320" t="s">
        <v>378</v>
      </c>
      <c r="B320" t="s">
        <v>379</v>
      </c>
      <c r="C320" t="s">
        <v>72</v>
      </c>
      <c r="E320" t="str">
        <f>"GAB2003433"</f>
        <v>GAB2003433</v>
      </c>
      <c r="F320" s="2">
        <v>44348</v>
      </c>
      <c r="G320">
        <v>202112</v>
      </c>
      <c r="H320" t="s">
        <v>127</v>
      </c>
      <c r="I320" t="s">
        <v>128</v>
      </c>
      <c r="J320" t="s">
        <v>380</v>
      </c>
      <c r="K320" t="s">
        <v>75</v>
      </c>
      <c r="L320" t="s">
        <v>500</v>
      </c>
      <c r="M320" t="s">
        <v>501</v>
      </c>
      <c r="N320" t="s">
        <v>817</v>
      </c>
      <c r="O320" t="s">
        <v>78</v>
      </c>
      <c r="P320" t="str">
        <f>"CT066241 CT066247             "</f>
        <v xml:space="preserve">CT066241 CT066247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11.77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1</v>
      </c>
      <c r="BJ320">
        <v>2.5</v>
      </c>
      <c r="BK320">
        <v>2.5</v>
      </c>
      <c r="BL320">
        <v>64.099999999999994</v>
      </c>
      <c r="BM320">
        <v>9.6199999999999992</v>
      </c>
      <c r="BN320">
        <v>73.72</v>
      </c>
      <c r="BO320">
        <v>73.72</v>
      </c>
      <c r="BQ320" t="s">
        <v>1176</v>
      </c>
      <c r="BR320" t="s">
        <v>383</v>
      </c>
      <c r="BS320" s="2">
        <v>44350</v>
      </c>
      <c r="BT320" s="3">
        <v>0.3923611111111111</v>
      </c>
      <c r="BU320" t="s">
        <v>1177</v>
      </c>
      <c r="BV320" t="s">
        <v>80</v>
      </c>
      <c r="BW320" t="s">
        <v>299</v>
      </c>
      <c r="BX320" t="s">
        <v>1119</v>
      </c>
      <c r="BY320">
        <v>12408</v>
      </c>
      <c r="BZ320" t="s">
        <v>81</v>
      </c>
      <c r="CA320" t="s">
        <v>917</v>
      </c>
      <c r="CC320" t="s">
        <v>501</v>
      </c>
      <c r="CD320">
        <v>8301</v>
      </c>
      <c r="CE320" t="s">
        <v>478</v>
      </c>
      <c r="CF320" s="2">
        <v>44350</v>
      </c>
      <c r="CI320">
        <v>1</v>
      </c>
      <c r="CJ320">
        <v>2</v>
      </c>
      <c r="CK320">
        <v>21</v>
      </c>
      <c r="CL320" t="s">
        <v>80</v>
      </c>
    </row>
    <row r="321" spans="1:90" x14ac:dyDescent="0.25">
      <c r="A321" t="s">
        <v>378</v>
      </c>
      <c r="B321" t="s">
        <v>379</v>
      </c>
      <c r="C321" t="s">
        <v>72</v>
      </c>
      <c r="E321" t="str">
        <f>"GAB2003488"</f>
        <v>GAB2003488</v>
      </c>
      <c r="F321" s="2">
        <v>44350</v>
      </c>
      <c r="G321">
        <v>202112</v>
      </c>
      <c r="H321" t="s">
        <v>127</v>
      </c>
      <c r="I321" t="s">
        <v>128</v>
      </c>
      <c r="J321" t="s">
        <v>380</v>
      </c>
      <c r="K321" t="s">
        <v>75</v>
      </c>
      <c r="L321" t="s">
        <v>155</v>
      </c>
      <c r="M321" t="s">
        <v>156</v>
      </c>
      <c r="N321" t="s">
        <v>1178</v>
      </c>
      <c r="O321" t="s">
        <v>78</v>
      </c>
      <c r="P321" t="str">
        <f>"003597                        "</f>
        <v xml:space="preserve">003597  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22.87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0.3</v>
      </c>
      <c r="BJ321">
        <v>2.1</v>
      </c>
      <c r="BK321">
        <v>2.5</v>
      </c>
      <c r="BL321">
        <v>122.31</v>
      </c>
      <c r="BM321">
        <v>18.350000000000001</v>
      </c>
      <c r="BN321">
        <v>140.66</v>
      </c>
      <c r="BO321">
        <v>140.66</v>
      </c>
      <c r="BQ321" t="s">
        <v>431</v>
      </c>
      <c r="BR321" t="s">
        <v>383</v>
      </c>
      <c r="BS321" s="2">
        <v>44351</v>
      </c>
      <c r="BT321" s="3">
        <v>0.37291666666666662</v>
      </c>
      <c r="BU321" t="s">
        <v>202</v>
      </c>
      <c r="BV321" t="s">
        <v>79</v>
      </c>
      <c r="BY321">
        <v>10713.4</v>
      </c>
      <c r="CA321" t="s">
        <v>246</v>
      </c>
      <c r="CC321" t="s">
        <v>156</v>
      </c>
      <c r="CD321">
        <v>1739</v>
      </c>
      <c r="CE321" t="s">
        <v>515</v>
      </c>
      <c r="CF321" s="2">
        <v>44352</v>
      </c>
      <c r="CI321">
        <v>1</v>
      </c>
      <c r="CJ321">
        <v>1</v>
      </c>
      <c r="CK321">
        <v>23</v>
      </c>
      <c r="CL321" t="s">
        <v>80</v>
      </c>
    </row>
    <row r="322" spans="1:90" x14ac:dyDescent="0.25">
      <c r="A322" t="s">
        <v>378</v>
      </c>
      <c r="B322" t="s">
        <v>379</v>
      </c>
      <c r="C322" t="s">
        <v>72</v>
      </c>
      <c r="E322" t="str">
        <f>"GAB2003421"</f>
        <v>GAB2003421</v>
      </c>
      <c r="F322" s="2">
        <v>44348</v>
      </c>
      <c r="G322">
        <v>202112</v>
      </c>
      <c r="H322" t="s">
        <v>127</v>
      </c>
      <c r="I322" t="s">
        <v>128</v>
      </c>
      <c r="J322" t="s">
        <v>380</v>
      </c>
      <c r="K322" t="s">
        <v>75</v>
      </c>
      <c r="L322" t="s">
        <v>162</v>
      </c>
      <c r="M322" t="s">
        <v>163</v>
      </c>
      <c r="N322" t="s">
        <v>614</v>
      </c>
      <c r="O322" t="s">
        <v>78</v>
      </c>
      <c r="P322" t="str">
        <f>"CT066230                      "</f>
        <v xml:space="preserve">CT066230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7.36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1</v>
      </c>
      <c r="BJ322">
        <v>2.2999999999999998</v>
      </c>
      <c r="BK322">
        <v>3</v>
      </c>
      <c r="BL322">
        <v>40.07</v>
      </c>
      <c r="BM322">
        <v>6.01</v>
      </c>
      <c r="BN322">
        <v>46.08</v>
      </c>
      <c r="BO322">
        <v>46.08</v>
      </c>
      <c r="BQ322" t="s">
        <v>615</v>
      </c>
      <c r="BR322" t="s">
        <v>383</v>
      </c>
      <c r="BS322" s="2">
        <v>44349</v>
      </c>
      <c r="BT322" s="3">
        <v>0.57986111111111105</v>
      </c>
      <c r="BU322" t="s">
        <v>616</v>
      </c>
      <c r="BV322" t="s">
        <v>80</v>
      </c>
      <c r="BW322" t="s">
        <v>111</v>
      </c>
      <c r="BX322" t="s">
        <v>159</v>
      </c>
      <c r="BY322">
        <v>11620.35</v>
      </c>
      <c r="BZ322" t="s">
        <v>81</v>
      </c>
      <c r="CA322" t="s">
        <v>322</v>
      </c>
      <c r="CC322" t="s">
        <v>163</v>
      </c>
      <c r="CD322">
        <v>7600</v>
      </c>
      <c r="CE322" t="s">
        <v>774</v>
      </c>
      <c r="CF322" s="2">
        <v>44350</v>
      </c>
      <c r="CI322">
        <v>1</v>
      </c>
      <c r="CJ322">
        <v>1</v>
      </c>
      <c r="CK322">
        <v>22</v>
      </c>
      <c r="CL322" t="s">
        <v>80</v>
      </c>
    </row>
    <row r="323" spans="1:90" x14ac:dyDescent="0.25">
      <c r="A323" t="s">
        <v>378</v>
      </c>
      <c r="B323" t="s">
        <v>379</v>
      </c>
      <c r="C323" t="s">
        <v>72</v>
      </c>
      <c r="E323" t="str">
        <f>"GAB2003493"</f>
        <v>GAB2003493</v>
      </c>
      <c r="F323" s="2">
        <v>44350</v>
      </c>
      <c r="G323">
        <v>202112</v>
      </c>
      <c r="H323" t="s">
        <v>127</v>
      </c>
      <c r="I323" t="s">
        <v>128</v>
      </c>
      <c r="J323" t="s">
        <v>380</v>
      </c>
      <c r="K323" t="s">
        <v>75</v>
      </c>
      <c r="L323" t="s">
        <v>127</v>
      </c>
      <c r="M323" t="s">
        <v>128</v>
      </c>
      <c r="N323" t="s">
        <v>1179</v>
      </c>
      <c r="O323" t="s">
        <v>78</v>
      </c>
      <c r="P323" t="str">
        <f>"CT066329                      "</f>
        <v xml:space="preserve">CT066329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7.52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0.3</v>
      </c>
      <c r="BJ323">
        <v>1.7</v>
      </c>
      <c r="BK323">
        <v>2</v>
      </c>
      <c r="BL323">
        <v>40.229999999999997</v>
      </c>
      <c r="BM323">
        <v>6.03</v>
      </c>
      <c r="BN323">
        <v>46.26</v>
      </c>
      <c r="BO323">
        <v>46.26</v>
      </c>
      <c r="BQ323" t="s">
        <v>1180</v>
      </c>
      <c r="BR323" t="s">
        <v>383</v>
      </c>
      <c r="BS323" s="2">
        <v>44351</v>
      </c>
      <c r="BT323" s="3">
        <v>0.52847222222222223</v>
      </c>
      <c r="BU323" t="s">
        <v>1181</v>
      </c>
      <c r="BV323" t="s">
        <v>80</v>
      </c>
      <c r="BW323" t="s">
        <v>111</v>
      </c>
      <c r="BX323" t="s">
        <v>159</v>
      </c>
      <c r="BY323">
        <v>8507.57</v>
      </c>
      <c r="CA323" t="s">
        <v>376</v>
      </c>
      <c r="CC323" t="s">
        <v>128</v>
      </c>
      <c r="CD323">
        <v>7550</v>
      </c>
      <c r="CE323" t="s">
        <v>464</v>
      </c>
      <c r="CF323" s="2">
        <v>44354</v>
      </c>
      <c r="CI323">
        <v>1</v>
      </c>
      <c r="CJ323">
        <v>1</v>
      </c>
      <c r="CK323">
        <v>22</v>
      </c>
      <c r="CL323" t="s">
        <v>80</v>
      </c>
    </row>
    <row r="324" spans="1:90" x14ac:dyDescent="0.25">
      <c r="A324" t="s">
        <v>378</v>
      </c>
      <c r="B324" t="s">
        <v>379</v>
      </c>
      <c r="C324" t="s">
        <v>72</v>
      </c>
      <c r="E324" t="str">
        <f>"GAB2003430"</f>
        <v>GAB2003430</v>
      </c>
      <c r="F324" s="2">
        <v>44348</v>
      </c>
      <c r="G324">
        <v>202112</v>
      </c>
      <c r="H324" t="s">
        <v>127</v>
      </c>
      <c r="I324" t="s">
        <v>128</v>
      </c>
      <c r="J324" t="s">
        <v>380</v>
      </c>
      <c r="K324" t="s">
        <v>75</v>
      </c>
      <c r="L324" t="s">
        <v>147</v>
      </c>
      <c r="M324" t="s">
        <v>148</v>
      </c>
      <c r="N324" t="s">
        <v>1021</v>
      </c>
      <c r="O324" t="s">
        <v>78</v>
      </c>
      <c r="P324" t="str">
        <f>"CT066245                      "</f>
        <v xml:space="preserve">CT066245    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18.25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1</v>
      </c>
      <c r="BJ324">
        <v>1.8</v>
      </c>
      <c r="BK324">
        <v>2</v>
      </c>
      <c r="BL324">
        <v>99.37</v>
      </c>
      <c r="BM324">
        <v>14.91</v>
      </c>
      <c r="BN324">
        <v>114.28</v>
      </c>
      <c r="BO324">
        <v>114.28</v>
      </c>
      <c r="BQ324" t="s">
        <v>1022</v>
      </c>
      <c r="BR324" t="s">
        <v>383</v>
      </c>
      <c r="BS324" s="2">
        <v>44349</v>
      </c>
      <c r="BT324" s="3">
        <v>0.41666666666666669</v>
      </c>
      <c r="BU324" t="s">
        <v>1182</v>
      </c>
      <c r="BV324" t="s">
        <v>79</v>
      </c>
      <c r="BY324">
        <v>8846.59</v>
      </c>
      <c r="BZ324" t="s">
        <v>151</v>
      </c>
      <c r="CA324" t="s">
        <v>149</v>
      </c>
      <c r="CC324" t="s">
        <v>148</v>
      </c>
      <c r="CD324">
        <v>250</v>
      </c>
      <c r="CE324" t="s">
        <v>505</v>
      </c>
      <c r="CF324" s="2">
        <v>44350</v>
      </c>
      <c r="CI324">
        <v>1</v>
      </c>
      <c r="CJ324">
        <v>1</v>
      </c>
      <c r="CK324">
        <v>23</v>
      </c>
      <c r="CL324" t="s">
        <v>80</v>
      </c>
    </row>
    <row r="325" spans="1:90" x14ac:dyDescent="0.25">
      <c r="A325" t="s">
        <v>378</v>
      </c>
      <c r="B325" t="s">
        <v>379</v>
      </c>
      <c r="C325" t="s">
        <v>72</v>
      </c>
      <c r="E325" t="str">
        <f>"GAB2003497"</f>
        <v>GAB2003497</v>
      </c>
      <c r="F325" s="2">
        <v>44350</v>
      </c>
      <c r="G325">
        <v>202112</v>
      </c>
      <c r="H325" t="s">
        <v>127</v>
      </c>
      <c r="I325" t="s">
        <v>128</v>
      </c>
      <c r="J325" t="s">
        <v>380</v>
      </c>
      <c r="K325" t="s">
        <v>75</v>
      </c>
      <c r="L325" t="s">
        <v>73</v>
      </c>
      <c r="M325" t="s">
        <v>74</v>
      </c>
      <c r="N325" t="s">
        <v>532</v>
      </c>
      <c r="O325" t="s">
        <v>78</v>
      </c>
      <c r="P325" t="str">
        <f>"003654                        "</f>
        <v xml:space="preserve">003654  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9.6300000000000008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0.2</v>
      </c>
      <c r="BJ325">
        <v>2</v>
      </c>
      <c r="BK325">
        <v>2</v>
      </c>
      <c r="BL325">
        <v>51.5</v>
      </c>
      <c r="BM325">
        <v>7.73</v>
      </c>
      <c r="BN325">
        <v>59.23</v>
      </c>
      <c r="BO325">
        <v>59.23</v>
      </c>
      <c r="BQ325" t="s">
        <v>635</v>
      </c>
      <c r="BR325" t="s">
        <v>383</v>
      </c>
      <c r="BS325" s="2">
        <v>44351</v>
      </c>
      <c r="BT325" s="3">
        <v>0.39583333333333331</v>
      </c>
      <c r="BU325" t="s">
        <v>1183</v>
      </c>
      <c r="BV325" t="s">
        <v>79</v>
      </c>
      <c r="BY325">
        <v>10035</v>
      </c>
      <c r="CA325" t="s">
        <v>534</v>
      </c>
      <c r="CC325" t="s">
        <v>74</v>
      </c>
      <c r="CD325">
        <v>2</v>
      </c>
      <c r="CE325" t="s">
        <v>505</v>
      </c>
      <c r="CF325" s="2">
        <v>44351</v>
      </c>
      <c r="CI325">
        <v>1</v>
      </c>
      <c r="CJ325">
        <v>1</v>
      </c>
      <c r="CK325">
        <v>21</v>
      </c>
      <c r="CL325" t="s">
        <v>80</v>
      </c>
    </row>
    <row r="326" spans="1:90" x14ac:dyDescent="0.25">
      <c r="A326" t="s">
        <v>378</v>
      </c>
      <c r="B326" t="s">
        <v>379</v>
      </c>
      <c r="C326" t="s">
        <v>72</v>
      </c>
      <c r="E326" t="str">
        <f>"GAB2003423"</f>
        <v>GAB2003423</v>
      </c>
      <c r="F326" s="2">
        <v>44348</v>
      </c>
      <c r="G326">
        <v>202112</v>
      </c>
      <c r="H326" t="s">
        <v>127</v>
      </c>
      <c r="I326" t="s">
        <v>128</v>
      </c>
      <c r="J326" t="s">
        <v>380</v>
      </c>
      <c r="K326" t="s">
        <v>75</v>
      </c>
      <c r="L326" t="s">
        <v>221</v>
      </c>
      <c r="M326" t="s">
        <v>222</v>
      </c>
      <c r="N326" t="s">
        <v>687</v>
      </c>
      <c r="O326" t="s">
        <v>78</v>
      </c>
      <c r="P326" t="str">
        <f>"CT066236                      "</f>
        <v xml:space="preserve">CT066236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26.5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1</v>
      </c>
      <c r="BJ326">
        <v>2.7</v>
      </c>
      <c r="BK326">
        <v>3</v>
      </c>
      <c r="BL326">
        <v>144.26</v>
      </c>
      <c r="BM326">
        <v>21.64</v>
      </c>
      <c r="BN326">
        <v>165.9</v>
      </c>
      <c r="BO326">
        <v>165.9</v>
      </c>
      <c r="BQ326" t="s">
        <v>688</v>
      </c>
      <c r="BR326" t="s">
        <v>383</v>
      </c>
      <c r="BS326" s="2">
        <v>44349</v>
      </c>
      <c r="BT326" s="3">
        <v>0.38958333333333334</v>
      </c>
      <c r="BU326" t="s">
        <v>1184</v>
      </c>
      <c r="BV326" t="s">
        <v>79</v>
      </c>
      <c r="BY326">
        <v>13347.25</v>
      </c>
      <c r="BZ326" t="s">
        <v>81</v>
      </c>
      <c r="CA326" t="s">
        <v>1185</v>
      </c>
      <c r="CC326" t="s">
        <v>222</v>
      </c>
      <c r="CD326">
        <v>1900</v>
      </c>
      <c r="CE326" t="s">
        <v>1059</v>
      </c>
      <c r="CF326" s="2">
        <v>44350</v>
      </c>
      <c r="CI326">
        <v>1</v>
      </c>
      <c r="CJ326">
        <v>1</v>
      </c>
      <c r="CK326">
        <v>23</v>
      </c>
      <c r="CL326" t="s">
        <v>80</v>
      </c>
    </row>
    <row r="327" spans="1:90" x14ac:dyDescent="0.25">
      <c r="A327" t="s">
        <v>378</v>
      </c>
      <c r="B327" t="s">
        <v>379</v>
      </c>
      <c r="C327" t="s">
        <v>72</v>
      </c>
      <c r="E327" t="str">
        <f>"GAB2003496"</f>
        <v>GAB2003496</v>
      </c>
      <c r="F327" s="2">
        <v>44350</v>
      </c>
      <c r="G327">
        <v>202112</v>
      </c>
      <c r="H327" t="s">
        <v>127</v>
      </c>
      <c r="I327" t="s">
        <v>128</v>
      </c>
      <c r="J327" t="s">
        <v>380</v>
      </c>
      <c r="K327" t="s">
        <v>75</v>
      </c>
      <c r="L327" t="s">
        <v>127</v>
      </c>
      <c r="M327" t="s">
        <v>128</v>
      </c>
      <c r="N327" t="s">
        <v>851</v>
      </c>
      <c r="O327" t="s">
        <v>78</v>
      </c>
      <c r="P327" t="str">
        <f>"003653                        "</f>
        <v xml:space="preserve">003653  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7.52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0.3</v>
      </c>
      <c r="BJ327">
        <v>1.8</v>
      </c>
      <c r="BK327">
        <v>2</v>
      </c>
      <c r="BL327">
        <v>40.229999999999997</v>
      </c>
      <c r="BM327">
        <v>6.03</v>
      </c>
      <c r="BN327">
        <v>46.26</v>
      </c>
      <c r="BO327">
        <v>46.26</v>
      </c>
      <c r="BQ327" t="s">
        <v>1101</v>
      </c>
      <c r="BR327" t="s">
        <v>383</v>
      </c>
      <c r="BS327" s="2">
        <v>44351</v>
      </c>
      <c r="BT327" s="3">
        <v>0.38819444444444445</v>
      </c>
      <c r="BU327" t="s">
        <v>1186</v>
      </c>
      <c r="BV327" t="s">
        <v>79</v>
      </c>
      <c r="BY327">
        <v>9092.16</v>
      </c>
      <c r="CA327" t="s">
        <v>645</v>
      </c>
      <c r="CC327" t="s">
        <v>128</v>
      </c>
      <c r="CD327">
        <v>7708</v>
      </c>
      <c r="CE327" t="s">
        <v>472</v>
      </c>
      <c r="CF327" s="2">
        <v>44354</v>
      </c>
      <c r="CI327">
        <v>1</v>
      </c>
      <c r="CJ327">
        <v>1</v>
      </c>
      <c r="CK327">
        <v>22</v>
      </c>
      <c r="CL327" t="s">
        <v>80</v>
      </c>
    </row>
    <row r="328" spans="1:90" x14ac:dyDescent="0.25">
      <c r="A328" t="s">
        <v>378</v>
      </c>
      <c r="B328" t="s">
        <v>379</v>
      </c>
      <c r="C328" t="s">
        <v>72</v>
      </c>
      <c r="E328" t="str">
        <f>"GAB2003425"</f>
        <v>GAB2003425</v>
      </c>
      <c r="F328" s="2">
        <v>44348</v>
      </c>
      <c r="G328">
        <v>202112</v>
      </c>
      <c r="H328" t="s">
        <v>127</v>
      </c>
      <c r="I328" t="s">
        <v>128</v>
      </c>
      <c r="J328" t="s">
        <v>380</v>
      </c>
      <c r="K328" t="s">
        <v>75</v>
      </c>
      <c r="L328" t="s">
        <v>127</v>
      </c>
      <c r="M328" t="s">
        <v>128</v>
      </c>
      <c r="N328" t="s">
        <v>506</v>
      </c>
      <c r="O328" t="s">
        <v>78</v>
      </c>
      <c r="P328" t="str">
        <f>"CT066238                      "</f>
        <v xml:space="preserve">CT066238   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7.36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2</v>
      </c>
      <c r="BJ328">
        <v>2.6</v>
      </c>
      <c r="BK328">
        <v>3</v>
      </c>
      <c r="BL328">
        <v>40.07</v>
      </c>
      <c r="BM328">
        <v>6.01</v>
      </c>
      <c r="BN328">
        <v>46.08</v>
      </c>
      <c r="BO328">
        <v>46.08</v>
      </c>
      <c r="BQ328" t="s">
        <v>507</v>
      </c>
      <c r="BR328" t="s">
        <v>383</v>
      </c>
      <c r="BS328" s="2">
        <v>44349</v>
      </c>
      <c r="BT328" s="3">
        <v>0.38680555555555557</v>
      </c>
      <c r="BU328" t="s">
        <v>1187</v>
      </c>
      <c r="BV328" t="s">
        <v>79</v>
      </c>
      <c r="BY328">
        <v>13021.4</v>
      </c>
      <c r="BZ328" t="s">
        <v>81</v>
      </c>
      <c r="CA328" t="s">
        <v>297</v>
      </c>
      <c r="CC328" t="s">
        <v>128</v>
      </c>
      <c r="CD328">
        <v>7800</v>
      </c>
      <c r="CE328" t="s">
        <v>706</v>
      </c>
      <c r="CF328" s="2">
        <v>44350</v>
      </c>
      <c r="CI328">
        <v>1</v>
      </c>
      <c r="CJ328">
        <v>1</v>
      </c>
      <c r="CK328">
        <v>22</v>
      </c>
      <c r="CL328" t="s">
        <v>80</v>
      </c>
    </row>
    <row r="329" spans="1:90" x14ac:dyDescent="0.25">
      <c r="A329" t="s">
        <v>378</v>
      </c>
      <c r="B329" t="s">
        <v>379</v>
      </c>
      <c r="C329" t="s">
        <v>72</v>
      </c>
      <c r="E329" t="str">
        <f>"GAB2003495"</f>
        <v>GAB2003495</v>
      </c>
      <c r="F329" s="2">
        <v>44350</v>
      </c>
      <c r="G329">
        <v>202112</v>
      </c>
      <c r="H329" t="s">
        <v>127</v>
      </c>
      <c r="I329" t="s">
        <v>128</v>
      </c>
      <c r="J329" t="s">
        <v>380</v>
      </c>
      <c r="K329" t="s">
        <v>75</v>
      </c>
      <c r="L329" t="s">
        <v>93</v>
      </c>
      <c r="M329" t="s">
        <v>94</v>
      </c>
      <c r="N329" t="s">
        <v>465</v>
      </c>
      <c r="O329" t="s">
        <v>78</v>
      </c>
      <c r="P329" t="str">
        <f>"MICHELLE FICK                 "</f>
        <v xml:space="preserve">MICHELLE FICK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9.6300000000000008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0.2</v>
      </c>
      <c r="BJ329">
        <v>1.8</v>
      </c>
      <c r="BK329">
        <v>2</v>
      </c>
      <c r="BL329">
        <v>51.5</v>
      </c>
      <c r="BM329">
        <v>7.73</v>
      </c>
      <c r="BN329">
        <v>59.23</v>
      </c>
      <c r="BO329">
        <v>59.23</v>
      </c>
      <c r="BQ329" t="s">
        <v>466</v>
      </c>
      <c r="BR329" t="s">
        <v>383</v>
      </c>
      <c r="BS329" s="2">
        <v>44368</v>
      </c>
      <c r="BT329" s="3">
        <v>0.64583333333333337</v>
      </c>
      <c r="BU329" t="s">
        <v>1188</v>
      </c>
      <c r="BV329" t="s">
        <v>80</v>
      </c>
      <c r="BW329" t="s">
        <v>135</v>
      </c>
      <c r="BX329" t="s">
        <v>331</v>
      </c>
      <c r="BY329">
        <v>8791.2000000000007</v>
      </c>
      <c r="CA329" t="s">
        <v>1189</v>
      </c>
      <c r="CC329" t="s">
        <v>94</v>
      </c>
      <c r="CD329">
        <v>6001</v>
      </c>
      <c r="CE329" t="s">
        <v>1127</v>
      </c>
      <c r="CF329" s="2">
        <v>44368</v>
      </c>
      <c r="CI329">
        <v>1</v>
      </c>
      <c r="CJ329">
        <v>12</v>
      </c>
      <c r="CK329">
        <v>21</v>
      </c>
      <c r="CL329" t="s">
        <v>80</v>
      </c>
    </row>
    <row r="330" spans="1:90" x14ac:dyDescent="0.25">
      <c r="A330" t="s">
        <v>378</v>
      </c>
      <c r="B330" t="s">
        <v>379</v>
      </c>
      <c r="C330" t="s">
        <v>72</v>
      </c>
      <c r="E330" t="str">
        <f>"GAB2003428"</f>
        <v>GAB2003428</v>
      </c>
      <c r="F330" s="2">
        <v>44348</v>
      </c>
      <c r="G330">
        <v>202112</v>
      </c>
      <c r="H330" t="s">
        <v>127</v>
      </c>
      <c r="I330" t="s">
        <v>128</v>
      </c>
      <c r="J330" t="s">
        <v>380</v>
      </c>
      <c r="K330" t="s">
        <v>75</v>
      </c>
      <c r="L330" t="s">
        <v>127</v>
      </c>
      <c r="M330" t="s">
        <v>128</v>
      </c>
      <c r="N330" t="s">
        <v>740</v>
      </c>
      <c r="O330" t="s">
        <v>78</v>
      </c>
      <c r="P330" t="str">
        <f>"CT066240                      "</f>
        <v xml:space="preserve">CT066240    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7.36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1</v>
      </c>
      <c r="BJ330">
        <v>2.4</v>
      </c>
      <c r="BK330">
        <v>3</v>
      </c>
      <c r="BL330">
        <v>40.07</v>
      </c>
      <c r="BM330">
        <v>6.01</v>
      </c>
      <c r="BN330">
        <v>46.08</v>
      </c>
      <c r="BO330">
        <v>46.08</v>
      </c>
      <c r="BQ330" t="s">
        <v>741</v>
      </c>
      <c r="BR330" t="s">
        <v>383</v>
      </c>
      <c r="BS330" s="2">
        <v>44349</v>
      </c>
      <c r="BT330" s="3">
        <v>0.40763888888888888</v>
      </c>
      <c r="BU330" t="s">
        <v>722</v>
      </c>
      <c r="BV330" t="s">
        <v>79</v>
      </c>
      <c r="BY330">
        <v>11888.84</v>
      </c>
      <c r="BZ330" t="s">
        <v>81</v>
      </c>
      <c r="CA330" t="s">
        <v>321</v>
      </c>
      <c r="CC330" t="s">
        <v>128</v>
      </c>
      <c r="CD330">
        <v>7441</v>
      </c>
      <c r="CE330" t="s">
        <v>505</v>
      </c>
      <c r="CF330" s="2">
        <v>44350</v>
      </c>
      <c r="CI330">
        <v>1</v>
      </c>
      <c r="CJ330">
        <v>1</v>
      </c>
      <c r="CK330">
        <v>22</v>
      </c>
      <c r="CL330" t="s">
        <v>80</v>
      </c>
    </row>
    <row r="331" spans="1:90" x14ac:dyDescent="0.25">
      <c r="A331" t="s">
        <v>378</v>
      </c>
      <c r="B331" t="s">
        <v>379</v>
      </c>
      <c r="C331" t="s">
        <v>72</v>
      </c>
      <c r="E331" t="str">
        <f>"GAB2003449"</f>
        <v>GAB2003449</v>
      </c>
      <c r="F331" s="2">
        <v>44348</v>
      </c>
      <c r="G331">
        <v>202112</v>
      </c>
      <c r="H331" t="s">
        <v>127</v>
      </c>
      <c r="I331" t="s">
        <v>128</v>
      </c>
      <c r="J331" t="s">
        <v>380</v>
      </c>
      <c r="K331" t="s">
        <v>75</v>
      </c>
      <c r="L331" t="s">
        <v>1190</v>
      </c>
      <c r="M331" t="s">
        <v>1191</v>
      </c>
      <c r="N331" t="s">
        <v>1192</v>
      </c>
      <c r="O331" t="s">
        <v>78</v>
      </c>
      <c r="P331" t="str">
        <f>"CT066270                      "</f>
        <v xml:space="preserve">CT066270  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18.25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1</v>
      </c>
      <c r="BJ331">
        <v>1.7</v>
      </c>
      <c r="BK331">
        <v>2</v>
      </c>
      <c r="BL331">
        <v>99.37</v>
      </c>
      <c r="BM331">
        <v>14.91</v>
      </c>
      <c r="BN331">
        <v>114.28</v>
      </c>
      <c r="BO331">
        <v>114.28</v>
      </c>
      <c r="BQ331" t="s">
        <v>1193</v>
      </c>
      <c r="BR331" t="s">
        <v>383</v>
      </c>
      <c r="BS331" s="2">
        <v>44350</v>
      </c>
      <c r="BT331" s="3">
        <v>0.6020833333333333</v>
      </c>
      <c r="BU331" t="s">
        <v>1194</v>
      </c>
      <c r="BV331" t="s">
        <v>79</v>
      </c>
      <c r="BY331">
        <v>8574.7199999999993</v>
      </c>
      <c r="BZ331" t="s">
        <v>81</v>
      </c>
      <c r="CA331" t="s">
        <v>1195</v>
      </c>
      <c r="CC331" t="s">
        <v>1191</v>
      </c>
      <c r="CD331">
        <v>8800</v>
      </c>
      <c r="CE331" t="s">
        <v>524</v>
      </c>
      <c r="CF331" s="2">
        <v>44350</v>
      </c>
      <c r="CI331">
        <v>3</v>
      </c>
      <c r="CJ331">
        <v>2</v>
      </c>
      <c r="CK331">
        <v>23</v>
      </c>
      <c r="CL331" t="s">
        <v>80</v>
      </c>
    </row>
    <row r="332" spans="1:90" x14ac:dyDescent="0.25">
      <c r="A332" t="s">
        <v>378</v>
      </c>
      <c r="B332" t="s">
        <v>379</v>
      </c>
      <c r="C332" t="s">
        <v>72</v>
      </c>
      <c r="E332" t="str">
        <f>"GAB2003420"</f>
        <v>GAB2003420</v>
      </c>
      <c r="F332" s="2">
        <v>44348</v>
      </c>
      <c r="G332">
        <v>202112</v>
      </c>
      <c r="H332" t="s">
        <v>127</v>
      </c>
      <c r="I332" t="s">
        <v>128</v>
      </c>
      <c r="J332" t="s">
        <v>380</v>
      </c>
      <c r="K332" t="s">
        <v>75</v>
      </c>
      <c r="L332" t="s">
        <v>127</v>
      </c>
      <c r="M332" t="s">
        <v>128</v>
      </c>
      <c r="N332" t="s">
        <v>544</v>
      </c>
      <c r="O332" t="s">
        <v>78</v>
      </c>
      <c r="P332" t="str">
        <f>"CT066232                      "</f>
        <v xml:space="preserve">CT066232  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7.36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1</v>
      </c>
      <c r="BJ332">
        <v>2.7</v>
      </c>
      <c r="BK332">
        <v>3</v>
      </c>
      <c r="BL332">
        <v>40.07</v>
      </c>
      <c r="BM332">
        <v>6.01</v>
      </c>
      <c r="BN332">
        <v>46.08</v>
      </c>
      <c r="BO332">
        <v>46.08</v>
      </c>
      <c r="BQ332" t="s">
        <v>545</v>
      </c>
      <c r="BR332" t="s">
        <v>383</v>
      </c>
      <c r="BS332" s="2">
        <v>44349</v>
      </c>
      <c r="BT332" s="3">
        <v>0.40069444444444446</v>
      </c>
      <c r="BU332" t="s">
        <v>333</v>
      </c>
      <c r="BV332" t="s">
        <v>79</v>
      </c>
      <c r="BY332">
        <v>13379.6</v>
      </c>
      <c r="BZ332" t="s">
        <v>81</v>
      </c>
      <c r="CA332" t="s">
        <v>137</v>
      </c>
      <c r="CC332" t="s">
        <v>128</v>
      </c>
      <c r="CD332">
        <v>7441</v>
      </c>
      <c r="CE332" t="s">
        <v>600</v>
      </c>
      <c r="CF332" s="2">
        <v>44350</v>
      </c>
      <c r="CI332">
        <v>1</v>
      </c>
      <c r="CJ332">
        <v>1</v>
      </c>
      <c r="CK332">
        <v>22</v>
      </c>
      <c r="CL332" t="s">
        <v>80</v>
      </c>
    </row>
    <row r="333" spans="1:90" x14ac:dyDescent="0.25">
      <c r="A333" t="s">
        <v>378</v>
      </c>
      <c r="B333" t="s">
        <v>379</v>
      </c>
      <c r="C333" t="s">
        <v>72</v>
      </c>
      <c r="E333" t="str">
        <f>"GAB2003445"</f>
        <v>GAB2003445</v>
      </c>
      <c r="F333" s="2">
        <v>44348</v>
      </c>
      <c r="G333">
        <v>202112</v>
      </c>
      <c r="H333" t="s">
        <v>127</v>
      </c>
      <c r="I333" t="s">
        <v>128</v>
      </c>
      <c r="J333" t="s">
        <v>380</v>
      </c>
      <c r="K333" t="s">
        <v>75</v>
      </c>
      <c r="L333" t="s">
        <v>107</v>
      </c>
      <c r="M333" t="s">
        <v>108</v>
      </c>
      <c r="N333" t="s">
        <v>862</v>
      </c>
      <c r="O333" t="s">
        <v>78</v>
      </c>
      <c r="P333" t="str">
        <f>"003628                        "</f>
        <v xml:space="preserve">003628  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11.77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1</v>
      </c>
      <c r="BJ333">
        <v>2.4</v>
      </c>
      <c r="BK333">
        <v>2.5</v>
      </c>
      <c r="BL333">
        <v>64.099999999999994</v>
      </c>
      <c r="BM333">
        <v>9.6199999999999992</v>
      </c>
      <c r="BN333">
        <v>73.72</v>
      </c>
      <c r="BO333">
        <v>73.72</v>
      </c>
      <c r="BQ333" t="s">
        <v>526</v>
      </c>
      <c r="BR333" t="s">
        <v>383</v>
      </c>
      <c r="BS333" s="2">
        <v>44350</v>
      </c>
      <c r="BT333" s="3">
        <v>0.37777777777777777</v>
      </c>
      <c r="BU333" t="s">
        <v>258</v>
      </c>
      <c r="BV333" t="s">
        <v>80</v>
      </c>
      <c r="BW333" t="s">
        <v>135</v>
      </c>
      <c r="BX333" t="s">
        <v>231</v>
      </c>
      <c r="BY333">
        <v>12105.33</v>
      </c>
      <c r="BZ333" t="s">
        <v>81</v>
      </c>
      <c r="CA333" t="s">
        <v>217</v>
      </c>
      <c r="CC333" t="s">
        <v>108</v>
      </c>
      <c r="CD333">
        <v>4001</v>
      </c>
      <c r="CE333" t="s">
        <v>478</v>
      </c>
      <c r="CF333" s="2">
        <v>44350</v>
      </c>
      <c r="CI333">
        <v>1</v>
      </c>
      <c r="CJ333">
        <v>2</v>
      </c>
      <c r="CK333">
        <v>21</v>
      </c>
      <c r="CL333" t="s">
        <v>80</v>
      </c>
    </row>
    <row r="334" spans="1:90" x14ac:dyDescent="0.25">
      <c r="A334" t="s">
        <v>378</v>
      </c>
      <c r="B334" t="s">
        <v>379</v>
      </c>
      <c r="C334" t="s">
        <v>72</v>
      </c>
      <c r="E334" t="str">
        <f>"GAB2003447"</f>
        <v>GAB2003447</v>
      </c>
      <c r="F334" s="2">
        <v>44348</v>
      </c>
      <c r="G334">
        <v>202112</v>
      </c>
      <c r="H334" t="s">
        <v>127</v>
      </c>
      <c r="I334" t="s">
        <v>128</v>
      </c>
      <c r="J334" t="s">
        <v>380</v>
      </c>
      <c r="K334" t="s">
        <v>75</v>
      </c>
      <c r="L334" t="s">
        <v>127</v>
      </c>
      <c r="M334" t="s">
        <v>128</v>
      </c>
      <c r="N334" t="s">
        <v>773</v>
      </c>
      <c r="O334" t="s">
        <v>78</v>
      </c>
      <c r="P334" t="str">
        <f>"003630                        "</f>
        <v xml:space="preserve">003630  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7.36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1</v>
      </c>
      <c r="BJ334">
        <v>3</v>
      </c>
      <c r="BK334">
        <v>3</v>
      </c>
      <c r="BL334">
        <v>40.07</v>
      </c>
      <c r="BM334">
        <v>6.01</v>
      </c>
      <c r="BN334">
        <v>46.08</v>
      </c>
      <c r="BO334">
        <v>46.08</v>
      </c>
      <c r="BQ334" t="s">
        <v>431</v>
      </c>
      <c r="BR334" t="s">
        <v>383</v>
      </c>
      <c r="BS334" s="2">
        <v>44349</v>
      </c>
      <c r="BT334" s="3">
        <v>0.48680555555555555</v>
      </c>
      <c r="BU334" t="s">
        <v>310</v>
      </c>
      <c r="BV334" t="s">
        <v>80</v>
      </c>
      <c r="BW334" t="s">
        <v>111</v>
      </c>
      <c r="BX334" t="s">
        <v>136</v>
      </c>
      <c r="BY334">
        <v>14993.88</v>
      </c>
      <c r="BZ334" t="s">
        <v>81</v>
      </c>
      <c r="CA334" t="s">
        <v>131</v>
      </c>
      <c r="CC334" t="s">
        <v>128</v>
      </c>
      <c r="CD334">
        <v>7441</v>
      </c>
      <c r="CE334" t="s">
        <v>774</v>
      </c>
      <c r="CF334" s="2">
        <v>44350</v>
      </c>
      <c r="CI334">
        <v>1</v>
      </c>
      <c r="CJ334">
        <v>1</v>
      </c>
      <c r="CK334">
        <v>22</v>
      </c>
      <c r="CL334" t="s">
        <v>80</v>
      </c>
    </row>
    <row r="335" spans="1:90" x14ac:dyDescent="0.25">
      <c r="A335" t="s">
        <v>378</v>
      </c>
      <c r="B335" t="s">
        <v>379</v>
      </c>
      <c r="C335" t="s">
        <v>72</v>
      </c>
      <c r="E335" t="str">
        <f>"GAB2003486"</f>
        <v>GAB2003486</v>
      </c>
      <c r="F335" s="2">
        <v>44350</v>
      </c>
      <c r="G335">
        <v>202112</v>
      </c>
      <c r="H335" t="s">
        <v>127</v>
      </c>
      <c r="I335" t="s">
        <v>128</v>
      </c>
      <c r="J335" t="s">
        <v>380</v>
      </c>
      <c r="K335" t="s">
        <v>75</v>
      </c>
      <c r="L335" t="s">
        <v>473</v>
      </c>
      <c r="M335" t="s">
        <v>474</v>
      </c>
      <c r="N335" t="s">
        <v>475</v>
      </c>
      <c r="O335" t="s">
        <v>78</v>
      </c>
      <c r="P335" t="str">
        <f>"CT066312 CT066332             "</f>
        <v xml:space="preserve">CT066312 CT066332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18.66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1</v>
      </c>
      <c r="BJ335">
        <v>1.8</v>
      </c>
      <c r="BK335">
        <v>2</v>
      </c>
      <c r="BL335">
        <v>99.78</v>
      </c>
      <c r="BM335">
        <v>14.97</v>
      </c>
      <c r="BN335">
        <v>114.75</v>
      </c>
      <c r="BO335">
        <v>114.75</v>
      </c>
      <c r="BQ335" t="s">
        <v>476</v>
      </c>
      <c r="BR335" t="s">
        <v>383</v>
      </c>
      <c r="BS335" s="2">
        <v>44351</v>
      </c>
      <c r="BT335" s="3">
        <v>0.375</v>
      </c>
      <c r="BU335" t="s">
        <v>954</v>
      </c>
      <c r="BV335" t="s">
        <v>79</v>
      </c>
      <c r="BY335">
        <v>8991.18</v>
      </c>
      <c r="BZ335" t="s">
        <v>81</v>
      </c>
      <c r="CA335" t="s">
        <v>392</v>
      </c>
      <c r="CC335" t="s">
        <v>474</v>
      </c>
      <c r="CD335">
        <v>2515</v>
      </c>
      <c r="CE335" t="s">
        <v>518</v>
      </c>
      <c r="CF335" s="2">
        <v>44352</v>
      </c>
      <c r="CI335">
        <v>1</v>
      </c>
      <c r="CJ335">
        <v>1</v>
      </c>
      <c r="CK335">
        <v>23</v>
      </c>
      <c r="CL335" t="s">
        <v>80</v>
      </c>
    </row>
    <row r="336" spans="1:90" x14ac:dyDescent="0.25">
      <c r="A336" t="s">
        <v>378</v>
      </c>
      <c r="B336" t="s">
        <v>379</v>
      </c>
      <c r="C336" t="s">
        <v>72</v>
      </c>
      <c r="E336" t="str">
        <f>"GAB2003487"</f>
        <v>GAB2003487</v>
      </c>
      <c r="F336" s="2">
        <v>44350</v>
      </c>
      <c r="G336">
        <v>202112</v>
      </c>
      <c r="H336" t="s">
        <v>127</v>
      </c>
      <c r="I336" t="s">
        <v>128</v>
      </c>
      <c r="J336" t="s">
        <v>380</v>
      </c>
      <c r="K336" t="s">
        <v>75</v>
      </c>
      <c r="L336" t="s">
        <v>127</v>
      </c>
      <c r="M336" t="s">
        <v>128</v>
      </c>
      <c r="N336" t="s">
        <v>1095</v>
      </c>
      <c r="O336" t="s">
        <v>78</v>
      </c>
      <c r="P336" t="str">
        <f>"CT066331                      "</f>
        <v xml:space="preserve">CT066331    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7.52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0.4</v>
      </c>
      <c r="BJ336">
        <v>2</v>
      </c>
      <c r="BK336">
        <v>2</v>
      </c>
      <c r="BL336">
        <v>40.229999999999997</v>
      </c>
      <c r="BM336">
        <v>6.03</v>
      </c>
      <c r="BN336">
        <v>46.26</v>
      </c>
      <c r="BO336">
        <v>46.26</v>
      </c>
      <c r="BQ336" t="s">
        <v>1096</v>
      </c>
      <c r="BR336" t="s">
        <v>383</v>
      </c>
      <c r="BS336" s="2">
        <v>44351</v>
      </c>
      <c r="BT336" s="3">
        <v>0.4993055555555555</v>
      </c>
      <c r="BU336" t="s">
        <v>1196</v>
      </c>
      <c r="BV336" t="s">
        <v>80</v>
      </c>
      <c r="BW336" t="s">
        <v>111</v>
      </c>
      <c r="BX336" t="s">
        <v>159</v>
      </c>
      <c r="BY336">
        <v>9945.6</v>
      </c>
      <c r="CA336" t="s">
        <v>376</v>
      </c>
      <c r="CC336" t="s">
        <v>128</v>
      </c>
      <c r="CD336">
        <v>7550</v>
      </c>
      <c r="CE336" t="s">
        <v>478</v>
      </c>
      <c r="CF336" s="2">
        <v>44354</v>
      </c>
      <c r="CI336">
        <v>1</v>
      </c>
      <c r="CJ336">
        <v>1</v>
      </c>
      <c r="CK336">
        <v>22</v>
      </c>
      <c r="CL336" t="s">
        <v>80</v>
      </c>
    </row>
    <row r="337" spans="1:90" x14ac:dyDescent="0.25">
      <c r="A337" t="s">
        <v>378</v>
      </c>
      <c r="B337" t="s">
        <v>379</v>
      </c>
      <c r="C337" t="s">
        <v>72</v>
      </c>
      <c r="E337" t="str">
        <f>"GAB2003480"</f>
        <v>GAB2003480</v>
      </c>
      <c r="F337" s="2">
        <v>44350</v>
      </c>
      <c r="G337">
        <v>202112</v>
      </c>
      <c r="H337" t="s">
        <v>127</v>
      </c>
      <c r="I337" t="s">
        <v>128</v>
      </c>
      <c r="J337" t="s">
        <v>380</v>
      </c>
      <c r="K337" t="s">
        <v>75</v>
      </c>
      <c r="L337" t="s">
        <v>127</v>
      </c>
      <c r="M337" t="s">
        <v>128</v>
      </c>
      <c r="N337" t="s">
        <v>740</v>
      </c>
      <c r="O337" t="s">
        <v>78</v>
      </c>
      <c r="P337" t="str">
        <f>"CT066323                      "</f>
        <v xml:space="preserve">CT066323    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7.52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0.2</v>
      </c>
      <c r="BJ337">
        <v>1.6</v>
      </c>
      <c r="BK337">
        <v>2</v>
      </c>
      <c r="BL337">
        <v>40.229999999999997</v>
      </c>
      <c r="BM337">
        <v>6.03</v>
      </c>
      <c r="BN337">
        <v>46.26</v>
      </c>
      <c r="BO337">
        <v>46.26</v>
      </c>
      <c r="BQ337" t="s">
        <v>741</v>
      </c>
      <c r="BR337" t="s">
        <v>383</v>
      </c>
      <c r="BS337" s="2">
        <v>44351</v>
      </c>
      <c r="BT337" s="3">
        <v>0.39999999999999997</v>
      </c>
      <c r="BU337" t="s">
        <v>722</v>
      </c>
      <c r="BV337" t="s">
        <v>79</v>
      </c>
      <c r="BY337">
        <v>8009.32</v>
      </c>
      <c r="CA337" t="s">
        <v>321</v>
      </c>
      <c r="CC337" t="s">
        <v>128</v>
      </c>
      <c r="CD337">
        <v>7441</v>
      </c>
      <c r="CE337" t="s">
        <v>505</v>
      </c>
      <c r="CF337" s="2">
        <v>44354</v>
      </c>
      <c r="CI337">
        <v>1</v>
      </c>
      <c r="CJ337">
        <v>1</v>
      </c>
      <c r="CK337">
        <v>22</v>
      </c>
      <c r="CL337" t="s">
        <v>80</v>
      </c>
    </row>
    <row r="338" spans="1:90" x14ac:dyDescent="0.25">
      <c r="A338" t="s">
        <v>378</v>
      </c>
      <c r="B338" t="s">
        <v>379</v>
      </c>
      <c r="C338" t="s">
        <v>72</v>
      </c>
      <c r="E338" t="str">
        <f>"GAB2003482"</f>
        <v>GAB2003482</v>
      </c>
      <c r="F338" s="2">
        <v>44350</v>
      </c>
      <c r="G338">
        <v>202112</v>
      </c>
      <c r="H338" t="s">
        <v>127</v>
      </c>
      <c r="I338" t="s">
        <v>128</v>
      </c>
      <c r="J338" t="s">
        <v>380</v>
      </c>
      <c r="K338" t="s">
        <v>75</v>
      </c>
      <c r="L338" t="s">
        <v>157</v>
      </c>
      <c r="M338" t="s">
        <v>157</v>
      </c>
      <c r="N338" t="s">
        <v>538</v>
      </c>
      <c r="O338" t="s">
        <v>78</v>
      </c>
      <c r="P338" t="str">
        <f>"CT066324                      "</f>
        <v xml:space="preserve">CT066324    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13.54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0.2</v>
      </c>
      <c r="BJ338">
        <v>1.9</v>
      </c>
      <c r="BK338">
        <v>2</v>
      </c>
      <c r="BL338">
        <v>72.42</v>
      </c>
      <c r="BM338">
        <v>10.86</v>
      </c>
      <c r="BN338">
        <v>83.28</v>
      </c>
      <c r="BO338">
        <v>83.28</v>
      </c>
      <c r="BQ338" t="s">
        <v>539</v>
      </c>
      <c r="BR338" t="s">
        <v>383</v>
      </c>
      <c r="BS338" s="2">
        <v>44351</v>
      </c>
      <c r="BT338" s="3">
        <v>0.3979166666666667</v>
      </c>
      <c r="BU338" t="s">
        <v>289</v>
      </c>
      <c r="BV338" t="s">
        <v>79</v>
      </c>
      <c r="BY338">
        <v>9307.25</v>
      </c>
      <c r="CA338" t="s">
        <v>298</v>
      </c>
      <c r="CC338" t="s">
        <v>157</v>
      </c>
      <c r="CD338">
        <v>7646</v>
      </c>
      <c r="CE338" t="s">
        <v>515</v>
      </c>
      <c r="CF338" s="2">
        <v>44354</v>
      </c>
      <c r="CI338">
        <v>1</v>
      </c>
      <c r="CJ338">
        <v>1</v>
      </c>
      <c r="CK338">
        <v>24</v>
      </c>
      <c r="CL338" t="s">
        <v>80</v>
      </c>
    </row>
    <row r="339" spans="1:90" x14ac:dyDescent="0.25">
      <c r="A339" t="s">
        <v>378</v>
      </c>
      <c r="B339" t="s">
        <v>379</v>
      </c>
      <c r="C339" t="s">
        <v>72</v>
      </c>
      <c r="E339" t="str">
        <f>"GAB2003546"</f>
        <v>GAB2003546</v>
      </c>
      <c r="F339" s="2">
        <v>44355</v>
      </c>
      <c r="G339">
        <v>202112</v>
      </c>
      <c r="H339" t="s">
        <v>127</v>
      </c>
      <c r="I339" t="s">
        <v>128</v>
      </c>
      <c r="J339" t="s">
        <v>380</v>
      </c>
      <c r="K339" t="s">
        <v>75</v>
      </c>
      <c r="L339" t="s">
        <v>107</v>
      </c>
      <c r="M339" t="s">
        <v>108</v>
      </c>
      <c r="N339" t="s">
        <v>1197</v>
      </c>
      <c r="O339" t="s">
        <v>230</v>
      </c>
      <c r="P339" t="str">
        <f>"003686 003687 003688          "</f>
        <v xml:space="preserve">003686 003687 003688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19.71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0.9</v>
      </c>
      <c r="BJ339">
        <v>2.6</v>
      </c>
      <c r="BK339">
        <v>3</v>
      </c>
      <c r="BL339">
        <v>110.42</v>
      </c>
      <c r="BM339">
        <v>16.559999999999999</v>
      </c>
      <c r="BN339">
        <v>126.98</v>
      </c>
      <c r="BO339">
        <v>126.98</v>
      </c>
      <c r="BQ339" t="s">
        <v>347</v>
      </c>
      <c r="BR339" t="s">
        <v>383</v>
      </c>
      <c r="BS339" s="2">
        <v>44357</v>
      </c>
      <c r="BT339" s="3">
        <v>0.51736111111111105</v>
      </c>
      <c r="BU339" t="s">
        <v>1198</v>
      </c>
      <c r="BV339" t="s">
        <v>79</v>
      </c>
      <c r="BY339">
        <v>12936</v>
      </c>
      <c r="CA339" t="s">
        <v>199</v>
      </c>
      <c r="CC339" t="s">
        <v>108</v>
      </c>
      <c r="CD339">
        <v>4001</v>
      </c>
      <c r="CE339" t="s">
        <v>99</v>
      </c>
      <c r="CF339" s="2">
        <v>44358</v>
      </c>
      <c r="CI339">
        <v>2</v>
      </c>
      <c r="CJ339">
        <v>2</v>
      </c>
      <c r="CK339" t="s">
        <v>234</v>
      </c>
      <c r="CL339" t="s">
        <v>80</v>
      </c>
    </row>
    <row r="340" spans="1:90" x14ac:dyDescent="0.25">
      <c r="A340" t="s">
        <v>378</v>
      </c>
      <c r="B340" t="s">
        <v>379</v>
      </c>
      <c r="C340" t="s">
        <v>72</v>
      </c>
      <c r="E340" t="str">
        <f>"GAB2003543"</f>
        <v>GAB2003543</v>
      </c>
      <c r="F340" s="2">
        <v>44355</v>
      </c>
      <c r="G340">
        <v>202112</v>
      </c>
      <c r="H340" t="s">
        <v>127</v>
      </c>
      <c r="I340" t="s">
        <v>128</v>
      </c>
      <c r="J340" t="s">
        <v>380</v>
      </c>
      <c r="K340" t="s">
        <v>75</v>
      </c>
      <c r="L340" t="s">
        <v>109</v>
      </c>
      <c r="M340" t="s">
        <v>110</v>
      </c>
      <c r="N340" t="s">
        <v>408</v>
      </c>
      <c r="O340" t="s">
        <v>230</v>
      </c>
      <c r="P340" t="str">
        <f>"CT066414                      "</f>
        <v xml:space="preserve">CT066414    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29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7.7</v>
      </c>
      <c r="BJ340">
        <v>25.9</v>
      </c>
      <c r="BK340">
        <v>26</v>
      </c>
      <c r="BL340">
        <v>160.08000000000001</v>
      </c>
      <c r="BM340">
        <v>24.01</v>
      </c>
      <c r="BN340">
        <v>184.09</v>
      </c>
      <c r="BO340">
        <v>184.09</v>
      </c>
      <c r="BQ340" t="s">
        <v>1199</v>
      </c>
      <c r="BR340" t="s">
        <v>383</v>
      </c>
      <c r="BS340" s="2">
        <v>44357</v>
      </c>
      <c r="BT340" s="3">
        <v>0.40208333333333335</v>
      </c>
      <c r="BU340" t="s">
        <v>328</v>
      </c>
      <c r="BV340" t="s">
        <v>79</v>
      </c>
      <c r="BY340">
        <v>129631.67999999999</v>
      </c>
      <c r="CA340" t="s">
        <v>1200</v>
      </c>
      <c r="CC340" t="s">
        <v>110</v>
      </c>
      <c r="CD340">
        <v>2193</v>
      </c>
      <c r="CE340" t="s">
        <v>99</v>
      </c>
      <c r="CF340" s="2">
        <v>44357</v>
      </c>
      <c r="CI340">
        <v>2</v>
      </c>
      <c r="CJ340">
        <v>2</v>
      </c>
      <c r="CK340" t="s">
        <v>234</v>
      </c>
      <c r="CL340" t="s">
        <v>80</v>
      </c>
    </row>
    <row r="341" spans="1:90" x14ac:dyDescent="0.25">
      <c r="A341" t="s">
        <v>378</v>
      </c>
      <c r="B341" t="s">
        <v>379</v>
      </c>
      <c r="C341" t="s">
        <v>72</v>
      </c>
      <c r="E341" t="str">
        <f>"GAB2003544"</f>
        <v>GAB2003544</v>
      </c>
      <c r="F341" s="2">
        <v>44355</v>
      </c>
      <c r="G341">
        <v>202112</v>
      </c>
      <c r="H341" t="s">
        <v>127</v>
      </c>
      <c r="I341" t="s">
        <v>128</v>
      </c>
      <c r="J341" t="s">
        <v>380</v>
      </c>
      <c r="K341" t="s">
        <v>75</v>
      </c>
      <c r="L341" t="s">
        <v>107</v>
      </c>
      <c r="M341" t="s">
        <v>108</v>
      </c>
      <c r="N341" t="s">
        <v>1201</v>
      </c>
      <c r="O341" t="s">
        <v>230</v>
      </c>
      <c r="P341" t="str">
        <f>"CT066405                      "</f>
        <v xml:space="preserve">CT066405    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19.71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2.9</v>
      </c>
      <c r="BJ341">
        <v>8.5</v>
      </c>
      <c r="BK341">
        <v>9</v>
      </c>
      <c r="BL341">
        <v>110.42</v>
      </c>
      <c r="BM341">
        <v>16.559999999999999</v>
      </c>
      <c r="BN341">
        <v>126.98</v>
      </c>
      <c r="BO341">
        <v>126.98</v>
      </c>
      <c r="BQ341" t="s">
        <v>1202</v>
      </c>
      <c r="BR341" t="s">
        <v>383</v>
      </c>
      <c r="BS341" s="2">
        <v>44357</v>
      </c>
      <c r="BT341" s="3">
        <v>0.3972222222222222</v>
      </c>
      <c r="BU341" t="s">
        <v>1203</v>
      </c>
      <c r="BV341" t="s">
        <v>79</v>
      </c>
      <c r="BY341">
        <v>42653.21</v>
      </c>
      <c r="CA341" t="s">
        <v>1204</v>
      </c>
      <c r="CC341" t="s">
        <v>108</v>
      </c>
      <c r="CD341">
        <v>4091</v>
      </c>
      <c r="CE341" t="s">
        <v>99</v>
      </c>
      <c r="CF341" s="2">
        <v>44357</v>
      </c>
      <c r="CI341">
        <v>2</v>
      </c>
      <c r="CJ341">
        <v>2</v>
      </c>
      <c r="CK341" t="s">
        <v>234</v>
      </c>
      <c r="CL341" t="s">
        <v>80</v>
      </c>
    </row>
    <row r="342" spans="1:90" x14ac:dyDescent="0.25">
      <c r="A342" t="s">
        <v>378</v>
      </c>
      <c r="B342" t="s">
        <v>379</v>
      </c>
      <c r="C342" t="s">
        <v>72</v>
      </c>
      <c r="E342" t="str">
        <f>"GAB2003566"</f>
        <v>GAB2003566</v>
      </c>
      <c r="F342" s="2">
        <v>44355</v>
      </c>
      <c r="G342">
        <v>202112</v>
      </c>
      <c r="H342" t="s">
        <v>127</v>
      </c>
      <c r="I342" t="s">
        <v>128</v>
      </c>
      <c r="J342" t="s">
        <v>380</v>
      </c>
      <c r="K342" t="s">
        <v>75</v>
      </c>
      <c r="L342" t="s">
        <v>500</v>
      </c>
      <c r="M342" t="s">
        <v>501</v>
      </c>
      <c r="N342" t="s">
        <v>914</v>
      </c>
      <c r="O342" t="s">
        <v>230</v>
      </c>
      <c r="P342" t="str">
        <f>"CT066464                      "</f>
        <v xml:space="preserve">CT066464    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23.47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2</v>
      </c>
      <c r="BI342">
        <v>0.7</v>
      </c>
      <c r="BJ342">
        <v>4.4000000000000004</v>
      </c>
      <c r="BK342">
        <v>5</v>
      </c>
      <c r="BL342">
        <v>130.53</v>
      </c>
      <c r="BM342">
        <v>19.579999999999998</v>
      </c>
      <c r="BN342">
        <v>150.11000000000001</v>
      </c>
      <c r="BO342">
        <v>150.11000000000001</v>
      </c>
      <c r="BQ342" t="s">
        <v>1205</v>
      </c>
      <c r="BR342" t="s">
        <v>383</v>
      </c>
      <c r="BS342" s="2">
        <v>44357</v>
      </c>
      <c r="BT342" s="3">
        <v>0.3923611111111111</v>
      </c>
      <c r="BU342" t="s">
        <v>499</v>
      </c>
      <c r="BV342" t="s">
        <v>79</v>
      </c>
      <c r="BY342">
        <v>21885.96</v>
      </c>
      <c r="CA342" t="s">
        <v>1029</v>
      </c>
      <c r="CC342" t="s">
        <v>501</v>
      </c>
      <c r="CD342">
        <v>8301</v>
      </c>
      <c r="CE342" t="s">
        <v>99</v>
      </c>
      <c r="CF342" s="2">
        <v>44357</v>
      </c>
      <c r="CI342">
        <v>2</v>
      </c>
      <c r="CJ342">
        <v>2</v>
      </c>
      <c r="CK342" t="s">
        <v>237</v>
      </c>
      <c r="CL342" t="s">
        <v>80</v>
      </c>
    </row>
    <row r="343" spans="1:90" x14ac:dyDescent="0.25">
      <c r="A343" t="s">
        <v>378</v>
      </c>
      <c r="B343" t="s">
        <v>379</v>
      </c>
      <c r="C343" t="s">
        <v>72</v>
      </c>
      <c r="E343" t="str">
        <f>"GAB2003542"</f>
        <v>GAB2003542</v>
      </c>
      <c r="F343" s="2">
        <v>44355</v>
      </c>
      <c r="G343">
        <v>202112</v>
      </c>
      <c r="H343" t="s">
        <v>127</v>
      </c>
      <c r="I343" t="s">
        <v>128</v>
      </c>
      <c r="J343" t="s">
        <v>380</v>
      </c>
      <c r="K343" t="s">
        <v>75</v>
      </c>
      <c r="L343" t="s">
        <v>358</v>
      </c>
      <c r="M343" t="s">
        <v>359</v>
      </c>
      <c r="N343" t="s">
        <v>1206</v>
      </c>
      <c r="O343" t="s">
        <v>230</v>
      </c>
      <c r="P343" t="str">
        <f>"CT066407                      "</f>
        <v xml:space="preserve">CT066407    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51.79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2</v>
      </c>
      <c r="BI343">
        <v>18.7</v>
      </c>
      <c r="BJ343">
        <v>52.5</v>
      </c>
      <c r="BK343">
        <v>53</v>
      </c>
      <c r="BL343">
        <v>281.95999999999998</v>
      </c>
      <c r="BM343">
        <v>42.29</v>
      </c>
      <c r="BN343">
        <v>324.25</v>
      </c>
      <c r="BO343">
        <v>324.25</v>
      </c>
      <c r="BQ343" t="s">
        <v>386</v>
      </c>
      <c r="BR343" t="s">
        <v>383</v>
      </c>
      <c r="BS343" s="2">
        <v>44358</v>
      </c>
      <c r="BT343" s="3">
        <v>0.53819444444444442</v>
      </c>
      <c r="BU343" t="s">
        <v>1207</v>
      </c>
      <c r="BV343" t="s">
        <v>80</v>
      </c>
      <c r="BW343" t="s">
        <v>88</v>
      </c>
      <c r="BX343" t="s">
        <v>1003</v>
      </c>
      <c r="BY343">
        <v>262377.52</v>
      </c>
      <c r="CC343" t="s">
        <v>359</v>
      </c>
      <c r="CD343">
        <v>9301</v>
      </c>
      <c r="CE343" t="s">
        <v>99</v>
      </c>
      <c r="CF343" s="2">
        <v>44358</v>
      </c>
      <c r="CI343">
        <v>2</v>
      </c>
      <c r="CJ343">
        <v>3</v>
      </c>
      <c r="CK343" t="s">
        <v>234</v>
      </c>
      <c r="CL343" t="s">
        <v>80</v>
      </c>
    </row>
    <row r="344" spans="1:90" x14ac:dyDescent="0.25">
      <c r="A344" t="s">
        <v>378</v>
      </c>
      <c r="B344" t="s">
        <v>379</v>
      </c>
      <c r="C344" t="s">
        <v>72</v>
      </c>
      <c r="E344" t="str">
        <f>"GAB2003553"</f>
        <v>GAB2003553</v>
      </c>
      <c r="F344" s="2">
        <v>44355</v>
      </c>
      <c r="G344">
        <v>202112</v>
      </c>
      <c r="H344" t="s">
        <v>127</v>
      </c>
      <c r="I344" t="s">
        <v>128</v>
      </c>
      <c r="J344" t="s">
        <v>380</v>
      </c>
      <c r="K344" t="s">
        <v>75</v>
      </c>
      <c r="L344" t="s">
        <v>109</v>
      </c>
      <c r="M344" t="s">
        <v>110</v>
      </c>
      <c r="N344" t="s">
        <v>564</v>
      </c>
      <c r="O344" t="s">
        <v>230</v>
      </c>
      <c r="P344" t="str">
        <f>"CT066460                      "</f>
        <v xml:space="preserve">CT066460    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19.71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0.3</v>
      </c>
      <c r="BJ344">
        <v>2.4</v>
      </c>
      <c r="BK344">
        <v>3</v>
      </c>
      <c r="BL344">
        <v>110.42</v>
      </c>
      <c r="BM344">
        <v>16.559999999999999</v>
      </c>
      <c r="BN344">
        <v>126.98</v>
      </c>
      <c r="BO344">
        <v>126.98</v>
      </c>
      <c r="BQ344" t="s">
        <v>565</v>
      </c>
      <c r="BR344" t="s">
        <v>383</v>
      </c>
      <c r="BS344" s="2">
        <v>44356</v>
      </c>
      <c r="BT344" s="3">
        <v>0.58680555555555558</v>
      </c>
      <c r="BU344" t="s">
        <v>1208</v>
      </c>
      <c r="BV344" t="s">
        <v>79</v>
      </c>
      <c r="BY344">
        <v>12169.5</v>
      </c>
      <c r="CA344" t="s">
        <v>1107</v>
      </c>
      <c r="CC344" t="s">
        <v>110</v>
      </c>
      <c r="CD344">
        <v>2191</v>
      </c>
      <c r="CE344" t="s">
        <v>99</v>
      </c>
      <c r="CF344" s="2">
        <v>44356</v>
      </c>
      <c r="CI344">
        <v>2</v>
      </c>
      <c r="CJ344">
        <v>1</v>
      </c>
      <c r="CK344" t="s">
        <v>234</v>
      </c>
      <c r="CL344" t="s">
        <v>80</v>
      </c>
    </row>
    <row r="345" spans="1:90" x14ac:dyDescent="0.25">
      <c r="A345" t="s">
        <v>378</v>
      </c>
      <c r="B345" t="s">
        <v>379</v>
      </c>
      <c r="C345" t="s">
        <v>72</v>
      </c>
      <c r="E345" t="str">
        <f>"GAB2003552"</f>
        <v>GAB2003552</v>
      </c>
      <c r="F345" s="2">
        <v>44355</v>
      </c>
      <c r="G345">
        <v>202112</v>
      </c>
      <c r="H345" t="s">
        <v>127</v>
      </c>
      <c r="I345" t="s">
        <v>128</v>
      </c>
      <c r="J345" t="s">
        <v>380</v>
      </c>
      <c r="K345" t="s">
        <v>75</v>
      </c>
      <c r="L345" t="s">
        <v>241</v>
      </c>
      <c r="M345" t="s">
        <v>242</v>
      </c>
      <c r="N345" t="s">
        <v>662</v>
      </c>
      <c r="O345" t="s">
        <v>230</v>
      </c>
      <c r="P345" t="str">
        <f>"CT066455 CT066454 CT066453    "</f>
        <v xml:space="preserve">CT066455 CT066454 CT066453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70.55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3</v>
      </c>
      <c r="BI345">
        <v>21.1</v>
      </c>
      <c r="BJ345">
        <v>48.7</v>
      </c>
      <c r="BK345">
        <v>49</v>
      </c>
      <c r="BL345">
        <v>382.29</v>
      </c>
      <c r="BM345">
        <v>57.34</v>
      </c>
      <c r="BN345">
        <v>439.63</v>
      </c>
      <c r="BO345">
        <v>439.63</v>
      </c>
      <c r="BQ345" t="s">
        <v>1209</v>
      </c>
      <c r="BR345" t="s">
        <v>383</v>
      </c>
      <c r="BS345" s="2">
        <v>44357</v>
      </c>
      <c r="BT345" s="3">
        <v>0.40763888888888888</v>
      </c>
      <c r="BU345" t="s">
        <v>1210</v>
      </c>
      <c r="BV345" t="s">
        <v>79</v>
      </c>
      <c r="BY345">
        <v>243613.9</v>
      </c>
      <c r="CA345" t="s">
        <v>664</v>
      </c>
      <c r="CC345" t="s">
        <v>242</v>
      </c>
      <c r="CD345">
        <v>699</v>
      </c>
      <c r="CE345" t="s">
        <v>99</v>
      </c>
      <c r="CF345" s="2">
        <v>44357</v>
      </c>
      <c r="CI345">
        <v>3</v>
      </c>
      <c r="CJ345">
        <v>2</v>
      </c>
      <c r="CK345" t="s">
        <v>393</v>
      </c>
      <c r="CL345" t="s">
        <v>80</v>
      </c>
    </row>
    <row r="346" spans="1:90" x14ac:dyDescent="0.25">
      <c r="A346" t="s">
        <v>378</v>
      </c>
      <c r="B346" t="s">
        <v>379</v>
      </c>
      <c r="C346" t="s">
        <v>72</v>
      </c>
      <c r="E346" t="str">
        <f>"GAB2003549"</f>
        <v>GAB2003549</v>
      </c>
      <c r="F346" s="2">
        <v>44355</v>
      </c>
      <c r="G346">
        <v>202112</v>
      </c>
      <c r="H346" t="s">
        <v>127</v>
      </c>
      <c r="I346" t="s">
        <v>128</v>
      </c>
      <c r="J346" t="s">
        <v>380</v>
      </c>
      <c r="K346" t="s">
        <v>75</v>
      </c>
      <c r="L346" t="s">
        <v>143</v>
      </c>
      <c r="M346" t="s">
        <v>144</v>
      </c>
      <c r="N346" t="s">
        <v>1211</v>
      </c>
      <c r="O346" t="s">
        <v>230</v>
      </c>
      <c r="P346" t="str">
        <f>"CT066445                      "</f>
        <v xml:space="preserve">CT066445    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16.55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1.8</v>
      </c>
      <c r="BJ346">
        <v>3.9</v>
      </c>
      <c r="BK346">
        <v>4</v>
      </c>
      <c r="BL346">
        <v>93.51</v>
      </c>
      <c r="BM346">
        <v>14.03</v>
      </c>
      <c r="BN346">
        <v>107.54</v>
      </c>
      <c r="BO346">
        <v>107.54</v>
      </c>
      <c r="BQ346" t="s">
        <v>1212</v>
      </c>
      <c r="BR346" t="s">
        <v>383</v>
      </c>
      <c r="BS346" s="2">
        <v>44356</v>
      </c>
      <c r="BT346" s="3">
        <v>0.48680555555555555</v>
      </c>
      <c r="BU346" t="s">
        <v>1213</v>
      </c>
      <c r="BV346" t="s">
        <v>79</v>
      </c>
      <c r="BY346">
        <v>19680.3</v>
      </c>
      <c r="CA346" t="s">
        <v>145</v>
      </c>
      <c r="CC346" t="s">
        <v>144</v>
      </c>
      <c r="CD346">
        <v>6850</v>
      </c>
      <c r="CE346" t="s">
        <v>99</v>
      </c>
      <c r="CF346" s="2">
        <v>44357</v>
      </c>
      <c r="CI346">
        <v>2</v>
      </c>
      <c r="CJ346">
        <v>1</v>
      </c>
      <c r="CK346" t="s">
        <v>265</v>
      </c>
      <c r="CL346" t="s">
        <v>80</v>
      </c>
    </row>
    <row r="347" spans="1:90" x14ac:dyDescent="0.25">
      <c r="A347" t="s">
        <v>378</v>
      </c>
      <c r="B347" t="s">
        <v>379</v>
      </c>
      <c r="C347" t="s">
        <v>72</v>
      </c>
      <c r="E347" t="str">
        <f>"009941509065"</f>
        <v>009941509065</v>
      </c>
      <c r="F347" s="2">
        <v>44351</v>
      </c>
      <c r="G347">
        <v>202112</v>
      </c>
      <c r="H347" t="s">
        <v>107</v>
      </c>
      <c r="I347" t="s">
        <v>108</v>
      </c>
      <c r="J347" t="s">
        <v>1214</v>
      </c>
      <c r="K347" t="s">
        <v>75</v>
      </c>
      <c r="L347" t="s">
        <v>235</v>
      </c>
      <c r="M347" t="s">
        <v>128</v>
      </c>
      <c r="N347" t="s">
        <v>460</v>
      </c>
      <c r="O347" t="s">
        <v>230</v>
      </c>
      <c r="P347" t="str">
        <f>"                              "</f>
        <v xml:space="preserve">             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19.71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2</v>
      </c>
      <c r="BJ347">
        <v>3.4</v>
      </c>
      <c r="BK347">
        <v>4</v>
      </c>
      <c r="BL347">
        <v>110.42</v>
      </c>
      <c r="BM347">
        <v>16.559999999999999</v>
      </c>
      <c r="BN347">
        <v>126.98</v>
      </c>
      <c r="BO347">
        <v>126.98</v>
      </c>
      <c r="BR347" t="s">
        <v>1215</v>
      </c>
      <c r="BS347" s="2">
        <v>44354</v>
      </c>
      <c r="BT347" s="3">
        <v>0.51041666666666663</v>
      </c>
      <c r="BU347" t="s">
        <v>555</v>
      </c>
      <c r="BV347" t="s">
        <v>79</v>
      </c>
      <c r="BY347">
        <v>17226</v>
      </c>
      <c r="CA347" t="s">
        <v>130</v>
      </c>
      <c r="CC347" t="s">
        <v>128</v>
      </c>
      <c r="CD347">
        <v>7485</v>
      </c>
      <c r="CE347" t="s">
        <v>99</v>
      </c>
      <c r="CF347" s="2">
        <v>44355</v>
      </c>
      <c r="CI347">
        <v>3</v>
      </c>
      <c r="CJ347">
        <v>1</v>
      </c>
      <c r="CK347" t="s">
        <v>234</v>
      </c>
      <c r="CL347" t="s">
        <v>80</v>
      </c>
    </row>
    <row r="348" spans="1:90" x14ac:dyDescent="0.25">
      <c r="A348" t="s">
        <v>378</v>
      </c>
      <c r="B348" t="s">
        <v>379</v>
      </c>
      <c r="C348" t="s">
        <v>72</v>
      </c>
      <c r="E348" t="str">
        <f>"009940773424"</f>
        <v>009940773424</v>
      </c>
      <c r="F348" s="2">
        <v>44348</v>
      </c>
      <c r="G348">
        <v>202112</v>
      </c>
      <c r="H348" t="s">
        <v>267</v>
      </c>
      <c r="I348" t="s">
        <v>268</v>
      </c>
      <c r="J348" t="s">
        <v>548</v>
      </c>
      <c r="K348" t="s">
        <v>75</v>
      </c>
      <c r="L348" t="s">
        <v>235</v>
      </c>
      <c r="M348" t="s">
        <v>128</v>
      </c>
      <c r="N348" t="s">
        <v>460</v>
      </c>
      <c r="O348" t="s">
        <v>230</v>
      </c>
      <c r="P348" t="str">
        <f>"NO REF                        "</f>
        <v xml:space="preserve">NO REF      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22.96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0.2</v>
      </c>
      <c r="BJ348">
        <v>9.8000000000000007</v>
      </c>
      <c r="BK348">
        <v>10</v>
      </c>
      <c r="BL348">
        <v>130.02000000000001</v>
      </c>
      <c r="BM348">
        <v>19.5</v>
      </c>
      <c r="BN348">
        <v>149.52000000000001</v>
      </c>
      <c r="BO348">
        <v>149.52000000000001</v>
      </c>
      <c r="BQ348" t="s">
        <v>1216</v>
      </c>
      <c r="BR348" t="s">
        <v>550</v>
      </c>
      <c r="BS348" s="2">
        <v>44351</v>
      </c>
      <c r="BT348" s="3">
        <v>0.51111111111111118</v>
      </c>
      <c r="BU348" t="s">
        <v>555</v>
      </c>
      <c r="BV348" t="s">
        <v>79</v>
      </c>
      <c r="BY348">
        <v>49170.53</v>
      </c>
      <c r="CA348" t="s">
        <v>130</v>
      </c>
      <c r="CC348" t="s">
        <v>128</v>
      </c>
      <c r="CD348">
        <v>7460</v>
      </c>
      <c r="CE348" t="s">
        <v>99</v>
      </c>
      <c r="CF348" s="2">
        <v>44354</v>
      </c>
      <c r="CI348">
        <v>0</v>
      </c>
      <c r="CJ348">
        <v>0</v>
      </c>
      <c r="CK348" t="s">
        <v>552</v>
      </c>
      <c r="CL348" t="s">
        <v>80</v>
      </c>
    </row>
    <row r="349" spans="1:90" x14ac:dyDescent="0.25">
      <c r="A349" t="s">
        <v>378</v>
      </c>
      <c r="B349" t="s">
        <v>379</v>
      </c>
      <c r="C349" t="s">
        <v>72</v>
      </c>
      <c r="E349" t="str">
        <f>"009940773421"</f>
        <v>009940773421</v>
      </c>
      <c r="F349" s="2">
        <v>44355</v>
      </c>
      <c r="G349">
        <v>202112</v>
      </c>
      <c r="H349" t="s">
        <v>267</v>
      </c>
      <c r="I349" t="s">
        <v>268</v>
      </c>
      <c r="J349" t="s">
        <v>548</v>
      </c>
      <c r="K349" t="s">
        <v>75</v>
      </c>
      <c r="L349" t="s">
        <v>235</v>
      </c>
      <c r="M349" t="s">
        <v>128</v>
      </c>
      <c r="N349" t="s">
        <v>460</v>
      </c>
      <c r="O349" t="s">
        <v>230</v>
      </c>
      <c r="P349" t="str">
        <f>"NA                            "</f>
        <v xml:space="preserve">NA          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23.47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6.3</v>
      </c>
      <c r="BJ349">
        <v>11.4</v>
      </c>
      <c r="BK349">
        <v>12</v>
      </c>
      <c r="BL349">
        <v>130.53</v>
      </c>
      <c r="BM349">
        <v>19.579999999999998</v>
      </c>
      <c r="BN349">
        <v>150.11000000000001</v>
      </c>
      <c r="BO349">
        <v>150.11000000000001</v>
      </c>
      <c r="BQ349" t="s">
        <v>1217</v>
      </c>
      <c r="BR349" t="s">
        <v>550</v>
      </c>
      <c r="BS349" s="2">
        <v>44358</v>
      </c>
      <c r="BT349" s="3">
        <v>0.33749999999999997</v>
      </c>
      <c r="BU349" t="s">
        <v>555</v>
      </c>
      <c r="BV349" t="s">
        <v>79</v>
      </c>
      <c r="BY349">
        <v>56754.85</v>
      </c>
      <c r="CA349" t="s">
        <v>130</v>
      </c>
      <c r="CC349" t="s">
        <v>128</v>
      </c>
      <c r="CD349">
        <v>7460</v>
      </c>
      <c r="CE349" t="s">
        <v>99</v>
      </c>
      <c r="CF349" s="2">
        <v>44361</v>
      </c>
      <c r="CI349">
        <v>0</v>
      </c>
      <c r="CJ349">
        <v>0</v>
      </c>
      <c r="CK349" t="s">
        <v>552</v>
      </c>
      <c r="CL349" t="s">
        <v>80</v>
      </c>
    </row>
    <row r="350" spans="1:90" x14ac:dyDescent="0.25">
      <c r="A350" t="s">
        <v>378</v>
      </c>
      <c r="B350" t="s">
        <v>379</v>
      </c>
      <c r="C350" t="s">
        <v>72</v>
      </c>
      <c r="E350" t="str">
        <f>"GAB2003595"</f>
        <v>GAB2003595</v>
      </c>
      <c r="F350" s="2">
        <v>44357</v>
      </c>
      <c r="G350">
        <v>202112</v>
      </c>
      <c r="H350" t="s">
        <v>127</v>
      </c>
      <c r="I350" t="s">
        <v>128</v>
      </c>
      <c r="J350" t="s">
        <v>380</v>
      </c>
      <c r="K350" t="s">
        <v>75</v>
      </c>
      <c r="L350" t="s">
        <v>1218</v>
      </c>
      <c r="M350" t="s">
        <v>1219</v>
      </c>
      <c r="N350" t="s">
        <v>1220</v>
      </c>
      <c r="O350" t="s">
        <v>230</v>
      </c>
      <c r="P350" t="str">
        <f>"003720                        "</f>
        <v xml:space="preserve">003720          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71.930000000000007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2</v>
      </c>
      <c r="BI350">
        <v>20.7</v>
      </c>
      <c r="BJ350">
        <v>49.8</v>
      </c>
      <c r="BK350">
        <v>50</v>
      </c>
      <c r="BL350">
        <v>389.69</v>
      </c>
      <c r="BM350">
        <v>58.45</v>
      </c>
      <c r="BN350">
        <v>448.14</v>
      </c>
      <c r="BO350">
        <v>448.14</v>
      </c>
      <c r="BQ350" t="s">
        <v>347</v>
      </c>
      <c r="BR350" t="s">
        <v>383</v>
      </c>
      <c r="BS350" s="2">
        <v>44362</v>
      </c>
      <c r="BT350" s="3">
        <v>0.52430555555555558</v>
      </c>
      <c r="BU350" t="s">
        <v>1221</v>
      </c>
      <c r="BV350" t="s">
        <v>79</v>
      </c>
      <c r="BY350">
        <v>248931.77</v>
      </c>
      <c r="CA350" t="s">
        <v>1222</v>
      </c>
      <c r="CC350" t="s">
        <v>1219</v>
      </c>
      <c r="CD350">
        <v>3880</v>
      </c>
      <c r="CE350" t="s">
        <v>99</v>
      </c>
      <c r="CF350" s="2">
        <v>44362</v>
      </c>
      <c r="CI350">
        <v>3</v>
      </c>
      <c r="CJ350">
        <v>3</v>
      </c>
      <c r="CK350" t="s">
        <v>393</v>
      </c>
      <c r="CL350" t="s">
        <v>80</v>
      </c>
    </row>
    <row r="351" spans="1:90" x14ac:dyDescent="0.25">
      <c r="A351" t="s">
        <v>378</v>
      </c>
      <c r="B351" t="s">
        <v>379</v>
      </c>
      <c r="C351" t="s">
        <v>72</v>
      </c>
      <c r="E351" t="str">
        <f>"GAB2003594"</f>
        <v>GAB2003594</v>
      </c>
      <c r="F351" s="2">
        <v>44357</v>
      </c>
      <c r="G351">
        <v>202112</v>
      </c>
      <c r="H351" t="s">
        <v>127</v>
      </c>
      <c r="I351" t="s">
        <v>128</v>
      </c>
      <c r="J351" t="s">
        <v>380</v>
      </c>
      <c r="K351" t="s">
        <v>75</v>
      </c>
      <c r="L351" t="s">
        <v>155</v>
      </c>
      <c r="M351" t="s">
        <v>156</v>
      </c>
      <c r="N351" t="s">
        <v>1223</v>
      </c>
      <c r="O351" t="s">
        <v>230</v>
      </c>
      <c r="P351" t="str">
        <f>"CT066196                      "</f>
        <v xml:space="preserve">CT066196    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74.58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2</v>
      </c>
      <c r="BI351">
        <v>45.9</v>
      </c>
      <c r="BJ351">
        <v>80.099999999999994</v>
      </c>
      <c r="BK351">
        <v>80</v>
      </c>
      <c r="BL351">
        <v>403.84</v>
      </c>
      <c r="BM351">
        <v>60.58</v>
      </c>
      <c r="BN351">
        <v>464.42</v>
      </c>
      <c r="BO351">
        <v>464.42</v>
      </c>
      <c r="BQ351" t="s">
        <v>1224</v>
      </c>
      <c r="BR351" t="s">
        <v>383</v>
      </c>
      <c r="BS351" s="2">
        <v>44361</v>
      </c>
      <c r="BT351" s="3">
        <v>0.47916666666666669</v>
      </c>
      <c r="BU351" t="s">
        <v>1225</v>
      </c>
      <c r="BV351" t="s">
        <v>79</v>
      </c>
      <c r="BY351">
        <v>400415.45</v>
      </c>
      <c r="CA351" t="s">
        <v>348</v>
      </c>
      <c r="CC351" t="s">
        <v>156</v>
      </c>
      <c r="CD351">
        <v>1739</v>
      </c>
      <c r="CE351" t="s">
        <v>99</v>
      </c>
      <c r="CF351" s="2">
        <v>44362</v>
      </c>
      <c r="CI351">
        <v>2</v>
      </c>
      <c r="CJ351">
        <v>2</v>
      </c>
      <c r="CK351" t="s">
        <v>234</v>
      </c>
      <c r="CL351" t="s">
        <v>80</v>
      </c>
    </row>
    <row r="352" spans="1:90" x14ac:dyDescent="0.25">
      <c r="A352" t="s">
        <v>378</v>
      </c>
      <c r="B352" t="s">
        <v>379</v>
      </c>
      <c r="C352" t="s">
        <v>72</v>
      </c>
      <c r="E352" t="str">
        <f>"GAB2003612"</f>
        <v>GAB2003612</v>
      </c>
      <c r="F352" s="2">
        <v>44357</v>
      </c>
      <c r="G352">
        <v>202112</v>
      </c>
      <c r="H352" t="s">
        <v>127</v>
      </c>
      <c r="I352" t="s">
        <v>128</v>
      </c>
      <c r="J352" t="s">
        <v>380</v>
      </c>
      <c r="K352" t="s">
        <v>75</v>
      </c>
      <c r="L352" t="s">
        <v>107</v>
      </c>
      <c r="M352" t="s">
        <v>108</v>
      </c>
      <c r="N352" t="s">
        <v>1226</v>
      </c>
      <c r="O352" t="s">
        <v>230</v>
      </c>
      <c r="P352" t="str">
        <f>"CT066523                      "</f>
        <v xml:space="preserve">CT066523         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19.71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2</v>
      </c>
      <c r="BI352">
        <v>0.6</v>
      </c>
      <c r="BJ352">
        <v>4.8</v>
      </c>
      <c r="BK352">
        <v>5</v>
      </c>
      <c r="BL352">
        <v>110.42</v>
      </c>
      <c r="BM352">
        <v>16.559999999999999</v>
      </c>
      <c r="BN352">
        <v>126.98</v>
      </c>
      <c r="BO352">
        <v>126.98</v>
      </c>
      <c r="BQ352" t="s">
        <v>431</v>
      </c>
      <c r="BR352" t="s">
        <v>383</v>
      </c>
      <c r="BS352" s="2">
        <v>44361</v>
      </c>
      <c r="BT352" s="3">
        <v>0.34722222222222227</v>
      </c>
      <c r="BU352" t="s">
        <v>1227</v>
      </c>
      <c r="BV352" t="s">
        <v>79</v>
      </c>
      <c r="BY352">
        <v>23966.38</v>
      </c>
      <c r="CA352" t="s">
        <v>272</v>
      </c>
      <c r="CC352" t="s">
        <v>108</v>
      </c>
      <c r="CD352">
        <v>4001</v>
      </c>
      <c r="CE352" t="s">
        <v>99</v>
      </c>
      <c r="CF352" s="2">
        <v>44361</v>
      </c>
      <c r="CI352">
        <v>2</v>
      </c>
      <c r="CJ352">
        <v>2</v>
      </c>
      <c r="CK352" t="s">
        <v>234</v>
      </c>
      <c r="CL352" t="s">
        <v>80</v>
      </c>
    </row>
    <row r="353" spans="1:90" x14ac:dyDescent="0.25">
      <c r="A353" t="s">
        <v>378</v>
      </c>
      <c r="B353" t="s">
        <v>379</v>
      </c>
      <c r="C353" t="s">
        <v>72</v>
      </c>
      <c r="E353" t="str">
        <f>"GAB2003601"</f>
        <v>GAB2003601</v>
      </c>
      <c r="F353" s="2">
        <v>44357</v>
      </c>
      <c r="G353">
        <v>202112</v>
      </c>
      <c r="H353" t="s">
        <v>127</v>
      </c>
      <c r="I353" t="s">
        <v>128</v>
      </c>
      <c r="J353" t="s">
        <v>380</v>
      </c>
      <c r="K353" t="s">
        <v>75</v>
      </c>
      <c r="L353" t="s">
        <v>394</v>
      </c>
      <c r="M353" t="s">
        <v>395</v>
      </c>
      <c r="N353" t="s">
        <v>1228</v>
      </c>
      <c r="O353" t="s">
        <v>230</v>
      </c>
      <c r="P353" t="str">
        <f>"CT066472                      "</f>
        <v xml:space="preserve">CT066472        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53.94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10.199999999999999</v>
      </c>
      <c r="BJ353">
        <v>36.799999999999997</v>
      </c>
      <c r="BK353">
        <v>37</v>
      </c>
      <c r="BL353">
        <v>293.44</v>
      </c>
      <c r="BM353">
        <v>44.02</v>
      </c>
      <c r="BN353">
        <v>337.46</v>
      </c>
      <c r="BO353">
        <v>337.46</v>
      </c>
      <c r="BQ353" t="s">
        <v>1229</v>
      </c>
      <c r="BR353" t="s">
        <v>383</v>
      </c>
      <c r="BS353" s="2">
        <v>44362</v>
      </c>
      <c r="BT353" s="3">
        <v>0.39583333333333331</v>
      </c>
      <c r="BU353" t="s">
        <v>1230</v>
      </c>
      <c r="BV353" t="s">
        <v>79</v>
      </c>
      <c r="BY353">
        <v>183849.97</v>
      </c>
      <c r="CA353" t="s">
        <v>1231</v>
      </c>
      <c r="CC353" t="s">
        <v>395</v>
      </c>
      <c r="CD353">
        <v>2571</v>
      </c>
      <c r="CE353" t="s">
        <v>99</v>
      </c>
      <c r="CF353" s="2">
        <v>44364</v>
      </c>
      <c r="CI353">
        <v>3</v>
      </c>
      <c r="CJ353">
        <v>3</v>
      </c>
      <c r="CK353" t="s">
        <v>237</v>
      </c>
      <c r="CL353" t="s">
        <v>80</v>
      </c>
    </row>
    <row r="354" spans="1:90" x14ac:dyDescent="0.25">
      <c r="A354" t="s">
        <v>378</v>
      </c>
      <c r="B354" t="s">
        <v>379</v>
      </c>
      <c r="C354" t="s">
        <v>72</v>
      </c>
      <c r="E354" t="str">
        <f>"GAB2003593"</f>
        <v>GAB2003593</v>
      </c>
      <c r="F354" s="2">
        <v>44357</v>
      </c>
      <c r="G354">
        <v>202112</v>
      </c>
      <c r="H354" t="s">
        <v>127</v>
      </c>
      <c r="I354" t="s">
        <v>128</v>
      </c>
      <c r="J354" t="s">
        <v>380</v>
      </c>
      <c r="K354" t="s">
        <v>75</v>
      </c>
      <c r="L354" t="s">
        <v>1232</v>
      </c>
      <c r="M354" t="s">
        <v>1233</v>
      </c>
      <c r="N354" t="s">
        <v>1234</v>
      </c>
      <c r="O354" t="s">
        <v>230</v>
      </c>
      <c r="P354" t="str">
        <f>"CT066494                      "</f>
        <v xml:space="preserve">CT066494           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28.89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3.8</v>
      </c>
      <c r="BJ354">
        <v>12.9</v>
      </c>
      <c r="BK354">
        <v>13</v>
      </c>
      <c r="BL354">
        <v>159.5</v>
      </c>
      <c r="BM354">
        <v>23.93</v>
      </c>
      <c r="BN354">
        <v>183.43</v>
      </c>
      <c r="BO354">
        <v>183.43</v>
      </c>
      <c r="BQ354" t="s">
        <v>1235</v>
      </c>
      <c r="BR354" t="s">
        <v>383</v>
      </c>
      <c r="BS354" s="2">
        <v>44362</v>
      </c>
      <c r="BT354" s="3">
        <v>0.35833333333333334</v>
      </c>
      <c r="BU354" t="s">
        <v>1236</v>
      </c>
      <c r="BV354" t="s">
        <v>80</v>
      </c>
      <c r="BW354" t="s">
        <v>88</v>
      </c>
      <c r="BX354" t="s">
        <v>231</v>
      </c>
      <c r="BY354">
        <v>64728.9</v>
      </c>
      <c r="CC354" t="s">
        <v>1233</v>
      </c>
      <c r="CD354">
        <v>4700</v>
      </c>
      <c r="CE354" t="s">
        <v>99</v>
      </c>
      <c r="CF354" s="2">
        <v>44365</v>
      </c>
      <c r="CI354">
        <v>2</v>
      </c>
      <c r="CJ354">
        <v>3</v>
      </c>
      <c r="CK354" t="s">
        <v>871</v>
      </c>
      <c r="CL354" t="s">
        <v>80</v>
      </c>
    </row>
    <row r="355" spans="1:90" x14ac:dyDescent="0.25">
      <c r="A355" t="s">
        <v>378</v>
      </c>
      <c r="B355" t="s">
        <v>379</v>
      </c>
      <c r="C355" t="s">
        <v>72</v>
      </c>
      <c r="E355" t="str">
        <f>"GAB2003600"</f>
        <v>GAB2003600</v>
      </c>
      <c r="F355" s="2">
        <v>44357</v>
      </c>
      <c r="G355">
        <v>202112</v>
      </c>
      <c r="H355" t="s">
        <v>127</v>
      </c>
      <c r="I355" t="s">
        <v>128</v>
      </c>
      <c r="J355" t="s">
        <v>380</v>
      </c>
      <c r="K355" t="s">
        <v>75</v>
      </c>
      <c r="L355" t="s">
        <v>141</v>
      </c>
      <c r="M355" t="s">
        <v>142</v>
      </c>
      <c r="N355" t="s">
        <v>634</v>
      </c>
      <c r="O355" t="s">
        <v>230</v>
      </c>
      <c r="P355" t="str">
        <f>"CT066490                      "</f>
        <v xml:space="preserve">CT066490             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70.36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2</v>
      </c>
      <c r="BI355">
        <v>24.7</v>
      </c>
      <c r="BJ355">
        <v>75.099999999999994</v>
      </c>
      <c r="BK355">
        <v>75</v>
      </c>
      <c r="BL355">
        <v>381.27</v>
      </c>
      <c r="BM355">
        <v>57.19</v>
      </c>
      <c r="BN355">
        <v>438.46</v>
      </c>
      <c r="BO355">
        <v>438.46</v>
      </c>
      <c r="BQ355" t="s">
        <v>1237</v>
      </c>
      <c r="BR355" t="s">
        <v>383</v>
      </c>
      <c r="BS355" s="2">
        <v>44361</v>
      </c>
      <c r="BT355" s="3">
        <v>0.45694444444444443</v>
      </c>
      <c r="BU355" t="s">
        <v>1238</v>
      </c>
      <c r="BV355" t="s">
        <v>79</v>
      </c>
      <c r="BY355">
        <v>375362.48</v>
      </c>
      <c r="CA355" t="s">
        <v>1239</v>
      </c>
      <c r="CC355" t="s">
        <v>142</v>
      </c>
      <c r="CD355">
        <v>1449</v>
      </c>
      <c r="CE355" t="s">
        <v>99</v>
      </c>
      <c r="CF355" s="2">
        <v>44362</v>
      </c>
      <c r="CI355">
        <v>2</v>
      </c>
      <c r="CJ355">
        <v>2</v>
      </c>
      <c r="CK355" t="s">
        <v>234</v>
      </c>
      <c r="CL355" t="s">
        <v>80</v>
      </c>
    </row>
    <row r="356" spans="1:90" x14ac:dyDescent="0.25">
      <c r="A356" t="s">
        <v>378</v>
      </c>
      <c r="B356" t="s">
        <v>379</v>
      </c>
      <c r="C356" t="s">
        <v>72</v>
      </c>
      <c r="E356" t="str">
        <f>"GAB2003597"</f>
        <v>GAB2003597</v>
      </c>
      <c r="F356" s="2">
        <v>44357</v>
      </c>
      <c r="G356">
        <v>202112</v>
      </c>
      <c r="H356" t="s">
        <v>127</v>
      </c>
      <c r="I356" t="s">
        <v>128</v>
      </c>
      <c r="J356" t="s">
        <v>380</v>
      </c>
      <c r="K356" t="s">
        <v>75</v>
      </c>
      <c r="L356" t="s">
        <v>209</v>
      </c>
      <c r="M356" t="s">
        <v>210</v>
      </c>
      <c r="N356" t="s">
        <v>381</v>
      </c>
      <c r="O356" t="s">
        <v>230</v>
      </c>
      <c r="P356" t="str">
        <f>"CT066446                      "</f>
        <v xml:space="preserve">CT066446           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23.47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0.5</v>
      </c>
      <c r="BJ356">
        <v>2.5</v>
      </c>
      <c r="BK356">
        <v>3</v>
      </c>
      <c r="BL356">
        <v>130.53</v>
      </c>
      <c r="BM356">
        <v>19.579999999999998</v>
      </c>
      <c r="BN356">
        <v>150.11000000000001</v>
      </c>
      <c r="BO356">
        <v>150.11000000000001</v>
      </c>
      <c r="BQ356" t="s">
        <v>382</v>
      </c>
      <c r="BR356" t="s">
        <v>383</v>
      </c>
      <c r="BS356" s="2">
        <v>44361</v>
      </c>
      <c r="BT356" s="3">
        <v>0.69305555555555554</v>
      </c>
      <c r="BU356" t="s">
        <v>1240</v>
      </c>
      <c r="BV356" t="s">
        <v>79</v>
      </c>
      <c r="BY356">
        <v>12569.03</v>
      </c>
      <c r="CA356" t="s">
        <v>211</v>
      </c>
      <c r="CC356" t="s">
        <v>210</v>
      </c>
      <c r="CD356">
        <v>1930</v>
      </c>
      <c r="CE356" t="s">
        <v>99</v>
      </c>
      <c r="CF356" s="2">
        <v>44362</v>
      </c>
      <c r="CI356">
        <v>2</v>
      </c>
      <c r="CJ356">
        <v>2</v>
      </c>
      <c r="CK356" t="s">
        <v>237</v>
      </c>
      <c r="CL356" t="s">
        <v>80</v>
      </c>
    </row>
    <row r="357" spans="1:90" x14ac:dyDescent="0.25">
      <c r="A357" t="s">
        <v>378</v>
      </c>
      <c r="B357" t="s">
        <v>379</v>
      </c>
      <c r="C357" t="s">
        <v>72</v>
      </c>
      <c r="E357" t="str">
        <f>"GAB2003596"</f>
        <v>GAB2003596</v>
      </c>
      <c r="F357" s="2">
        <v>44357</v>
      </c>
      <c r="G357">
        <v>202112</v>
      </c>
      <c r="H357" t="s">
        <v>127</v>
      </c>
      <c r="I357" t="s">
        <v>128</v>
      </c>
      <c r="J357" t="s">
        <v>380</v>
      </c>
      <c r="K357" t="s">
        <v>75</v>
      </c>
      <c r="L357" t="s">
        <v>95</v>
      </c>
      <c r="M357" t="s">
        <v>96</v>
      </c>
      <c r="N357" t="s">
        <v>561</v>
      </c>
      <c r="O357" t="s">
        <v>230</v>
      </c>
      <c r="P357" t="str">
        <f>"CT066438                      "</f>
        <v xml:space="preserve">CT066438         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19.71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4.7</v>
      </c>
      <c r="BJ357">
        <v>12.9</v>
      </c>
      <c r="BK357">
        <v>13</v>
      </c>
      <c r="BL357">
        <v>110.42</v>
      </c>
      <c r="BM357">
        <v>16.559999999999999</v>
      </c>
      <c r="BN357">
        <v>126.98</v>
      </c>
      <c r="BO357">
        <v>126.98</v>
      </c>
      <c r="BQ357" t="s">
        <v>562</v>
      </c>
      <c r="BR357" t="s">
        <v>383</v>
      </c>
      <c r="BS357" s="2">
        <v>44361</v>
      </c>
      <c r="BT357" s="3">
        <v>0.33333333333333331</v>
      </c>
      <c r="BU357" t="s">
        <v>563</v>
      </c>
      <c r="BV357" t="s">
        <v>79</v>
      </c>
      <c r="BY357">
        <v>64746.68</v>
      </c>
      <c r="CA357" t="s">
        <v>129</v>
      </c>
      <c r="CC357" t="s">
        <v>96</v>
      </c>
      <c r="CD357">
        <v>2194</v>
      </c>
      <c r="CE357" t="s">
        <v>99</v>
      </c>
      <c r="CF357" s="2">
        <v>44362</v>
      </c>
      <c r="CI357">
        <v>2</v>
      </c>
      <c r="CJ357">
        <v>2</v>
      </c>
      <c r="CK357" t="s">
        <v>234</v>
      </c>
      <c r="CL357" t="s">
        <v>80</v>
      </c>
    </row>
    <row r="358" spans="1:90" x14ac:dyDescent="0.25">
      <c r="A358" t="s">
        <v>378</v>
      </c>
      <c r="B358" t="s">
        <v>379</v>
      </c>
      <c r="C358" t="s">
        <v>72</v>
      </c>
      <c r="E358" t="str">
        <f>"GAB2003602"</f>
        <v>GAB2003602</v>
      </c>
      <c r="F358" s="2">
        <v>44357</v>
      </c>
      <c r="G358">
        <v>202112</v>
      </c>
      <c r="H358" t="s">
        <v>127</v>
      </c>
      <c r="I358" t="s">
        <v>128</v>
      </c>
      <c r="J358" t="s">
        <v>380</v>
      </c>
      <c r="K358" t="s">
        <v>75</v>
      </c>
      <c r="L358" t="s">
        <v>500</v>
      </c>
      <c r="M358" t="s">
        <v>501</v>
      </c>
      <c r="N358" t="s">
        <v>1241</v>
      </c>
      <c r="O358" t="s">
        <v>230</v>
      </c>
      <c r="P358" t="str">
        <f>"CT066525                      "</f>
        <v xml:space="preserve">CT066525         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23.47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1.8</v>
      </c>
      <c r="BJ358">
        <v>4.0999999999999996</v>
      </c>
      <c r="BK358">
        <v>4</v>
      </c>
      <c r="BL358">
        <v>130.53</v>
      </c>
      <c r="BM358">
        <v>19.579999999999998</v>
      </c>
      <c r="BN358">
        <v>150.11000000000001</v>
      </c>
      <c r="BO358">
        <v>150.11000000000001</v>
      </c>
      <c r="BQ358" t="s">
        <v>1242</v>
      </c>
      <c r="BR358" t="s">
        <v>383</v>
      </c>
      <c r="BS358" s="2">
        <v>44362</v>
      </c>
      <c r="BT358" s="3">
        <v>0.61111111111111105</v>
      </c>
      <c r="BU358" t="s">
        <v>1243</v>
      </c>
      <c r="BV358" t="s">
        <v>80</v>
      </c>
      <c r="BW358" t="s">
        <v>154</v>
      </c>
      <c r="BX358" t="s">
        <v>1244</v>
      </c>
      <c r="BY358">
        <v>20452.080000000002</v>
      </c>
      <c r="CA358" t="s">
        <v>1029</v>
      </c>
      <c r="CC358" t="s">
        <v>501</v>
      </c>
      <c r="CD358">
        <v>8301</v>
      </c>
      <c r="CE358" t="s">
        <v>99</v>
      </c>
      <c r="CF358" s="2">
        <v>44362</v>
      </c>
      <c r="CI358">
        <v>2</v>
      </c>
      <c r="CJ358">
        <v>3</v>
      </c>
      <c r="CK358" t="s">
        <v>237</v>
      </c>
      <c r="CL358" t="s">
        <v>80</v>
      </c>
    </row>
    <row r="359" spans="1:90" x14ac:dyDescent="0.25">
      <c r="A359" t="s">
        <v>378</v>
      </c>
      <c r="B359" t="s">
        <v>379</v>
      </c>
      <c r="C359" t="s">
        <v>72</v>
      </c>
      <c r="E359" t="str">
        <f>"GAB2003611"</f>
        <v>GAB2003611</v>
      </c>
      <c r="F359" s="2">
        <v>44357</v>
      </c>
      <c r="G359">
        <v>202112</v>
      </c>
      <c r="H359" t="s">
        <v>127</v>
      </c>
      <c r="I359" t="s">
        <v>128</v>
      </c>
      <c r="J359" t="s">
        <v>380</v>
      </c>
      <c r="K359" t="s">
        <v>75</v>
      </c>
      <c r="L359" t="s">
        <v>1006</v>
      </c>
      <c r="M359" t="s">
        <v>1006</v>
      </c>
      <c r="N359" t="s">
        <v>1007</v>
      </c>
      <c r="O359" t="s">
        <v>230</v>
      </c>
      <c r="P359" t="str">
        <f>"CT066522                      "</f>
        <v xml:space="preserve">CT066522           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28.89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2.8</v>
      </c>
      <c r="BJ359">
        <v>13.1</v>
      </c>
      <c r="BK359">
        <v>14</v>
      </c>
      <c r="BL359">
        <v>159.5</v>
      </c>
      <c r="BM359">
        <v>23.93</v>
      </c>
      <c r="BN359">
        <v>183.43</v>
      </c>
      <c r="BO359">
        <v>183.43</v>
      </c>
      <c r="BQ359" t="s">
        <v>1008</v>
      </c>
      <c r="BR359" t="s">
        <v>383</v>
      </c>
      <c r="BS359" s="2">
        <v>44362</v>
      </c>
      <c r="BT359" s="3">
        <v>0.50624999999999998</v>
      </c>
      <c r="BU359" t="s">
        <v>1009</v>
      </c>
      <c r="BV359" t="s">
        <v>79</v>
      </c>
      <c r="BY359">
        <v>65667.839999999997</v>
      </c>
      <c r="CA359" t="s">
        <v>1010</v>
      </c>
      <c r="CC359" t="s">
        <v>1006</v>
      </c>
      <c r="CD359">
        <v>8446</v>
      </c>
      <c r="CE359" t="s">
        <v>99</v>
      </c>
      <c r="CF359" s="2">
        <v>44363</v>
      </c>
      <c r="CI359">
        <v>4</v>
      </c>
      <c r="CJ359">
        <v>3</v>
      </c>
      <c r="CK359" t="s">
        <v>871</v>
      </c>
      <c r="CL359" t="s">
        <v>80</v>
      </c>
    </row>
    <row r="360" spans="1:90" x14ac:dyDescent="0.25">
      <c r="A360" t="s">
        <v>378</v>
      </c>
      <c r="B360" t="s">
        <v>379</v>
      </c>
      <c r="C360" t="s">
        <v>72</v>
      </c>
      <c r="E360" t="str">
        <f>"GAB2003610"</f>
        <v>GAB2003610</v>
      </c>
      <c r="F360" s="2">
        <v>44357</v>
      </c>
      <c r="G360">
        <v>202112</v>
      </c>
      <c r="H360" t="s">
        <v>127</v>
      </c>
      <c r="I360" t="s">
        <v>128</v>
      </c>
      <c r="J360" t="s">
        <v>380</v>
      </c>
      <c r="K360" t="s">
        <v>75</v>
      </c>
      <c r="L360" t="s">
        <v>251</v>
      </c>
      <c r="M360" t="s">
        <v>252</v>
      </c>
      <c r="N360" t="s">
        <v>1245</v>
      </c>
      <c r="O360" t="s">
        <v>230</v>
      </c>
      <c r="P360" t="str">
        <f>"003726                        "</f>
        <v xml:space="preserve">003726          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97.97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3</v>
      </c>
      <c r="BI360">
        <v>23.1</v>
      </c>
      <c r="BJ360">
        <v>52.2</v>
      </c>
      <c r="BK360">
        <v>53</v>
      </c>
      <c r="BL360">
        <v>528.91</v>
      </c>
      <c r="BM360">
        <v>79.34</v>
      </c>
      <c r="BN360">
        <v>608.25</v>
      </c>
      <c r="BO360">
        <v>608.25</v>
      </c>
      <c r="BQ360" t="s">
        <v>347</v>
      </c>
      <c r="BR360" t="s">
        <v>383</v>
      </c>
      <c r="BS360" s="2">
        <v>44362</v>
      </c>
      <c r="BT360" s="3">
        <v>0.46527777777777773</v>
      </c>
      <c r="BU360" t="s">
        <v>1246</v>
      </c>
      <c r="BV360" t="s">
        <v>79</v>
      </c>
      <c r="BY360">
        <v>260782.5</v>
      </c>
      <c r="CA360" t="s">
        <v>253</v>
      </c>
      <c r="CC360" t="s">
        <v>252</v>
      </c>
      <c r="CD360">
        <v>3242</v>
      </c>
      <c r="CE360" t="s">
        <v>99</v>
      </c>
      <c r="CF360" s="2">
        <v>44362</v>
      </c>
      <c r="CI360">
        <v>5</v>
      </c>
      <c r="CJ360">
        <v>3</v>
      </c>
      <c r="CK360" t="s">
        <v>357</v>
      </c>
      <c r="CL360" t="s">
        <v>80</v>
      </c>
    </row>
    <row r="361" spans="1:90" x14ac:dyDescent="0.25">
      <c r="A361" t="s">
        <v>378</v>
      </c>
      <c r="B361" t="s">
        <v>379</v>
      </c>
      <c r="C361" t="s">
        <v>72</v>
      </c>
      <c r="E361" t="str">
        <f>"GAB2003605"</f>
        <v>GAB2003605</v>
      </c>
      <c r="F361" s="2">
        <v>44357</v>
      </c>
      <c r="G361">
        <v>202112</v>
      </c>
      <c r="H361" t="s">
        <v>127</v>
      </c>
      <c r="I361" t="s">
        <v>128</v>
      </c>
      <c r="J361" t="s">
        <v>380</v>
      </c>
      <c r="K361" t="s">
        <v>75</v>
      </c>
      <c r="L361" t="s">
        <v>143</v>
      </c>
      <c r="M361" t="s">
        <v>144</v>
      </c>
      <c r="N361" t="s">
        <v>1247</v>
      </c>
      <c r="O361" t="s">
        <v>230</v>
      </c>
      <c r="P361" t="str">
        <f>"CT066538                      "</f>
        <v xml:space="preserve">CT066538         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16.55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0.1</v>
      </c>
      <c r="BJ361">
        <v>1.7</v>
      </c>
      <c r="BK361">
        <v>2</v>
      </c>
      <c r="BL361">
        <v>93.51</v>
      </c>
      <c r="BM361">
        <v>14.03</v>
      </c>
      <c r="BN361">
        <v>107.54</v>
      </c>
      <c r="BO361">
        <v>107.54</v>
      </c>
      <c r="BQ361" t="s">
        <v>1248</v>
      </c>
      <c r="BR361" t="s">
        <v>383</v>
      </c>
      <c r="BS361" s="2">
        <v>44358</v>
      </c>
      <c r="BT361" s="3">
        <v>0.36249999999999999</v>
      </c>
      <c r="BU361" t="s">
        <v>1249</v>
      </c>
      <c r="BV361" t="s">
        <v>79</v>
      </c>
      <c r="BY361">
        <v>8616.09</v>
      </c>
      <c r="CA361" t="s">
        <v>145</v>
      </c>
      <c r="CC361" t="s">
        <v>144</v>
      </c>
      <c r="CD361">
        <v>6850</v>
      </c>
      <c r="CE361" t="s">
        <v>99</v>
      </c>
      <c r="CF361" s="2">
        <v>44361</v>
      </c>
      <c r="CI361">
        <v>2</v>
      </c>
      <c r="CJ361">
        <v>1</v>
      </c>
      <c r="CK361" t="s">
        <v>265</v>
      </c>
      <c r="CL361" t="s">
        <v>80</v>
      </c>
    </row>
    <row r="362" spans="1:90" x14ac:dyDescent="0.25">
      <c r="A362" t="s">
        <v>378</v>
      </c>
      <c r="B362" t="s">
        <v>379</v>
      </c>
      <c r="C362" t="s">
        <v>72</v>
      </c>
      <c r="E362" t="str">
        <f>"009940773420"</f>
        <v>009940773420</v>
      </c>
      <c r="F362" s="2">
        <v>44356</v>
      </c>
      <c r="G362">
        <v>202112</v>
      </c>
      <c r="H362" t="s">
        <v>267</v>
      </c>
      <c r="I362" t="s">
        <v>268</v>
      </c>
      <c r="J362" t="s">
        <v>548</v>
      </c>
      <c r="K362" t="s">
        <v>75</v>
      </c>
      <c r="L362" t="s">
        <v>90</v>
      </c>
      <c r="M362" t="s">
        <v>91</v>
      </c>
      <c r="N362" t="s">
        <v>1250</v>
      </c>
      <c r="O362" t="s">
        <v>230</v>
      </c>
      <c r="P362" t="str">
        <f>"NA                            "</f>
        <v xml:space="preserve">NA                 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19.71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4.8</v>
      </c>
      <c r="BJ362">
        <v>2.9</v>
      </c>
      <c r="BK362">
        <v>5</v>
      </c>
      <c r="BL362">
        <v>110.42</v>
      </c>
      <c r="BM362">
        <v>16.559999999999999</v>
      </c>
      <c r="BN362">
        <v>126.98</v>
      </c>
      <c r="BO362">
        <v>126.98</v>
      </c>
      <c r="BQ362" t="s">
        <v>1251</v>
      </c>
      <c r="BR362" t="s">
        <v>1252</v>
      </c>
      <c r="BS362" s="2">
        <v>44358</v>
      </c>
      <c r="BT362" s="3">
        <v>0.4513888888888889</v>
      </c>
      <c r="BU362" t="s">
        <v>1253</v>
      </c>
      <c r="BV362" t="s">
        <v>79</v>
      </c>
      <c r="BY362">
        <v>14509.4</v>
      </c>
      <c r="CC362" t="s">
        <v>91</v>
      </c>
      <c r="CD362">
        <v>5241</v>
      </c>
      <c r="CE362" t="s">
        <v>99</v>
      </c>
      <c r="CF362" s="2">
        <v>44358</v>
      </c>
      <c r="CI362">
        <v>0</v>
      </c>
      <c r="CJ362">
        <v>0</v>
      </c>
      <c r="CK362" t="s">
        <v>234</v>
      </c>
      <c r="CL362" t="s">
        <v>80</v>
      </c>
    </row>
    <row r="363" spans="1:90" x14ac:dyDescent="0.25">
      <c r="A363" t="s">
        <v>378</v>
      </c>
      <c r="B363" t="s">
        <v>379</v>
      </c>
      <c r="C363" t="s">
        <v>72</v>
      </c>
      <c r="E363" t="str">
        <f>"009940142822"</f>
        <v>009940142822</v>
      </c>
      <c r="F363" s="2">
        <v>44356</v>
      </c>
      <c r="G363">
        <v>202112</v>
      </c>
      <c r="H363" t="s">
        <v>358</v>
      </c>
      <c r="I363" t="s">
        <v>359</v>
      </c>
      <c r="J363" t="s">
        <v>460</v>
      </c>
      <c r="K363" t="s">
        <v>75</v>
      </c>
      <c r="L363" t="s">
        <v>73</v>
      </c>
      <c r="M363" t="s">
        <v>74</v>
      </c>
      <c r="N363" t="s">
        <v>460</v>
      </c>
      <c r="O363" t="s">
        <v>78</v>
      </c>
      <c r="P363" t="str">
        <f>"                              "</f>
        <v xml:space="preserve">            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24.06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2</v>
      </c>
      <c r="BI363">
        <v>5</v>
      </c>
      <c r="BJ363">
        <v>4.0999999999999996</v>
      </c>
      <c r="BK363">
        <v>5</v>
      </c>
      <c r="BL363">
        <v>128.69</v>
      </c>
      <c r="BM363">
        <v>19.3</v>
      </c>
      <c r="BN363">
        <v>147.99</v>
      </c>
      <c r="BO363">
        <v>147.99</v>
      </c>
      <c r="BQ363" t="s">
        <v>1254</v>
      </c>
      <c r="BR363" t="s">
        <v>1255</v>
      </c>
      <c r="BS363" s="2">
        <v>44357</v>
      </c>
      <c r="BT363" s="3">
        <v>0.4375</v>
      </c>
      <c r="BU363" t="s">
        <v>726</v>
      </c>
      <c r="BV363" t="s">
        <v>79</v>
      </c>
      <c r="BY363">
        <v>20300</v>
      </c>
      <c r="BZ363" t="s">
        <v>81</v>
      </c>
      <c r="CA363" t="s">
        <v>1033</v>
      </c>
      <c r="CC363" t="s">
        <v>74</v>
      </c>
      <c r="CD363">
        <v>157</v>
      </c>
      <c r="CE363" t="s">
        <v>99</v>
      </c>
      <c r="CF363" s="2">
        <v>44357</v>
      </c>
      <c r="CI363">
        <v>1</v>
      </c>
      <c r="CJ363">
        <v>1</v>
      </c>
      <c r="CK363">
        <v>21</v>
      </c>
      <c r="CL363" t="s">
        <v>80</v>
      </c>
    </row>
    <row r="364" spans="1:90" x14ac:dyDescent="0.25">
      <c r="A364" t="s">
        <v>378</v>
      </c>
      <c r="B364" t="s">
        <v>379</v>
      </c>
      <c r="C364" t="s">
        <v>72</v>
      </c>
      <c r="E364" t="str">
        <f>"GAB2003592"</f>
        <v>GAB2003592</v>
      </c>
      <c r="F364" s="2">
        <v>44356</v>
      </c>
      <c r="G364">
        <v>202112</v>
      </c>
      <c r="H364" t="s">
        <v>127</v>
      </c>
      <c r="I364" t="s">
        <v>128</v>
      </c>
      <c r="J364" t="s">
        <v>380</v>
      </c>
      <c r="K364" t="s">
        <v>75</v>
      </c>
      <c r="L364" t="s">
        <v>241</v>
      </c>
      <c r="M364" t="s">
        <v>242</v>
      </c>
      <c r="N364" t="s">
        <v>1256</v>
      </c>
      <c r="O364" t="s">
        <v>78</v>
      </c>
      <c r="P364" t="str">
        <f>"003723                        "</f>
        <v xml:space="preserve">003723             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12.04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0.3</v>
      </c>
      <c r="BJ364">
        <v>2.5</v>
      </c>
      <c r="BK364">
        <v>2.5</v>
      </c>
      <c r="BL364">
        <v>64.37</v>
      </c>
      <c r="BM364">
        <v>9.66</v>
      </c>
      <c r="BN364">
        <v>74.03</v>
      </c>
      <c r="BO364">
        <v>74.03</v>
      </c>
      <c r="BQ364" t="s">
        <v>450</v>
      </c>
      <c r="BR364" t="s">
        <v>383</v>
      </c>
      <c r="BS364" s="2">
        <v>44357</v>
      </c>
      <c r="BT364" s="3">
        <v>0.4069444444444445</v>
      </c>
      <c r="BU364" t="s">
        <v>186</v>
      </c>
      <c r="BV364" t="s">
        <v>79</v>
      </c>
      <c r="BY364">
        <v>12566.32</v>
      </c>
      <c r="CA364" t="s">
        <v>369</v>
      </c>
      <c r="CC364" t="s">
        <v>242</v>
      </c>
      <c r="CD364">
        <v>699</v>
      </c>
      <c r="CE364" t="s">
        <v>513</v>
      </c>
      <c r="CF364" s="2">
        <v>44357</v>
      </c>
      <c r="CI364">
        <v>1</v>
      </c>
      <c r="CJ364">
        <v>1</v>
      </c>
      <c r="CK364">
        <v>21</v>
      </c>
      <c r="CL364" t="s">
        <v>80</v>
      </c>
    </row>
    <row r="365" spans="1:90" x14ac:dyDescent="0.25">
      <c r="A365" t="s">
        <v>378</v>
      </c>
      <c r="B365" t="s">
        <v>379</v>
      </c>
      <c r="C365" t="s">
        <v>72</v>
      </c>
      <c r="E365" t="str">
        <f>"GAB2003591"</f>
        <v>GAB2003591</v>
      </c>
      <c r="F365" s="2">
        <v>44356</v>
      </c>
      <c r="G365">
        <v>202112</v>
      </c>
      <c r="H365" t="s">
        <v>127</v>
      </c>
      <c r="I365" t="s">
        <v>128</v>
      </c>
      <c r="J365" t="s">
        <v>380</v>
      </c>
      <c r="K365" t="s">
        <v>75</v>
      </c>
      <c r="L365" t="s">
        <v>127</v>
      </c>
      <c r="M365" t="s">
        <v>128</v>
      </c>
      <c r="N365" t="s">
        <v>773</v>
      </c>
      <c r="O365" t="s">
        <v>78</v>
      </c>
      <c r="P365" t="str">
        <f>"003721                        "</f>
        <v xml:space="preserve">003721         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7.52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0.2</v>
      </c>
      <c r="BJ365">
        <v>2.7</v>
      </c>
      <c r="BK365">
        <v>3</v>
      </c>
      <c r="BL365">
        <v>40.229999999999997</v>
      </c>
      <c r="BM365">
        <v>6.03</v>
      </c>
      <c r="BN365">
        <v>46.26</v>
      </c>
      <c r="BO365">
        <v>46.26</v>
      </c>
      <c r="BQ365" t="s">
        <v>431</v>
      </c>
      <c r="BR365" t="s">
        <v>383</v>
      </c>
      <c r="BS365" s="2">
        <v>44357</v>
      </c>
      <c r="BT365" s="3">
        <v>0.43472222222222223</v>
      </c>
      <c r="BU365" t="s">
        <v>310</v>
      </c>
      <c r="BV365" t="s">
        <v>79</v>
      </c>
      <c r="BY365">
        <v>13265.28</v>
      </c>
      <c r="CA365" t="s">
        <v>131</v>
      </c>
      <c r="CC365" t="s">
        <v>128</v>
      </c>
      <c r="CD365">
        <v>7441</v>
      </c>
      <c r="CE365" t="s">
        <v>515</v>
      </c>
      <c r="CF365" s="2">
        <v>44358</v>
      </c>
      <c r="CI365">
        <v>1</v>
      </c>
      <c r="CJ365">
        <v>1</v>
      </c>
      <c r="CK365">
        <v>22</v>
      </c>
      <c r="CL365" t="s">
        <v>80</v>
      </c>
    </row>
    <row r="366" spans="1:90" x14ac:dyDescent="0.25">
      <c r="A366" t="s">
        <v>378</v>
      </c>
      <c r="B366" t="s">
        <v>379</v>
      </c>
      <c r="C366" t="s">
        <v>72</v>
      </c>
      <c r="E366" t="str">
        <f>"GAB2003590"</f>
        <v>GAB2003590</v>
      </c>
      <c r="F366" s="2">
        <v>44356</v>
      </c>
      <c r="G366">
        <v>202112</v>
      </c>
      <c r="H366" t="s">
        <v>127</v>
      </c>
      <c r="I366" t="s">
        <v>128</v>
      </c>
      <c r="J366" t="s">
        <v>380</v>
      </c>
      <c r="K366" t="s">
        <v>75</v>
      </c>
      <c r="L366" t="s">
        <v>753</v>
      </c>
      <c r="M366" t="s">
        <v>754</v>
      </c>
      <c r="N366" t="s">
        <v>755</v>
      </c>
      <c r="O366" t="s">
        <v>78</v>
      </c>
      <c r="P366" t="str">
        <f>"CT066498 CT066243 CT066504    "</f>
        <v xml:space="preserve">CT066498 CT066243 CT066504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22.87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1</v>
      </c>
      <c r="BJ366">
        <v>2.5</v>
      </c>
      <c r="BK366">
        <v>2.5</v>
      </c>
      <c r="BL366">
        <v>122.31</v>
      </c>
      <c r="BM366">
        <v>18.350000000000001</v>
      </c>
      <c r="BN366">
        <v>140.66</v>
      </c>
      <c r="BO366">
        <v>140.66</v>
      </c>
      <c r="BQ366" t="s">
        <v>431</v>
      </c>
      <c r="BR366" t="s">
        <v>383</v>
      </c>
      <c r="BS366" s="2">
        <v>44358</v>
      </c>
      <c r="BT366" s="3">
        <v>0.47222222222222227</v>
      </c>
      <c r="BU366" t="s">
        <v>1257</v>
      </c>
      <c r="BV366" t="s">
        <v>80</v>
      </c>
      <c r="BW366" t="s">
        <v>88</v>
      </c>
      <c r="BX366" t="s">
        <v>1258</v>
      </c>
      <c r="BY366">
        <v>12529.83</v>
      </c>
      <c r="CA366" t="s">
        <v>1259</v>
      </c>
      <c r="CC366" t="s">
        <v>754</v>
      </c>
      <c r="CD366">
        <v>3100</v>
      </c>
      <c r="CE366" t="s">
        <v>1059</v>
      </c>
      <c r="CF366" s="2">
        <v>44361</v>
      </c>
      <c r="CI366">
        <v>1</v>
      </c>
      <c r="CJ366">
        <v>2</v>
      </c>
      <c r="CK366">
        <v>23</v>
      </c>
      <c r="CL366" t="s">
        <v>80</v>
      </c>
    </row>
    <row r="367" spans="1:90" x14ac:dyDescent="0.25">
      <c r="A367" t="s">
        <v>378</v>
      </c>
      <c r="B367" t="s">
        <v>379</v>
      </c>
      <c r="C367" t="s">
        <v>72</v>
      </c>
      <c r="E367" t="str">
        <f>"GAB2003573"</f>
        <v>GAB2003573</v>
      </c>
      <c r="F367" s="2">
        <v>44356</v>
      </c>
      <c r="G367">
        <v>202112</v>
      </c>
      <c r="H367" t="s">
        <v>127</v>
      </c>
      <c r="I367" t="s">
        <v>128</v>
      </c>
      <c r="J367" t="s">
        <v>380</v>
      </c>
      <c r="K367" t="s">
        <v>75</v>
      </c>
      <c r="L367" t="s">
        <v>109</v>
      </c>
      <c r="M367" t="s">
        <v>110</v>
      </c>
      <c r="N367" t="s">
        <v>918</v>
      </c>
      <c r="O367" t="s">
        <v>78</v>
      </c>
      <c r="P367" t="str">
        <f>"CT066471                      "</f>
        <v xml:space="preserve">CT066471    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12.04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0.1</v>
      </c>
      <c r="BJ367">
        <v>2.2000000000000002</v>
      </c>
      <c r="BK367">
        <v>2.5</v>
      </c>
      <c r="BL367">
        <v>64.37</v>
      </c>
      <c r="BM367">
        <v>9.66</v>
      </c>
      <c r="BN367">
        <v>74.03</v>
      </c>
      <c r="BO367">
        <v>74.03</v>
      </c>
      <c r="BQ367" t="s">
        <v>1260</v>
      </c>
      <c r="BR367" t="s">
        <v>383</v>
      </c>
      <c r="BS367" s="2">
        <v>44357</v>
      </c>
      <c r="BT367" s="3">
        <v>0.42777777777777781</v>
      </c>
      <c r="BU367" t="s">
        <v>1261</v>
      </c>
      <c r="BV367" t="s">
        <v>79</v>
      </c>
      <c r="BY367">
        <v>11127.76</v>
      </c>
      <c r="CA367" t="s">
        <v>213</v>
      </c>
      <c r="CC367" t="s">
        <v>110</v>
      </c>
      <c r="CD367">
        <v>2001</v>
      </c>
      <c r="CE367" t="s">
        <v>505</v>
      </c>
      <c r="CF367" s="2">
        <v>44358</v>
      </c>
      <c r="CI367">
        <v>1</v>
      </c>
      <c r="CJ367">
        <v>1</v>
      </c>
      <c r="CK367">
        <v>21</v>
      </c>
      <c r="CL367" t="s">
        <v>80</v>
      </c>
    </row>
    <row r="368" spans="1:90" x14ac:dyDescent="0.25">
      <c r="A368" t="s">
        <v>378</v>
      </c>
      <c r="B368" t="s">
        <v>379</v>
      </c>
      <c r="C368" t="s">
        <v>72</v>
      </c>
      <c r="E368" t="str">
        <f>"GAB2003582"</f>
        <v>GAB2003582</v>
      </c>
      <c r="F368" s="2">
        <v>44356</v>
      </c>
      <c r="G368">
        <v>202112</v>
      </c>
      <c r="H368" t="s">
        <v>127</v>
      </c>
      <c r="I368" t="s">
        <v>128</v>
      </c>
      <c r="J368" t="s">
        <v>380</v>
      </c>
      <c r="K368" t="s">
        <v>75</v>
      </c>
      <c r="L368" t="s">
        <v>107</v>
      </c>
      <c r="M368" t="s">
        <v>108</v>
      </c>
      <c r="N368" t="s">
        <v>1201</v>
      </c>
      <c r="O368" t="s">
        <v>78</v>
      </c>
      <c r="P368" t="str">
        <f>"003714                        "</f>
        <v xml:space="preserve">003714         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12.04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0.1</v>
      </c>
      <c r="BJ368">
        <v>2.4</v>
      </c>
      <c r="BK368">
        <v>2.5</v>
      </c>
      <c r="BL368">
        <v>64.37</v>
      </c>
      <c r="BM368">
        <v>9.66</v>
      </c>
      <c r="BN368">
        <v>74.03</v>
      </c>
      <c r="BO368">
        <v>74.03</v>
      </c>
      <c r="BQ368" t="s">
        <v>1262</v>
      </c>
      <c r="BR368" t="s">
        <v>383</v>
      </c>
      <c r="BS368" s="2">
        <v>44358</v>
      </c>
      <c r="BT368" s="3">
        <v>0.375</v>
      </c>
      <c r="BU368" t="s">
        <v>1263</v>
      </c>
      <c r="BV368" t="s">
        <v>80</v>
      </c>
      <c r="BW368" t="s">
        <v>135</v>
      </c>
      <c r="BX368" t="s">
        <v>231</v>
      </c>
      <c r="BY368">
        <v>11886.25</v>
      </c>
      <c r="CA368" t="s">
        <v>1204</v>
      </c>
      <c r="CC368" t="s">
        <v>108</v>
      </c>
      <c r="CD368">
        <v>4091</v>
      </c>
      <c r="CE368" t="s">
        <v>505</v>
      </c>
      <c r="CF368" s="2">
        <v>44361</v>
      </c>
      <c r="CI368">
        <v>1</v>
      </c>
      <c r="CJ368">
        <v>2</v>
      </c>
      <c r="CK368">
        <v>21</v>
      </c>
      <c r="CL368" t="s">
        <v>80</v>
      </c>
    </row>
    <row r="369" spans="1:90" x14ac:dyDescent="0.25">
      <c r="A369" t="s">
        <v>378</v>
      </c>
      <c r="B369" t="s">
        <v>379</v>
      </c>
      <c r="C369" t="s">
        <v>72</v>
      </c>
      <c r="E369" t="str">
        <f>"GAB2003583"</f>
        <v>GAB2003583</v>
      </c>
      <c r="F369" s="2">
        <v>44356</v>
      </c>
      <c r="G369">
        <v>202112</v>
      </c>
      <c r="H369" t="s">
        <v>127</v>
      </c>
      <c r="I369" t="s">
        <v>128</v>
      </c>
      <c r="J369" t="s">
        <v>380</v>
      </c>
      <c r="K369" t="s">
        <v>75</v>
      </c>
      <c r="L369" t="s">
        <v>107</v>
      </c>
      <c r="M369" t="s">
        <v>108</v>
      </c>
      <c r="N369" t="s">
        <v>862</v>
      </c>
      <c r="O369" t="s">
        <v>78</v>
      </c>
      <c r="P369" t="str">
        <f>"003717                        "</f>
        <v xml:space="preserve">003717      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9.6300000000000008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0.7</v>
      </c>
      <c r="BJ369">
        <v>1.6</v>
      </c>
      <c r="BK369">
        <v>2</v>
      </c>
      <c r="BL369">
        <v>51.5</v>
      </c>
      <c r="BM369">
        <v>7.73</v>
      </c>
      <c r="BN369">
        <v>59.23</v>
      </c>
      <c r="BO369">
        <v>59.23</v>
      </c>
      <c r="BQ369" t="s">
        <v>526</v>
      </c>
      <c r="BR369" t="s">
        <v>383</v>
      </c>
      <c r="BS369" s="2">
        <v>44358</v>
      </c>
      <c r="BT369" s="3">
        <v>0.3833333333333333</v>
      </c>
      <c r="BU369" t="s">
        <v>208</v>
      </c>
      <c r="BV369" t="s">
        <v>80</v>
      </c>
      <c r="BW369" t="s">
        <v>135</v>
      </c>
      <c r="BX369" t="s">
        <v>231</v>
      </c>
      <c r="BY369">
        <v>8134.08</v>
      </c>
      <c r="CA369" t="s">
        <v>217</v>
      </c>
      <c r="CC369" t="s">
        <v>108</v>
      </c>
      <c r="CD369">
        <v>4001</v>
      </c>
      <c r="CE369" t="s">
        <v>724</v>
      </c>
      <c r="CF369" s="2">
        <v>44361</v>
      </c>
      <c r="CI369">
        <v>1</v>
      </c>
      <c r="CJ369">
        <v>2</v>
      </c>
      <c r="CK369">
        <v>21</v>
      </c>
      <c r="CL369" t="s">
        <v>80</v>
      </c>
    </row>
    <row r="370" spans="1:90" x14ac:dyDescent="0.25">
      <c r="A370" t="s">
        <v>378</v>
      </c>
      <c r="B370" t="s">
        <v>379</v>
      </c>
      <c r="C370" t="s">
        <v>72</v>
      </c>
      <c r="E370" t="str">
        <f>"GAB2003575"</f>
        <v>GAB2003575</v>
      </c>
      <c r="F370" s="2">
        <v>44356</v>
      </c>
      <c r="G370">
        <v>202112</v>
      </c>
      <c r="H370" t="s">
        <v>127</v>
      </c>
      <c r="I370" t="s">
        <v>128</v>
      </c>
      <c r="J370" t="s">
        <v>380</v>
      </c>
      <c r="K370" t="s">
        <v>75</v>
      </c>
      <c r="L370" t="s">
        <v>73</v>
      </c>
      <c r="M370" t="s">
        <v>74</v>
      </c>
      <c r="N370" t="s">
        <v>460</v>
      </c>
      <c r="O370" t="s">
        <v>78</v>
      </c>
      <c r="P370" t="str">
        <f>"CT066463                      "</f>
        <v xml:space="preserve">CT066463           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14.44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0.3</v>
      </c>
      <c r="BJ370">
        <v>2.7</v>
      </c>
      <c r="BK370">
        <v>3</v>
      </c>
      <c r="BL370">
        <v>77.23</v>
      </c>
      <c r="BM370">
        <v>11.58</v>
      </c>
      <c r="BN370">
        <v>88.81</v>
      </c>
      <c r="BO370">
        <v>88.81</v>
      </c>
      <c r="BQ370" t="s">
        <v>461</v>
      </c>
      <c r="BR370" t="s">
        <v>383</v>
      </c>
      <c r="BS370" s="2">
        <v>44357</v>
      </c>
      <c r="BT370" s="3">
        <v>0.4375</v>
      </c>
      <c r="BU370" t="s">
        <v>726</v>
      </c>
      <c r="BV370" t="s">
        <v>79</v>
      </c>
      <c r="BY370">
        <v>13266.45</v>
      </c>
      <c r="CA370" t="s">
        <v>1033</v>
      </c>
      <c r="CC370" t="s">
        <v>74</v>
      </c>
      <c r="CD370">
        <v>157</v>
      </c>
      <c r="CE370" t="s">
        <v>505</v>
      </c>
      <c r="CF370" s="2">
        <v>44357</v>
      </c>
      <c r="CI370">
        <v>1</v>
      </c>
      <c r="CJ370">
        <v>1</v>
      </c>
      <c r="CK370">
        <v>21</v>
      </c>
      <c r="CL370" t="s">
        <v>80</v>
      </c>
    </row>
    <row r="371" spans="1:90" x14ac:dyDescent="0.25">
      <c r="A371" t="s">
        <v>378</v>
      </c>
      <c r="B371" t="s">
        <v>379</v>
      </c>
      <c r="C371" t="s">
        <v>72</v>
      </c>
      <c r="E371" t="str">
        <f>"GAB2003585"</f>
        <v>GAB2003585</v>
      </c>
      <c r="F371" s="2">
        <v>44356</v>
      </c>
      <c r="G371">
        <v>202112</v>
      </c>
      <c r="H371" t="s">
        <v>127</v>
      </c>
      <c r="I371" t="s">
        <v>128</v>
      </c>
      <c r="J371" t="s">
        <v>380</v>
      </c>
      <c r="K371" t="s">
        <v>75</v>
      </c>
      <c r="L371" t="s">
        <v>127</v>
      </c>
      <c r="M371" t="s">
        <v>128</v>
      </c>
      <c r="N371" t="s">
        <v>1179</v>
      </c>
      <c r="O371" t="s">
        <v>78</v>
      </c>
      <c r="P371" t="str">
        <f>"CT066183                      "</f>
        <v xml:space="preserve">CT066183    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7.52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0.1</v>
      </c>
      <c r="BJ371">
        <v>1.8</v>
      </c>
      <c r="BK371">
        <v>2</v>
      </c>
      <c r="BL371">
        <v>40.229999999999997</v>
      </c>
      <c r="BM371">
        <v>6.03</v>
      </c>
      <c r="BN371">
        <v>46.26</v>
      </c>
      <c r="BO371">
        <v>46.26</v>
      </c>
      <c r="BQ371" t="s">
        <v>1180</v>
      </c>
      <c r="BR371" t="s">
        <v>383</v>
      </c>
      <c r="BS371" s="2">
        <v>44357</v>
      </c>
      <c r="BT371" s="3">
        <v>0.53749999999999998</v>
      </c>
      <c r="BU371" t="s">
        <v>1264</v>
      </c>
      <c r="BV371" t="s">
        <v>80</v>
      </c>
      <c r="BW371" t="s">
        <v>111</v>
      </c>
      <c r="BX371" t="s">
        <v>159</v>
      </c>
      <c r="BY371">
        <v>8858.7000000000007</v>
      </c>
      <c r="CA371" t="s">
        <v>376</v>
      </c>
      <c r="CC371" t="s">
        <v>128</v>
      </c>
      <c r="CD371">
        <v>7550</v>
      </c>
      <c r="CE371" t="s">
        <v>505</v>
      </c>
      <c r="CF371" s="2">
        <v>44358</v>
      </c>
      <c r="CI371">
        <v>1</v>
      </c>
      <c r="CJ371">
        <v>1</v>
      </c>
      <c r="CK371">
        <v>22</v>
      </c>
      <c r="CL371" t="s">
        <v>80</v>
      </c>
    </row>
    <row r="372" spans="1:90" x14ac:dyDescent="0.25">
      <c r="A372" t="s">
        <v>378</v>
      </c>
      <c r="B372" t="s">
        <v>379</v>
      </c>
      <c r="C372" t="s">
        <v>72</v>
      </c>
      <c r="E372" t="str">
        <f>"GAB2003588"</f>
        <v>GAB2003588</v>
      </c>
      <c r="F372" s="2">
        <v>44356</v>
      </c>
      <c r="G372">
        <v>202112</v>
      </c>
      <c r="H372" t="s">
        <v>127</v>
      </c>
      <c r="I372" t="s">
        <v>128</v>
      </c>
      <c r="J372" t="s">
        <v>380</v>
      </c>
      <c r="K372" t="s">
        <v>75</v>
      </c>
      <c r="L372" t="s">
        <v>490</v>
      </c>
      <c r="M372" t="s">
        <v>491</v>
      </c>
      <c r="N372" t="s">
        <v>540</v>
      </c>
      <c r="O372" t="s">
        <v>78</v>
      </c>
      <c r="P372" t="str">
        <f>"CT066502                      "</f>
        <v xml:space="preserve">CT066502    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18.66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0.2</v>
      </c>
      <c r="BJ372">
        <v>1.6</v>
      </c>
      <c r="BK372">
        <v>2</v>
      </c>
      <c r="BL372">
        <v>99.78</v>
      </c>
      <c r="BM372">
        <v>14.97</v>
      </c>
      <c r="BN372">
        <v>114.75</v>
      </c>
      <c r="BO372">
        <v>114.75</v>
      </c>
      <c r="BQ372" t="s">
        <v>541</v>
      </c>
      <c r="BR372" t="s">
        <v>383</v>
      </c>
      <c r="BS372" s="2">
        <v>44357</v>
      </c>
      <c r="BT372" s="3">
        <v>0.4291666666666667</v>
      </c>
      <c r="BU372" t="s">
        <v>281</v>
      </c>
      <c r="BV372" t="s">
        <v>79</v>
      </c>
      <c r="BY372">
        <v>8172</v>
      </c>
      <c r="CA372" t="s">
        <v>542</v>
      </c>
      <c r="CC372" t="s">
        <v>491</v>
      </c>
      <c r="CD372">
        <v>9459</v>
      </c>
      <c r="CE372" t="s">
        <v>1265</v>
      </c>
      <c r="CF372" s="2">
        <v>44357</v>
      </c>
      <c r="CI372">
        <v>1</v>
      </c>
      <c r="CJ372">
        <v>1</v>
      </c>
      <c r="CK372">
        <v>23</v>
      </c>
      <c r="CL372" t="s">
        <v>80</v>
      </c>
    </row>
    <row r="373" spans="1:90" x14ac:dyDescent="0.25">
      <c r="A373" t="s">
        <v>378</v>
      </c>
      <c r="B373" t="s">
        <v>379</v>
      </c>
      <c r="C373" t="s">
        <v>72</v>
      </c>
      <c r="E373" t="str">
        <f>"GAB2003574"</f>
        <v>GAB2003574</v>
      </c>
      <c r="F373" s="2">
        <v>44356</v>
      </c>
      <c r="G373">
        <v>202112</v>
      </c>
      <c r="H373" t="s">
        <v>127</v>
      </c>
      <c r="I373" t="s">
        <v>128</v>
      </c>
      <c r="J373" t="s">
        <v>380</v>
      </c>
      <c r="K373" t="s">
        <v>75</v>
      </c>
      <c r="L373" t="s">
        <v>127</v>
      </c>
      <c r="M373" t="s">
        <v>128</v>
      </c>
      <c r="N373" t="s">
        <v>506</v>
      </c>
      <c r="O373" t="s">
        <v>78</v>
      </c>
      <c r="P373" t="str">
        <f>"CT066479                      "</f>
        <v xml:space="preserve">CT066479         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7.52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0.3</v>
      </c>
      <c r="BJ373">
        <v>2.9</v>
      </c>
      <c r="BK373">
        <v>3</v>
      </c>
      <c r="BL373">
        <v>40.229999999999997</v>
      </c>
      <c r="BM373">
        <v>6.03</v>
      </c>
      <c r="BN373">
        <v>46.26</v>
      </c>
      <c r="BO373">
        <v>46.26</v>
      </c>
      <c r="BQ373" t="s">
        <v>507</v>
      </c>
      <c r="BR373" t="s">
        <v>383</v>
      </c>
      <c r="BS373" s="2">
        <v>44357</v>
      </c>
      <c r="BT373" s="3">
        <v>0.39166666666666666</v>
      </c>
      <c r="BU373" t="s">
        <v>1266</v>
      </c>
      <c r="BV373" t="s">
        <v>79</v>
      </c>
      <c r="BY373">
        <v>14277.12</v>
      </c>
      <c r="CA373" t="s">
        <v>297</v>
      </c>
      <c r="CC373" t="s">
        <v>128</v>
      </c>
      <c r="CD373">
        <v>7800</v>
      </c>
      <c r="CE373" t="s">
        <v>472</v>
      </c>
      <c r="CF373" s="2">
        <v>44358</v>
      </c>
      <c r="CI373">
        <v>1</v>
      </c>
      <c r="CJ373">
        <v>1</v>
      </c>
      <c r="CK373">
        <v>22</v>
      </c>
      <c r="CL373" t="s">
        <v>80</v>
      </c>
    </row>
    <row r="374" spans="1:90" x14ac:dyDescent="0.25">
      <c r="A374" t="s">
        <v>378</v>
      </c>
      <c r="B374" t="s">
        <v>379</v>
      </c>
      <c r="C374" t="s">
        <v>72</v>
      </c>
      <c r="E374" t="str">
        <f>"GAB2003581"</f>
        <v>GAB2003581</v>
      </c>
      <c r="F374" s="2">
        <v>44356</v>
      </c>
      <c r="G374">
        <v>202112</v>
      </c>
      <c r="H374" t="s">
        <v>127</v>
      </c>
      <c r="I374" t="s">
        <v>128</v>
      </c>
      <c r="J374" t="s">
        <v>380</v>
      </c>
      <c r="K374" t="s">
        <v>75</v>
      </c>
      <c r="L374" t="s">
        <v>209</v>
      </c>
      <c r="M374" t="s">
        <v>210</v>
      </c>
      <c r="N374" t="s">
        <v>1267</v>
      </c>
      <c r="O374" t="s">
        <v>78</v>
      </c>
      <c r="P374" t="str">
        <f>"CT066487                      "</f>
        <v xml:space="preserve">CT066487            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22.87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0.1</v>
      </c>
      <c r="BJ374">
        <v>2.2999999999999998</v>
      </c>
      <c r="BK374">
        <v>2.5</v>
      </c>
      <c r="BL374">
        <v>122.31</v>
      </c>
      <c r="BM374">
        <v>18.350000000000001</v>
      </c>
      <c r="BN374">
        <v>140.66</v>
      </c>
      <c r="BO374">
        <v>140.66</v>
      </c>
      <c r="BQ374" t="s">
        <v>1268</v>
      </c>
      <c r="BR374" t="s">
        <v>383</v>
      </c>
      <c r="BS374" s="2">
        <v>44357</v>
      </c>
      <c r="BT374" s="3">
        <v>0.34791666666666665</v>
      </c>
      <c r="BU374" t="s">
        <v>1269</v>
      </c>
      <c r="BV374" t="s">
        <v>79</v>
      </c>
      <c r="BY374">
        <v>11419.2</v>
      </c>
      <c r="BZ374" t="s">
        <v>30</v>
      </c>
      <c r="CA374" t="s">
        <v>1270</v>
      </c>
      <c r="CC374" t="s">
        <v>210</v>
      </c>
      <c r="CD374">
        <v>1982</v>
      </c>
      <c r="CE374" t="s">
        <v>505</v>
      </c>
      <c r="CF374" s="2">
        <v>44358</v>
      </c>
      <c r="CI374">
        <v>1</v>
      </c>
      <c r="CJ374">
        <v>1</v>
      </c>
      <c r="CK374">
        <v>23</v>
      </c>
      <c r="CL374" t="s">
        <v>80</v>
      </c>
    </row>
    <row r="375" spans="1:90" x14ac:dyDescent="0.25">
      <c r="A375" t="s">
        <v>378</v>
      </c>
      <c r="B375" t="s">
        <v>379</v>
      </c>
      <c r="C375" t="s">
        <v>72</v>
      </c>
      <c r="E375" t="str">
        <f>"GAB2003571"</f>
        <v>GAB2003571</v>
      </c>
      <c r="F375" s="2">
        <v>44356</v>
      </c>
      <c r="G375">
        <v>202112</v>
      </c>
      <c r="H375" t="s">
        <v>127</v>
      </c>
      <c r="I375" t="s">
        <v>128</v>
      </c>
      <c r="J375" t="s">
        <v>380</v>
      </c>
      <c r="K375" t="s">
        <v>75</v>
      </c>
      <c r="L375" t="s">
        <v>127</v>
      </c>
      <c r="M375" t="s">
        <v>128</v>
      </c>
      <c r="N375" t="s">
        <v>544</v>
      </c>
      <c r="O375" t="s">
        <v>78</v>
      </c>
      <c r="P375" t="str">
        <f>"CT066469                      "</f>
        <v xml:space="preserve">CT066469           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7.52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0.3</v>
      </c>
      <c r="BJ375">
        <v>2.4</v>
      </c>
      <c r="BK375">
        <v>3</v>
      </c>
      <c r="BL375">
        <v>40.229999999999997</v>
      </c>
      <c r="BM375">
        <v>6.03</v>
      </c>
      <c r="BN375">
        <v>46.26</v>
      </c>
      <c r="BO375">
        <v>46.26</v>
      </c>
      <c r="BQ375" t="s">
        <v>545</v>
      </c>
      <c r="BR375" t="s">
        <v>383</v>
      </c>
      <c r="BS375" s="2">
        <v>44357</v>
      </c>
      <c r="BT375" s="3">
        <v>0.3666666666666667</v>
      </c>
      <c r="BU375" t="s">
        <v>1047</v>
      </c>
      <c r="BV375" t="s">
        <v>79</v>
      </c>
      <c r="BY375">
        <v>11993.68</v>
      </c>
      <c r="CA375" t="s">
        <v>137</v>
      </c>
      <c r="CC375" t="s">
        <v>128</v>
      </c>
      <c r="CD375">
        <v>7441</v>
      </c>
      <c r="CE375" t="s">
        <v>505</v>
      </c>
      <c r="CF375" s="2">
        <v>44358</v>
      </c>
      <c r="CI375">
        <v>1</v>
      </c>
      <c r="CJ375">
        <v>1</v>
      </c>
      <c r="CK375">
        <v>22</v>
      </c>
      <c r="CL375" t="s">
        <v>80</v>
      </c>
    </row>
    <row r="376" spans="1:90" x14ac:dyDescent="0.25">
      <c r="A376" t="s">
        <v>378</v>
      </c>
      <c r="B376" t="s">
        <v>379</v>
      </c>
      <c r="C376" t="s">
        <v>72</v>
      </c>
      <c r="E376" t="str">
        <f>"GAB2003626"</f>
        <v>GAB2003626</v>
      </c>
      <c r="F376" s="2">
        <v>44358</v>
      </c>
      <c r="G376">
        <v>202112</v>
      </c>
      <c r="H376" t="s">
        <v>127</v>
      </c>
      <c r="I376" t="s">
        <v>128</v>
      </c>
      <c r="J376" t="s">
        <v>380</v>
      </c>
      <c r="K376" t="s">
        <v>75</v>
      </c>
      <c r="L376" t="s">
        <v>267</v>
      </c>
      <c r="M376" t="s">
        <v>268</v>
      </c>
      <c r="N376" t="s">
        <v>460</v>
      </c>
      <c r="O376" t="s">
        <v>230</v>
      </c>
      <c r="P376" t="str">
        <f>"MIKAIL                        "</f>
        <v xml:space="preserve">MIKAIL               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19.71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2.2999999999999998</v>
      </c>
      <c r="BJ376">
        <v>2.7</v>
      </c>
      <c r="BK376">
        <v>3</v>
      </c>
      <c r="BL376">
        <v>110.42</v>
      </c>
      <c r="BM376">
        <v>16.559999999999999</v>
      </c>
      <c r="BN376">
        <v>126.98</v>
      </c>
      <c r="BO376">
        <v>126.98</v>
      </c>
      <c r="BQ376" t="s">
        <v>1252</v>
      </c>
      <c r="BR376" t="s">
        <v>383</v>
      </c>
      <c r="BS376" s="2">
        <v>44361</v>
      </c>
      <c r="BT376" s="3">
        <v>0.4055555555555555</v>
      </c>
      <c r="BU376" t="s">
        <v>810</v>
      </c>
      <c r="BV376" t="s">
        <v>79</v>
      </c>
      <c r="BY376">
        <v>12007.95</v>
      </c>
      <c r="CA376" t="s">
        <v>811</v>
      </c>
      <c r="CC376" t="s">
        <v>268</v>
      </c>
      <c r="CD376">
        <v>157</v>
      </c>
      <c r="CE376" t="s">
        <v>99</v>
      </c>
      <c r="CF376" s="2">
        <v>44361</v>
      </c>
      <c r="CI376">
        <v>2</v>
      </c>
      <c r="CJ376">
        <v>1</v>
      </c>
      <c r="CK376" t="s">
        <v>234</v>
      </c>
      <c r="CL376" t="s">
        <v>80</v>
      </c>
    </row>
    <row r="377" spans="1:90" x14ac:dyDescent="0.25">
      <c r="A377" t="s">
        <v>378</v>
      </c>
      <c r="B377" t="s">
        <v>379</v>
      </c>
      <c r="C377" t="s">
        <v>72</v>
      </c>
      <c r="E377" t="str">
        <f>"GAB2003627"</f>
        <v>GAB2003627</v>
      </c>
      <c r="F377" s="2">
        <v>44358</v>
      </c>
      <c r="G377">
        <v>202112</v>
      </c>
      <c r="H377" t="s">
        <v>127</v>
      </c>
      <c r="I377" t="s">
        <v>128</v>
      </c>
      <c r="J377" t="s">
        <v>380</v>
      </c>
      <c r="K377" t="s">
        <v>75</v>
      </c>
      <c r="L377" t="s">
        <v>107</v>
      </c>
      <c r="M377" t="s">
        <v>108</v>
      </c>
      <c r="N377" t="s">
        <v>862</v>
      </c>
      <c r="O377" t="s">
        <v>230</v>
      </c>
      <c r="P377" t="str">
        <f>"CT066524                      "</f>
        <v xml:space="preserve">CT066524            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23.09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12.6</v>
      </c>
      <c r="BJ377">
        <v>19</v>
      </c>
      <c r="BK377">
        <v>19</v>
      </c>
      <c r="BL377">
        <v>128.47999999999999</v>
      </c>
      <c r="BM377">
        <v>19.27</v>
      </c>
      <c r="BN377">
        <v>147.75</v>
      </c>
      <c r="BO377">
        <v>147.75</v>
      </c>
      <c r="BQ377" t="s">
        <v>1271</v>
      </c>
      <c r="BR377" t="s">
        <v>383</v>
      </c>
      <c r="BS377" s="2">
        <v>44361</v>
      </c>
      <c r="BT377" s="3">
        <v>0.35138888888888892</v>
      </c>
      <c r="BU377" t="s">
        <v>1272</v>
      </c>
      <c r="BV377" t="s">
        <v>79</v>
      </c>
      <c r="BY377">
        <v>92883.12</v>
      </c>
      <c r="CA377" t="s">
        <v>133</v>
      </c>
      <c r="CC377" t="s">
        <v>108</v>
      </c>
      <c r="CD377">
        <v>4001</v>
      </c>
      <c r="CE377" t="s">
        <v>99</v>
      </c>
      <c r="CF377" s="2">
        <v>44361</v>
      </c>
      <c r="CI377">
        <v>2</v>
      </c>
      <c r="CJ377">
        <v>1</v>
      </c>
      <c r="CK377" t="s">
        <v>234</v>
      </c>
      <c r="CL377" t="s">
        <v>80</v>
      </c>
    </row>
    <row r="378" spans="1:90" x14ac:dyDescent="0.25">
      <c r="A378" t="s">
        <v>378</v>
      </c>
      <c r="B378" t="s">
        <v>379</v>
      </c>
      <c r="C378" t="s">
        <v>72</v>
      </c>
      <c r="E378" t="str">
        <f>"GAB2003631"</f>
        <v>GAB2003631</v>
      </c>
      <c r="F378" s="2">
        <v>44358</v>
      </c>
      <c r="G378">
        <v>202112</v>
      </c>
      <c r="H378" t="s">
        <v>127</v>
      </c>
      <c r="I378" t="s">
        <v>128</v>
      </c>
      <c r="J378" t="s">
        <v>380</v>
      </c>
      <c r="K378" t="s">
        <v>75</v>
      </c>
      <c r="L378" t="s">
        <v>183</v>
      </c>
      <c r="M378" t="s">
        <v>184</v>
      </c>
      <c r="N378" t="s">
        <v>1273</v>
      </c>
      <c r="O378" t="s">
        <v>230</v>
      </c>
      <c r="P378" t="str">
        <f>"CT066563                      "</f>
        <v xml:space="preserve">CT066563           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19.71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4</v>
      </c>
      <c r="BJ378">
        <v>12.9</v>
      </c>
      <c r="BK378">
        <v>13</v>
      </c>
      <c r="BL378">
        <v>110.42</v>
      </c>
      <c r="BM378">
        <v>16.559999999999999</v>
      </c>
      <c r="BN378">
        <v>126.98</v>
      </c>
      <c r="BO378">
        <v>126.98</v>
      </c>
      <c r="BQ378" t="s">
        <v>1274</v>
      </c>
      <c r="BR378" t="s">
        <v>383</v>
      </c>
      <c r="BS378" s="2">
        <v>44361</v>
      </c>
      <c r="BT378" s="3">
        <v>0.35833333333333334</v>
      </c>
      <c r="BU378" t="s">
        <v>1275</v>
      </c>
      <c r="BV378" t="s">
        <v>79</v>
      </c>
      <c r="BY378">
        <v>62551.8</v>
      </c>
      <c r="CA378" t="s">
        <v>185</v>
      </c>
      <c r="CC378" t="s">
        <v>184</v>
      </c>
      <c r="CD378">
        <v>4125</v>
      </c>
      <c r="CE378" t="s">
        <v>99</v>
      </c>
      <c r="CF378" s="2">
        <v>44361</v>
      </c>
      <c r="CI378">
        <v>2</v>
      </c>
      <c r="CJ378">
        <v>1</v>
      </c>
      <c r="CK378" t="s">
        <v>234</v>
      </c>
      <c r="CL378" t="s">
        <v>80</v>
      </c>
    </row>
    <row r="379" spans="1:90" x14ac:dyDescent="0.25">
      <c r="A379" t="s">
        <v>378</v>
      </c>
      <c r="B379" t="s">
        <v>379</v>
      </c>
      <c r="C379" t="s">
        <v>72</v>
      </c>
      <c r="E379" t="str">
        <f>"GAB2003635"</f>
        <v>GAB2003635</v>
      </c>
      <c r="F379" s="2">
        <v>44358</v>
      </c>
      <c r="G379">
        <v>202112</v>
      </c>
      <c r="H379" t="s">
        <v>127</v>
      </c>
      <c r="I379" t="s">
        <v>128</v>
      </c>
      <c r="J379" t="s">
        <v>380</v>
      </c>
      <c r="K379" t="s">
        <v>75</v>
      </c>
      <c r="L379" t="s">
        <v>267</v>
      </c>
      <c r="M379" t="s">
        <v>268</v>
      </c>
      <c r="N379" t="s">
        <v>1276</v>
      </c>
      <c r="O379" t="s">
        <v>230</v>
      </c>
      <c r="P379" t="str">
        <f>"CT066575                      "</f>
        <v xml:space="preserve">CT066575           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107.5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4</v>
      </c>
      <c r="BI379">
        <v>33.299999999999997</v>
      </c>
      <c r="BJ379">
        <v>118.7</v>
      </c>
      <c r="BK379">
        <v>119</v>
      </c>
      <c r="BL379">
        <v>579.89</v>
      </c>
      <c r="BM379">
        <v>86.98</v>
      </c>
      <c r="BN379">
        <v>666.87</v>
      </c>
      <c r="BO379">
        <v>666.87</v>
      </c>
      <c r="BQ379" t="s">
        <v>1277</v>
      </c>
      <c r="BR379" t="s">
        <v>383</v>
      </c>
      <c r="BS379" s="2">
        <v>44361</v>
      </c>
      <c r="BT379" s="3">
        <v>0.43888888888888888</v>
      </c>
      <c r="BU379" t="s">
        <v>1278</v>
      </c>
      <c r="BV379" t="s">
        <v>79</v>
      </c>
      <c r="BY379">
        <v>623264.88</v>
      </c>
      <c r="CA379" t="s">
        <v>1279</v>
      </c>
      <c r="CC379" t="s">
        <v>268</v>
      </c>
      <c r="CD379">
        <v>157</v>
      </c>
      <c r="CE379" t="s">
        <v>99</v>
      </c>
      <c r="CF379" s="2">
        <v>44361</v>
      </c>
      <c r="CI379">
        <v>2</v>
      </c>
      <c r="CJ379">
        <v>1</v>
      </c>
      <c r="CK379" t="s">
        <v>234</v>
      </c>
      <c r="CL379" t="s">
        <v>80</v>
      </c>
    </row>
    <row r="380" spans="1:90" x14ac:dyDescent="0.25">
      <c r="A380" t="s">
        <v>378</v>
      </c>
      <c r="B380" t="s">
        <v>379</v>
      </c>
      <c r="C380" t="s">
        <v>72</v>
      </c>
      <c r="E380" t="str">
        <f>"GAB2003634"</f>
        <v>GAB2003634</v>
      </c>
      <c r="F380" s="2">
        <v>44358</v>
      </c>
      <c r="G380">
        <v>202112</v>
      </c>
      <c r="H380" t="s">
        <v>127</v>
      </c>
      <c r="I380" t="s">
        <v>128</v>
      </c>
      <c r="J380" t="s">
        <v>380</v>
      </c>
      <c r="K380" t="s">
        <v>75</v>
      </c>
      <c r="L380" t="s">
        <v>73</v>
      </c>
      <c r="M380" t="s">
        <v>74</v>
      </c>
      <c r="N380" t="s">
        <v>1280</v>
      </c>
      <c r="O380" t="s">
        <v>230</v>
      </c>
      <c r="P380" t="str">
        <f>"CT066557                      "</f>
        <v xml:space="preserve">CT066557           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29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2</v>
      </c>
      <c r="BI380">
        <v>8.1</v>
      </c>
      <c r="BJ380">
        <v>25.8</v>
      </c>
      <c r="BK380">
        <v>26</v>
      </c>
      <c r="BL380">
        <v>160.08000000000001</v>
      </c>
      <c r="BM380">
        <v>24.01</v>
      </c>
      <c r="BN380">
        <v>184.09</v>
      </c>
      <c r="BO380">
        <v>184.09</v>
      </c>
      <c r="BQ380" t="s">
        <v>1281</v>
      </c>
      <c r="BR380" t="s">
        <v>383</v>
      </c>
      <c r="BS380" s="2">
        <v>44361</v>
      </c>
      <c r="BT380" s="3">
        <v>0.45833333333333331</v>
      </c>
      <c r="BU380" t="s">
        <v>1282</v>
      </c>
      <c r="BV380" t="s">
        <v>79</v>
      </c>
      <c r="BY380">
        <v>123504.3</v>
      </c>
      <c r="CA380" t="s">
        <v>179</v>
      </c>
      <c r="CC380" t="s">
        <v>74</v>
      </c>
      <c r="CD380">
        <v>2</v>
      </c>
      <c r="CE380" t="s">
        <v>99</v>
      </c>
      <c r="CF380" s="2">
        <v>44361</v>
      </c>
      <c r="CI380">
        <v>2</v>
      </c>
      <c r="CJ380">
        <v>1</v>
      </c>
      <c r="CK380" t="s">
        <v>234</v>
      </c>
      <c r="CL380" t="s">
        <v>80</v>
      </c>
    </row>
    <row r="381" spans="1:90" x14ac:dyDescent="0.25">
      <c r="A381" t="s">
        <v>378</v>
      </c>
      <c r="B381" t="s">
        <v>379</v>
      </c>
      <c r="C381" t="s">
        <v>72</v>
      </c>
      <c r="E381" t="str">
        <f>"GAB2003633"</f>
        <v>GAB2003633</v>
      </c>
      <c r="F381" s="2">
        <v>44358</v>
      </c>
      <c r="G381">
        <v>202112</v>
      </c>
      <c r="H381" t="s">
        <v>127</v>
      </c>
      <c r="I381" t="s">
        <v>128</v>
      </c>
      <c r="J381" t="s">
        <v>380</v>
      </c>
      <c r="K381" t="s">
        <v>75</v>
      </c>
      <c r="L381" t="s">
        <v>93</v>
      </c>
      <c r="M381" t="s">
        <v>94</v>
      </c>
      <c r="N381" t="s">
        <v>1283</v>
      </c>
      <c r="O381" t="s">
        <v>230</v>
      </c>
      <c r="P381" t="str">
        <f>"CT066388                      "</f>
        <v xml:space="preserve">CT066388           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19.559999999999999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3.6</v>
      </c>
      <c r="BJ381">
        <v>6.1</v>
      </c>
      <c r="BK381">
        <v>7</v>
      </c>
      <c r="BL381">
        <v>109.6</v>
      </c>
      <c r="BM381">
        <v>16.440000000000001</v>
      </c>
      <c r="BN381">
        <v>126.04</v>
      </c>
      <c r="BO381">
        <v>126.04</v>
      </c>
      <c r="BQ381" t="s">
        <v>1284</v>
      </c>
      <c r="BR381" t="s">
        <v>383</v>
      </c>
      <c r="BS381" s="2">
        <v>44364</v>
      </c>
      <c r="BT381" s="3">
        <v>0.3666666666666667</v>
      </c>
      <c r="BU381" t="s">
        <v>1285</v>
      </c>
      <c r="BV381" t="s">
        <v>80</v>
      </c>
      <c r="BW381" t="s">
        <v>135</v>
      </c>
      <c r="BX381" t="s">
        <v>187</v>
      </c>
      <c r="BY381">
        <v>35043.839999999997</v>
      </c>
      <c r="CA381" t="s">
        <v>245</v>
      </c>
      <c r="CC381" t="s">
        <v>94</v>
      </c>
      <c r="CD381">
        <v>6001</v>
      </c>
      <c r="CE381" t="s">
        <v>99</v>
      </c>
      <c r="CF381" s="2">
        <v>44364</v>
      </c>
      <c r="CI381">
        <v>2</v>
      </c>
      <c r="CJ381">
        <v>4</v>
      </c>
      <c r="CK381" t="s">
        <v>311</v>
      </c>
      <c r="CL381" t="s">
        <v>80</v>
      </c>
    </row>
    <row r="382" spans="1:90" x14ac:dyDescent="0.25">
      <c r="A382" t="s">
        <v>378</v>
      </c>
      <c r="B382" t="s">
        <v>379</v>
      </c>
      <c r="C382" t="s">
        <v>72</v>
      </c>
      <c r="E382" t="str">
        <f>"GAB2003632"</f>
        <v>GAB2003632</v>
      </c>
      <c r="F382" s="2">
        <v>44358</v>
      </c>
      <c r="G382">
        <v>202112</v>
      </c>
      <c r="H382" t="s">
        <v>127</v>
      </c>
      <c r="I382" t="s">
        <v>128</v>
      </c>
      <c r="J382" t="s">
        <v>380</v>
      </c>
      <c r="K382" t="s">
        <v>75</v>
      </c>
      <c r="L382" t="s">
        <v>366</v>
      </c>
      <c r="M382" t="s">
        <v>367</v>
      </c>
      <c r="N382" t="s">
        <v>756</v>
      </c>
      <c r="O382" t="s">
        <v>230</v>
      </c>
      <c r="P382" t="str">
        <f>"CT066556                      "</f>
        <v xml:space="preserve">CT066556             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38.700000000000003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2</v>
      </c>
      <c r="BI382">
        <v>8.3000000000000007</v>
      </c>
      <c r="BJ382">
        <v>25.8</v>
      </c>
      <c r="BK382">
        <v>26</v>
      </c>
      <c r="BL382">
        <v>211.98</v>
      </c>
      <c r="BM382">
        <v>31.8</v>
      </c>
      <c r="BN382">
        <v>243.78</v>
      </c>
      <c r="BO382">
        <v>243.78</v>
      </c>
      <c r="BQ382" t="s">
        <v>1286</v>
      </c>
      <c r="BR382" t="s">
        <v>383</v>
      </c>
      <c r="BS382" s="2">
        <v>44362</v>
      </c>
      <c r="BT382" s="3">
        <v>0.39027777777777778</v>
      </c>
      <c r="BU382" t="s">
        <v>857</v>
      </c>
      <c r="BV382" t="s">
        <v>79</v>
      </c>
      <c r="BY382">
        <v>129212.9</v>
      </c>
      <c r="CA382" t="s">
        <v>578</v>
      </c>
      <c r="CC382" t="s">
        <v>367</v>
      </c>
      <c r="CD382">
        <v>3900</v>
      </c>
      <c r="CE382" t="s">
        <v>99</v>
      </c>
      <c r="CF382" s="2">
        <v>44362</v>
      </c>
      <c r="CI382">
        <v>3</v>
      </c>
      <c r="CJ382">
        <v>2</v>
      </c>
      <c r="CK382" t="s">
        <v>393</v>
      </c>
      <c r="CL382" t="s">
        <v>80</v>
      </c>
    </row>
    <row r="383" spans="1:90" x14ac:dyDescent="0.25">
      <c r="A383" t="s">
        <v>378</v>
      </c>
      <c r="B383" t="s">
        <v>379</v>
      </c>
      <c r="C383" t="s">
        <v>72</v>
      </c>
      <c r="E383" t="str">
        <f>"GAB2003636"</f>
        <v>GAB2003636</v>
      </c>
      <c r="F383" s="2">
        <v>44358</v>
      </c>
      <c r="G383">
        <v>202112</v>
      </c>
      <c r="H383" t="s">
        <v>127</v>
      </c>
      <c r="I383" t="s">
        <v>128</v>
      </c>
      <c r="J383" t="s">
        <v>380</v>
      </c>
      <c r="K383" t="s">
        <v>75</v>
      </c>
      <c r="L383" t="s">
        <v>238</v>
      </c>
      <c r="M383" t="s">
        <v>239</v>
      </c>
      <c r="N383" t="s">
        <v>426</v>
      </c>
      <c r="O383" t="s">
        <v>230</v>
      </c>
      <c r="P383" t="str">
        <f>"CT066573                      "</f>
        <v xml:space="preserve">CT066573           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19.71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3.3</v>
      </c>
      <c r="BJ383">
        <v>11.7</v>
      </c>
      <c r="BK383">
        <v>12</v>
      </c>
      <c r="BL383">
        <v>110.42</v>
      </c>
      <c r="BM383">
        <v>16.559999999999999</v>
      </c>
      <c r="BN383">
        <v>126.98</v>
      </c>
      <c r="BO383">
        <v>126.98</v>
      </c>
      <c r="BQ383" t="s">
        <v>431</v>
      </c>
      <c r="BR383" t="s">
        <v>383</v>
      </c>
      <c r="BS383" s="2">
        <v>44361</v>
      </c>
      <c r="BT383" s="3">
        <v>0.35694444444444445</v>
      </c>
      <c r="BU383" t="s">
        <v>428</v>
      </c>
      <c r="BV383" t="s">
        <v>79</v>
      </c>
      <c r="BY383">
        <v>60868.5</v>
      </c>
      <c r="CA383" t="s">
        <v>429</v>
      </c>
      <c r="CC383" t="s">
        <v>239</v>
      </c>
      <c r="CD383">
        <v>1724</v>
      </c>
      <c r="CE383" t="s">
        <v>99</v>
      </c>
      <c r="CF383" s="2">
        <v>44362</v>
      </c>
      <c r="CI383">
        <v>2</v>
      </c>
      <c r="CJ383">
        <v>1</v>
      </c>
      <c r="CK383" t="s">
        <v>234</v>
      </c>
      <c r="CL383" t="s">
        <v>80</v>
      </c>
    </row>
    <row r="384" spans="1:90" x14ac:dyDescent="0.25">
      <c r="A384" t="s">
        <v>378</v>
      </c>
      <c r="B384" t="s">
        <v>379</v>
      </c>
      <c r="C384" t="s">
        <v>72</v>
      </c>
      <c r="E384" t="str">
        <f>"GAB2003640"</f>
        <v>GAB2003640</v>
      </c>
      <c r="F384" s="2">
        <v>44358</v>
      </c>
      <c r="G384">
        <v>202112</v>
      </c>
      <c r="H384" t="s">
        <v>127</v>
      </c>
      <c r="I384" t="s">
        <v>128</v>
      </c>
      <c r="J384" t="s">
        <v>380</v>
      </c>
      <c r="K384" t="s">
        <v>75</v>
      </c>
      <c r="L384" t="s">
        <v>209</v>
      </c>
      <c r="M384" t="s">
        <v>210</v>
      </c>
      <c r="N384" t="s">
        <v>456</v>
      </c>
      <c r="O384" t="s">
        <v>230</v>
      </c>
      <c r="P384" t="str">
        <f>"CT066578                      "</f>
        <v xml:space="preserve">CT066578           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34.549999999999997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7</v>
      </c>
      <c r="BJ384">
        <v>22.5</v>
      </c>
      <c r="BK384">
        <v>23</v>
      </c>
      <c r="BL384">
        <v>189.77</v>
      </c>
      <c r="BM384">
        <v>28.47</v>
      </c>
      <c r="BN384">
        <v>218.24</v>
      </c>
      <c r="BO384">
        <v>218.24</v>
      </c>
      <c r="BQ384" t="s">
        <v>1287</v>
      </c>
      <c r="BR384" t="s">
        <v>383</v>
      </c>
      <c r="BS384" s="2">
        <v>44361</v>
      </c>
      <c r="BT384" s="3">
        <v>0.55555555555555558</v>
      </c>
      <c r="BU384" t="s">
        <v>1288</v>
      </c>
      <c r="BV384" t="s">
        <v>79</v>
      </c>
      <c r="BY384">
        <v>128053.58</v>
      </c>
      <c r="CA384" t="s">
        <v>211</v>
      </c>
      <c r="CC384" t="s">
        <v>210</v>
      </c>
      <c r="CD384">
        <v>1930</v>
      </c>
      <c r="CE384" t="s">
        <v>99</v>
      </c>
      <c r="CF384" s="2">
        <v>44362</v>
      </c>
      <c r="CI384">
        <v>2</v>
      </c>
      <c r="CJ384">
        <v>1</v>
      </c>
      <c r="CK384" t="s">
        <v>237</v>
      </c>
      <c r="CL384" t="s">
        <v>80</v>
      </c>
    </row>
    <row r="385" spans="1:90" x14ac:dyDescent="0.25">
      <c r="A385" t="s">
        <v>378</v>
      </c>
      <c r="B385" t="s">
        <v>379</v>
      </c>
      <c r="C385" t="s">
        <v>72</v>
      </c>
      <c r="E385" t="str">
        <f>"GAB2003619"</f>
        <v>GAB2003619</v>
      </c>
      <c r="F385" s="2">
        <v>44358</v>
      </c>
      <c r="G385">
        <v>202112</v>
      </c>
      <c r="H385" t="s">
        <v>127</v>
      </c>
      <c r="I385" t="s">
        <v>128</v>
      </c>
      <c r="J385" t="s">
        <v>380</v>
      </c>
      <c r="K385" t="s">
        <v>75</v>
      </c>
      <c r="L385" t="s">
        <v>73</v>
      </c>
      <c r="M385" t="s">
        <v>74</v>
      </c>
      <c r="N385" t="s">
        <v>421</v>
      </c>
      <c r="O385" t="s">
        <v>230</v>
      </c>
      <c r="P385" t="str">
        <f>"CT066529                      "</f>
        <v xml:space="preserve">CT066529           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19.71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1.3</v>
      </c>
      <c r="BJ385">
        <v>3.9</v>
      </c>
      <c r="BK385">
        <v>4</v>
      </c>
      <c r="BL385">
        <v>110.42</v>
      </c>
      <c r="BM385">
        <v>16.559999999999999</v>
      </c>
      <c r="BN385">
        <v>126.98</v>
      </c>
      <c r="BO385">
        <v>126.98</v>
      </c>
      <c r="BQ385" t="s">
        <v>924</v>
      </c>
      <c r="BR385" t="s">
        <v>383</v>
      </c>
      <c r="BS385" s="2">
        <v>44361</v>
      </c>
      <c r="BT385" s="3">
        <v>0.3576388888888889</v>
      </c>
      <c r="BU385" t="s">
        <v>1289</v>
      </c>
      <c r="BV385" t="s">
        <v>79</v>
      </c>
      <c r="BY385">
        <v>17790.080000000002</v>
      </c>
      <c r="CA385" t="s">
        <v>324</v>
      </c>
      <c r="CC385" t="s">
        <v>74</v>
      </c>
      <c r="CD385">
        <v>1</v>
      </c>
      <c r="CE385" t="s">
        <v>99</v>
      </c>
      <c r="CF385" s="2">
        <v>44361</v>
      </c>
      <c r="CI385">
        <v>2</v>
      </c>
      <c r="CJ385">
        <v>1</v>
      </c>
      <c r="CK385" t="s">
        <v>234</v>
      </c>
      <c r="CL385" t="s">
        <v>80</v>
      </c>
    </row>
    <row r="386" spans="1:90" x14ac:dyDescent="0.25">
      <c r="A386" t="s">
        <v>378</v>
      </c>
      <c r="B386" t="s">
        <v>379</v>
      </c>
      <c r="C386" t="s">
        <v>72</v>
      </c>
      <c r="E386" t="str">
        <f>"GAB2003620"</f>
        <v>GAB2003620</v>
      </c>
      <c r="F386" s="2">
        <v>44358</v>
      </c>
      <c r="G386">
        <v>202112</v>
      </c>
      <c r="H386" t="s">
        <v>127</v>
      </c>
      <c r="I386" t="s">
        <v>128</v>
      </c>
      <c r="J386" t="s">
        <v>380</v>
      </c>
      <c r="K386" t="s">
        <v>75</v>
      </c>
      <c r="L386" t="s">
        <v>1190</v>
      </c>
      <c r="M386" t="s">
        <v>1191</v>
      </c>
      <c r="N386" t="s">
        <v>1290</v>
      </c>
      <c r="O386" t="s">
        <v>230</v>
      </c>
      <c r="P386" t="str">
        <f>"CT065874                      "</f>
        <v xml:space="preserve">CT065874           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78.86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2</v>
      </c>
      <c r="BI386">
        <v>21.9</v>
      </c>
      <c r="BJ386">
        <v>54.7</v>
      </c>
      <c r="BK386">
        <v>55</v>
      </c>
      <c r="BL386">
        <v>426.72</v>
      </c>
      <c r="BM386">
        <v>64.010000000000005</v>
      </c>
      <c r="BN386">
        <v>490.73</v>
      </c>
      <c r="BO386">
        <v>490.73</v>
      </c>
      <c r="BQ386" t="s">
        <v>1291</v>
      </c>
      <c r="BR386" t="s">
        <v>383</v>
      </c>
      <c r="BS386" s="2">
        <v>44362</v>
      </c>
      <c r="BT386" s="3">
        <v>0.55833333333333335</v>
      </c>
      <c r="BU386" t="s">
        <v>1292</v>
      </c>
      <c r="BV386" t="s">
        <v>79</v>
      </c>
      <c r="BY386">
        <v>275748.96999999997</v>
      </c>
      <c r="CC386" t="s">
        <v>1191</v>
      </c>
      <c r="CD386">
        <v>8801</v>
      </c>
      <c r="CE386" t="s">
        <v>99</v>
      </c>
      <c r="CF386" s="2">
        <v>44362</v>
      </c>
      <c r="CI386">
        <v>4</v>
      </c>
      <c r="CJ386">
        <v>2</v>
      </c>
      <c r="CK386" t="s">
        <v>237</v>
      </c>
      <c r="CL386" t="s">
        <v>80</v>
      </c>
    </row>
    <row r="387" spans="1:90" x14ac:dyDescent="0.25">
      <c r="A387" t="s">
        <v>378</v>
      </c>
      <c r="B387" t="s">
        <v>379</v>
      </c>
      <c r="C387" t="s">
        <v>72</v>
      </c>
      <c r="E387" t="str">
        <f>"GAB2003638"</f>
        <v>GAB2003638</v>
      </c>
      <c r="F387" s="2">
        <v>44358</v>
      </c>
      <c r="G387">
        <v>202112</v>
      </c>
      <c r="H387" t="s">
        <v>127</v>
      </c>
      <c r="I387" t="s">
        <v>128</v>
      </c>
      <c r="J387" t="s">
        <v>380</v>
      </c>
      <c r="K387" t="s">
        <v>75</v>
      </c>
      <c r="L387" t="s">
        <v>73</v>
      </c>
      <c r="M387" t="s">
        <v>74</v>
      </c>
      <c r="N387" t="s">
        <v>400</v>
      </c>
      <c r="O387" t="s">
        <v>78</v>
      </c>
      <c r="P387" t="str">
        <f>"003744                        "</f>
        <v xml:space="preserve">003744             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12.04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0.7</v>
      </c>
      <c r="BJ387">
        <v>2.1</v>
      </c>
      <c r="BK387">
        <v>2.5</v>
      </c>
      <c r="BL387">
        <v>64.37</v>
      </c>
      <c r="BM387">
        <v>9.66</v>
      </c>
      <c r="BN387">
        <v>74.03</v>
      </c>
      <c r="BO387">
        <v>74.03</v>
      </c>
      <c r="BQ387" t="s">
        <v>635</v>
      </c>
      <c r="BR387" t="s">
        <v>383</v>
      </c>
      <c r="BS387" s="2">
        <v>44361</v>
      </c>
      <c r="BT387" s="3">
        <v>0.39861111111111108</v>
      </c>
      <c r="BU387" t="s">
        <v>1104</v>
      </c>
      <c r="BV387" t="s">
        <v>79</v>
      </c>
      <c r="BY387">
        <v>10312.5</v>
      </c>
      <c r="CA387" t="s">
        <v>270</v>
      </c>
      <c r="CC387" t="s">
        <v>74</v>
      </c>
      <c r="CD387">
        <v>157</v>
      </c>
      <c r="CE387" t="s">
        <v>613</v>
      </c>
      <c r="CF387" s="2">
        <v>44361</v>
      </c>
      <c r="CI387">
        <v>1</v>
      </c>
      <c r="CJ387">
        <v>1</v>
      </c>
      <c r="CK387">
        <v>21</v>
      </c>
      <c r="CL387" t="s">
        <v>80</v>
      </c>
    </row>
    <row r="388" spans="1:90" x14ac:dyDescent="0.25">
      <c r="A388" t="s">
        <v>378</v>
      </c>
      <c r="B388" t="s">
        <v>379</v>
      </c>
      <c r="C388" t="s">
        <v>72</v>
      </c>
      <c r="E388" t="str">
        <f>"GAB2003639"</f>
        <v>GAB2003639</v>
      </c>
      <c r="F388" s="2">
        <v>44358</v>
      </c>
      <c r="G388">
        <v>202112</v>
      </c>
      <c r="H388" t="s">
        <v>127</v>
      </c>
      <c r="I388" t="s">
        <v>128</v>
      </c>
      <c r="J388" t="s">
        <v>380</v>
      </c>
      <c r="K388" t="s">
        <v>75</v>
      </c>
      <c r="L388" t="s">
        <v>127</v>
      </c>
      <c r="M388" t="s">
        <v>128</v>
      </c>
      <c r="N388" t="s">
        <v>851</v>
      </c>
      <c r="O388" t="s">
        <v>78</v>
      </c>
      <c r="P388" t="str">
        <f>"003745                        "</f>
        <v xml:space="preserve">003745             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7.52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0.2</v>
      </c>
      <c r="BJ388">
        <v>2.5</v>
      </c>
      <c r="BK388">
        <v>3</v>
      </c>
      <c r="BL388">
        <v>40.229999999999997</v>
      </c>
      <c r="BM388">
        <v>6.03</v>
      </c>
      <c r="BN388">
        <v>46.26</v>
      </c>
      <c r="BO388">
        <v>46.26</v>
      </c>
      <c r="BQ388" t="s">
        <v>852</v>
      </c>
      <c r="BR388" t="s">
        <v>383</v>
      </c>
      <c r="BS388" s="2">
        <v>44361</v>
      </c>
      <c r="BT388" s="3">
        <v>0.40347222222222223</v>
      </c>
      <c r="BU388" t="s">
        <v>644</v>
      </c>
      <c r="BV388" t="s">
        <v>79</v>
      </c>
      <c r="BY388">
        <v>12509.1</v>
      </c>
      <c r="CA388" t="s">
        <v>645</v>
      </c>
      <c r="CC388" t="s">
        <v>128</v>
      </c>
      <c r="CD388">
        <v>7708</v>
      </c>
      <c r="CE388" t="s">
        <v>464</v>
      </c>
      <c r="CF388" s="2">
        <v>44362</v>
      </c>
      <c r="CI388">
        <v>1</v>
      </c>
      <c r="CJ388">
        <v>1</v>
      </c>
      <c r="CK388">
        <v>22</v>
      </c>
      <c r="CL388" t="s">
        <v>80</v>
      </c>
    </row>
    <row r="389" spans="1:90" x14ac:dyDescent="0.25">
      <c r="A389" t="s">
        <v>378</v>
      </c>
      <c r="B389" t="s">
        <v>379</v>
      </c>
      <c r="C389" t="s">
        <v>72</v>
      </c>
      <c r="E389" t="str">
        <f>"GAB2003641"</f>
        <v>GAB2003641</v>
      </c>
      <c r="F389" s="2">
        <v>44358</v>
      </c>
      <c r="G389">
        <v>202112</v>
      </c>
      <c r="H389" t="s">
        <v>127</v>
      </c>
      <c r="I389" t="s">
        <v>128</v>
      </c>
      <c r="J389" t="s">
        <v>380</v>
      </c>
      <c r="K389" t="s">
        <v>75</v>
      </c>
      <c r="L389" t="s">
        <v>127</v>
      </c>
      <c r="M389" t="s">
        <v>128</v>
      </c>
      <c r="N389" t="s">
        <v>506</v>
      </c>
      <c r="O389" t="s">
        <v>78</v>
      </c>
      <c r="P389" t="str">
        <f>"CT066549                      "</f>
        <v xml:space="preserve">CT066549             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7.52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0.2</v>
      </c>
      <c r="BJ389">
        <v>2.2000000000000002</v>
      </c>
      <c r="BK389">
        <v>3</v>
      </c>
      <c r="BL389">
        <v>40.229999999999997</v>
      </c>
      <c r="BM389">
        <v>6.03</v>
      </c>
      <c r="BN389">
        <v>46.26</v>
      </c>
      <c r="BO389">
        <v>46.26</v>
      </c>
      <c r="BQ389" t="s">
        <v>507</v>
      </c>
      <c r="BR389" t="s">
        <v>383</v>
      </c>
      <c r="BS389" s="2">
        <v>44361</v>
      </c>
      <c r="BT389" s="3">
        <v>0.3743055555555555</v>
      </c>
      <c r="BU389" t="s">
        <v>1187</v>
      </c>
      <c r="BV389" t="s">
        <v>79</v>
      </c>
      <c r="BY389">
        <v>11092.5</v>
      </c>
      <c r="CA389" t="s">
        <v>297</v>
      </c>
      <c r="CC389" t="s">
        <v>128</v>
      </c>
      <c r="CD389">
        <v>7800</v>
      </c>
      <c r="CE389" t="s">
        <v>774</v>
      </c>
      <c r="CF389" s="2">
        <v>44362</v>
      </c>
      <c r="CI389">
        <v>1</v>
      </c>
      <c r="CJ389">
        <v>1</v>
      </c>
      <c r="CK389">
        <v>22</v>
      </c>
      <c r="CL389" t="s">
        <v>80</v>
      </c>
    </row>
    <row r="390" spans="1:90" x14ac:dyDescent="0.25">
      <c r="A390" t="s">
        <v>378</v>
      </c>
      <c r="B390" t="s">
        <v>379</v>
      </c>
      <c r="C390" t="s">
        <v>72</v>
      </c>
      <c r="E390" t="str">
        <f>"GAB2003637"</f>
        <v>GAB2003637</v>
      </c>
      <c r="F390" s="2">
        <v>44358</v>
      </c>
      <c r="G390">
        <v>202112</v>
      </c>
      <c r="H390" t="s">
        <v>127</v>
      </c>
      <c r="I390" t="s">
        <v>128</v>
      </c>
      <c r="J390" t="s">
        <v>380</v>
      </c>
      <c r="K390" t="s">
        <v>75</v>
      </c>
      <c r="L390" t="s">
        <v>204</v>
      </c>
      <c r="M390" t="s">
        <v>205</v>
      </c>
      <c r="N390" t="s">
        <v>902</v>
      </c>
      <c r="O390" t="s">
        <v>78</v>
      </c>
      <c r="P390" t="str">
        <f>"CT066576                      "</f>
        <v xml:space="preserve">CT066576           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22.87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0.1</v>
      </c>
      <c r="BJ390">
        <v>2.2000000000000002</v>
      </c>
      <c r="BK390">
        <v>2.5</v>
      </c>
      <c r="BL390">
        <v>122.31</v>
      </c>
      <c r="BM390">
        <v>18.350000000000001</v>
      </c>
      <c r="BN390">
        <v>140.66</v>
      </c>
      <c r="BO390">
        <v>140.66</v>
      </c>
      <c r="BQ390" t="s">
        <v>903</v>
      </c>
      <c r="BR390" t="s">
        <v>383</v>
      </c>
      <c r="BS390" s="2">
        <v>44361</v>
      </c>
      <c r="BT390" s="3">
        <v>0.43055555555555558</v>
      </c>
      <c r="BU390" t="s">
        <v>329</v>
      </c>
      <c r="BV390" t="s">
        <v>79</v>
      </c>
      <c r="BY390">
        <v>11240.4</v>
      </c>
      <c r="CA390" t="s">
        <v>314</v>
      </c>
      <c r="CC390" t="s">
        <v>205</v>
      </c>
      <c r="CD390">
        <v>300</v>
      </c>
      <c r="CE390" t="s">
        <v>505</v>
      </c>
      <c r="CF390" s="2">
        <v>44362</v>
      </c>
      <c r="CI390">
        <v>1</v>
      </c>
      <c r="CJ390">
        <v>1</v>
      </c>
      <c r="CK390">
        <v>23</v>
      </c>
      <c r="CL390" t="s">
        <v>80</v>
      </c>
    </row>
    <row r="391" spans="1:90" x14ac:dyDescent="0.25">
      <c r="A391" t="s">
        <v>378</v>
      </c>
      <c r="B391" t="s">
        <v>379</v>
      </c>
      <c r="C391" t="s">
        <v>72</v>
      </c>
      <c r="E391" t="str">
        <f>"GAB2003630"</f>
        <v>GAB2003630</v>
      </c>
      <c r="F391" s="2">
        <v>44358</v>
      </c>
      <c r="G391">
        <v>202112</v>
      </c>
      <c r="H391" t="s">
        <v>127</v>
      </c>
      <c r="I391" t="s">
        <v>128</v>
      </c>
      <c r="J391" t="s">
        <v>380</v>
      </c>
      <c r="K391" t="s">
        <v>75</v>
      </c>
      <c r="L391" t="s">
        <v>490</v>
      </c>
      <c r="M391" t="s">
        <v>491</v>
      </c>
      <c r="N391" t="s">
        <v>1011</v>
      </c>
      <c r="O391" t="s">
        <v>78</v>
      </c>
      <c r="P391" t="str">
        <f>"CT066571                      "</f>
        <v xml:space="preserve">CT066571             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18.66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0.2</v>
      </c>
      <c r="BJ391">
        <v>2</v>
      </c>
      <c r="BK391">
        <v>2</v>
      </c>
      <c r="BL391">
        <v>99.78</v>
      </c>
      <c r="BM391">
        <v>14.97</v>
      </c>
      <c r="BN391">
        <v>114.75</v>
      </c>
      <c r="BO391">
        <v>114.75</v>
      </c>
      <c r="BQ391" t="s">
        <v>493</v>
      </c>
      <c r="BR391" t="s">
        <v>383</v>
      </c>
      <c r="BS391" s="2">
        <v>44361</v>
      </c>
      <c r="BT391" s="3">
        <v>0.43263888888888885</v>
      </c>
      <c r="BU391" t="s">
        <v>1293</v>
      </c>
      <c r="BV391" t="s">
        <v>79</v>
      </c>
      <c r="BY391">
        <v>9827.7000000000007</v>
      </c>
      <c r="CA391" t="s">
        <v>542</v>
      </c>
      <c r="CC391" t="s">
        <v>491</v>
      </c>
      <c r="CD391">
        <v>9459</v>
      </c>
      <c r="CE391" t="s">
        <v>505</v>
      </c>
      <c r="CF391" s="2">
        <v>44362</v>
      </c>
      <c r="CI391">
        <v>1</v>
      </c>
      <c r="CJ391">
        <v>1</v>
      </c>
      <c r="CK391">
        <v>23</v>
      </c>
      <c r="CL391" t="s">
        <v>80</v>
      </c>
    </row>
    <row r="392" spans="1:90" x14ac:dyDescent="0.25">
      <c r="A392" t="s">
        <v>378</v>
      </c>
      <c r="B392" t="s">
        <v>379</v>
      </c>
      <c r="C392" t="s">
        <v>72</v>
      </c>
      <c r="E392" t="str">
        <f>"GAB2003629"</f>
        <v>GAB2003629</v>
      </c>
      <c r="F392" s="2">
        <v>44358</v>
      </c>
      <c r="G392">
        <v>202112</v>
      </c>
      <c r="H392" t="s">
        <v>127</v>
      </c>
      <c r="I392" t="s">
        <v>128</v>
      </c>
      <c r="J392" t="s">
        <v>380</v>
      </c>
      <c r="K392" t="s">
        <v>75</v>
      </c>
      <c r="L392" t="s">
        <v>127</v>
      </c>
      <c r="M392" t="s">
        <v>128</v>
      </c>
      <c r="N392" t="s">
        <v>1179</v>
      </c>
      <c r="O392" t="s">
        <v>78</v>
      </c>
      <c r="P392" t="str">
        <f>"CT066570                      "</f>
        <v xml:space="preserve">CT066570             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7.52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0.1</v>
      </c>
      <c r="BJ392">
        <v>1.9</v>
      </c>
      <c r="BK392">
        <v>2</v>
      </c>
      <c r="BL392">
        <v>40.229999999999997</v>
      </c>
      <c r="BM392">
        <v>6.03</v>
      </c>
      <c r="BN392">
        <v>46.26</v>
      </c>
      <c r="BO392">
        <v>46.26</v>
      </c>
      <c r="BQ392" t="s">
        <v>1180</v>
      </c>
      <c r="BR392" t="s">
        <v>383</v>
      </c>
      <c r="BS392" s="2">
        <v>44361</v>
      </c>
      <c r="BT392" s="3">
        <v>0.58680555555555558</v>
      </c>
      <c r="BU392" t="s">
        <v>1294</v>
      </c>
      <c r="BV392" t="s">
        <v>80</v>
      </c>
      <c r="BW392" t="s">
        <v>111</v>
      </c>
      <c r="BX392" t="s">
        <v>159</v>
      </c>
      <c r="BY392">
        <v>9549.24</v>
      </c>
      <c r="CA392" t="s">
        <v>1098</v>
      </c>
      <c r="CC392" t="s">
        <v>128</v>
      </c>
      <c r="CD392">
        <v>7550</v>
      </c>
      <c r="CE392" t="s">
        <v>505</v>
      </c>
      <c r="CF392" s="2">
        <v>44362</v>
      </c>
      <c r="CI392">
        <v>1</v>
      </c>
      <c r="CJ392">
        <v>1</v>
      </c>
      <c r="CK392">
        <v>22</v>
      </c>
      <c r="CL392" t="s">
        <v>80</v>
      </c>
    </row>
    <row r="393" spans="1:90" x14ac:dyDescent="0.25">
      <c r="A393" t="s">
        <v>378</v>
      </c>
      <c r="B393" t="s">
        <v>379</v>
      </c>
      <c r="C393" t="s">
        <v>72</v>
      </c>
      <c r="E393" t="str">
        <f>"GAB2003623"</f>
        <v>GAB2003623</v>
      </c>
      <c r="F393" s="2">
        <v>44358</v>
      </c>
      <c r="G393">
        <v>202112</v>
      </c>
      <c r="H393" t="s">
        <v>127</v>
      </c>
      <c r="I393" t="s">
        <v>128</v>
      </c>
      <c r="J393" t="s">
        <v>380</v>
      </c>
      <c r="K393" t="s">
        <v>75</v>
      </c>
      <c r="L393" t="s">
        <v>127</v>
      </c>
      <c r="M393" t="s">
        <v>128</v>
      </c>
      <c r="N393" t="s">
        <v>888</v>
      </c>
      <c r="O393" t="s">
        <v>78</v>
      </c>
      <c r="P393" t="str">
        <f>"CT066561                      "</f>
        <v xml:space="preserve">CT066561             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7.52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0.4</v>
      </c>
      <c r="BJ393">
        <v>2.6</v>
      </c>
      <c r="BK393">
        <v>3</v>
      </c>
      <c r="BL393">
        <v>40.229999999999997</v>
      </c>
      <c r="BM393">
        <v>6.03</v>
      </c>
      <c r="BN393">
        <v>46.26</v>
      </c>
      <c r="BO393">
        <v>46.26</v>
      </c>
      <c r="BQ393" t="s">
        <v>889</v>
      </c>
      <c r="BR393" t="s">
        <v>383</v>
      </c>
      <c r="BS393" s="2">
        <v>44361</v>
      </c>
      <c r="BT393" s="3">
        <v>0.51458333333333328</v>
      </c>
      <c r="BU393" t="s">
        <v>1295</v>
      </c>
      <c r="BV393" t="s">
        <v>79</v>
      </c>
      <c r="BY393">
        <v>12901.74</v>
      </c>
      <c r="CA393" t="s">
        <v>171</v>
      </c>
      <c r="CC393" t="s">
        <v>128</v>
      </c>
      <c r="CD393">
        <v>7806</v>
      </c>
      <c r="CE393" t="s">
        <v>600</v>
      </c>
      <c r="CF393" s="2">
        <v>44362</v>
      </c>
      <c r="CI393">
        <v>1</v>
      </c>
      <c r="CJ393">
        <v>1</v>
      </c>
      <c r="CK393">
        <v>22</v>
      </c>
      <c r="CL393" t="s">
        <v>80</v>
      </c>
    </row>
    <row r="394" spans="1:90" x14ac:dyDescent="0.25">
      <c r="A394" t="s">
        <v>378</v>
      </c>
      <c r="B394" t="s">
        <v>379</v>
      </c>
      <c r="C394" t="s">
        <v>72</v>
      </c>
      <c r="E394" t="str">
        <f>"GAB2003624"</f>
        <v>GAB2003624</v>
      </c>
      <c r="F394" s="2">
        <v>44358</v>
      </c>
      <c r="G394">
        <v>202112</v>
      </c>
      <c r="H394" t="s">
        <v>127</v>
      </c>
      <c r="I394" t="s">
        <v>128</v>
      </c>
      <c r="J394" t="s">
        <v>380</v>
      </c>
      <c r="K394" t="s">
        <v>75</v>
      </c>
      <c r="L394" t="s">
        <v>115</v>
      </c>
      <c r="M394" t="s">
        <v>116</v>
      </c>
      <c r="N394" t="s">
        <v>1296</v>
      </c>
      <c r="O394" t="s">
        <v>78</v>
      </c>
      <c r="P394" t="str">
        <f>"003736                        "</f>
        <v xml:space="preserve">003736               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12.04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0.2</v>
      </c>
      <c r="BJ394">
        <v>2.2000000000000002</v>
      </c>
      <c r="BK394">
        <v>2.5</v>
      </c>
      <c r="BL394">
        <v>64.37</v>
      </c>
      <c r="BM394">
        <v>9.66</v>
      </c>
      <c r="BN394">
        <v>74.03</v>
      </c>
      <c r="BO394">
        <v>74.03</v>
      </c>
      <c r="BQ394" t="s">
        <v>1297</v>
      </c>
      <c r="BR394" t="s">
        <v>383</v>
      </c>
      <c r="BS394" s="2">
        <v>44361</v>
      </c>
      <c r="BT394" s="3">
        <v>0.4236111111111111</v>
      </c>
      <c r="BU394" t="s">
        <v>1187</v>
      </c>
      <c r="BV394" t="s">
        <v>79</v>
      </c>
      <c r="BY394">
        <v>11149.2</v>
      </c>
      <c r="CA394" t="s">
        <v>98</v>
      </c>
      <c r="CC394" t="s">
        <v>116</v>
      </c>
      <c r="CD394">
        <v>1416</v>
      </c>
      <c r="CE394" t="s">
        <v>505</v>
      </c>
      <c r="CF394" s="2">
        <v>44362</v>
      </c>
      <c r="CI394">
        <v>1</v>
      </c>
      <c r="CJ394">
        <v>1</v>
      </c>
      <c r="CK394">
        <v>21</v>
      </c>
      <c r="CL394" t="s">
        <v>80</v>
      </c>
    </row>
    <row r="395" spans="1:90" x14ac:dyDescent="0.25">
      <c r="A395" t="s">
        <v>378</v>
      </c>
      <c r="B395" t="s">
        <v>379</v>
      </c>
      <c r="C395" t="s">
        <v>72</v>
      </c>
      <c r="E395" t="str">
        <f>"GAB2003628"</f>
        <v>GAB2003628</v>
      </c>
      <c r="F395" s="2">
        <v>44358</v>
      </c>
      <c r="G395">
        <v>202112</v>
      </c>
      <c r="H395" t="s">
        <v>127</v>
      </c>
      <c r="I395" t="s">
        <v>128</v>
      </c>
      <c r="J395" t="s">
        <v>380</v>
      </c>
      <c r="K395" t="s">
        <v>75</v>
      </c>
      <c r="L395" t="s">
        <v>109</v>
      </c>
      <c r="M395" t="s">
        <v>110</v>
      </c>
      <c r="N395" t="s">
        <v>624</v>
      </c>
      <c r="O395" t="s">
        <v>78</v>
      </c>
      <c r="P395" t="str">
        <f>"003740                        "</f>
        <v xml:space="preserve">003740               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12.04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0.2</v>
      </c>
      <c r="BJ395">
        <v>2.1</v>
      </c>
      <c r="BK395">
        <v>2.5</v>
      </c>
      <c r="BL395">
        <v>64.37</v>
      </c>
      <c r="BM395">
        <v>9.66</v>
      </c>
      <c r="BN395">
        <v>74.03</v>
      </c>
      <c r="BO395">
        <v>74.03</v>
      </c>
      <c r="BQ395" t="s">
        <v>1161</v>
      </c>
      <c r="BR395" t="s">
        <v>383</v>
      </c>
      <c r="BS395" s="2">
        <v>44361</v>
      </c>
      <c r="BT395" s="3">
        <v>0.3354166666666667</v>
      </c>
      <c r="BU395" t="s">
        <v>1131</v>
      </c>
      <c r="BV395" t="s">
        <v>79</v>
      </c>
      <c r="BY395">
        <v>10261.709999999999</v>
      </c>
      <c r="CA395" t="s">
        <v>354</v>
      </c>
      <c r="CC395" t="s">
        <v>110</v>
      </c>
      <c r="CD395">
        <v>2000</v>
      </c>
      <c r="CE395" t="s">
        <v>515</v>
      </c>
      <c r="CF395" s="2">
        <v>44361</v>
      </c>
      <c r="CI395">
        <v>1</v>
      </c>
      <c r="CJ395">
        <v>1</v>
      </c>
      <c r="CK395">
        <v>21</v>
      </c>
      <c r="CL395" t="s">
        <v>80</v>
      </c>
    </row>
    <row r="396" spans="1:90" x14ac:dyDescent="0.25">
      <c r="A396" t="s">
        <v>378</v>
      </c>
      <c r="B396" t="s">
        <v>379</v>
      </c>
      <c r="C396" t="s">
        <v>72</v>
      </c>
      <c r="E396" t="str">
        <f>"GAB2003625"</f>
        <v>GAB2003625</v>
      </c>
      <c r="F396" s="2">
        <v>44358</v>
      </c>
      <c r="G396">
        <v>202112</v>
      </c>
      <c r="H396" t="s">
        <v>127</v>
      </c>
      <c r="I396" t="s">
        <v>128</v>
      </c>
      <c r="J396" t="s">
        <v>380</v>
      </c>
      <c r="K396" t="s">
        <v>75</v>
      </c>
      <c r="L396" t="s">
        <v>107</v>
      </c>
      <c r="M396" t="s">
        <v>108</v>
      </c>
      <c r="N396" t="s">
        <v>611</v>
      </c>
      <c r="O396" t="s">
        <v>78</v>
      </c>
      <c r="P396" t="str">
        <f>"003737                        "</f>
        <v xml:space="preserve">003737             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9.6300000000000008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0.9</v>
      </c>
      <c r="BJ396">
        <v>1.8</v>
      </c>
      <c r="BK396">
        <v>2</v>
      </c>
      <c r="BL396">
        <v>51.5</v>
      </c>
      <c r="BM396">
        <v>7.73</v>
      </c>
      <c r="BN396">
        <v>59.23</v>
      </c>
      <c r="BO396">
        <v>59.23</v>
      </c>
      <c r="BQ396" t="s">
        <v>705</v>
      </c>
      <c r="BR396" t="s">
        <v>383</v>
      </c>
      <c r="BS396" s="2">
        <v>44361</v>
      </c>
      <c r="BT396" s="3">
        <v>0.33333333333333331</v>
      </c>
      <c r="BU396" t="s">
        <v>138</v>
      </c>
      <c r="BV396" t="s">
        <v>79</v>
      </c>
      <c r="BY396">
        <v>8801.93</v>
      </c>
      <c r="CA396" t="s">
        <v>133</v>
      </c>
      <c r="CC396" t="s">
        <v>108</v>
      </c>
      <c r="CD396">
        <v>4000</v>
      </c>
      <c r="CE396" t="s">
        <v>524</v>
      </c>
      <c r="CF396" s="2">
        <v>44361</v>
      </c>
      <c r="CI396">
        <v>1</v>
      </c>
      <c r="CJ396">
        <v>1</v>
      </c>
      <c r="CK396">
        <v>21</v>
      </c>
      <c r="CL396" t="s">
        <v>80</v>
      </c>
    </row>
    <row r="397" spans="1:90" x14ac:dyDescent="0.25">
      <c r="A397" t="s">
        <v>378</v>
      </c>
      <c r="B397" t="s">
        <v>379</v>
      </c>
      <c r="C397" t="s">
        <v>72</v>
      </c>
      <c r="E397" t="str">
        <f>"009941855835"</f>
        <v>009941855835</v>
      </c>
      <c r="F397" s="2">
        <v>44355</v>
      </c>
      <c r="G397">
        <v>202112</v>
      </c>
      <c r="H397" t="s">
        <v>115</v>
      </c>
      <c r="I397" t="s">
        <v>116</v>
      </c>
      <c r="J397" t="s">
        <v>1298</v>
      </c>
      <c r="K397" t="s">
        <v>75</v>
      </c>
      <c r="L397" t="s">
        <v>235</v>
      </c>
      <c r="M397" t="s">
        <v>128</v>
      </c>
      <c r="N397" t="s">
        <v>460</v>
      </c>
      <c r="O397" t="s">
        <v>230</v>
      </c>
      <c r="P397" t="str">
        <f>"NA                            "</f>
        <v xml:space="preserve">NA                   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19.71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1</v>
      </c>
      <c r="BJ397">
        <v>1.1000000000000001</v>
      </c>
      <c r="BK397">
        <v>2</v>
      </c>
      <c r="BL397">
        <v>110.42</v>
      </c>
      <c r="BM397">
        <v>16.559999999999999</v>
      </c>
      <c r="BN397">
        <v>126.98</v>
      </c>
      <c r="BO397">
        <v>126.98</v>
      </c>
      <c r="BR397" t="s">
        <v>1299</v>
      </c>
      <c r="BS397" s="2">
        <v>44357</v>
      </c>
      <c r="BT397" s="3">
        <v>0.42777777777777781</v>
      </c>
      <c r="BU397" t="s">
        <v>1300</v>
      </c>
      <c r="BV397" t="s">
        <v>79</v>
      </c>
      <c r="BY397">
        <v>5676.48</v>
      </c>
      <c r="CA397" t="s">
        <v>207</v>
      </c>
      <c r="CC397" t="s">
        <v>128</v>
      </c>
      <c r="CD397">
        <v>8000</v>
      </c>
      <c r="CE397" t="s">
        <v>99</v>
      </c>
      <c r="CF397" s="2">
        <v>44358</v>
      </c>
      <c r="CI397">
        <v>2</v>
      </c>
      <c r="CJ397">
        <v>2</v>
      </c>
      <c r="CK397" t="s">
        <v>234</v>
      </c>
      <c r="CL397" t="s">
        <v>80</v>
      </c>
    </row>
    <row r="398" spans="1:90" x14ac:dyDescent="0.25">
      <c r="A398" t="s">
        <v>378</v>
      </c>
      <c r="B398" t="s">
        <v>379</v>
      </c>
      <c r="C398" t="s">
        <v>72</v>
      </c>
      <c r="E398" t="str">
        <f>"GAB2003622"</f>
        <v>GAB2003622</v>
      </c>
      <c r="F398" s="2">
        <v>44358</v>
      </c>
      <c r="G398">
        <v>202112</v>
      </c>
      <c r="H398" t="s">
        <v>127</v>
      </c>
      <c r="I398" t="s">
        <v>128</v>
      </c>
      <c r="J398" t="s">
        <v>380</v>
      </c>
      <c r="K398" t="s">
        <v>75</v>
      </c>
      <c r="L398" t="s">
        <v>276</v>
      </c>
      <c r="M398" t="s">
        <v>277</v>
      </c>
      <c r="N398" t="s">
        <v>1301</v>
      </c>
      <c r="O398" t="s">
        <v>78</v>
      </c>
      <c r="P398" t="str">
        <f>"CT066559                      "</f>
        <v xml:space="preserve">CT066559             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18.66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0.7</v>
      </c>
      <c r="BJ398">
        <v>1.8</v>
      </c>
      <c r="BK398">
        <v>2</v>
      </c>
      <c r="BL398">
        <v>99.78</v>
      </c>
      <c r="BM398">
        <v>14.97</v>
      </c>
      <c r="BN398">
        <v>114.75</v>
      </c>
      <c r="BO398">
        <v>114.75</v>
      </c>
      <c r="BQ398" t="s">
        <v>639</v>
      </c>
      <c r="BR398" t="s">
        <v>383</v>
      </c>
      <c r="BS398" s="2">
        <v>44361</v>
      </c>
      <c r="BT398" s="3">
        <v>0.34861111111111115</v>
      </c>
      <c r="BU398" t="s">
        <v>1302</v>
      </c>
      <c r="BV398" t="s">
        <v>79</v>
      </c>
      <c r="BY398">
        <v>9228.4500000000007</v>
      </c>
      <c r="CA398" t="s">
        <v>278</v>
      </c>
      <c r="CC398" t="s">
        <v>277</v>
      </c>
      <c r="CD398">
        <v>9700</v>
      </c>
      <c r="CE398" t="s">
        <v>547</v>
      </c>
      <c r="CF398" s="2">
        <v>44361</v>
      </c>
      <c r="CI398">
        <v>1</v>
      </c>
      <c r="CJ398">
        <v>1</v>
      </c>
      <c r="CK398">
        <v>23</v>
      </c>
      <c r="CL398" t="s">
        <v>80</v>
      </c>
    </row>
    <row r="399" spans="1:90" x14ac:dyDescent="0.25">
      <c r="A399" t="s">
        <v>378</v>
      </c>
      <c r="B399" t="s">
        <v>379</v>
      </c>
      <c r="C399" t="s">
        <v>72</v>
      </c>
      <c r="E399" t="str">
        <f>"GAB2003621"</f>
        <v>GAB2003621</v>
      </c>
      <c r="F399" s="2">
        <v>44358</v>
      </c>
      <c r="G399">
        <v>202112</v>
      </c>
      <c r="H399" t="s">
        <v>127</v>
      </c>
      <c r="I399" t="s">
        <v>128</v>
      </c>
      <c r="J399" t="s">
        <v>380</v>
      </c>
      <c r="K399" t="s">
        <v>75</v>
      </c>
      <c r="L399" t="s">
        <v>73</v>
      </c>
      <c r="M399" t="s">
        <v>74</v>
      </c>
      <c r="N399" t="s">
        <v>460</v>
      </c>
      <c r="O399" t="s">
        <v>78</v>
      </c>
      <c r="P399" t="str">
        <f>"CT066552 CT066553             "</f>
        <v xml:space="preserve">CT066552 CT066553  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14.44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1.1000000000000001</v>
      </c>
      <c r="BJ399">
        <v>2.9</v>
      </c>
      <c r="BK399">
        <v>3</v>
      </c>
      <c r="BL399">
        <v>77.23</v>
      </c>
      <c r="BM399">
        <v>11.58</v>
      </c>
      <c r="BN399">
        <v>88.81</v>
      </c>
      <c r="BO399">
        <v>88.81</v>
      </c>
      <c r="BQ399" t="s">
        <v>461</v>
      </c>
      <c r="BR399" t="s">
        <v>383</v>
      </c>
      <c r="BS399" s="2">
        <v>44361</v>
      </c>
      <c r="BT399" s="3">
        <v>0.4055555555555555</v>
      </c>
      <c r="BU399" t="s">
        <v>810</v>
      </c>
      <c r="BV399" t="s">
        <v>79</v>
      </c>
      <c r="BY399">
        <v>14392</v>
      </c>
      <c r="CA399" t="s">
        <v>811</v>
      </c>
      <c r="CC399" t="s">
        <v>74</v>
      </c>
      <c r="CD399">
        <v>157</v>
      </c>
      <c r="CE399" t="s">
        <v>1303</v>
      </c>
      <c r="CF399" s="2">
        <v>44361</v>
      </c>
      <c r="CI399">
        <v>1</v>
      </c>
      <c r="CJ399">
        <v>1</v>
      </c>
      <c r="CK399">
        <v>21</v>
      </c>
      <c r="CL399" t="s">
        <v>80</v>
      </c>
    </row>
    <row r="400" spans="1:90" x14ac:dyDescent="0.25">
      <c r="A400" t="s">
        <v>378</v>
      </c>
      <c r="B400" t="s">
        <v>379</v>
      </c>
      <c r="C400" t="s">
        <v>72</v>
      </c>
      <c r="E400" t="str">
        <f>"GAB2003652"</f>
        <v>GAB2003652</v>
      </c>
      <c r="F400" s="2">
        <v>44361</v>
      </c>
      <c r="G400">
        <v>202112</v>
      </c>
      <c r="H400" t="s">
        <v>127</v>
      </c>
      <c r="I400" t="s">
        <v>128</v>
      </c>
      <c r="J400" t="s">
        <v>380</v>
      </c>
      <c r="K400" t="s">
        <v>75</v>
      </c>
      <c r="L400" t="s">
        <v>209</v>
      </c>
      <c r="M400" t="s">
        <v>210</v>
      </c>
      <c r="N400" t="s">
        <v>1267</v>
      </c>
      <c r="O400" t="s">
        <v>78</v>
      </c>
      <c r="P400" t="str">
        <f>"CT066594                      "</f>
        <v xml:space="preserve">CT066594             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22.87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0.2</v>
      </c>
      <c r="BJ400">
        <v>2.1</v>
      </c>
      <c r="BK400">
        <v>2.5</v>
      </c>
      <c r="BL400">
        <v>122.31</v>
      </c>
      <c r="BM400">
        <v>18.350000000000001</v>
      </c>
      <c r="BN400">
        <v>140.66</v>
      </c>
      <c r="BO400">
        <v>140.66</v>
      </c>
      <c r="BQ400" t="s">
        <v>1268</v>
      </c>
      <c r="BR400" t="s">
        <v>383</v>
      </c>
      <c r="BS400" s="2">
        <v>44362</v>
      </c>
      <c r="BT400" s="3">
        <v>0.34861111111111115</v>
      </c>
      <c r="BU400" t="s">
        <v>1304</v>
      </c>
      <c r="BV400" t="s">
        <v>79</v>
      </c>
      <c r="BY400">
        <v>10552.88</v>
      </c>
      <c r="BZ400" t="s">
        <v>30</v>
      </c>
      <c r="CA400" t="s">
        <v>1305</v>
      </c>
      <c r="CC400" t="s">
        <v>210</v>
      </c>
      <c r="CD400">
        <v>1982</v>
      </c>
      <c r="CE400" t="s">
        <v>515</v>
      </c>
      <c r="CF400" s="2">
        <v>44363</v>
      </c>
      <c r="CI400">
        <v>1</v>
      </c>
      <c r="CJ400">
        <v>1</v>
      </c>
      <c r="CK400">
        <v>23</v>
      </c>
      <c r="CL400" t="s">
        <v>80</v>
      </c>
    </row>
    <row r="401" spans="1:90" x14ac:dyDescent="0.25">
      <c r="A401" t="s">
        <v>378</v>
      </c>
      <c r="B401" t="s">
        <v>379</v>
      </c>
      <c r="C401" t="s">
        <v>72</v>
      </c>
      <c r="E401" t="str">
        <f>"009940478490D"</f>
        <v>009940478490D</v>
      </c>
      <c r="F401" s="2">
        <v>44260</v>
      </c>
      <c r="G401">
        <v>202112</v>
      </c>
      <c r="H401" t="s">
        <v>73</v>
      </c>
      <c r="I401" t="s">
        <v>74</v>
      </c>
      <c r="J401" t="s">
        <v>1306</v>
      </c>
      <c r="K401" t="s">
        <v>75</v>
      </c>
      <c r="L401" t="s">
        <v>127</v>
      </c>
      <c r="M401" t="s">
        <v>128</v>
      </c>
      <c r="N401" t="s">
        <v>1307</v>
      </c>
      <c r="O401" t="s">
        <v>78</v>
      </c>
      <c r="P401" t="str">
        <f>"                              "</f>
        <v xml:space="preserve">                   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8.16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1</v>
      </c>
      <c r="BJ401">
        <v>0.2</v>
      </c>
      <c r="BK401">
        <v>1</v>
      </c>
      <c r="BL401">
        <v>50.03</v>
      </c>
      <c r="BM401">
        <v>7.5</v>
      </c>
      <c r="BN401">
        <v>57.53</v>
      </c>
      <c r="BO401">
        <v>57.53</v>
      </c>
      <c r="BQ401" t="s">
        <v>233</v>
      </c>
      <c r="BR401" t="s">
        <v>1308</v>
      </c>
      <c r="BS401" s="2">
        <v>44263</v>
      </c>
      <c r="BT401" s="3">
        <v>0.4680555555555555</v>
      </c>
      <c r="BU401" t="s">
        <v>306</v>
      </c>
      <c r="BV401" t="s">
        <v>80</v>
      </c>
      <c r="BY401">
        <v>1200</v>
      </c>
      <c r="BZ401" t="s">
        <v>81</v>
      </c>
      <c r="CC401" t="s">
        <v>128</v>
      </c>
      <c r="CD401">
        <v>8000</v>
      </c>
      <c r="CE401" t="s">
        <v>233</v>
      </c>
      <c r="CF401" s="2">
        <v>44264</v>
      </c>
      <c r="CI401">
        <v>1</v>
      </c>
      <c r="CJ401">
        <v>1</v>
      </c>
      <c r="CK401">
        <v>21</v>
      </c>
      <c r="CL401" t="s">
        <v>80</v>
      </c>
    </row>
    <row r="402" spans="1:90" x14ac:dyDescent="0.25">
      <c r="A402" t="s">
        <v>378</v>
      </c>
      <c r="B402" t="s">
        <v>379</v>
      </c>
      <c r="C402" t="s">
        <v>72</v>
      </c>
      <c r="E402" t="str">
        <f>"GAB2003653"</f>
        <v>GAB2003653</v>
      </c>
      <c r="F402" s="2">
        <v>44361</v>
      </c>
      <c r="G402">
        <v>202112</v>
      </c>
      <c r="H402" t="s">
        <v>127</v>
      </c>
      <c r="I402" t="s">
        <v>128</v>
      </c>
      <c r="J402" t="s">
        <v>380</v>
      </c>
      <c r="K402" t="s">
        <v>75</v>
      </c>
      <c r="L402" t="s">
        <v>473</v>
      </c>
      <c r="M402" t="s">
        <v>474</v>
      </c>
      <c r="N402" t="s">
        <v>475</v>
      </c>
      <c r="O402" t="s">
        <v>78</v>
      </c>
      <c r="P402" t="str">
        <f>"CT066593                      "</f>
        <v xml:space="preserve">CT066593           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22.87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0.4</v>
      </c>
      <c r="BJ402">
        <v>2.4</v>
      </c>
      <c r="BK402">
        <v>2.5</v>
      </c>
      <c r="BL402">
        <v>122.31</v>
      </c>
      <c r="BM402">
        <v>18.350000000000001</v>
      </c>
      <c r="BN402">
        <v>140.66</v>
      </c>
      <c r="BO402">
        <v>140.66</v>
      </c>
      <c r="BQ402" t="s">
        <v>476</v>
      </c>
      <c r="BR402" t="s">
        <v>383</v>
      </c>
      <c r="BS402" s="2">
        <v>44362</v>
      </c>
      <c r="BT402" s="3">
        <v>0.3979166666666667</v>
      </c>
      <c r="BU402" t="s">
        <v>1309</v>
      </c>
      <c r="BV402" t="s">
        <v>79</v>
      </c>
      <c r="BY402">
        <v>12243.21</v>
      </c>
      <c r="CA402" t="s">
        <v>392</v>
      </c>
      <c r="CC402" t="s">
        <v>474</v>
      </c>
      <c r="CD402">
        <v>2515</v>
      </c>
      <c r="CE402" t="s">
        <v>515</v>
      </c>
      <c r="CF402" s="2">
        <v>44362</v>
      </c>
      <c r="CI402">
        <v>1</v>
      </c>
      <c r="CJ402">
        <v>1</v>
      </c>
      <c r="CK402">
        <v>23</v>
      </c>
      <c r="CL402" t="s">
        <v>80</v>
      </c>
    </row>
    <row r="403" spans="1:90" x14ac:dyDescent="0.25">
      <c r="A403" t="s">
        <v>378</v>
      </c>
      <c r="B403" t="s">
        <v>379</v>
      </c>
      <c r="C403" t="s">
        <v>72</v>
      </c>
      <c r="E403" t="str">
        <f>"GAB2003669"</f>
        <v>GAB2003669</v>
      </c>
      <c r="F403" s="2">
        <v>44361</v>
      </c>
      <c r="G403">
        <v>202112</v>
      </c>
      <c r="H403" t="s">
        <v>127</v>
      </c>
      <c r="I403" t="s">
        <v>128</v>
      </c>
      <c r="J403" t="s">
        <v>380</v>
      </c>
      <c r="K403" t="s">
        <v>75</v>
      </c>
      <c r="L403" t="s">
        <v>204</v>
      </c>
      <c r="M403" t="s">
        <v>205</v>
      </c>
      <c r="N403" t="s">
        <v>1124</v>
      </c>
      <c r="O403" t="s">
        <v>78</v>
      </c>
      <c r="P403" t="str">
        <f>"CT066615                      "</f>
        <v xml:space="preserve">CT066615           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22.87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0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0.2</v>
      </c>
      <c r="BJ403">
        <v>2.2000000000000002</v>
      </c>
      <c r="BK403">
        <v>2.5</v>
      </c>
      <c r="BL403">
        <v>122.31</v>
      </c>
      <c r="BM403">
        <v>18.350000000000001</v>
      </c>
      <c r="BN403">
        <v>140.66</v>
      </c>
      <c r="BO403">
        <v>140.66</v>
      </c>
      <c r="BQ403" t="s">
        <v>903</v>
      </c>
      <c r="BR403" t="s">
        <v>383</v>
      </c>
      <c r="BS403" s="2">
        <v>44362</v>
      </c>
      <c r="BT403" s="3">
        <v>0.39166666666666666</v>
      </c>
      <c r="BU403" t="s">
        <v>166</v>
      </c>
      <c r="BV403" t="s">
        <v>79</v>
      </c>
      <c r="BY403">
        <v>11019.24</v>
      </c>
      <c r="CA403" t="s">
        <v>264</v>
      </c>
      <c r="CC403" t="s">
        <v>205</v>
      </c>
      <c r="CD403">
        <v>300</v>
      </c>
      <c r="CE403" t="s">
        <v>464</v>
      </c>
      <c r="CF403" s="2">
        <v>44362</v>
      </c>
      <c r="CI403">
        <v>1</v>
      </c>
      <c r="CJ403">
        <v>1</v>
      </c>
      <c r="CK403">
        <v>23</v>
      </c>
      <c r="CL403" t="s">
        <v>80</v>
      </c>
    </row>
    <row r="404" spans="1:90" x14ac:dyDescent="0.25">
      <c r="A404" t="s">
        <v>378</v>
      </c>
      <c r="B404" t="s">
        <v>379</v>
      </c>
      <c r="C404" t="s">
        <v>72</v>
      </c>
      <c r="E404" t="str">
        <f>"GAB2003655"</f>
        <v>GAB2003655</v>
      </c>
      <c r="F404" s="2">
        <v>44361</v>
      </c>
      <c r="G404">
        <v>202112</v>
      </c>
      <c r="H404" t="s">
        <v>127</v>
      </c>
      <c r="I404" t="s">
        <v>128</v>
      </c>
      <c r="J404" t="s">
        <v>380</v>
      </c>
      <c r="K404" t="s">
        <v>75</v>
      </c>
      <c r="L404" t="s">
        <v>273</v>
      </c>
      <c r="M404" t="s">
        <v>274</v>
      </c>
      <c r="N404" t="s">
        <v>1056</v>
      </c>
      <c r="O404" t="s">
        <v>78</v>
      </c>
      <c r="P404" t="str">
        <f>"CT066595                      "</f>
        <v xml:space="preserve">CT066595             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22.87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0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0.5</v>
      </c>
      <c r="BJ404">
        <v>2.2999999999999998</v>
      </c>
      <c r="BK404">
        <v>2.5</v>
      </c>
      <c r="BL404">
        <v>122.31</v>
      </c>
      <c r="BM404">
        <v>18.350000000000001</v>
      </c>
      <c r="BN404">
        <v>140.66</v>
      </c>
      <c r="BO404">
        <v>140.66</v>
      </c>
      <c r="BQ404" t="s">
        <v>1057</v>
      </c>
      <c r="BR404" t="s">
        <v>383</v>
      </c>
      <c r="BS404" s="2">
        <v>44364</v>
      </c>
      <c r="BT404" s="3">
        <v>0.46875</v>
      </c>
      <c r="BU404" t="s">
        <v>1310</v>
      </c>
      <c r="BV404" t="s">
        <v>80</v>
      </c>
      <c r="BW404" t="s">
        <v>88</v>
      </c>
      <c r="BX404" t="s">
        <v>231</v>
      </c>
      <c r="BY404">
        <v>11736.2</v>
      </c>
      <c r="CA404" t="s">
        <v>165</v>
      </c>
      <c r="CC404" t="s">
        <v>274</v>
      </c>
      <c r="CD404">
        <v>4400</v>
      </c>
      <c r="CE404" t="s">
        <v>478</v>
      </c>
      <c r="CF404" s="2">
        <v>44365</v>
      </c>
      <c r="CI404">
        <v>1</v>
      </c>
      <c r="CJ404">
        <v>3</v>
      </c>
      <c r="CK404">
        <v>23</v>
      </c>
      <c r="CL404" t="s">
        <v>80</v>
      </c>
    </row>
    <row r="405" spans="1:90" x14ac:dyDescent="0.25">
      <c r="A405" t="s">
        <v>378</v>
      </c>
      <c r="B405" t="s">
        <v>379</v>
      </c>
      <c r="C405" t="s">
        <v>72</v>
      </c>
      <c r="E405" t="str">
        <f>"GAB2003668"</f>
        <v>GAB2003668</v>
      </c>
      <c r="F405" s="2">
        <v>44361</v>
      </c>
      <c r="G405">
        <v>202112</v>
      </c>
      <c r="H405" t="s">
        <v>127</v>
      </c>
      <c r="I405" t="s">
        <v>128</v>
      </c>
      <c r="J405" t="s">
        <v>380</v>
      </c>
      <c r="K405" t="s">
        <v>75</v>
      </c>
      <c r="L405" t="s">
        <v>127</v>
      </c>
      <c r="M405" t="s">
        <v>128</v>
      </c>
      <c r="N405" t="s">
        <v>430</v>
      </c>
      <c r="O405" t="s">
        <v>78</v>
      </c>
      <c r="P405" t="str">
        <f>"CT066610                      "</f>
        <v xml:space="preserve">CT066610             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7.52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0.1</v>
      </c>
      <c r="BJ405">
        <v>2.4</v>
      </c>
      <c r="BK405">
        <v>3</v>
      </c>
      <c r="BL405">
        <v>40.229999999999997</v>
      </c>
      <c r="BM405">
        <v>6.03</v>
      </c>
      <c r="BN405">
        <v>46.26</v>
      </c>
      <c r="BO405">
        <v>46.26</v>
      </c>
      <c r="BQ405" t="s">
        <v>1172</v>
      </c>
      <c r="BR405" t="s">
        <v>383</v>
      </c>
      <c r="BS405" s="2">
        <v>44362</v>
      </c>
      <c r="BT405" s="3">
        <v>0.51944444444444449</v>
      </c>
      <c r="BU405" t="s">
        <v>1311</v>
      </c>
      <c r="BV405" t="s">
        <v>80</v>
      </c>
      <c r="BW405" t="s">
        <v>111</v>
      </c>
      <c r="BX405" t="s">
        <v>159</v>
      </c>
      <c r="BY405">
        <v>11920.16</v>
      </c>
      <c r="CA405" t="s">
        <v>1098</v>
      </c>
      <c r="CC405" t="s">
        <v>128</v>
      </c>
      <c r="CD405">
        <v>7550</v>
      </c>
      <c r="CE405" t="s">
        <v>464</v>
      </c>
      <c r="CF405" s="2">
        <v>44364</v>
      </c>
      <c r="CI405">
        <v>1</v>
      </c>
      <c r="CJ405">
        <v>1</v>
      </c>
      <c r="CK405">
        <v>22</v>
      </c>
      <c r="CL405" t="s">
        <v>80</v>
      </c>
    </row>
    <row r="406" spans="1:90" x14ac:dyDescent="0.25">
      <c r="A406" t="s">
        <v>378</v>
      </c>
      <c r="B406" t="s">
        <v>379</v>
      </c>
      <c r="C406" t="s">
        <v>72</v>
      </c>
      <c r="E406" t="str">
        <f>"GAB2003654"</f>
        <v>GAB2003654</v>
      </c>
      <c r="F406" s="2">
        <v>44361</v>
      </c>
      <c r="G406">
        <v>202112</v>
      </c>
      <c r="H406" t="s">
        <v>127</v>
      </c>
      <c r="I406" t="s">
        <v>128</v>
      </c>
      <c r="J406" t="s">
        <v>380</v>
      </c>
      <c r="K406" t="s">
        <v>75</v>
      </c>
      <c r="L406" t="s">
        <v>490</v>
      </c>
      <c r="M406" t="s">
        <v>491</v>
      </c>
      <c r="N406" t="s">
        <v>492</v>
      </c>
      <c r="O406" t="s">
        <v>78</v>
      </c>
      <c r="P406" t="str">
        <f>"CT066591                      "</f>
        <v xml:space="preserve">CT066591             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18.66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0.2</v>
      </c>
      <c r="BJ406">
        <v>1.9</v>
      </c>
      <c r="BK406">
        <v>2</v>
      </c>
      <c r="BL406">
        <v>99.78</v>
      </c>
      <c r="BM406">
        <v>14.97</v>
      </c>
      <c r="BN406">
        <v>114.75</v>
      </c>
      <c r="BO406">
        <v>114.75</v>
      </c>
      <c r="BQ406" t="s">
        <v>493</v>
      </c>
      <c r="BR406" t="s">
        <v>383</v>
      </c>
      <c r="BS406" s="2">
        <v>44362</v>
      </c>
      <c r="BT406" s="3">
        <v>0.43472222222222223</v>
      </c>
      <c r="BU406" t="s">
        <v>494</v>
      </c>
      <c r="BV406" t="s">
        <v>79</v>
      </c>
      <c r="BY406">
        <v>9611.6299999999992</v>
      </c>
      <c r="CA406" t="s">
        <v>691</v>
      </c>
      <c r="CC406" t="s">
        <v>491</v>
      </c>
      <c r="CD406">
        <v>9459</v>
      </c>
      <c r="CE406" t="s">
        <v>505</v>
      </c>
      <c r="CF406" s="2">
        <v>44362</v>
      </c>
      <c r="CI406">
        <v>1</v>
      </c>
      <c r="CJ406">
        <v>1</v>
      </c>
      <c r="CK406">
        <v>23</v>
      </c>
      <c r="CL406" t="s">
        <v>80</v>
      </c>
    </row>
    <row r="407" spans="1:90" x14ac:dyDescent="0.25">
      <c r="A407" t="s">
        <v>378</v>
      </c>
      <c r="B407" t="s">
        <v>379</v>
      </c>
      <c r="C407" t="s">
        <v>72</v>
      </c>
      <c r="E407" t="str">
        <f>"GAB2003667"</f>
        <v>GAB2003667</v>
      </c>
      <c r="F407" s="2">
        <v>44361</v>
      </c>
      <c r="G407">
        <v>202112</v>
      </c>
      <c r="H407" t="s">
        <v>127</v>
      </c>
      <c r="I407" t="s">
        <v>128</v>
      </c>
      <c r="J407" t="s">
        <v>380</v>
      </c>
      <c r="K407" t="s">
        <v>75</v>
      </c>
      <c r="L407" t="s">
        <v>238</v>
      </c>
      <c r="M407" t="s">
        <v>239</v>
      </c>
      <c r="N407" t="s">
        <v>649</v>
      </c>
      <c r="O407" t="s">
        <v>78</v>
      </c>
      <c r="P407" t="str">
        <f>"003756                        "</f>
        <v xml:space="preserve">003756               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12.04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0.4</v>
      </c>
      <c r="BJ407">
        <v>2.1</v>
      </c>
      <c r="BK407">
        <v>2.5</v>
      </c>
      <c r="BL407">
        <v>64.37</v>
      </c>
      <c r="BM407">
        <v>9.66</v>
      </c>
      <c r="BN407">
        <v>74.03</v>
      </c>
      <c r="BO407">
        <v>74.03</v>
      </c>
      <c r="BQ407" t="s">
        <v>606</v>
      </c>
      <c r="BR407" t="s">
        <v>383</v>
      </c>
      <c r="BS407" s="2">
        <v>44362</v>
      </c>
      <c r="BT407" s="3">
        <v>0.39305555555555555</v>
      </c>
      <c r="BU407" t="s">
        <v>342</v>
      </c>
      <c r="BV407" t="s">
        <v>79</v>
      </c>
      <c r="BY407">
        <v>10616.32</v>
      </c>
      <c r="CA407" t="s">
        <v>350</v>
      </c>
      <c r="CC407" t="s">
        <v>239</v>
      </c>
      <c r="CD407">
        <v>1709</v>
      </c>
      <c r="CE407" t="s">
        <v>464</v>
      </c>
      <c r="CF407" s="2">
        <v>44362</v>
      </c>
      <c r="CI407">
        <v>1</v>
      </c>
      <c r="CJ407">
        <v>1</v>
      </c>
      <c r="CK407">
        <v>21</v>
      </c>
      <c r="CL407" t="s">
        <v>80</v>
      </c>
    </row>
    <row r="408" spans="1:90" x14ac:dyDescent="0.25">
      <c r="A408" t="s">
        <v>378</v>
      </c>
      <c r="B408" t="s">
        <v>379</v>
      </c>
      <c r="C408" t="s">
        <v>72</v>
      </c>
      <c r="E408" t="str">
        <f>"GAB2003657"</f>
        <v>GAB2003657</v>
      </c>
      <c r="F408" s="2">
        <v>44361</v>
      </c>
      <c r="G408">
        <v>202112</v>
      </c>
      <c r="H408" t="s">
        <v>127</v>
      </c>
      <c r="I408" t="s">
        <v>128</v>
      </c>
      <c r="J408" t="s">
        <v>380</v>
      </c>
      <c r="K408" t="s">
        <v>75</v>
      </c>
      <c r="L408" t="s">
        <v>127</v>
      </c>
      <c r="M408" t="s">
        <v>128</v>
      </c>
      <c r="N408" t="s">
        <v>1312</v>
      </c>
      <c r="O408" t="s">
        <v>78</v>
      </c>
      <c r="P408" t="str">
        <f>"003752                        "</f>
        <v xml:space="preserve">003752               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7.52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0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0.1</v>
      </c>
      <c r="BJ408">
        <v>1.7</v>
      </c>
      <c r="BK408">
        <v>2</v>
      </c>
      <c r="BL408">
        <v>40.229999999999997</v>
      </c>
      <c r="BM408">
        <v>6.03</v>
      </c>
      <c r="BN408">
        <v>46.26</v>
      </c>
      <c r="BO408">
        <v>46.26</v>
      </c>
      <c r="BQ408" t="s">
        <v>431</v>
      </c>
      <c r="BR408" t="s">
        <v>383</v>
      </c>
      <c r="BS408" s="2">
        <v>44362</v>
      </c>
      <c r="BT408" s="3">
        <v>0.46180555555555558</v>
      </c>
      <c r="BU408" t="s">
        <v>1313</v>
      </c>
      <c r="BV408" t="s">
        <v>80</v>
      </c>
      <c r="BW408" t="s">
        <v>111</v>
      </c>
      <c r="BX408" t="s">
        <v>136</v>
      </c>
      <c r="BY408">
        <v>8484.24</v>
      </c>
      <c r="CA408" t="s">
        <v>134</v>
      </c>
      <c r="CC408" t="s">
        <v>128</v>
      </c>
      <c r="CD408">
        <v>7570</v>
      </c>
      <c r="CE408" t="s">
        <v>505</v>
      </c>
      <c r="CF408" s="2">
        <v>44364</v>
      </c>
      <c r="CI408">
        <v>1</v>
      </c>
      <c r="CJ408">
        <v>1</v>
      </c>
      <c r="CK408">
        <v>22</v>
      </c>
      <c r="CL408" t="s">
        <v>80</v>
      </c>
    </row>
    <row r="409" spans="1:90" x14ac:dyDescent="0.25">
      <c r="A409" t="s">
        <v>378</v>
      </c>
      <c r="B409" t="s">
        <v>379</v>
      </c>
      <c r="C409" t="s">
        <v>72</v>
      </c>
      <c r="E409" t="str">
        <f>"GAB2003671"</f>
        <v>GAB2003671</v>
      </c>
      <c r="F409" s="2">
        <v>44361</v>
      </c>
      <c r="G409">
        <v>202112</v>
      </c>
      <c r="H409" t="s">
        <v>127</v>
      </c>
      <c r="I409" t="s">
        <v>128</v>
      </c>
      <c r="J409" t="s">
        <v>380</v>
      </c>
      <c r="K409" t="s">
        <v>75</v>
      </c>
      <c r="L409" t="s">
        <v>127</v>
      </c>
      <c r="M409" t="s">
        <v>128</v>
      </c>
      <c r="N409" t="s">
        <v>851</v>
      </c>
      <c r="O409" t="s">
        <v>78</v>
      </c>
      <c r="P409" t="str">
        <f>"003761 003760                 "</f>
        <v xml:space="preserve">003761 003760        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7.52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0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0.3</v>
      </c>
      <c r="BJ409">
        <v>1.7</v>
      </c>
      <c r="BK409">
        <v>2</v>
      </c>
      <c r="BL409">
        <v>40.229999999999997</v>
      </c>
      <c r="BM409">
        <v>6.03</v>
      </c>
      <c r="BN409">
        <v>46.26</v>
      </c>
      <c r="BO409">
        <v>46.26</v>
      </c>
      <c r="BQ409" t="s">
        <v>643</v>
      </c>
      <c r="BR409" t="s">
        <v>383</v>
      </c>
      <c r="BS409" s="2">
        <v>44362</v>
      </c>
      <c r="BT409" s="3">
        <v>0.48749999999999999</v>
      </c>
      <c r="BU409" t="s">
        <v>644</v>
      </c>
      <c r="BV409" t="s">
        <v>80</v>
      </c>
      <c r="BW409" t="s">
        <v>111</v>
      </c>
      <c r="BX409" t="s">
        <v>136</v>
      </c>
      <c r="BY409">
        <v>8278.3799999999992</v>
      </c>
      <c r="CA409" t="s">
        <v>645</v>
      </c>
      <c r="CC409" t="s">
        <v>128</v>
      </c>
      <c r="CD409">
        <v>7708</v>
      </c>
      <c r="CE409" t="s">
        <v>613</v>
      </c>
      <c r="CF409" s="2">
        <v>44364</v>
      </c>
      <c r="CI409">
        <v>1</v>
      </c>
      <c r="CJ409">
        <v>1</v>
      </c>
      <c r="CK409">
        <v>22</v>
      </c>
      <c r="CL409" t="s">
        <v>80</v>
      </c>
    </row>
    <row r="410" spans="1:90" x14ac:dyDescent="0.25">
      <c r="A410" t="s">
        <v>378</v>
      </c>
      <c r="B410" t="s">
        <v>379</v>
      </c>
      <c r="C410" t="s">
        <v>72</v>
      </c>
      <c r="E410" t="str">
        <f>"GAB2003658"</f>
        <v>GAB2003658</v>
      </c>
      <c r="F410" s="2">
        <v>44361</v>
      </c>
      <c r="G410">
        <v>202112</v>
      </c>
      <c r="H410" t="s">
        <v>127</v>
      </c>
      <c r="I410" t="s">
        <v>128</v>
      </c>
      <c r="J410" t="s">
        <v>380</v>
      </c>
      <c r="K410" t="s">
        <v>75</v>
      </c>
      <c r="L410" t="s">
        <v>155</v>
      </c>
      <c r="M410" t="s">
        <v>156</v>
      </c>
      <c r="N410" t="s">
        <v>1178</v>
      </c>
      <c r="O410" t="s">
        <v>78</v>
      </c>
      <c r="P410" t="str">
        <f>"003750                        "</f>
        <v xml:space="preserve">003750               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22.87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0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0.4</v>
      </c>
      <c r="BJ410">
        <v>2.5</v>
      </c>
      <c r="BK410">
        <v>2.5</v>
      </c>
      <c r="BL410">
        <v>122.31</v>
      </c>
      <c r="BM410">
        <v>18.350000000000001</v>
      </c>
      <c r="BN410">
        <v>140.66</v>
      </c>
      <c r="BO410">
        <v>140.66</v>
      </c>
      <c r="BQ410" t="s">
        <v>431</v>
      </c>
      <c r="BR410" t="s">
        <v>383</v>
      </c>
      <c r="BS410" s="2">
        <v>44362</v>
      </c>
      <c r="BT410" s="3">
        <v>0.38680555555555557</v>
      </c>
      <c r="BU410" t="s">
        <v>1314</v>
      </c>
      <c r="BV410" t="s">
        <v>79</v>
      </c>
      <c r="BY410">
        <v>12426.65</v>
      </c>
      <c r="CA410" t="s">
        <v>246</v>
      </c>
      <c r="CC410" t="s">
        <v>156</v>
      </c>
      <c r="CD410">
        <v>1739</v>
      </c>
      <c r="CE410" t="s">
        <v>472</v>
      </c>
      <c r="CF410" s="2">
        <v>44362</v>
      </c>
      <c r="CI410">
        <v>1</v>
      </c>
      <c r="CJ410">
        <v>1</v>
      </c>
      <c r="CK410">
        <v>23</v>
      </c>
      <c r="CL410" t="s">
        <v>80</v>
      </c>
    </row>
    <row r="411" spans="1:90" x14ac:dyDescent="0.25">
      <c r="A411" t="s">
        <v>378</v>
      </c>
      <c r="B411" t="s">
        <v>379</v>
      </c>
      <c r="C411" t="s">
        <v>72</v>
      </c>
      <c r="E411" t="str">
        <f>"GAB2003666"</f>
        <v>GAB2003666</v>
      </c>
      <c r="F411" s="2">
        <v>44361</v>
      </c>
      <c r="G411">
        <v>202112</v>
      </c>
      <c r="H411" t="s">
        <v>127</v>
      </c>
      <c r="I411" t="s">
        <v>128</v>
      </c>
      <c r="J411" t="s">
        <v>380</v>
      </c>
      <c r="K411" t="s">
        <v>75</v>
      </c>
      <c r="L411" t="s">
        <v>127</v>
      </c>
      <c r="M411" t="s">
        <v>128</v>
      </c>
      <c r="N411" t="s">
        <v>1315</v>
      </c>
      <c r="O411" t="s">
        <v>78</v>
      </c>
      <c r="P411" t="str">
        <f>"CT066606                      "</f>
        <v xml:space="preserve">CT066606             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7.52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0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0.2</v>
      </c>
      <c r="BJ411">
        <v>1.9</v>
      </c>
      <c r="BK411">
        <v>2</v>
      </c>
      <c r="BL411">
        <v>40.229999999999997</v>
      </c>
      <c r="BM411">
        <v>6.03</v>
      </c>
      <c r="BN411">
        <v>46.26</v>
      </c>
      <c r="BO411">
        <v>46.26</v>
      </c>
      <c r="BQ411" t="s">
        <v>1316</v>
      </c>
      <c r="BR411" t="s">
        <v>383</v>
      </c>
      <c r="BS411" s="2">
        <v>44362</v>
      </c>
      <c r="BT411" s="3">
        <v>0.41111111111111115</v>
      </c>
      <c r="BU411" t="s">
        <v>1317</v>
      </c>
      <c r="BV411" t="s">
        <v>79</v>
      </c>
      <c r="BY411">
        <v>9691.82</v>
      </c>
      <c r="CA411" t="s">
        <v>134</v>
      </c>
      <c r="CC411" t="s">
        <v>128</v>
      </c>
      <c r="CD411">
        <v>7560</v>
      </c>
      <c r="CE411" t="s">
        <v>464</v>
      </c>
      <c r="CF411" s="2">
        <v>44364</v>
      </c>
      <c r="CI411">
        <v>1</v>
      </c>
      <c r="CJ411">
        <v>1</v>
      </c>
      <c r="CK411">
        <v>22</v>
      </c>
      <c r="CL411" t="s">
        <v>80</v>
      </c>
    </row>
    <row r="412" spans="1:90" x14ac:dyDescent="0.25">
      <c r="A412" t="s">
        <v>378</v>
      </c>
      <c r="B412" t="s">
        <v>379</v>
      </c>
      <c r="C412" t="s">
        <v>72</v>
      </c>
      <c r="E412" t="str">
        <f>"GAB2003659"</f>
        <v>GAB2003659</v>
      </c>
      <c r="F412" s="2">
        <v>44361</v>
      </c>
      <c r="G412">
        <v>202112</v>
      </c>
      <c r="H412" t="s">
        <v>127</v>
      </c>
      <c r="I412" t="s">
        <v>128</v>
      </c>
      <c r="J412" t="s">
        <v>380</v>
      </c>
      <c r="K412" t="s">
        <v>75</v>
      </c>
      <c r="L412" t="s">
        <v>113</v>
      </c>
      <c r="M412" t="s">
        <v>114</v>
      </c>
      <c r="N412" t="s">
        <v>1054</v>
      </c>
      <c r="O412" t="s">
        <v>78</v>
      </c>
      <c r="P412" t="str">
        <f>"CT066605                      "</f>
        <v xml:space="preserve">CT066605             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14.44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0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0.3</v>
      </c>
      <c r="BJ412">
        <v>3</v>
      </c>
      <c r="BK412">
        <v>3</v>
      </c>
      <c r="BL412">
        <v>77.23</v>
      </c>
      <c r="BM412">
        <v>11.58</v>
      </c>
      <c r="BN412">
        <v>88.81</v>
      </c>
      <c r="BO412">
        <v>88.81</v>
      </c>
      <c r="BQ412" t="s">
        <v>700</v>
      </c>
      <c r="BR412" t="s">
        <v>383</v>
      </c>
      <c r="BS412" s="2">
        <v>44362</v>
      </c>
      <c r="BT412" s="3">
        <v>0.3743055555555555</v>
      </c>
      <c r="BU412" t="s">
        <v>1318</v>
      </c>
      <c r="BV412" t="s">
        <v>79</v>
      </c>
      <c r="BY412">
        <v>14801.92</v>
      </c>
      <c r="BZ412" t="s">
        <v>30</v>
      </c>
      <c r="CA412" t="s">
        <v>294</v>
      </c>
      <c r="CC412" t="s">
        <v>114</v>
      </c>
      <c r="CD412">
        <v>1475</v>
      </c>
      <c r="CE412" t="s">
        <v>505</v>
      </c>
      <c r="CF412" s="2">
        <v>44363</v>
      </c>
      <c r="CI412">
        <v>1</v>
      </c>
      <c r="CJ412">
        <v>1</v>
      </c>
      <c r="CK412">
        <v>21</v>
      </c>
      <c r="CL412" t="s">
        <v>80</v>
      </c>
    </row>
    <row r="413" spans="1:90" x14ac:dyDescent="0.25">
      <c r="A413" t="s">
        <v>378</v>
      </c>
      <c r="B413" t="s">
        <v>379</v>
      </c>
      <c r="C413" t="s">
        <v>72</v>
      </c>
      <c r="E413" t="str">
        <f>"GAB2003672"</f>
        <v>GAB2003672</v>
      </c>
      <c r="F413" s="2">
        <v>44361</v>
      </c>
      <c r="G413">
        <v>202112</v>
      </c>
      <c r="H413" t="s">
        <v>127</v>
      </c>
      <c r="I413" t="s">
        <v>128</v>
      </c>
      <c r="J413" t="s">
        <v>380</v>
      </c>
      <c r="K413" t="s">
        <v>75</v>
      </c>
      <c r="L413" t="s">
        <v>301</v>
      </c>
      <c r="M413" t="s">
        <v>302</v>
      </c>
      <c r="N413" t="s">
        <v>751</v>
      </c>
      <c r="O413" t="s">
        <v>78</v>
      </c>
      <c r="P413" t="str">
        <f>"003762                        "</f>
        <v xml:space="preserve">003762               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22.87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0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0.3</v>
      </c>
      <c r="BJ413">
        <v>2.4</v>
      </c>
      <c r="BK413">
        <v>2.5</v>
      </c>
      <c r="BL413">
        <v>122.31</v>
      </c>
      <c r="BM413">
        <v>18.350000000000001</v>
      </c>
      <c r="BN413">
        <v>140.66</v>
      </c>
      <c r="BO413">
        <v>140.66</v>
      </c>
      <c r="BQ413" t="s">
        <v>628</v>
      </c>
      <c r="BR413" t="s">
        <v>383</v>
      </c>
      <c r="BS413" s="2">
        <v>44362</v>
      </c>
      <c r="BT413" s="3">
        <v>0.40902777777777777</v>
      </c>
      <c r="BU413" t="s">
        <v>1319</v>
      </c>
      <c r="BV413" t="s">
        <v>79</v>
      </c>
      <c r="BY413">
        <v>11958.87</v>
      </c>
      <c r="CA413" t="s">
        <v>303</v>
      </c>
      <c r="CC413" t="s">
        <v>302</v>
      </c>
      <c r="CD413">
        <v>1034</v>
      </c>
      <c r="CE413" t="s">
        <v>464</v>
      </c>
      <c r="CF413" s="2">
        <v>44364</v>
      </c>
      <c r="CI413">
        <v>1</v>
      </c>
      <c r="CJ413">
        <v>1</v>
      </c>
      <c r="CK413">
        <v>23</v>
      </c>
      <c r="CL413" t="s">
        <v>80</v>
      </c>
    </row>
    <row r="414" spans="1:90" x14ac:dyDescent="0.25">
      <c r="A414" t="s">
        <v>378</v>
      </c>
      <c r="B414" t="s">
        <v>379</v>
      </c>
      <c r="C414" t="s">
        <v>72</v>
      </c>
      <c r="E414" t="str">
        <f>"GAB2003649"</f>
        <v>GAB2003649</v>
      </c>
      <c r="F414" s="2">
        <v>44361</v>
      </c>
      <c r="G414">
        <v>202112</v>
      </c>
      <c r="H414" t="s">
        <v>127</v>
      </c>
      <c r="I414" t="s">
        <v>128</v>
      </c>
      <c r="J414" t="s">
        <v>380</v>
      </c>
      <c r="K414" t="s">
        <v>75</v>
      </c>
      <c r="L414" t="s">
        <v>753</v>
      </c>
      <c r="M414" t="s">
        <v>754</v>
      </c>
      <c r="N414" t="s">
        <v>755</v>
      </c>
      <c r="O414" t="s">
        <v>78</v>
      </c>
      <c r="P414" t="str">
        <f>"CT066588                      "</f>
        <v xml:space="preserve">CT066588             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22.87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0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0.2</v>
      </c>
      <c r="BJ414">
        <v>2.4</v>
      </c>
      <c r="BK414">
        <v>2.5</v>
      </c>
      <c r="BL414">
        <v>122.31</v>
      </c>
      <c r="BM414">
        <v>18.350000000000001</v>
      </c>
      <c r="BN414">
        <v>140.66</v>
      </c>
      <c r="BO414">
        <v>140.66</v>
      </c>
      <c r="BQ414" t="s">
        <v>431</v>
      </c>
      <c r="BR414" t="s">
        <v>383</v>
      </c>
      <c r="BS414" s="2">
        <v>44362</v>
      </c>
      <c r="BT414" s="3">
        <v>0.4381944444444445</v>
      </c>
      <c r="BU414" t="s">
        <v>1320</v>
      </c>
      <c r="BV414" t="s">
        <v>79</v>
      </c>
      <c r="BY414">
        <v>12044.48</v>
      </c>
      <c r="CA414" t="s">
        <v>1259</v>
      </c>
      <c r="CC414" t="s">
        <v>754</v>
      </c>
      <c r="CD414">
        <v>3100</v>
      </c>
      <c r="CE414" t="s">
        <v>515</v>
      </c>
      <c r="CF414" s="2">
        <v>44364</v>
      </c>
      <c r="CI414">
        <v>1</v>
      </c>
      <c r="CJ414">
        <v>1</v>
      </c>
      <c r="CK414">
        <v>23</v>
      </c>
      <c r="CL414" t="s">
        <v>80</v>
      </c>
    </row>
    <row r="415" spans="1:90" x14ac:dyDescent="0.25">
      <c r="A415" t="s">
        <v>378</v>
      </c>
      <c r="B415" t="s">
        <v>379</v>
      </c>
      <c r="C415" t="s">
        <v>72</v>
      </c>
      <c r="E415" t="str">
        <f>"GAB2003674"</f>
        <v>GAB2003674</v>
      </c>
      <c r="F415" s="2">
        <v>44361</v>
      </c>
      <c r="G415">
        <v>202112</v>
      </c>
      <c r="H415" t="s">
        <v>127</v>
      </c>
      <c r="I415" t="s">
        <v>128</v>
      </c>
      <c r="J415" t="s">
        <v>380</v>
      </c>
      <c r="K415" t="s">
        <v>75</v>
      </c>
      <c r="L415" t="s">
        <v>107</v>
      </c>
      <c r="M415" t="s">
        <v>108</v>
      </c>
      <c r="N415" t="s">
        <v>1197</v>
      </c>
      <c r="O415" t="s">
        <v>78</v>
      </c>
      <c r="P415" t="str">
        <f>"003764                        "</f>
        <v xml:space="preserve">003764               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12.04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0.7</v>
      </c>
      <c r="BJ415">
        <v>2.1</v>
      </c>
      <c r="BK415">
        <v>2.5</v>
      </c>
      <c r="BL415">
        <v>64.37</v>
      </c>
      <c r="BM415">
        <v>9.66</v>
      </c>
      <c r="BN415">
        <v>74.03</v>
      </c>
      <c r="BO415">
        <v>74.03</v>
      </c>
      <c r="BQ415" t="s">
        <v>347</v>
      </c>
      <c r="BR415" t="s">
        <v>383</v>
      </c>
      <c r="BS415" s="2">
        <v>44364</v>
      </c>
      <c r="BT415" s="3">
        <v>0.33333333333333331</v>
      </c>
      <c r="BU415" t="s">
        <v>250</v>
      </c>
      <c r="BV415" t="s">
        <v>80</v>
      </c>
      <c r="BW415" t="s">
        <v>135</v>
      </c>
      <c r="BX415" t="s">
        <v>231</v>
      </c>
      <c r="BY415">
        <v>10695.2</v>
      </c>
      <c r="CA415" t="s">
        <v>199</v>
      </c>
      <c r="CC415" t="s">
        <v>108</v>
      </c>
      <c r="CD415">
        <v>4001</v>
      </c>
      <c r="CE415" t="s">
        <v>464</v>
      </c>
      <c r="CF415" s="2">
        <v>44364</v>
      </c>
      <c r="CI415">
        <v>1</v>
      </c>
      <c r="CJ415">
        <v>3</v>
      </c>
      <c r="CK415">
        <v>21</v>
      </c>
      <c r="CL415" t="s">
        <v>80</v>
      </c>
    </row>
    <row r="416" spans="1:90" x14ac:dyDescent="0.25">
      <c r="A416" t="s">
        <v>378</v>
      </c>
      <c r="B416" t="s">
        <v>379</v>
      </c>
      <c r="C416" t="s">
        <v>72</v>
      </c>
      <c r="E416" t="str">
        <f>"GAB2003670"</f>
        <v>GAB2003670</v>
      </c>
      <c r="F416" s="2">
        <v>44361</v>
      </c>
      <c r="G416">
        <v>202112</v>
      </c>
      <c r="H416" t="s">
        <v>127</v>
      </c>
      <c r="I416" t="s">
        <v>128</v>
      </c>
      <c r="J416" t="s">
        <v>380</v>
      </c>
      <c r="K416" t="s">
        <v>75</v>
      </c>
      <c r="L416" t="s">
        <v>238</v>
      </c>
      <c r="M416" t="s">
        <v>239</v>
      </c>
      <c r="N416" t="s">
        <v>597</v>
      </c>
      <c r="O416" t="s">
        <v>230</v>
      </c>
      <c r="P416" t="str">
        <f>"CT066613                      "</f>
        <v xml:space="preserve">CT066613             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28.15</v>
      </c>
      <c r="AN416">
        <v>0</v>
      </c>
      <c r="AO416">
        <v>0</v>
      </c>
      <c r="AP416">
        <v>0</v>
      </c>
      <c r="AQ416">
        <v>0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1</v>
      </c>
      <c r="BI416">
        <v>3.4</v>
      </c>
      <c r="BJ416">
        <v>25</v>
      </c>
      <c r="BK416">
        <v>25</v>
      </c>
      <c r="BL416">
        <v>155.56</v>
      </c>
      <c r="BM416">
        <v>23.33</v>
      </c>
      <c r="BN416">
        <v>178.89</v>
      </c>
      <c r="BO416">
        <v>178.89</v>
      </c>
      <c r="BQ416" t="s">
        <v>1321</v>
      </c>
      <c r="BR416" t="s">
        <v>383</v>
      </c>
      <c r="BS416" s="2">
        <v>44364</v>
      </c>
      <c r="BT416" s="3">
        <v>0.34375</v>
      </c>
      <c r="BU416" t="s">
        <v>1322</v>
      </c>
      <c r="BV416" t="s">
        <v>79</v>
      </c>
      <c r="BY416">
        <v>124775</v>
      </c>
      <c r="CA416" t="s">
        <v>429</v>
      </c>
      <c r="CC416" t="s">
        <v>239</v>
      </c>
      <c r="CD416">
        <v>1724</v>
      </c>
      <c r="CE416" t="s">
        <v>1323</v>
      </c>
      <c r="CF416" s="2">
        <v>44365</v>
      </c>
      <c r="CI416">
        <v>2</v>
      </c>
      <c r="CJ416">
        <v>3</v>
      </c>
      <c r="CK416" t="s">
        <v>234</v>
      </c>
      <c r="CL416" t="s">
        <v>80</v>
      </c>
    </row>
    <row r="417" spans="1:90" x14ac:dyDescent="0.25">
      <c r="A417" t="s">
        <v>378</v>
      </c>
      <c r="B417" t="s">
        <v>379</v>
      </c>
      <c r="C417" t="s">
        <v>72</v>
      </c>
      <c r="E417" t="str">
        <f>"GAB2003650"</f>
        <v>GAB2003650</v>
      </c>
      <c r="F417" s="2">
        <v>44361</v>
      </c>
      <c r="G417">
        <v>202112</v>
      </c>
      <c r="H417" t="s">
        <v>127</v>
      </c>
      <c r="I417" t="s">
        <v>128</v>
      </c>
      <c r="J417" t="s">
        <v>380</v>
      </c>
      <c r="K417" t="s">
        <v>75</v>
      </c>
      <c r="L417" t="s">
        <v>107</v>
      </c>
      <c r="M417" t="s">
        <v>108</v>
      </c>
      <c r="N417" t="s">
        <v>1324</v>
      </c>
      <c r="O417" t="s">
        <v>230</v>
      </c>
      <c r="P417" t="str">
        <f>"CT066569                      "</f>
        <v xml:space="preserve">CT066569           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19.71</v>
      </c>
      <c r="AN417">
        <v>0</v>
      </c>
      <c r="AO417">
        <v>0</v>
      </c>
      <c r="AP417">
        <v>0</v>
      </c>
      <c r="AQ417">
        <v>0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1</v>
      </c>
      <c r="BI417">
        <v>0.9</v>
      </c>
      <c r="BJ417">
        <v>6</v>
      </c>
      <c r="BK417">
        <v>6</v>
      </c>
      <c r="BL417">
        <v>110.42</v>
      </c>
      <c r="BM417">
        <v>16.559999999999999</v>
      </c>
      <c r="BN417">
        <v>126.98</v>
      </c>
      <c r="BO417">
        <v>126.98</v>
      </c>
      <c r="BQ417" t="s">
        <v>1325</v>
      </c>
      <c r="BR417" t="s">
        <v>383</v>
      </c>
      <c r="BS417" s="2">
        <v>44364</v>
      </c>
      <c r="BT417" s="3">
        <v>0.39097222222222222</v>
      </c>
      <c r="BU417" t="s">
        <v>1326</v>
      </c>
      <c r="BV417" t="s">
        <v>79</v>
      </c>
      <c r="BY417">
        <v>29937.599999999999</v>
      </c>
      <c r="CA417" t="s">
        <v>217</v>
      </c>
      <c r="CC417" t="s">
        <v>108</v>
      </c>
      <c r="CD417">
        <v>4001</v>
      </c>
      <c r="CE417" t="s">
        <v>1327</v>
      </c>
      <c r="CF417" s="2">
        <v>44364</v>
      </c>
      <c r="CI417">
        <v>2</v>
      </c>
      <c r="CJ417">
        <v>3</v>
      </c>
      <c r="CK417" t="s">
        <v>234</v>
      </c>
      <c r="CL417" t="s">
        <v>80</v>
      </c>
    </row>
    <row r="418" spans="1:90" x14ac:dyDescent="0.25">
      <c r="A418" t="s">
        <v>378</v>
      </c>
      <c r="B418" t="s">
        <v>379</v>
      </c>
      <c r="C418" t="s">
        <v>72</v>
      </c>
      <c r="E418" t="str">
        <f>"GAB2003617"</f>
        <v>GAB2003617</v>
      </c>
      <c r="F418" s="2">
        <v>44357</v>
      </c>
      <c r="G418">
        <v>202112</v>
      </c>
      <c r="H418" t="s">
        <v>127</v>
      </c>
      <c r="I418" t="s">
        <v>128</v>
      </c>
      <c r="J418" t="s">
        <v>380</v>
      </c>
      <c r="K418" t="s">
        <v>75</v>
      </c>
      <c r="L418" t="s">
        <v>127</v>
      </c>
      <c r="M418" t="s">
        <v>128</v>
      </c>
      <c r="N418" t="s">
        <v>1179</v>
      </c>
      <c r="O418" t="s">
        <v>78</v>
      </c>
      <c r="P418" t="str">
        <f>"CT066545                      "</f>
        <v xml:space="preserve">CT066545             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7.52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0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1</v>
      </c>
      <c r="BI418">
        <v>0.2</v>
      </c>
      <c r="BJ418">
        <v>2.5</v>
      </c>
      <c r="BK418">
        <v>3</v>
      </c>
      <c r="BL418">
        <v>40.229999999999997</v>
      </c>
      <c r="BM418">
        <v>6.03</v>
      </c>
      <c r="BN418">
        <v>46.26</v>
      </c>
      <c r="BO418">
        <v>46.26</v>
      </c>
      <c r="BQ418" t="s">
        <v>1180</v>
      </c>
      <c r="BR418" t="s">
        <v>383</v>
      </c>
      <c r="BS418" s="2">
        <v>44358</v>
      </c>
      <c r="BT418" s="3">
        <v>0.51944444444444449</v>
      </c>
      <c r="BU418" t="s">
        <v>1328</v>
      </c>
      <c r="BV418" t="s">
        <v>80</v>
      </c>
      <c r="BW418" t="s">
        <v>111</v>
      </c>
      <c r="BX418" t="s">
        <v>136</v>
      </c>
      <c r="BY418">
        <v>12614.4</v>
      </c>
      <c r="CA418" t="s">
        <v>376</v>
      </c>
      <c r="CC418" t="s">
        <v>128</v>
      </c>
      <c r="CD418">
        <v>7550</v>
      </c>
      <c r="CE418" t="s">
        <v>515</v>
      </c>
      <c r="CF418" s="2">
        <v>44361</v>
      </c>
      <c r="CI418">
        <v>1</v>
      </c>
      <c r="CJ418">
        <v>1</v>
      </c>
      <c r="CK418">
        <v>22</v>
      </c>
      <c r="CL418" t="s">
        <v>80</v>
      </c>
    </row>
    <row r="419" spans="1:90" x14ac:dyDescent="0.25">
      <c r="A419" t="s">
        <v>378</v>
      </c>
      <c r="B419" t="s">
        <v>379</v>
      </c>
      <c r="C419" t="s">
        <v>72</v>
      </c>
      <c r="E419" t="str">
        <f>"GAB2003618"</f>
        <v>GAB2003618</v>
      </c>
      <c r="F419" s="2">
        <v>44357</v>
      </c>
      <c r="G419">
        <v>202112</v>
      </c>
      <c r="H419" t="s">
        <v>127</v>
      </c>
      <c r="I419" t="s">
        <v>128</v>
      </c>
      <c r="J419" t="s">
        <v>380</v>
      </c>
      <c r="K419" t="s">
        <v>75</v>
      </c>
      <c r="L419" t="s">
        <v>73</v>
      </c>
      <c r="M419" t="s">
        <v>74</v>
      </c>
      <c r="N419" t="s">
        <v>529</v>
      </c>
      <c r="O419" t="s">
        <v>78</v>
      </c>
      <c r="P419" t="str">
        <f>"003735                        "</f>
        <v xml:space="preserve">003735               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19.25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0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1</v>
      </c>
      <c r="BI419">
        <v>0.2</v>
      </c>
      <c r="BJ419">
        <v>3.8</v>
      </c>
      <c r="BK419">
        <v>4</v>
      </c>
      <c r="BL419">
        <v>102.96</v>
      </c>
      <c r="BM419">
        <v>15.44</v>
      </c>
      <c r="BN419">
        <v>118.4</v>
      </c>
      <c r="BO419">
        <v>118.4</v>
      </c>
      <c r="BQ419" t="s">
        <v>526</v>
      </c>
      <c r="BR419" t="s">
        <v>383</v>
      </c>
      <c r="BS419" s="2">
        <v>44358</v>
      </c>
      <c r="BT419" s="3">
        <v>0.39999999999999997</v>
      </c>
      <c r="BU419" t="s">
        <v>530</v>
      </c>
      <c r="BV419" t="s">
        <v>79</v>
      </c>
      <c r="BY419">
        <v>19054.16</v>
      </c>
      <c r="CA419" t="s">
        <v>225</v>
      </c>
      <c r="CC419" t="s">
        <v>74</v>
      </c>
      <c r="CD419">
        <v>2</v>
      </c>
      <c r="CE419" t="s">
        <v>515</v>
      </c>
      <c r="CF419" s="2">
        <v>44358</v>
      </c>
      <c r="CI419">
        <v>1</v>
      </c>
      <c r="CJ419">
        <v>1</v>
      </c>
      <c r="CK419">
        <v>21</v>
      </c>
      <c r="CL419" t="s">
        <v>80</v>
      </c>
    </row>
    <row r="420" spans="1:90" x14ac:dyDescent="0.25">
      <c r="A420" t="s">
        <v>378</v>
      </c>
      <c r="B420" t="s">
        <v>379</v>
      </c>
      <c r="C420" t="s">
        <v>72</v>
      </c>
      <c r="E420" t="str">
        <f>"GAB2003608"</f>
        <v>GAB2003608</v>
      </c>
      <c r="F420" s="2">
        <v>44357</v>
      </c>
      <c r="G420">
        <v>202112</v>
      </c>
      <c r="H420" t="s">
        <v>127</v>
      </c>
      <c r="I420" t="s">
        <v>128</v>
      </c>
      <c r="J420" t="s">
        <v>380</v>
      </c>
      <c r="K420" t="s">
        <v>75</v>
      </c>
      <c r="L420" t="s">
        <v>127</v>
      </c>
      <c r="M420" t="s">
        <v>128</v>
      </c>
      <c r="N420" t="s">
        <v>854</v>
      </c>
      <c r="O420" t="s">
        <v>78</v>
      </c>
      <c r="P420" t="str">
        <f>"003728                        "</f>
        <v xml:space="preserve">003728               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7.52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0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0.1</v>
      </c>
      <c r="BJ420">
        <v>2.2000000000000002</v>
      </c>
      <c r="BK420">
        <v>3</v>
      </c>
      <c r="BL420">
        <v>40.229999999999997</v>
      </c>
      <c r="BM420">
        <v>6.03</v>
      </c>
      <c r="BN420">
        <v>46.26</v>
      </c>
      <c r="BO420">
        <v>46.26</v>
      </c>
      <c r="BQ420" t="s">
        <v>431</v>
      </c>
      <c r="BR420" t="s">
        <v>383</v>
      </c>
      <c r="BS420" s="2">
        <v>44358</v>
      </c>
      <c r="BT420" s="3">
        <v>0.54166666666666663</v>
      </c>
      <c r="BU420" t="s">
        <v>1329</v>
      </c>
      <c r="BV420" t="s">
        <v>80</v>
      </c>
      <c r="BW420" t="s">
        <v>111</v>
      </c>
      <c r="BX420" t="s">
        <v>159</v>
      </c>
      <c r="BY420">
        <v>10908</v>
      </c>
      <c r="CA420" t="s">
        <v>297</v>
      </c>
      <c r="CC420" t="s">
        <v>128</v>
      </c>
      <c r="CD420">
        <v>7945</v>
      </c>
      <c r="CE420" t="s">
        <v>515</v>
      </c>
      <c r="CF420" s="2">
        <v>44361</v>
      </c>
      <c r="CI420">
        <v>1</v>
      </c>
      <c r="CJ420">
        <v>1</v>
      </c>
      <c r="CK420">
        <v>22</v>
      </c>
      <c r="CL420" t="s">
        <v>80</v>
      </c>
    </row>
    <row r="421" spans="1:90" x14ac:dyDescent="0.25">
      <c r="A421" t="s">
        <v>378</v>
      </c>
      <c r="B421" t="s">
        <v>379</v>
      </c>
      <c r="C421" t="s">
        <v>72</v>
      </c>
      <c r="E421" t="str">
        <f>"GAB2003607"</f>
        <v>GAB2003607</v>
      </c>
      <c r="F421" s="2">
        <v>44357</v>
      </c>
      <c r="G421">
        <v>202112</v>
      </c>
      <c r="H421" t="s">
        <v>127</v>
      </c>
      <c r="I421" t="s">
        <v>128</v>
      </c>
      <c r="J421" t="s">
        <v>380</v>
      </c>
      <c r="K421" t="s">
        <v>75</v>
      </c>
      <c r="L421" t="s">
        <v>107</v>
      </c>
      <c r="M421" t="s">
        <v>108</v>
      </c>
      <c r="N421" t="s">
        <v>611</v>
      </c>
      <c r="O421" t="s">
        <v>78</v>
      </c>
      <c r="P421" t="str">
        <f>"003727                        "</f>
        <v xml:space="preserve">003727               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12.04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0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0.3</v>
      </c>
      <c r="BJ421">
        <v>2.1</v>
      </c>
      <c r="BK421">
        <v>2.5</v>
      </c>
      <c r="BL421">
        <v>64.37</v>
      </c>
      <c r="BM421">
        <v>9.66</v>
      </c>
      <c r="BN421">
        <v>74.03</v>
      </c>
      <c r="BO421">
        <v>74.03</v>
      </c>
      <c r="BQ421" t="s">
        <v>705</v>
      </c>
      <c r="BR421" t="s">
        <v>383</v>
      </c>
      <c r="BS421" s="2">
        <v>44362</v>
      </c>
      <c r="BT421" s="3">
        <v>0.34375</v>
      </c>
      <c r="BU421" t="s">
        <v>138</v>
      </c>
      <c r="BV421" t="s">
        <v>80</v>
      </c>
      <c r="BW421" t="s">
        <v>135</v>
      </c>
      <c r="BX421" t="s">
        <v>231</v>
      </c>
      <c r="BY421">
        <v>10270.65</v>
      </c>
      <c r="CA421" t="s">
        <v>133</v>
      </c>
      <c r="CC421" t="s">
        <v>108</v>
      </c>
      <c r="CD421">
        <v>4000</v>
      </c>
      <c r="CE421" t="s">
        <v>774</v>
      </c>
      <c r="CF421" s="2">
        <v>44364</v>
      </c>
      <c r="CI421">
        <v>1</v>
      </c>
      <c r="CJ421">
        <v>3</v>
      </c>
      <c r="CK421">
        <v>21</v>
      </c>
      <c r="CL421" t="s">
        <v>80</v>
      </c>
    </row>
    <row r="422" spans="1:90" x14ac:dyDescent="0.25">
      <c r="A422" t="s">
        <v>378</v>
      </c>
      <c r="B422" t="s">
        <v>379</v>
      </c>
      <c r="C422" t="s">
        <v>72</v>
      </c>
      <c r="E422" t="str">
        <f>"GAB2003606"</f>
        <v>GAB2003606</v>
      </c>
      <c r="F422" s="2">
        <v>44357</v>
      </c>
      <c r="G422">
        <v>202112</v>
      </c>
      <c r="H422" t="s">
        <v>127</v>
      </c>
      <c r="I422" t="s">
        <v>128</v>
      </c>
      <c r="J422" t="s">
        <v>380</v>
      </c>
      <c r="K422" t="s">
        <v>75</v>
      </c>
      <c r="L422" t="s">
        <v>496</v>
      </c>
      <c r="M422" t="s">
        <v>497</v>
      </c>
      <c r="N422" t="s">
        <v>1330</v>
      </c>
      <c r="O422" t="s">
        <v>78</v>
      </c>
      <c r="P422" t="str">
        <f>"003725                        "</f>
        <v xml:space="preserve">003725               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18.66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0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1</v>
      </c>
      <c r="BI422">
        <v>0.2</v>
      </c>
      <c r="BJ422">
        <v>2</v>
      </c>
      <c r="BK422">
        <v>2</v>
      </c>
      <c r="BL422">
        <v>99.78</v>
      </c>
      <c r="BM422">
        <v>14.97</v>
      </c>
      <c r="BN422">
        <v>114.75</v>
      </c>
      <c r="BO422">
        <v>114.75</v>
      </c>
      <c r="BQ422" t="s">
        <v>709</v>
      </c>
      <c r="BR422" t="s">
        <v>383</v>
      </c>
      <c r="BS422" s="2">
        <v>44358</v>
      </c>
      <c r="BT422" s="3">
        <v>0.4375</v>
      </c>
      <c r="BU422" t="s">
        <v>499</v>
      </c>
      <c r="BV422" t="s">
        <v>79</v>
      </c>
      <c r="BY422">
        <v>9770.76</v>
      </c>
      <c r="CC422" t="s">
        <v>497</v>
      </c>
      <c r="CD422">
        <v>9499</v>
      </c>
      <c r="CE422" t="s">
        <v>515</v>
      </c>
      <c r="CF422" s="2">
        <v>44361</v>
      </c>
      <c r="CI422">
        <v>1</v>
      </c>
      <c r="CJ422">
        <v>1</v>
      </c>
      <c r="CK422">
        <v>23</v>
      </c>
      <c r="CL422" t="s">
        <v>80</v>
      </c>
    </row>
    <row r="423" spans="1:90" x14ac:dyDescent="0.25">
      <c r="A423" t="s">
        <v>378</v>
      </c>
      <c r="B423" t="s">
        <v>379</v>
      </c>
      <c r="C423" t="s">
        <v>72</v>
      </c>
      <c r="E423" t="str">
        <f>"GAB2003604"</f>
        <v>GAB2003604</v>
      </c>
      <c r="F423" s="2">
        <v>44357</v>
      </c>
      <c r="G423">
        <v>202112</v>
      </c>
      <c r="H423" t="s">
        <v>127</v>
      </c>
      <c r="I423" t="s">
        <v>128</v>
      </c>
      <c r="J423" t="s">
        <v>380</v>
      </c>
      <c r="K423" t="s">
        <v>75</v>
      </c>
      <c r="L423" t="s">
        <v>73</v>
      </c>
      <c r="M423" t="s">
        <v>74</v>
      </c>
      <c r="N423" t="s">
        <v>460</v>
      </c>
      <c r="O423" t="s">
        <v>78</v>
      </c>
      <c r="P423" t="str">
        <f>"CT066520 CT066535             "</f>
        <v xml:space="preserve">CT066520 CT066535    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9.6300000000000008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0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1</v>
      </c>
      <c r="BI423">
        <v>0.6</v>
      </c>
      <c r="BJ423">
        <v>1.7</v>
      </c>
      <c r="BK423">
        <v>2</v>
      </c>
      <c r="BL423">
        <v>51.5</v>
      </c>
      <c r="BM423">
        <v>7.73</v>
      </c>
      <c r="BN423">
        <v>59.23</v>
      </c>
      <c r="BO423">
        <v>59.23</v>
      </c>
      <c r="BQ423" t="s">
        <v>461</v>
      </c>
      <c r="BR423" t="s">
        <v>383</v>
      </c>
      <c r="BS423" s="2">
        <v>44358</v>
      </c>
      <c r="BT423" s="3">
        <v>0.33333333333333331</v>
      </c>
      <c r="BU423" t="s">
        <v>766</v>
      </c>
      <c r="BV423" t="s">
        <v>79</v>
      </c>
      <c r="BY423">
        <v>8382</v>
      </c>
      <c r="CA423" t="s">
        <v>1033</v>
      </c>
      <c r="CC423" t="s">
        <v>74</v>
      </c>
      <c r="CD423">
        <v>157</v>
      </c>
      <c r="CE423" t="s">
        <v>524</v>
      </c>
      <c r="CF423" s="2">
        <v>44358</v>
      </c>
      <c r="CI423">
        <v>1</v>
      </c>
      <c r="CJ423">
        <v>1</v>
      </c>
      <c r="CK423">
        <v>21</v>
      </c>
      <c r="CL423" t="s">
        <v>80</v>
      </c>
    </row>
    <row r="424" spans="1:90" x14ac:dyDescent="0.25">
      <c r="A424" t="s">
        <v>378</v>
      </c>
      <c r="B424" t="s">
        <v>379</v>
      </c>
      <c r="C424" t="s">
        <v>72</v>
      </c>
      <c r="E424" t="str">
        <f>"GAB2003603"</f>
        <v>GAB2003603</v>
      </c>
      <c r="F424" s="2">
        <v>44357</v>
      </c>
      <c r="G424">
        <v>202112</v>
      </c>
      <c r="H424" t="s">
        <v>127</v>
      </c>
      <c r="I424" t="s">
        <v>128</v>
      </c>
      <c r="J424" t="s">
        <v>380</v>
      </c>
      <c r="K424" t="s">
        <v>75</v>
      </c>
      <c r="L424" t="s">
        <v>714</v>
      </c>
      <c r="M424" t="s">
        <v>715</v>
      </c>
      <c r="N424" t="s">
        <v>1331</v>
      </c>
      <c r="O424" t="s">
        <v>78</v>
      </c>
      <c r="P424" t="str">
        <f>"CT066534 CT066533 CT066532 CT0"</f>
        <v>CT066534 CT066533 CT066532 CT0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18.66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0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1</v>
      </c>
      <c r="BI424">
        <v>0.7</v>
      </c>
      <c r="BJ424">
        <v>1.7</v>
      </c>
      <c r="BK424">
        <v>2</v>
      </c>
      <c r="BL424">
        <v>99.78</v>
      </c>
      <c r="BM424">
        <v>14.97</v>
      </c>
      <c r="BN424">
        <v>114.75</v>
      </c>
      <c r="BO424">
        <v>114.75</v>
      </c>
      <c r="BQ424" t="s">
        <v>717</v>
      </c>
      <c r="BR424" t="s">
        <v>383</v>
      </c>
      <c r="BS424" s="2">
        <v>44358</v>
      </c>
      <c r="BT424" s="3">
        <v>0.43472222222222223</v>
      </c>
      <c r="BU424" t="s">
        <v>1332</v>
      </c>
      <c r="BV424" t="s">
        <v>79</v>
      </c>
      <c r="BY424">
        <v>8473.08</v>
      </c>
      <c r="BZ424" t="s">
        <v>30</v>
      </c>
      <c r="CA424" t="s">
        <v>719</v>
      </c>
      <c r="CC424" t="s">
        <v>715</v>
      </c>
      <c r="CD424">
        <v>2745</v>
      </c>
      <c r="CE424" t="s">
        <v>1170</v>
      </c>
      <c r="CF424" s="2">
        <v>44360</v>
      </c>
      <c r="CI424">
        <v>1</v>
      </c>
      <c r="CJ424">
        <v>1</v>
      </c>
      <c r="CK424">
        <v>23</v>
      </c>
      <c r="CL424" t="s">
        <v>80</v>
      </c>
    </row>
    <row r="425" spans="1:90" x14ac:dyDescent="0.25">
      <c r="A425" t="s">
        <v>378</v>
      </c>
      <c r="B425" t="s">
        <v>379</v>
      </c>
      <c r="C425" t="s">
        <v>72</v>
      </c>
      <c r="E425" t="str">
        <f>"GAB2003599"</f>
        <v>GAB2003599</v>
      </c>
      <c r="F425" s="2">
        <v>44357</v>
      </c>
      <c r="G425">
        <v>202112</v>
      </c>
      <c r="H425" t="s">
        <v>127</v>
      </c>
      <c r="I425" t="s">
        <v>128</v>
      </c>
      <c r="J425" t="s">
        <v>380</v>
      </c>
      <c r="K425" t="s">
        <v>75</v>
      </c>
      <c r="L425" t="s">
        <v>127</v>
      </c>
      <c r="M425" t="s">
        <v>128</v>
      </c>
      <c r="N425" t="s">
        <v>740</v>
      </c>
      <c r="O425" t="s">
        <v>78</v>
      </c>
      <c r="P425" t="str">
        <f>"CT066516                      "</f>
        <v xml:space="preserve">CT066516                     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7.52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0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1</v>
      </c>
      <c r="BI425">
        <v>0.2</v>
      </c>
      <c r="BJ425">
        <v>1.5</v>
      </c>
      <c r="BK425">
        <v>2</v>
      </c>
      <c r="BL425">
        <v>40.229999999999997</v>
      </c>
      <c r="BM425">
        <v>6.03</v>
      </c>
      <c r="BN425">
        <v>46.26</v>
      </c>
      <c r="BO425">
        <v>46.26</v>
      </c>
      <c r="BQ425" t="s">
        <v>741</v>
      </c>
      <c r="BR425" t="s">
        <v>383</v>
      </c>
      <c r="BS425" s="2">
        <v>44358</v>
      </c>
      <c r="BT425" s="3">
        <v>0.41180555555555554</v>
      </c>
      <c r="BU425" t="s">
        <v>1333</v>
      </c>
      <c r="BV425" t="s">
        <v>79</v>
      </c>
      <c r="BY425">
        <v>7445.1</v>
      </c>
      <c r="CA425" t="s">
        <v>321</v>
      </c>
      <c r="CC425" t="s">
        <v>128</v>
      </c>
      <c r="CD425">
        <v>7441</v>
      </c>
      <c r="CE425" t="s">
        <v>505</v>
      </c>
      <c r="CF425" s="2">
        <v>44361</v>
      </c>
      <c r="CI425">
        <v>1</v>
      </c>
      <c r="CJ425">
        <v>1</v>
      </c>
      <c r="CK425">
        <v>22</v>
      </c>
      <c r="CL425" t="s">
        <v>80</v>
      </c>
    </row>
    <row r="426" spans="1:90" x14ac:dyDescent="0.25">
      <c r="A426" t="s">
        <v>378</v>
      </c>
      <c r="B426" t="s">
        <v>379</v>
      </c>
      <c r="C426" t="s">
        <v>72</v>
      </c>
      <c r="E426" t="str">
        <f>"GAB2003598"</f>
        <v>GAB2003598</v>
      </c>
      <c r="F426" s="2">
        <v>44357</v>
      </c>
      <c r="G426">
        <v>202112</v>
      </c>
      <c r="H426" t="s">
        <v>127</v>
      </c>
      <c r="I426" t="s">
        <v>128</v>
      </c>
      <c r="J426" t="s">
        <v>380</v>
      </c>
      <c r="K426" t="s">
        <v>75</v>
      </c>
      <c r="L426" t="s">
        <v>162</v>
      </c>
      <c r="M426" t="s">
        <v>163</v>
      </c>
      <c r="N426" t="s">
        <v>614</v>
      </c>
      <c r="O426" t="s">
        <v>78</v>
      </c>
      <c r="P426" t="str">
        <f>"CT066512                      "</f>
        <v xml:space="preserve">CT066512              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7.52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0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1</v>
      </c>
      <c r="BI426">
        <v>0.1</v>
      </c>
      <c r="BJ426">
        <v>2</v>
      </c>
      <c r="BK426">
        <v>2</v>
      </c>
      <c r="BL426">
        <v>40.229999999999997</v>
      </c>
      <c r="BM426">
        <v>6.03</v>
      </c>
      <c r="BN426">
        <v>46.26</v>
      </c>
      <c r="BO426">
        <v>46.26</v>
      </c>
      <c r="BQ426" t="s">
        <v>615</v>
      </c>
      <c r="BR426" t="s">
        <v>383</v>
      </c>
      <c r="BS426" s="2">
        <v>44358</v>
      </c>
      <c r="BT426" s="3">
        <v>0.47083333333333338</v>
      </c>
      <c r="BU426" t="s">
        <v>616</v>
      </c>
      <c r="BV426" t="s">
        <v>79</v>
      </c>
      <c r="BY426">
        <v>9754.58</v>
      </c>
      <c r="CA426" t="s">
        <v>164</v>
      </c>
      <c r="CC426" t="s">
        <v>163</v>
      </c>
      <c r="CD426">
        <v>7600</v>
      </c>
      <c r="CE426" t="s">
        <v>515</v>
      </c>
      <c r="CF426" s="2">
        <v>44361</v>
      </c>
      <c r="CI426">
        <v>1</v>
      </c>
      <c r="CJ426">
        <v>1</v>
      </c>
      <c r="CK426">
        <v>22</v>
      </c>
      <c r="CL426" t="s">
        <v>80</v>
      </c>
    </row>
    <row r="427" spans="1:90" x14ac:dyDescent="0.25">
      <c r="A427" t="s">
        <v>378</v>
      </c>
      <c r="B427" t="s">
        <v>379</v>
      </c>
      <c r="C427" t="s">
        <v>72</v>
      </c>
      <c r="E427" t="str">
        <f>"GAB2003609"</f>
        <v>GAB2003609</v>
      </c>
      <c r="F427" s="2">
        <v>44357</v>
      </c>
      <c r="G427">
        <v>202112</v>
      </c>
      <c r="H427" t="s">
        <v>127</v>
      </c>
      <c r="I427" t="s">
        <v>128</v>
      </c>
      <c r="J427" t="s">
        <v>380</v>
      </c>
      <c r="K427" t="s">
        <v>75</v>
      </c>
      <c r="L427" t="s">
        <v>109</v>
      </c>
      <c r="M427" t="s">
        <v>110</v>
      </c>
      <c r="N427" t="s">
        <v>624</v>
      </c>
      <c r="O427" t="s">
        <v>78</v>
      </c>
      <c r="P427" t="str">
        <f>"003729                        "</f>
        <v xml:space="preserve">003729                   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14.44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0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1</v>
      </c>
      <c r="BI427">
        <v>0.2</v>
      </c>
      <c r="BJ427">
        <v>2.7</v>
      </c>
      <c r="BK427">
        <v>3</v>
      </c>
      <c r="BL427">
        <v>77.23</v>
      </c>
      <c r="BM427">
        <v>11.58</v>
      </c>
      <c r="BN427">
        <v>88.81</v>
      </c>
      <c r="BO427">
        <v>88.81</v>
      </c>
      <c r="BQ427" t="s">
        <v>1161</v>
      </c>
      <c r="BR427" t="s">
        <v>383</v>
      </c>
      <c r="BS427" s="2">
        <v>44358</v>
      </c>
      <c r="BT427" s="3">
        <v>0.3833333333333333</v>
      </c>
      <c r="BU427" t="s">
        <v>1334</v>
      </c>
      <c r="BV427" t="s">
        <v>79</v>
      </c>
      <c r="BY427">
        <v>13496.84</v>
      </c>
      <c r="CA427" t="s">
        <v>711</v>
      </c>
      <c r="CC427" t="s">
        <v>110</v>
      </c>
      <c r="CD427">
        <v>2000</v>
      </c>
      <c r="CE427" t="s">
        <v>505</v>
      </c>
      <c r="CF427" s="2">
        <v>44359</v>
      </c>
      <c r="CI427">
        <v>1</v>
      </c>
      <c r="CJ427">
        <v>1</v>
      </c>
      <c r="CK427">
        <v>21</v>
      </c>
      <c r="CL427" t="s">
        <v>80</v>
      </c>
    </row>
    <row r="428" spans="1:90" x14ac:dyDescent="0.25">
      <c r="A428" t="s">
        <v>378</v>
      </c>
      <c r="B428" t="s">
        <v>379</v>
      </c>
      <c r="C428" t="s">
        <v>72</v>
      </c>
      <c r="E428" t="str">
        <f>"GAB2003613"</f>
        <v>GAB2003613</v>
      </c>
      <c r="F428" s="2">
        <v>44357</v>
      </c>
      <c r="G428">
        <v>202112</v>
      </c>
      <c r="H428" t="s">
        <v>127</v>
      </c>
      <c r="I428" t="s">
        <v>128</v>
      </c>
      <c r="J428" t="s">
        <v>380</v>
      </c>
      <c r="K428" t="s">
        <v>75</v>
      </c>
      <c r="L428" t="s">
        <v>93</v>
      </c>
      <c r="M428" t="s">
        <v>94</v>
      </c>
      <c r="N428" t="s">
        <v>680</v>
      </c>
      <c r="O428" t="s">
        <v>78</v>
      </c>
      <c r="P428" t="str">
        <f>"003734                        "</f>
        <v xml:space="preserve">003734               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9.6300000000000008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1</v>
      </c>
      <c r="BI428">
        <v>0.1</v>
      </c>
      <c r="BJ428">
        <v>1.7</v>
      </c>
      <c r="BK428">
        <v>2</v>
      </c>
      <c r="BL428">
        <v>51.5</v>
      </c>
      <c r="BM428">
        <v>7.73</v>
      </c>
      <c r="BN428">
        <v>59.23</v>
      </c>
      <c r="BO428">
        <v>59.23</v>
      </c>
      <c r="BQ428" t="s">
        <v>523</v>
      </c>
      <c r="BR428" t="s">
        <v>383</v>
      </c>
      <c r="BS428" s="2">
        <v>44358</v>
      </c>
      <c r="BT428" s="3">
        <v>0.38750000000000001</v>
      </c>
      <c r="BU428" t="s">
        <v>1335</v>
      </c>
      <c r="BV428" t="s">
        <v>79</v>
      </c>
      <c r="BY428">
        <v>8252.6299999999992</v>
      </c>
      <c r="CA428" t="s">
        <v>363</v>
      </c>
      <c r="CC428" t="s">
        <v>94</v>
      </c>
      <c r="CD428">
        <v>6001</v>
      </c>
      <c r="CE428" t="s">
        <v>505</v>
      </c>
      <c r="CF428" s="2">
        <v>44358</v>
      </c>
      <c r="CI428">
        <v>1</v>
      </c>
      <c r="CJ428">
        <v>1</v>
      </c>
      <c r="CK428">
        <v>21</v>
      </c>
      <c r="CL428" t="s">
        <v>80</v>
      </c>
    </row>
    <row r="429" spans="1:90" x14ac:dyDescent="0.25">
      <c r="A429" t="s">
        <v>378</v>
      </c>
      <c r="B429" t="s">
        <v>379</v>
      </c>
      <c r="C429" t="s">
        <v>72</v>
      </c>
      <c r="E429" t="str">
        <f>"GAB2003614"</f>
        <v>GAB2003614</v>
      </c>
      <c r="F429" s="2">
        <v>44357</v>
      </c>
      <c r="G429">
        <v>202112</v>
      </c>
      <c r="H429" t="s">
        <v>127</v>
      </c>
      <c r="I429" t="s">
        <v>128</v>
      </c>
      <c r="J429" t="s">
        <v>380</v>
      </c>
      <c r="K429" t="s">
        <v>75</v>
      </c>
      <c r="L429" t="s">
        <v>109</v>
      </c>
      <c r="M429" t="s">
        <v>110</v>
      </c>
      <c r="N429" t="s">
        <v>708</v>
      </c>
      <c r="O429" t="s">
        <v>78</v>
      </c>
      <c r="P429" t="str">
        <f>"003733                        "</f>
        <v xml:space="preserve">003733               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12.04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0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1</v>
      </c>
      <c r="BI429">
        <v>0.3</v>
      </c>
      <c r="BJ429">
        <v>2.5</v>
      </c>
      <c r="BK429">
        <v>2.5</v>
      </c>
      <c r="BL429">
        <v>64.37</v>
      </c>
      <c r="BM429">
        <v>9.66</v>
      </c>
      <c r="BN429">
        <v>74.03</v>
      </c>
      <c r="BO429">
        <v>74.03</v>
      </c>
      <c r="BQ429" t="s">
        <v>709</v>
      </c>
      <c r="BR429" t="s">
        <v>383</v>
      </c>
      <c r="BS429" s="2">
        <v>44358</v>
      </c>
      <c r="BT429" s="3">
        <v>0.36874999999999997</v>
      </c>
      <c r="BU429" t="s">
        <v>1336</v>
      </c>
      <c r="BV429" t="s">
        <v>79</v>
      </c>
      <c r="BY429">
        <v>12659.63</v>
      </c>
      <c r="CA429" t="s">
        <v>711</v>
      </c>
      <c r="CC429" t="s">
        <v>110</v>
      </c>
      <c r="CD429">
        <v>2001</v>
      </c>
      <c r="CE429" t="s">
        <v>774</v>
      </c>
      <c r="CF429" s="2">
        <v>44359</v>
      </c>
      <c r="CI429">
        <v>1</v>
      </c>
      <c r="CJ429">
        <v>1</v>
      </c>
      <c r="CK429">
        <v>21</v>
      </c>
      <c r="CL429" t="s">
        <v>80</v>
      </c>
    </row>
    <row r="430" spans="1:90" x14ac:dyDescent="0.25">
      <c r="A430" t="s">
        <v>378</v>
      </c>
      <c r="B430" t="s">
        <v>379</v>
      </c>
      <c r="C430" t="s">
        <v>72</v>
      </c>
      <c r="E430" t="str">
        <f>"GAB2003615"</f>
        <v>GAB2003615</v>
      </c>
      <c r="F430" s="2">
        <v>44357</v>
      </c>
      <c r="G430">
        <v>202112</v>
      </c>
      <c r="H430" t="s">
        <v>127</v>
      </c>
      <c r="I430" t="s">
        <v>128</v>
      </c>
      <c r="J430" t="s">
        <v>380</v>
      </c>
      <c r="K430" t="s">
        <v>75</v>
      </c>
      <c r="L430" t="s">
        <v>73</v>
      </c>
      <c r="M430" t="s">
        <v>74</v>
      </c>
      <c r="N430" t="s">
        <v>525</v>
      </c>
      <c r="O430" t="s">
        <v>78</v>
      </c>
      <c r="P430" t="str">
        <f>"003731                        "</f>
        <v xml:space="preserve">003731               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12.04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0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1</v>
      </c>
      <c r="BI430">
        <v>0.1</v>
      </c>
      <c r="BJ430">
        <v>2.4</v>
      </c>
      <c r="BK430">
        <v>2.5</v>
      </c>
      <c r="BL430">
        <v>64.37</v>
      </c>
      <c r="BM430">
        <v>9.66</v>
      </c>
      <c r="BN430">
        <v>74.03</v>
      </c>
      <c r="BO430">
        <v>74.03</v>
      </c>
      <c r="BQ430" t="s">
        <v>709</v>
      </c>
      <c r="BR430" t="s">
        <v>383</v>
      </c>
      <c r="BS430" s="2">
        <v>44358</v>
      </c>
      <c r="BT430" s="3">
        <v>0.40625</v>
      </c>
      <c r="BU430" t="s">
        <v>1337</v>
      </c>
      <c r="BV430" t="s">
        <v>79</v>
      </c>
      <c r="BY430">
        <v>11833.16</v>
      </c>
      <c r="CA430" t="s">
        <v>528</v>
      </c>
      <c r="CC430" t="s">
        <v>74</v>
      </c>
      <c r="CD430">
        <v>182</v>
      </c>
      <c r="CE430" t="s">
        <v>505</v>
      </c>
      <c r="CF430" s="2">
        <v>44358</v>
      </c>
      <c r="CI430">
        <v>1</v>
      </c>
      <c r="CJ430">
        <v>1</v>
      </c>
      <c r="CK430">
        <v>21</v>
      </c>
      <c r="CL430" t="s">
        <v>80</v>
      </c>
    </row>
    <row r="431" spans="1:90" x14ac:dyDescent="0.25">
      <c r="A431" t="s">
        <v>378</v>
      </c>
      <c r="B431" t="s">
        <v>379</v>
      </c>
      <c r="C431" t="s">
        <v>72</v>
      </c>
      <c r="E431" t="str">
        <f>"GAB2003616"</f>
        <v>GAB2003616</v>
      </c>
      <c r="F431" s="2">
        <v>44357</v>
      </c>
      <c r="G431">
        <v>202112</v>
      </c>
      <c r="H431" t="s">
        <v>127</v>
      </c>
      <c r="I431" t="s">
        <v>128</v>
      </c>
      <c r="J431" t="s">
        <v>380</v>
      </c>
      <c r="K431" t="s">
        <v>75</v>
      </c>
      <c r="L431" t="s">
        <v>73</v>
      </c>
      <c r="M431" t="s">
        <v>74</v>
      </c>
      <c r="N431" t="s">
        <v>522</v>
      </c>
      <c r="O431" t="s">
        <v>78</v>
      </c>
      <c r="P431" t="str">
        <f>"003732                        "</f>
        <v xml:space="preserve">003732                        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12.04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0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1</v>
      </c>
      <c r="BI431">
        <v>0.4</v>
      </c>
      <c r="BJ431">
        <v>2.1</v>
      </c>
      <c r="BK431">
        <v>2.5</v>
      </c>
      <c r="BL431">
        <v>64.37</v>
      </c>
      <c r="BM431">
        <v>9.66</v>
      </c>
      <c r="BN431">
        <v>74.03</v>
      </c>
      <c r="BO431">
        <v>74.03</v>
      </c>
      <c r="BQ431" t="s">
        <v>709</v>
      </c>
      <c r="BR431" t="s">
        <v>383</v>
      </c>
      <c r="BS431" s="2">
        <v>44358</v>
      </c>
      <c r="BT431" s="3">
        <v>0.33680555555555558</v>
      </c>
      <c r="BU431" t="s">
        <v>1338</v>
      </c>
      <c r="BV431" t="s">
        <v>79</v>
      </c>
      <c r="BY431">
        <v>10432.799999999999</v>
      </c>
      <c r="CA431" t="s">
        <v>179</v>
      </c>
      <c r="CC431" t="s">
        <v>74</v>
      </c>
      <c r="CD431">
        <v>2</v>
      </c>
      <c r="CE431" t="s">
        <v>478</v>
      </c>
      <c r="CF431" s="2">
        <v>44358</v>
      </c>
      <c r="CI431">
        <v>1</v>
      </c>
      <c r="CJ431">
        <v>1</v>
      </c>
      <c r="CK431">
        <v>21</v>
      </c>
      <c r="CL431" t="s">
        <v>80</v>
      </c>
    </row>
    <row r="432" spans="1:90" x14ac:dyDescent="0.25">
      <c r="A432" t="s">
        <v>378</v>
      </c>
      <c r="B432" t="s">
        <v>379</v>
      </c>
      <c r="C432" t="s">
        <v>72</v>
      </c>
      <c r="E432" t="str">
        <f>"GAB2003694"</f>
        <v>GAB2003694</v>
      </c>
      <c r="F432" s="2">
        <v>44362</v>
      </c>
      <c r="G432">
        <v>202112</v>
      </c>
      <c r="H432" t="s">
        <v>127</v>
      </c>
      <c r="I432" t="s">
        <v>128</v>
      </c>
      <c r="J432" t="s">
        <v>380</v>
      </c>
      <c r="K432" t="s">
        <v>75</v>
      </c>
      <c r="L432" t="s">
        <v>267</v>
      </c>
      <c r="M432" t="s">
        <v>268</v>
      </c>
      <c r="N432" t="s">
        <v>460</v>
      </c>
      <c r="O432" t="s">
        <v>230</v>
      </c>
      <c r="P432" t="str">
        <f>"MIKHAIL                       "</f>
        <v xml:space="preserve">MIKHAIL              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39.130000000000003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2</v>
      </c>
      <c r="BI432">
        <v>19.399999999999999</v>
      </c>
      <c r="BJ432">
        <v>37.700000000000003</v>
      </c>
      <c r="BK432">
        <v>38</v>
      </c>
      <c r="BL432">
        <v>214.25</v>
      </c>
      <c r="BM432">
        <v>32.14</v>
      </c>
      <c r="BN432">
        <v>246.39</v>
      </c>
      <c r="BO432">
        <v>246.39</v>
      </c>
      <c r="BQ432" t="s">
        <v>1252</v>
      </c>
      <c r="BR432" t="s">
        <v>383</v>
      </c>
      <c r="BS432" s="2">
        <v>44364</v>
      </c>
      <c r="BT432" s="3">
        <v>0.54166666666666663</v>
      </c>
      <c r="BU432" t="s">
        <v>726</v>
      </c>
      <c r="BV432" t="s">
        <v>79</v>
      </c>
      <c r="BY432">
        <v>188383.46</v>
      </c>
      <c r="CA432" t="s">
        <v>463</v>
      </c>
      <c r="CC432" t="s">
        <v>268</v>
      </c>
      <c r="CD432">
        <v>157</v>
      </c>
      <c r="CE432" t="s">
        <v>1339</v>
      </c>
      <c r="CF432" s="2">
        <v>44364</v>
      </c>
      <c r="CI432">
        <v>2</v>
      </c>
      <c r="CJ432">
        <v>2</v>
      </c>
      <c r="CK432" t="s">
        <v>234</v>
      </c>
      <c r="CL432" t="s">
        <v>80</v>
      </c>
    </row>
    <row r="433" spans="1:90" x14ac:dyDescent="0.25">
      <c r="A433" t="s">
        <v>378</v>
      </c>
      <c r="B433" t="s">
        <v>379</v>
      </c>
      <c r="C433" t="s">
        <v>72</v>
      </c>
      <c r="E433" t="str">
        <f>"GAB2003701"</f>
        <v>GAB2003701</v>
      </c>
      <c r="F433" s="2">
        <v>44362</v>
      </c>
      <c r="G433">
        <v>202112</v>
      </c>
      <c r="H433" t="s">
        <v>127</v>
      </c>
      <c r="I433" t="s">
        <v>128</v>
      </c>
      <c r="J433" t="s">
        <v>380</v>
      </c>
      <c r="K433" t="s">
        <v>75</v>
      </c>
      <c r="L433" t="s">
        <v>127</v>
      </c>
      <c r="M433" t="s">
        <v>128</v>
      </c>
      <c r="N433" t="s">
        <v>1340</v>
      </c>
      <c r="O433" t="s">
        <v>230</v>
      </c>
      <c r="P433" t="str">
        <f>"CT066647                      "</f>
        <v xml:space="preserve">CT066647               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23.51</v>
      </c>
      <c r="AN433">
        <v>0</v>
      </c>
      <c r="AO433">
        <v>0</v>
      </c>
      <c r="AP433">
        <v>0</v>
      </c>
      <c r="AQ433">
        <v>0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2</v>
      </c>
      <c r="BI433">
        <v>18</v>
      </c>
      <c r="BJ433">
        <v>36.799999999999997</v>
      </c>
      <c r="BK433">
        <v>37</v>
      </c>
      <c r="BL433">
        <v>130.72999999999999</v>
      </c>
      <c r="BM433">
        <v>19.61</v>
      </c>
      <c r="BN433">
        <v>150.34</v>
      </c>
      <c r="BO433">
        <v>150.34</v>
      </c>
      <c r="BQ433" t="s">
        <v>1341</v>
      </c>
      <c r="BR433" t="s">
        <v>383</v>
      </c>
      <c r="BS433" s="2">
        <v>44364</v>
      </c>
      <c r="BT433" s="3">
        <v>0.49861111111111112</v>
      </c>
      <c r="BU433" t="s">
        <v>1342</v>
      </c>
      <c r="BV433" t="s">
        <v>79</v>
      </c>
      <c r="BY433">
        <v>184191.3</v>
      </c>
      <c r="CA433" t="s">
        <v>1098</v>
      </c>
      <c r="CC433" t="s">
        <v>128</v>
      </c>
      <c r="CD433">
        <v>7550</v>
      </c>
      <c r="CE433" t="s">
        <v>1343</v>
      </c>
      <c r="CF433" s="2">
        <v>44365</v>
      </c>
      <c r="CI433">
        <v>1</v>
      </c>
      <c r="CJ433">
        <v>2</v>
      </c>
      <c r="CK433" t="s">
        <v>232</v>
      </c>
      <c r="CL433" t="s">
        <v>80</v>
      </c>
    </row>
    <row r="434" spans="1:90" x14ac:dyDescent="0.25">
      <c r="A434" t="s">
        <v>378</v>
      </c>
      <c r="B434" t="s">
        <v>379</v>
      </c>
      <c r="C434" t="s">
        <v>72</v>
      </c>
      <c r="E434" t="str">
        <f>"GAB2003704"</f>
        <v>GAB2003704</v>
      </c>
      <c r="F434" s="2">
        <v>44362</v>
      </c>
      <c r="G434">
        <v>202112</v>
      </c>
      <c r="H434" t="s">
        <v>127</v>
      </c>
      <c r="I434" t="s">
        <v>128</v>
      </c>
      <c r="J434" t="s">
        <v>380</v>
      </c>
      <c r="K434" t="s">
        <v>75</v>
      </c>
      <c r="L434" t="s">
        <v>107</v>
      </c>
      <c r="M434" t="s">
        <v>108</v>
      </c>
      <c r="N434" t="s">
        <v>556</v>
      </c>
      <c r="O434" t="s">
        <v>230</v>
      </c>
      <c r="P434" t="str">
        <f>"003777                        "</f>
        <v xml:space="preserve">003777                       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28.15</v>
      </c>
      <c r="AN434">
        <v>0</v>
      </c>
      <c r="AO434">
        <v>0</v>
      </c>
      <c r="AP434">
        <v>0</v>
      </c>
      <c r="AQ434">
        <v>0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1</v>
      </c>
      <c r="BI434">
        <v>11.7</v>
      </c>
      <c r="BJ434">
        <v>25</v>
      </c>
      <c r="BK434">
        <v>25</v>
      </c>
      <c r="BL434">
        <v>155.56</v>
      </c>
      <c r="BM434">
        <v>23.33</v>
      </c>
      <c r="BN434">
        <v>178.89</v>
      </c>
      <c r="BO434">
        <v>178.89</v>
      </c>
      <c r="BQ434" t="s">
        <v>347</v>
      </c>
      <c r="BR434" t="s">
        <v>383</v>
      </c>
      <c r="BS434" s="2">
        <v>44364</v>
      </c>
      <c r="BT434" s="3">
        <v>0.57430555555555551</v>
      </c>
      <c r="BU434" t="s">
        <v>1344</v>
      </c>
      <c r="BV434" t="s">
        <v>79</v>
      </c>
      <c r="BY434">
        <v>125232.8</v>
      </c>
      <c r="CA434" t="s">
        <v>1345</v>
      </c>
      <c r="CC434" t="s">
        <v>108</v>
      </c>
      <c r="CD434">
        <v>4066</v>
      </c>
      <c r="CE434" t="s">
        <v>1346</v>
      </c>
      <c r="CF434" s="2">
        <v>44365</v>
      </c>
      <c r="CI434">
        <v>2</v>
      </c>
      <c r="CJ434">
        <v>2</v>
      </c>
      <c r="CK434" t="s">
        <v>234</v>
      </c>
      <c r="CL434" t="s">
        <v>80</v>
      </c>
    </row>
    <row r="435" spans="1:90" x14ac:dyDescent="0.25">
      <c r="A435" t="s">
        <v>378</v>
      </c>
      <c r="B435" t="s">
        <v>379</v>
      </c>
      <c r="C435" t="s">
        <v>72</v>
      </c>
      <c r="E435" t="str">
        <f>"GAB2003709"</f>
        <v>GAB2003709</v>
      </c>
      <c r="F435" s="2">
        <v>44362</v>
      </c>
      <c r="G435">
        <v>202112</v>
      </c>
      <c r="H435" t="s">
        <v>127</v>
      </c>
      <c r="I435" t="s">
        <v>128</v>
      </c>
      <c r="J435" t="s">
        <v>380</v>
      </c>
      <c r="K435" t="s">
        <v>75</v>
      </c>
      <c r="L435" t="s">
        <v>238</v>
      </c>
      <c r="M435" t="s">
        <v>239</v>
      </c>
      <c r="N435" t="s">
        <v>597</v>
      </c>
      <c r="O435" t="s">
        <v>230</v>
      </c>
      <c r="P435" t="str">
        <f>"CT066654                      "</f>
        <v xml:space="preserve">CT066654                 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29</v>
      </c>
      <c r="AN435">
        <v>0</v>
      </c>
      <c r="AO435">
        <v>0</v>
      </c>
      <c r="AP435">
        <v>0</v>
      </c>
      <c r="AQ435">
        <v>0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1</v>
      </c>
      <c r="BI435">
        <v>5.3</v>
      </c>
      <c r="BJ435">
        <v>25.6</v>
      </c>
      <c r="BK435">
        <v>26</v>
      </c>
      <c r="BL435">
        <v>160.08000000000001</v>
      </c>
      <c r="BM435">
        <v>24.01</v>
      </c>
      <c r="BN435">
        <v>184.09</v>
      </c>
      <c r="BO435">
        <v>184.09</v>
      </c>
      <c r="BQ435" t="s">
        <v>598</v>
      </c>
      <c r="BR435" t="s">
        <v>383</v>
      </c>
      <c r="BS435" s="2">
        <v>44364</v>
      </c>
      <c r="BT435" s="3">
        <v>0.34375</v>
      </c>
      <c r="BU435" t="s">
        <v>1322</v>
      </c>
      <c r="BV435" t="s">
        <v>79</v>
      </c>
      <c r="BY435">
        <v>128010.6</v>
      </c>
      <c r="CA435" t="s">
        <v>429</v>
      </c>
      <c r="CC435" t="s">
        <v>239</v>
      </c>
      <c r="CD435">
        <v>1724</v>
      </c>
      <c r="CE435" t="s">
        <v>1347</v>
      </c>
      <c r="CF435" s="2">
        <v>44365</v>
      </c>
      <c r="CI435">
        <v>2</v>
      </c>
      <c r="CJ435">
        <v>2</v>
      </c>
      <c r="CK435" t="s">
        <v>234</v>
      </c>
      <c r="CL435" t="s">
        <v>80</v>
      </c>
    </row>
    <row r="436" spans="1:90" x14ac:dyDescent="0.25">
      <c r="A436" t="s">
        <v>378</v>
      </c>
      <c r="B436" t="s">
        <v>379</v>
      </c>
      <c r="C436" t="s">
        <v>72</v>
      </c>
      <c r="E436" t="str">
        <f>"GAB2003710"</f>
        <v>GAB2003710</v>
      </c>
      <c r="F436" s="2">
        <v>44362</v>
      </c>
      <c r="G436">
        <v>202112</v>
      </c>
      <c r="H436" t="s">
        <v>127</v>
      </c>
      <c r="I436" t="s">
        <v>128</v>
      </c>
      <c r="J436" t="s">
        <v>380</v>
      </c>
      <c r="K436" t="s">
        <v>75</v>
      </c>
      <c r="L436" t="s">
        <v>100</v>
      </c>
      <c r="M436" t="s">
        <v>101</v>
      </c>
      <c r="N436" t="s">
        <v>415</v>
      </c>
      <c r="O436" t="s">
        <v>230</v>
      </c>
      <c r="P436" t="str">
        <f>"CT066658                      "</f>
        <v xml:space="preserve">CT066658                    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19.71</v>
      </c>
      <c r="AN436">
        <v>0</v>
      </c>
      <c r="AO436">
        <v>0</v>
      </c>
      <c r="AP436">
        <v>0</v>
      </c>
      <c r="AQ436">
        <v>0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1</v>
      </c>
      <c r="BI436">
        <v>0.7</v>
      </c>
      <c r="BJ436">
        <v>1.6</v>
      </c>
      <c r="BK436">
        <v>2</v>
      </c>
      <c r="BL436">
        <v>110.42</v>
      </c>
      <c r="BM436">
        <v>16.559999999999999</v>
      </c>
      <c r="BN436">
        <v>126.98</v>
      </c>
      <c r="BO436">
        <v>126.98</v>
      </c>
      <c r="BQ436" t="s">
        <v>416</v>
      </c>
      <c r="BR436" t="s">
        <v>383</v>
      </c>
      <c r="BS436" s="2">
        <v>44365</v>
      </c>
      <c r="BT436" s="3">
        <v>0.43263888888888885</v>
      </c>
      <c r="BU436" t="s">
        <v>1348</v>
      </c>
      <c r="BV436" t="s">
        <v>79</v>
      </c>
      <c r="BY436">
        <v>8208</v>
      </c>
      <c r="CA436" t="s">
        <v>361</v>
      </c>
      <c r="CC436" t="s">
        <v>101</v>
      </c>
      <c r="CD436">
        <v>3610</v>
      </c>
      <c r="CE436" t="s">
        <v>641</v>
      </c>
      <c r="CF436" s="2">
        <v>44368</v>
      </c>
      <c r="CI436">
        <v>2</v>
      </c>
      <c r="CJ436">
        <v>3</v>
      </c>
      <c r="CK436" t="s">
        <v>234</v>
      </c>
      <c r="CL436" t="s">
        <v>80</v>
      </c>
    </row>
    <row r="437" spans="1:90" x14ac:dyDescent="0.25">
      <c r="A437" t="s">
        <v>378</v>
      </c>
      <c r="B437" t="s">
        <v>379</v>
      </c>
      <c r="C437" t="s">
        <v>72</v>
      </c>
      <c r="E437" t="str">
        <f>"GAB2003712"</f>
        <v>GAB2003712</v>
      </c>
      <c r="F437" s="2">
        <v>44362</v>
      </c>
      <c r="G437">
        <v>202112</v>
      </c>
      <c r="H437" t="s">
        <v>127</v>
      </c>
      <c r="I437" t="s">
        <v>128</v>
      </c>
      <c r="J437" t="s">
        <v>380</v>
      </c>
      <c r="K437" t="s">
        <v>75</v>
      </c>
      <c r="L437" t="s">
        <v>358</v>
      </c>
      <c r="M437" t="s">
        <v>359</v>
      </c>
      <c r="N437" t="s">
        <v>1349</v>
      </c>
      <c r="O437" t="s">
        <v>230</v>
      </c>
      <c r="P437" t="str">
        <f>"CT066517                      "</f>
        <v xml:space="preserve">CT066517                      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19.71</v>
      </c>
      <c r="AN437">
        <v>0</v>
      </c>
      <c r="AO437">
        <v>0</v>
      </c>
      <c r="AP437">
        <v>0</v>
      </c>
      <c r="AQ437">
        <v>0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1</v>
      </c>
      <c r="BI437">
        <v>4.4000000000000004</v>
      </c>
      <c r="BJ437">
        <v>12.9</v>
      </c>
      <c r="BK437">
        <v>13</v>
      </c>
      <c r="BL437">
        <v>110.42</v>
      </c>
      <c r="BM437">
        <v>16.559999999999999</v>
      </c>
      <c r="BN437">
        <v>126.98</v>
      </c>
      <c r="BO437">
        <v>126.98</v>
      </c>
      <c r="BQ437" t="s">
        <v>1350</v>
      </c>
      <c r="BR437" t="s">
        <v>383</v>
      </c>
      <c r="BS437" s="2">
        <v>44365</v>
      </c>
      <c r="BT437" s="3">
        <v>0.52083333333333337</v>
      </c>
      <c r="BU437" t="s">
        <v>1351</v>
      </c>
      <c r="BV437" t="s">
        <v>79</v>
      </c>
      <c r="BY437">
        <v>64569.599999999999</v>
      </c>
      <c r="CA437" t="s">
        <v>1352</v>
      </c>
      <c r="CC437" t="s">
        <v>359</v>
      </c>
      <c r="CD437">
        <v>9301</v>
      </c>
      <c r="CE437" t="s">
        <v>1339</v>
      </c>
      <c r="CF437" s="2">
        <v>44368</v>
      </c>
      <c r="CI437">
        <v>2</v>
      </c>
      <c r="CJ437">
        <v>3</v>
      </c>
      <c r="CK437" t="s">
        <v>234</v>
      </c>
      <c r="CL437" t="s">
        <v>80</v>
      </c>
    </row>
    <row r="438" spans="1:90" x14ac:dyDescent="0.25">
      <c r="A438" t="s">
        <v>378</v>
      </c>
      <c r="B438" t="s">
        <v>379</v>
      </c>
      <c r="C438" t="s">
        <v>72</v>
      </c>
      <c r="E438" t="str">
        <f>"GAB2003675"</f>
        <v>GAB2003675</v>
      </c>
      <c r="F438" s="2">
        <v>44362</v>
      </c>
      <c r="G438">
        <v>202112</v>
      </c>
      <c r="H438" t="s">
        <v>127</v>
      </c>
      <c r="I438" t="s">
        <v>128</v>
      </c>
      <c r="J438" t="s">
        <v>380</v>
      </c>
      <c r="K438" t="s">
        <v>75</v>
      </c>
      <c r="L438" t="s">
        <v>95</v>
      </c>
      <c r="M438" t="s">
        <v>96</v>
      </c>
      <c r="N438" t="s">
        <v>1353</v>
      </c>
      <c r="O438" t="s">
        <v>230</v>
      </c>
      <c r="P438" t="str">
        <f>"CT066527                      "</f>
        <v xml:space="preserve">CT066527                    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19.71</v>
      </c>
      <c r="AN438">
        <v>0</v>
      </c>
      <c r="AO438">
        <v>0</v>
      </c>
      <c r="AP438">
        <v>0</v>
      </c>
      <c r="AQ438">
        <v>0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1</v>
      </c>
      <c r="BI438">
        <v>0.4</v>
      </c>
      <c r="BJ438">
        <v>2.2999999999999998</v>
      </c>
      <c r="BK438">
        <v>3</v>
      </c>
      <c r="BL438">
        <v>110.42</v>
      </c>
      <c r="BM438">
        <v>16.559999999999999</v>
      </c>
      <c r="BN438">
        <v>126.98</v>
      </c>
      <c r="BO438">
        <v>126.98</v>
      </c>
      <c r="BQ438" t="s">
        <v>1354</v>
      </c>
      <c r="BR438" t="s">
        <v>383</v>
      </c>
      <c r="BS438" s="2">
        <v>44364</v>
      </c>
      <c r="BT438" s="3">
        <v>0.44791666666666669</v>
      </c>
      <c r="BU438" t="s">
        <v>1355</v>
      </c>
      <c r="BV438" t="s">
        <v>79</v>
      </c>
      <c r="BY438">
        <v>11515.9</v>
      </c>
      <c r="CA438" t="s">
        <v>129</v>
      </c>
      <c r="CC438" t="s">
        <v>96</v>
      </c>
      <c r="CD438">
        <v>2162</v>
      </c>
      <c r="CE438" t="s">
        <v>1068</v>
      </c>
      <c r="CF438" s="2">
        <v>44364</v>
      </c>
      <c r="CI438">
        <v>2</v>
      </c>
      <c r="CJ438">
        <v>2</v>
      </c>
      <c r="CK438" t="s">
        <v>234</v>
      </c>
      <c r="CL438" t="s">
        <v>80</v>
      </c>
    </row>
    <row r="439" spans="1:90" x14ac:dyDescent="0.25">
      <c r="A439" t="s">
        <v>378</v>
      </c>
      <c r="B439" t="s">
        <v>379</v>
      </c>
      <c r="C439" t="s">
        <v>72</v>
      </c>
      <c r="E439" t="str">
        <f>"GAB2003676"</f>
        <v>GAB2003676</v>
      </c>
      <c r="F439" s="2">
        <v>44362</v>
      </c>
      <c r="G439">
        <v>202112</v>
      </c>
      <c r="H439" t="s">
        <v>127</v>
      </c>
      <c r="I439" t="s">
        <v>128</v>
      </c>
      <c r="J439" t="s">
        <v>380</v>
      </c>
      <c r="K439" t="s">
        <v>75</v>
      </c>
      <c r="L439" t="s">
        <v>200</v>
      </c>
      <c r="M439" t="s">
        <v>201</v>
      </c>
      <c r="N439" t="s">
        <v>1356</v>
      </c>
      <c r="O439" t="s">
        <v>230</v>
      </c>
      <c r="P439" t="str">
        <f>"CT066290                      "</f>
        <v xml:space="preserve">CT066290                      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29.84</v>
      </c>
      <c r="AN439">
        <v>0</v>
      </c>
      <c r="AO439">
        <v>0</v>
      </c>
      <c r="AP439">
        <v>0</v>
      </c>
      <c r="AQ439">
        <v>0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1</v>
      </c>
      <c r="BI439">
        <v>16.100000000000001</v>
      </c>
      <c r="BJ439">
        <v>26.5</v>
      </c>
      <c r="BK439">
        <v>27</v>
      </c>
      <c r="BL439">
        <v>164.59</v>
      </c>
      <c r="BM439">
        <v>24.69</v>
      </c>
      <c r="BN439">
        <v>189.28</v>
      </c>
      <c r="BO439">
        <v>189.28</v>
      </c>
      <c r="BQ439" t="s">
        <v>1357</v>
      </c>
      <c r="BR439" t="s">
        <v>383</v>
      </c>
      <c r="BS439" s="2">
        <v>44364</v>
      </c>
      <c r="BT439" s="3">
        <v>0.48888888888888887</v>
      </c>
      <c r="BU439" t="s">
        <v>203</v>
      </c>
      <c r="BV439" t="s">
        <v>79</v>
      </c>
      <c r="BY439">
        <v>132660.78</v>
      </c>
      <c r="CA439" t="s">
        <v>248</v>
      </c>
      <c r="CC439" t="s">
        <v>201</v>
      </c>
      <c r="CD439">
        <v>1760</v>
      </c>
      <c r="CE439" t="s">
        <v>1339</v>
      </c>
      <c r="CF439" s="2">
        <v>44365</v>
      </c>
      <c r="CI439">
        <v>2</v>
      </c>
      <c r="CJ439">
        <v>2</v>
      </c>
      <c r="CK439" t="s">
        <v>234</v>
      </c>
      <c r="CL439" t="s">
        <v>80</v>
      </c>
    </row>
    <row r="440" spans="1:90" x14ac:dyDescent="0.25">
      <c r="A440" t="s">
        <v>378</v>
      </c>
      <c r="B440" t="s">
        <v>379</v>
      </c>
      <c r="C440" t="s">
        <v>72</v>
      </c>
      <c r="E440" t="str">
        <f>"GAB2003683"</f>
        <v>GAB2003683</v>
      </c>
      <c r="F440" s="2">
        <v>44362</v>
      </c>
      <c r="G440">
        <v>202112</v>
      </c>
      <c r="H440" t="s">
        <v>127</v>
      </c>
      <c r="I440" t="s">
        <v>128</v>
      </c>
      <c r="J440" t="s">
        <v>380</v>
      </c>
      <c r="K440" t="s">
        <v>75</v>
      </c>
      <c r="L440" t="s">
        <v>73</v>
      </c>
      <c r="M440" t="s">
        <v>74</v>
      </c>
      <c r="N440" t="s">
        <v>1358</v>
      </c>
      <c r="O440" t="s">
        <v>230</v>
      </c>
      <c r="P440" t="str">
        <f>"CT066626                      "</f>
        <v xml:space="preserve">CT066626                      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19.71</v>
      </c>
      <c r="AN440">
        <v>0</v>
      </c>
      <c r="AO440">
        <v>0</v>
      </c>
      <c r="AP440">
        <v>0</v>
      </c>
      <c r="AQ440">
        <v>0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1</v>
      </c>
      <c r="BI440">
        <v>0.8</v>
      </c>
      <c r="BJ440">
        <v>2.5</v>
      </c>
      <c r="BK440">
        <v>3</v>
      </c>
      <c r="BL440">
        <v>110.42</v>
      </c>
      <c r="BM440">
        <v>16.559999999999999</v>
      </c>
      <c r="BN440">
        <v>126.98</v>
      </c>
      <c r="BO440">
        <v>126.98</v>
      </c>
      <c r="BQ440" t="s">
        <v>1359</v>
      </c>
      <c r="BR440" t="s">
        <v>383</v>
      </c>
      <c r="BS440" s="2">
        <v>44364</v>
      </c>
      <c r="BT440" s="3">
        <v>0.3659722222222222</v>
      </c>
      <c r="BU440" t="s">
        <v>1360</v>
      </c>
      <c r="BV440" t="s">
        <v>79</v>
      </c>
      <c r="BY440">
        <v>12567.63</v>
      </c>
      <c r="CA440" t="s">
        <v>179</v>
      </c>
      <c r="CC440" t="s">
        <v>74</v>
      </c>
      <c r="CD440">
        <v>2</v>
      </c>
      <c r="CE440" t="s">
        <v>1361</v>
      </c>
      <c r="CF440" s="2">
        <v>44364</v>
      </c>
      <c r="CI440">
        <v>2</v>
      </c>
      <c r="CJ440">
        <v>2</v>
      </c>
      <c r="CK440" t="s">
        <v>234</v>
      </c>
      <c r="CL440" t="s">
        <v>80</v>
      </c>
    </row>
    <row r="441" spans="1:90" x14ac:dyDescent="0.25">
      <c r="A441" t="s">
        <v>378</v>
      </c>
      <c r="B441" t="s">
        <v>379</v>
      </c>
      <c r="C441" t="s">
        <v>72</v>
      </c>
      <c r="E441" t="str">
        <f>"GAB2003690"</f>
        <v>GAB2003690</v>
      </c>
      <c r="F441" s="2">
        <v>44362</v>
      </c>
      <c r="G441">
        <v>202112</v>
      </c>
      <c r="H441" t="s">
        <v>127</v>
      </c>
      <c r="I441" t="s">
        <v>128</v>
      </c>
      <c r="J441" t="s">
        <v>380</v>
      </c>
      <c r="K441" t="s">
        <v>75</v>
      </c>
      <c r="L441" t="s">
        <v>109</v>
      </c>
      <c r="M441" t="s">
        <v>110</v>
      </c>
      <c r="N441" t="s">
        <v>1015</v>
      </c>
      <c r="O441" t="s">
        <v>230</v>
      </c>
      <c r="P441" t="str">
        <f>"CT066632                      "</f>
        <v xml:space="preserve">CT066632                      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19.71</v>
      </c>
      <c r="AN441">
        <v>0</v>
      </c>
      <c r="AO441">
        <v>0</v>
      </c>
      <c r="AP441">
        <v>0</v>
      </c>
      <c r="AQ441">
        <v>0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1</v>
      </c>
      <c r="BI441">
        <v>0.3</v>
      </c>
      <c r="BJ441">
        <v>2</v>
      </c>
      <c r="BK441">
        <v>2</v>
      </c>
      <c r="BL441">
        <v>110.42</v>
      </c>
      <c r="BM441">
        <v>16.559999999999999</v>
      </c>
      <c r="BN441">
        <v>126.98</v>
      </c>
      <c r="BO441">
        <v>126.98</v>
      </c>
      <c r="BQ441" t="s">
        <v>1362</v>
      </c>
      <c r="BR441" t="s">
        <v>383</v>
      </c>
      <c r="BS441" s="2">
        <v>44364</v>
      </c>
      <c r="BT441" s="3">
        <v>0.37638888888888888</v>
      </c>
      <c r="BU441" t="s">
        <v>1363</v>
      </c>
      <c r="BV441" t="s">
        <v>79</v>
      </c>
      <c r="BY441">
        <v>10022.69</v>
      </c>
      <c r="CA441" t="s">
        <v>279</v>
      </c>
      <c r="CC441" t="s">
        <v>110</v>
      </c>
      <c r="CD441">
        <v>2062</v>
      </c>
      <c r="CE441" t="s">
        <v>472</v>
      </c>
      <c r="CF441" s="2">
        <v>44365</v>
      </c>
      <c r="CI441">
        <v>2</v>
      </c>
      <c r="CJ441">
        <v>2</v>
      </c>
      <c r="CK441" t="s">
        <v>234</v>
      </c>
      <c r="CL441" t="s">
        <v>80</v>
      </c>
    </row>
    <row r="442" spans="1:90" x14ac:dyDescent="0.25">
      <c r="A442" t="s">
        <v>378</v>
      </c>
      <c r="B442" t="s">
        <v>379</v>
      </c>
      <c r="C442" t="s">
        <v>72</v>
      </c>
      <c r="E442" t="str">
        <f>"GAB2003691"</f>
        <v>GAB2003691</v>
      </c>
      <c r="F442" s="2">
        <v>44362</v>
      </c>
      <c r="G442">
        <v>202112</v>
      </c>
      <c r="H442" t="s">
        <v>127</v>
      </c>
      <c r="I442" t="s">
        <v>128</v>
      </c>
      <c r="J442" t="s">
        <v>380</v>
      </c>
      <c r="K442" t="s">
        <v>75</v>
      </c>
      <c r="L442" t="s">
        <v>394</v>
      </c>
      <c r="M442" t="s">
        <v>395</v>
      </c>
      <c r="N442" t="s">
        <v>396</v>
      </c>
      <c r="O442" t="s">
        <v>230</v>
      </c>
      <c r="P442" t="str">
        <f>"CT066633                      "</f>
        <v xml:space="preserve">CT066633                      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23.47</v>
      </c>
      <c r="AN442">
        <v>0</v>
      </c>
      <c r="AO442">
        <v>0</v>
      </c>
      <c r="AP442">
        <v>0</v>
      </c>
      <c r="AQ442">
        <v>0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1</v>
      </c>
      <c r="BI442">
        <v>0.4</v>
      </c>
      <c r="BJ442">
        <v>2.4</v>
      </c>
      <c r="BK442">
        <v>3</v>
      </c>
      <c r="BL442">
        <v>130.53</v>
      </c>
      <c r="BM442">
        <v>19.579999999999998</v>
      </c>
      <c r="BN442">
        <v>150.11000000000001</v>
      </c>
      <c r="BO442">
        <v>150.11000000000001</v>
      </c>
      <c r="BQ442" t="s">
        <v>397</v>
      </c>
      <c r="BR442" t="s">
        <v>383</v>
      </c>
      <c r="BS442" s="2">
        <v>44364</v>
      </c>
      <c r="BT442" s="3">
        <v>0.36458333333333331</v>
      </c>
      <c r="BU442" t="s">
        <v>1364</v>
      </c>
      <c r="BV442" t="s">
        <v>79</v>
      </c>
      <c r="BY442">
        <v>11932.8</v>
      </c>
      <c r="CA442" t="s">
        <v>1231</v>
      </c>
      <c r="CC442" t="s">
        <v>395</v>
      </c>
      <c r="CD442">
        <v>2571</v>
      </c>
      <c r="CE442" t="s">
        <v>478</v>
      </c>
      <c r="CF442" s="2">
        <v>44365</v>
      </c>
      <c r="CI442">
        <v>3</v>
      </c>
      <c r="CJ442">
        <v>2</v>
      </c>
      <c r="CK442" t="s">
        <v>237</v>
      </c>
      <c r="CL442" t="s">
        <v>80</v>
      </c>
    </row>
    <row r="443" spans="1:90" x14ac:dyDescent="0.25">
      <c r="A443" t="s">
        <v>378</v>
      </c>
      <c r="B443" t="s">
        <v>379</v>
      </c>
      <c r="C443" t="s">
        <v>72</v>
      </c>
      <c r="E443" t="str">
        <f>"GAB2003703"</f>
        <v>GAB2003703</v>
      </c>
      <c r="F443" s="2">
        <v>44362</v>
      </c>
      <c r="G443">
        <v>202112</v>
      </c>
      <c r="H443" t="s">
        <v>127</v>
      </c>
      <c r="I443" t="s">
        <v>128</v>
      </c>
      <c r="J443" t="s">
        <v>380</v>
      </c>
      <c r="K443" t="s">
        <v>75</v>
      </c>
      <c r="L443" t="s">
        <v>127</v>
      </c>
      <c r="M443" t="s">
        <v>128</v>
      </c>
      <c r="N443" t="s">
        <v>888</v>
      </c>
      <c r="O443" t="s">
        <v>78</v>
      </c>
      <c r="P443" t="str">
        <f>"CT066653                      "</f>
        <v xml:space="preserve">CT066653                      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7.52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0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1</v>
      </c>
      <c r="BI443">
        <v>0.6</v>
      </c>
      <c r="BJ443">
        <v>1.7</v>
      </c>
      <c r="BK443">
        <v>2</v>
      </c>
      <c r="BL443">
        <v>40.229999999999997</v>
      </c>
      <c r="BM443">
        <v>6.03</v>
      </c>
      <c r="BN443">
        <v>46.26</v>
      </c>
      <c r="BO443">
        <v>46.26</v>
      </c>
      <c r="BQ443" t="s">
        <v>889</v>
      </c>
      <c r="BR443" t="s">
        <v>383</v>
      </c>
      <c r="BS443" s="2">
        <v>44364</v>
      </c>
      <c r="BT443" s="3">
        <v>0.61597222222222225</v>
      </c>
      <c r="BU443" t="s">
        <v>1365</v>
      </c>
      <c r="BV443" t="s">
        <v>80</v>
      </c>
      <c r="BW443" t="s">
        <v>111</v>
      </c>
      <c r="BX443" t="s">
        <v>159</v>
      </c>
      <c r="BY443">
        <v>8636.27</v>
      </c>
      <c r="CA443" t="s">
        <v>171</v>
      </c>
      <c r="CC443" t="s">
        <v>128</v>
      </c>
      <c r="CD443">
        <v>7806</v>
      </c>
      <c r="CE443" t="s">
        <v>524</v>
      </c>
      <c r="CF443" s="2">
        <v>44365</v>
      </c>
      <c r="CI443">
        <v>1</v>
      </c>
      <c r="CJ443">
        <v>2</v>
      </c>
      <c r="CK443">
        <v>22</v>
      </c>
      <c r="CL443" t="s">
        <v>80</v>
      </c>
    </row>
    <row r="444" spans="1:90" x14ac:dyDescent="0.25">
      <c r="A444" t="s">
        <v>378</v>
      </c>
      <c r="B444" t="s">
        <v>379</v>
      </c>
      <c r="C444" t="s">
        <v>72</v>
      </c>
      <c r="E444" t="str">
        <f>"GAB2003714"</f>
        <v>GAB2003714</v>
      </c>
      <c r="F444" s="2">
        <v>44362</v>
      </c>
      <c r="G444">
        <v>202112</v>
      </c>
      <c r="H444" t="s">
        <v>127</v>
      </c>
      <c r="I444" t="s">
        <v>128</v>
      </c>
      <c r="J444" t="s">
        <v>380</v>
      </c>
      <c r="K444" t="s">
        <v>75</v>
      </c>
      <c r="L444" t="s">
        <v>115</v>
      </c>
      <c r="M444" t="s">
        <v>116</v>
      </c>
      <c r="N444" t="s">
        <v>1366</v>
      </c>
      <c r="O444" t="s">
        <v>78</v>
      </c>
      <c r="P444" t="str">
        <f>"003786                        "</f>
        <v xml:space="preserve">003786                        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12.04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0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1</v>
      </c>
      <c r="BI444">
        <v>0.1</v>
      </c>
      <c r="BJ444">
        <v>2.1</v>
      </c>
      <c r="BK444">
        <v>2.5</v>
      </c>
      <c r="BL444">
        <v>64.37</v>
      </c>
      <c r="BM444">
        <v>9.66</v>
      </c>
      <c r="BN444">
        <v>74.03</v>
      </c>
      <c r="BO444">
        <v>74.03</v>
      </c>
      <c r="BQ444" t="s">
        <v>1367</v>
      </c>
      <c r="BR444" t="s">
        <v>383</v>
      </c>
      <c r="BS444" s="2">
        <v>44365</v>
      </c>
      <c r="BT444" s="3">
        <v>0.52916666666666667</v>
      </c>
      <c r="BU444" t="s">
        <v>260</v>
      </c>
      <c r="BV444" t="s">
        <v>80</v>
      </c>
      <c r="BW444" t="s">
        <v>111</v>
      </c>
      <c r="BX444" t="s">
        <v>226</v>
      </c>
      <c r="BY444">
        <v>10329.450000000001</v>
      </c>
      <c r="CA444" t="s">
        <v>255</v>
      </c>
      <c r="CC444" t="s">
        <v>116</v>
      </c>
      <c r="CD444">
        <v>1416</v>
      </c>
      <c r="CE444" t="s">
        <v>1159</v>
      </c>
      <c r="CF444" s="2">
        <v>44366</v>
      </c>
      <c r="CI444">
        <v>1</v>
      </c>
      <c r="CJ444">
        <v>3</v>
      </c>
      <c r="CK444">
        <v>21</v>
      </c>
      <c r="CL444" t="s">
        <v>80</v>
      </c>
    </row>
    <row r="445" spans="1:90" x14ac:dyDescent="0.25">
      <c r="A445" t="s">
        <v>378</v>
      </c>
      <c r="B445" t="s">
        <v>379</v>
      </c>
      <c r="C445" t="s">
        <v>72</v>
      </c>
      <c r="E445" t="str">
        <f>"GAB2003699"</f>
        <v>GAB2003699</v>
      </c>
      <c r="F445" s="2">
        <v>44362</v>
      </c>
      <c r="G445">
        <v>202112</v>
      </c>
      <c r="H445" t="s">
        <v>127</v>
      </c>
      <c r="I445" t="s">
        <v>128</v>
      </c>
      <c r="J445" t="s">
        <v>380</v>
      </c>
      <c r="K445" t="s">
        <v>75</v>
      </c>
      <c r="L445" t="s">
        <v>86</v>
      </c>
      <c r="M445" t="s">
        <v>87</v>
      </c>
      <c r="N445" t="s">
        <v>1368</v>
      </c>
      <c r="O445" t="s">
        <v>78</v>
      </c>
      <c r="P445" t="str">
        <f>"003772                        "</f>
        <v xml:space="preserve">003772                        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18.66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0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1</v>
      </c>
      <c r="BI445">
        <v>0.2</v>
      </c>
      <c r="BJ445">
        <v>1.9</v>
      </c>
      <c r="BK445">
        <v>2</v>
      </c>
      <c r="BL445">
        <v>99.78</v>
      </c>
      <c r="BM445">
        <v>14.97</v>
      </c>
      <c r="BN445">
        <v>114.75</v>
      </c>
      <c r="BO445">
        <v>114.75</v>
      </c>
      <c r="BQ445" t="s">
        <v>1369</v>
      </c>
      <c r="BR445" t="s">
        <v>383</v>
      </c>
      <c r="BS445" s="2">
        <v>44364</v>
      </c>
      <c r="BT445" s="3">
        <v>0.4291666666666667</v>
      </c>
      <c r="BU445" t="s">
        <v>1370</v>
      </c>
      <c r="BV445" t="s">
        <v>79</v>
      </c>
      <c r="BY445">
        <v>9411.84</v>
      </c>
      <c r="CA445" t="s">
        <v>218</v>
      </c>
      <c r="CC445" t="s">
        <v>87</v>
      </c>
      <c r="CD445">
        <v>6300</v>
      </c>
      <c r="CE445" t="s">
        <v>515</v>
      </c>
      <c r="CF445" s="2">
        <v>44364</v>
      </c>
      <c r="CI445">
        <v>3</v>
      </c>
      <c r="CJ445">
        <v>2</v>
      </c>
      <c r="CK445">
        <v>23</v>
      </c>
      <c r="CL445" t="s">
        <v>80</v>
      </c>
    </row>
    <row r="446" spans="1:90" x14ac:dyDescent="0.25">
      <c r="A446" t="s">
        <v>378</v>
      </c>
      <c r="B446" t="s">
        <v>379</v>
      </c>
      <c r="C446" t="s">
        <v>72</v>
      </c>
      <c r="E446" t="str">
        <f>"GAB2003708"</f>
        <v>GAB2003708</v>
      </c>
      <c r="F446" s="2">
        <v>44362</v>
      </c>
      <c r="G446">
        <v>202112</v>
      </c>
      <c r="H446" t="s">
        <v>127</v>
      </c>
      <c r="I446" t="s">
        <v>128</v>
      </c>
      <c r="J446" t="s">
        <v>380</v>
      </c>
      <c r="K446" t="s">
        <v>75</v>
      </c>
      <c r="L446" t="s">
        <v>301</v>
      </c>
      <c r="M446" t="s">
        <v>302</v>
      </c>
      <c r="N446" t="s">
        <v>847</v>
      </c>
      <c r="O446" t="s">
        <v>78</v>
      </c>
      <c r="P446" t="str">
        <f>"003781                        "</f>
        <v xml:space="preserve">003781                        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22.87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0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1</v>
      </c>
      <c r="BI446">
        <v>0.2</v>
      </c>
      <c r="BJ446">
        <v>2.1</v>
      </c>
      <c r="BK446">
        <v>2.5</v>
      </c>
      <c r="BL446">
        <v>122.31</v>
      </c>
      <c r="BM446">
        <v>18.350000000000001</v>
      </c>
      <c r="BN446">
        <v>140.66</v>
      </c>
      <c r="BO446">
        <v>140.66</v>
      </c>
      <c r="BQ446" t="s">
        <v>628</v>
      </c>
      <c r="BR446" t="s">
        <v>383</v>
      </c>
      <c r="BS446" s="2">
        <v>44364</v>
      </c>
      <c r="BT446" s="3">
        <v>0.36249999999999999</v>
      </c>
      <c r="BU446" t="s">
        <v>119</v>
      </c>
      <c r="BV446" t="s">
        <v>79</v>
      </c>
      <c r="BY446">
        <v>10663.79</v>
      </c>
      <c r="CA446" t="s">
        <v>630</v>
      </c>
      <c r="CC446" t="s">
        <v>302</v>
      </c>
      <c r="CD446">
        <v>1035</v>
      </c>
      <c r="CE446" t="s">
        <v>774</v>
      </c>
      <c r="CF446" s="2">
        <v>44364</v>
      </c>
      <c r="CI446">
        <v>1</v>
      </c>
      <c r="CJ446">
        <v>2</v>
      </c>
      <c r="CK446">
        <v>23</v>
      </c>
      <c r="CL446" t="s">
        <v>80</v>
      </c>
    </row>
    <row r="447" spans="1:90" x14ac:dyDescent="0.25">
      <c r="A447" t="s">
        <v>378</v>
      </c>
      <c r="B447" t="s">
        <v>379</v>
      </c>
      <c r="C447" t="s">
        <v>72</v>
      </c>
      <c r="E447" t="str">
        <f>"GAB2003713"</f>
        <v>GAB2003713</v>
      </c>
      <c r="F447" s="2">
        <v>44362</v>
      </c>
      <c r="G447">
        <v>202112</v>
      </c>
      <c r="H447" t="s">
        <v>127</v>
      </c>
      <c r="I447" t="s">
        <v>128</v>
      </c>
      <c r="J447" t="s">
        <v>380</v>
      </c>
      <c r="K447" t="s">
        <v>75</v>
      </c>
      <c r="L447" t="s">
        <v>496</v>
      </c>
      <c r="M447" t="s">
        <v>497</v>
      </c>
      <c r="N447" t="s">
        <v>913</v>
      </c>
      <c r="O447" t="s">
        <v>78</v>
      </c>
      <c r="P447" t="str">
        <f>"003787                        "</f>
        <v xml:space="preserve">003787                        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18.66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0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1</v>
      </c>
      <c r="BI447">
        <v>0.6</v>
      </c>
      <c r="BJ447">
        <v>1.8</v>
      </c>
      <c r="BK447">
        <v>2</v>
      </c>
      <c r="BL447">
        <v>99.78</v>
      </c>
      <c r="BM447">
        <v>14.97</v>
      </c>
      <c r="BN447">
        <v>114.75</v>
      </c>
      <c r="BO447">
        <v>114.75</v>
      </c>
      <c r="BQ447" t="s">
        <v>523</v>
      </c>
      <c r="BR447" t="s">
        <v>383</v>
      </c>
      <c r="BS447" s="2">
        <v>44364</v>
      </c>
      <c r="BT447" s="3">
        <v>0.41666666666666669</v>
      </c>
      <c r="BU447" t="s">
        <v>1371</v>
      </c>
      <c r="BV447" t="s">
        <v>79</v>
      </c>
      <c r="BY447">
        <v>9022.58</v>
      </c>
      <c r="CC447" t="s">
        <v>497</v>
      </c>
      <c r="CD447">
        <v>9499</v>
      </c>
      <c r="CE447" t="s">
        <v>464</v>
      </c>
      <c r="CF447" s="2">
        <v>44364</v>
      </c>
      <c r="CI447">
        <v>1</v>
      </c>
      <c r="CJ447">
        <v>2</v>
      </c>
      <c r="CK447">
        <v>23</v>
      </c>
      <c r="CL447" t="s">
        <v>80</v>
      </c>
    </row>
    <row r="448" spans="1:90" x14ac:dyDescent="0.25">
      <c r="A448" t="s">
        <v>378</v>
      </c>
      <c r="B448" t="s">
        <v>379</v>
      </c>
      <c r="C448" t="s">
        <v>72</v>
      </c>
      <c r="E448" t="str">
        <f>"GAB2003711"</f>
        <v>GAB2003711</v>
      </c>
      <c r="F448" s="2">
        <v>44362</v>
      </c>
      <c r="G448">
        <v>202112</v>
      </c>
      <c r="H448" t="s">
        <v>127</v>
      </c>
      <c r="I448" t="s">
        <v>128</v>
      </c>
      <c r="J448" t="s">
        <v>380</v>
      </c>
      <c r="K448" t="s">
        <v>75</v>
      </c>
      <c r="L448" t="s">
        <v>127</v>
      </c>
      <c r="M448" t="s">
        <v>128</v>
      </c>
      <c r="N448" t="s">
        <v>738</v>
      </c>
      <c r="O448" t="s">
        <v>78</v>
      </c>
      <c r="P448" t="str">
        <f>"CT066621                      "</f>
        <v xml:space="preserve">CT066621                      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7.52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0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1</v>
      </c>
      <c r="BI448">
        <v>0.3</v>
      </c>
      <c r="BJ448">
        <v>2.9</v>
      </c>
      <c r="BK448">
        <v>3</v>
      </c>
      <c r="BL448">
        <v>40.229999999999997</v>
      </c>
      <c r="BM448">
        <v>6.03</v>
      </c>
      <c r="BN448">
        <v>46.26</v>
      </c>
      <c r="BO448">
        <v>46.26</v>
      </c>
      <c r="BQ448" t="s">
        <v>441</v>
      </c>
      <c r="BR448" t="s">
        <v>383</v>
      </c>
      <c r="BS448" s="2">
        <v>44364</v>
      </c>
      <c r="BT448" s="3">
        <v>0.375</v>
      </c>
      <c r="BU448" t="s">
        <v>1129</v>
      </c>
      <c r="BV448" t="s">
        <v>79</v>
      </c>
      <c r="BY448">
        <v>14269.2</v>
      </c>
      <c r="CA448" t="s">
        <v>137</v>
      </c>
      <c r="CC448" t="s">
        <v>128</v>
      </c>
      <c r="CD448">
        <v>7441</v>
      </c>
      <c r="CE448" t="s">
        <v>774</v>
      </c>
      <c r="CF448" s="2">
        <v>44365</v>
      </c>
      <c r="CI448">
        <v>1</v>
      </c>
      <c r="CJ448">
        <v>2</v>
      </c>
      <c r="CK448">
        <v>22</v>
      </c>
      <c r="CL448" t="s">
        <v>80</v>
      </c>
    </row>
    <row r="449" spans="1:90" x14ac:dyDescent="0.25">
      <c r="A449" t="s">
        <v>378</v>
      </c>
      <c r="B449" t="s">
        <v>379</v>
      </c>
      <c r="C449" t="s">
        <v>72</v>
      </c>
      <c r="E449" t="str">
        <f>"GAB2003648"</f>
        <v>GAB2003648</v>
      </c>
      <c r="F449" s="2">
        <v>44361</v>
      </c>
      <c r="G449">
        <v>202112</v>
      </c>
      <c r="H449" t="s">
        <v>127</v>
      </c>
      <c r="I449" t="s">
        <v>128</v>
      </c>
      <c r="J449" t="s">
        <v>380</v>
      </c>
      <c r="K449" t="s">
        <v>75</v>
      </c>
      <c r="L449" t="s">
        <v>73</v>
      </c>
      <c r="M449" t="s">
        <v>74</v>
      </c>
      <c r="N449" t="s">
        <v>460</v>
      </c>
      <c r="O449" t="s">
        <v>78</v>
      </c>
      <c r="P449" t="str">
        <f>"SANDRA                        "</f>
        <v xml:space="preserve">SANDRA                        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14.44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0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1</v>
      </c>
      <c r="BI449">
        <v>1.9</v>
      </c>
      <c r="BJ449">
        <v>2.9</v>
      </c>
      <c r="BK449">
        <v>3</v>
      </c>
      <c r="BL449">
        <v>77.23</v>
      </c>
      <c r="BM449">
        <v>11.58</v>
      </c>
      <c r="BN449">
        <v>88.81</v>
      </c>
      <c r="BO449">
        <v>88.81</v>
      </c>
      <c r="BQ449" t="s">
        <v>461</v>
      </c>
      <c r="BR449" t="s">
        <v>383</v>
      </c>
      <c r="BS449" s="2">
        <v>44362</v>
      </c>
      <c r="BT449" s="3">
        <v>0.38819444444444445</v>
      </c>
      <c r="BU449" t="s">
        <v>1372</v>
      </c>
      <c r="BV449" t="s">
        <v>79</v>
      </c>
      <c r="BY449">
        <v>14709.42</v>
      </c>
      <c r="CA449" t="s">
        <v>463</v>
      </c>
      <c r="CC449" t="s">
        <v>74</v>
      </c>
      <c r="CD449">
        <v>157</v>
      </c>
      <c r="CE449" t="s">
        <v>1127</v>
      </c>
      <c r="CF449" s="2">
        <v>44362</v>
      </c>
      <c r="CI449">
        <v>1</v>
      </c>
      <c r="CJ449">
        <v>1</v>
      </c>
      <c r="CK449">
        <v>21</v>
      </c>
      <c r="CL449" t="s">
        <v>80</v>
      </c>
    </row>
    <row r="450" spans="1:90" x14ac:dyDescent="0.25">
      <c r="A450" t="s">
        <v>378</v>
      </c>
      <c r="B450" t="s">
        <v>379</v>
      </c>
      <c r="C450" t="s">
        <v>72</v>
      </c>
      <c r="E450" t="str">
        <f>"GAB2003673"</f>
        <v>GAB2003673</v>
      </c>
      <c r="F450" s="2">
        <v>44361</v>
      </c>
      <c r="G450">
        <v>202112</v>
      </c>
      <c r="H450" t="s">
        <v>127</v>
      </c>
      <c r="I450" t="s">
        <v>128</v>
      </c>
      <c r="J450" t="s">
        <v>380</v>
      </c>
      <c r="K450" t="s">
        <v>75</v>
      </c>
      <c r="L450" t="s">
        <v>73</v>
      </c>
      <c r="M450" t="s">
        <v>74</v>
      </c>
      <c r="N450" t="s">
        <v>937</v>
      </c>
      <c r="O450" t="s">
        <v>78</v>
      </c>
      <c r="P450" t="str">
        <f>"003763                        "</f>
        <v xml:space="preserve">003763                        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9.6300000000000008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0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1</v>
      </c>
      <c r="BI450">
        <v>0.2</v>
      </c>
      <c r="BJ450">
        <v>2</v>
      </c>
      <c r="BK450">
        <v>2</v>
      </c>
      <c r="BL450">
        <v>51.5</v>
      </c>
      <c r="BM450">
        <v>7.73</v>
      </c>
      <c r="BN450">
        <v>59.23</v>
      </c>
      <c r="BO450">
        <v>59.23</v>
      </c>
      <c r="BQ450" t="s">
        <v>1114</v>
      </c>
      <c r="BR450" t="s">
        <v>383</v>
      </c>
      <c r="BS450" s="2">
        <v>44362</v>
      </c>
      <c r="BT450" s="3">
        <v>0.4236111111111111</v>
      </c>
      <c r="BU450" t="s">
        <v>150</v>
      </c>
      <c r="BV450" t="s">
        <v>79</v>
      </c>
      <c r="BY450">
        <v>9925.23</v>
      </c>
      <c r="CA450" t="s">
        <v>912</v>
      </c>
      <c r="CC450" t="s">
        <v>74</v>
      </c>
      <c r="CD450">
        <v>2</v>
      </c>
      <c r="CE450" t="s">
        <v>505</v>
      </c>
      <c r="CF450" s="2">
        <v>44362</v>
      </c>
      <c r="CI450">
        <v>1</v>
      </c>
      <c r="CJ450">
        <v>1</v>
      </c>
      <c r="CK450">
        <v>21</v>
      </c>
      <c r="CL450" t="s">
        <v>80</v>
      </c>
    </row>
    <row r="451" spans="1:90" x14ac:dyDescent="0.25">
      <c r="A451" t="s">
        <v>378</v>
      </c>
      <c r="B451" t="s">
        <v>379</v>
      </c>
      <c r="C451" t="s">
        <v>72</v>
      </c>
      <c r="E451" t="str">
        <f>"GAB2003647"</f>
        <v>GAB2003647</v>
      </c>
      <c r="F451" s="2">
        <v>44361</v>
      </c>
      <c r="G451">
        <v>202112</v>
      </c>
      <c r="H451" t="s">
        <v>127</v>
      </c>
      <c r="I451" t="s">
        <v>128</v>
      </c>
      <c r="J451" t="s">
        <v>380</v>
      </c>
      <c r="K451" t="s">
        <v>75</v>
      </c>
      <c r="L451" t="s">
        <v>127</v>
      </c>
      <c r="M451" t="s">
        <v>128</v>
      </c>
      <c r="N451" t="s">
        <v>833</v>
      </c>
      <c r="O451" t="s">
        <v>78</v>
      </c>
      <c r="P451" t="str">
        <f>"CT066587                      "</f>
        <v xml:space="preserve">CT066587                      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7.52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0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1</v>
      </c>
      <c r="BI451">
        <v>0.2</v>
      </c>
      <c r="BJ451">
        <v>1.9</v>
      </c>
      <c r="BK451">
        <v>2</v>
      </c>
      <c r="BL451">
        <v>40.229999999999997</v>
      </c>
      <c r="BM451">
        <v>6.03</v>
      </c>
      <c r="BN451">
        <v>46.26</v>
      </c>
      <c r="BO451">
        <v>46.26</v>
      </c>
      <c r="BQ451" t="s">
        <v>834</v>
      </c>
      <c r="BR451" t="s">
        <v>383</v>
      </c>
      <c r="BS451" s="2">
        <v>44362</v>
      </c>
      <c r="BT451" s="3">
        <v>0.47013888888888888</v>
      </c>
      <c r="BU451" t="s">
        <v>1373</v>
      </c>
      <c r="BV451" t="s">
        <v>79</v>
      </c>
      <c r="BY451">
        <v>9305.0400000000009</v>
      </c>
      <c r="CA451" t="s">
        <v>171</v>
      </c>
      <c r="CC451" t="s">
        <v>128</v>
      </c>
      <c r="CD451">
        <v>7975</v>
      </c>
      <c r="CE451" t="s">
        <v>515</v>
      </c>
      <c r="CF451" s="2">
        <v>44364</v>
      </c>
      <c r="CI451">
        <v>1</v>
      </c>
      <c r="CJ451">
        <v>1</v>
      </c>
      <c r="CK451">
        <v>22</v>
      </c>
      <c r="CL451" t="s">
        <v>80</v>
      </c>
    </row>
    <row r="452" spans="1:90" x14ac:dyDescent="0.25">
      <c r="A452" t="s">
        <v>378</v>
      </c>
      <c r="B452" t="s">
        <v>379</v>
      </c>
      <c r="C452" t="s">
        <v>72</v>
      </c>
      <c r="E452" t="str">
        <f>"GAB2003642"</f>
        <v>GAB2003642</v>
      </c>
      <c r="F452" s="2">
        <v>44361</v>
      </c>
      <c r="G452">
        <v>202112</v>
      </c>
      <c r="H452" t="s">
        <v>127</v>
      </c>
      <c r="I452" t="s">
        <v>128</v>
      </c>
      <c r="J452" t="s">
        <v>380</v>
      </c>
      <c r="K452" t="s">
        <v>75</v>
      </c>
      <c r="L452" t="s">
        <v>127</v>
      </c>
      <c r="M452" t="s">
        <v>128</v>
      </c>
      <c r="N452" t="s">
        <v>1179</v>
      </c>
      <c r="O452" t="s">
        <v>78</v>
      </c>
      <c r="P452" t="str">
        <f>"CT066580                      "</f>
        <v xml:space="preserve">CT066580                      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7.52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0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  <c r="BH452">
        <v>1</v>
      </c>
      <c r="BI452">
        <v>0.4</v>
      </c>
      <c r="BJ452">
        <v>2.1</v>
      </c>
      <c r="BK452">
        <v>3</v>
      </c>
      <c r="BL452">
        <v>40.229999999999997</v>
      </c>
      <c r="BM452">
        <v>6.03</v>
      </c>
      <c r="BN452">
        <v>46.26</v>
      </c>
      <c r="BO452">
        <v>46.26</v>
      </c>
      <c r="BQ452" t="s">
        <v>1180</v>
      </c>
      <c r="BR452" t="s">
        <v>383</v>
      </c>
      <c r="BS452" s="2">
        <v>44362</v>
      </c>
      <c r="BT452" s="3">
        <v>0.52708333333333335</v>
      </c>
      <c r="BU452" t="s">
        <v>1294</v>
      </c>
      <c r="BV452" t="s">
        <v>80</v>
      </c>
      <c r="BW452" t="s">
        <v>111</v>
      </c>
      <c r="BX452" t="s">
        <v>159</v>
      </c>
      <c r="BY452">
        <v>10627.05</v>
      </c>
      <c r="CA452" t="s">
        <v>1098</v>
      </c>
      <c r="CC452" t="s">
        <v>128</v>
      </c>
      <c r="CD452">
        <v>7550</v>
      </c>
      <c r="CE452" t="s">
        <v>505</v>
      </c>
      <c r="CF452" s="2">
        <v>44364</v>
      </c>
      <c r="CI452">
        <v>1</v>
      </c>
      <c r="CJ452">
        <v>1</v>
      </c>
      <c r="CK452">
        <v>22</v>
      </c>
      <c r="CL452" t="s">
        <v>80</v>
      </c>
    </row>
    <row r="453" spans="1:90" x14ac:dyDescent="0.25">
      <c r="A453" t="s">
        <v>378</v>
      </c>
      <c r="B453" t="s">
        <v>379</v>
      </c>
      <c r="C453" t="s">
        <v>72</v>
      </c>
      <c r="E453" t="str">
        <f>"GAB2003643"</f>
        <v>GAB2003643</v>
      </c>
      <c r="F453" s="2">
        <v>44361</v>
      </c>
      <c r="G453">
        <v>202112</v>
      </c>
      <c r="H453" t="s">
        <v>127</v>
      </c>
      <c r="I453" t="s">
        <v>128</v>
      </c>
      <c r="J453" t="s">
        <v>380</v>
      </c>
      <c r="K453" t="s">
        <v>75</v>
      </c>
      <c r="L453" t="s">
        <v>162</v>
      </c>
      <c r="M453" t="s">
        <v>163</v>
      </c>
      <c r="N453" t="s">
        <v>614</v>
      </c>
      <c r="O453" t="s">
        <v>78</v>
      </c>
      <c r="P453" t="str">
        <f>"CT066582                      "</f>
        <v xml:space="preserve">CT066582                      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7.52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0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0</v>
      </c>
      <c r="BD453">
        <v>0</v>
      </c>
      <c r="BE453">
        <v>0</v>
      </c>
      <c r="BF453">
        <v>0</v>
      </c>
      <c r="BG453">
        <v>0</v>
      </c>
      <c r="BH453">
        <v>1</v>
      </c>
      <c r="BI453">
        <v>0.2</v>
      </c>
      <c r="BJ453">
        <v>2</v>
      </c>
      <c r="BK453">
        <v>2</v>
      </c>
      <c r="BL453">
        <v>40.229999999999997</v>
      </c>
      <c r="BM453">
        <v>6.03</v>
      </c>
      <c r="BN453">
        <v>46.26</v>
      </c>
      <c r="BO453">
        <v>46.26</v>
      </c>
      <c r="BQ453" t="s">
        <v>615</v>
      </c>
      <c r="BR453" t="s">
        <v>383</v>
      </c>
      <c r="BS453" s="2">
        <v>44362</v>
      </c>
      <c r="BT453" s="3">
        <v>0.54583333333333328</v>
      </c>
      <c r="BU453" t="s">
        <v>307</v>
      </c>
      <c r="BV453" t="s">
        <v>80</v>
      </c>
      <c r="BW453" t="s">
        <v>111</v>
      </c>
      <c r="BX453" t="s">
        <v>159</v>
      </c>
      <c r="BY453">
        <v>9851.33</v>
      </c>
      <c r="CA453" t="s">
        <v>164</v>
      </c>
      <c r="CC453" t="s">
        <v>163</v>
      </c>
      <c r="CD453">
        <v>7600</v>
      </c>
      <c r="CE453" t="s">
        <v>505</v>
      </c>
      <c r="CF453" s="2">
        <v>44364</v>
      </c>
      <c r="CI453">
        <v>1</v>
      </c>
      <c r="CJ453">
        <v>1</v>
      </c>
      <c r="CK453">
        <v>22</v>
      </c>
      <c r="CL453" t="s">
        <v>80</v>
      </c>
    </row>
    <row r="454" spans="1:90" x14ac:dyDescent="0.25">
      <c r="A454" t="s">
        <v>378</v>
      </c>
      <c r="B454" t="s">
        <v>379</v>
      </c>
      <c r="C454" t="s">
        <v>72</v>
      </c>
      <c r="E454" t="str">
        <f>"GAB2003646"</f>
        <v>GAB2003646</v>
      </c>
      <c r="F454" s="2">
        <v>44361</v>
      </c>
      <c r="G454">
        <v>202112</v>
      </c>
      <c r="H454" t="s">
        <v>127</v>
      </c>
      <c r="I454" t="s">
        <v>128</v>
      </c>
      <c r="J454" t="s">
        <v>380</v>
      </c>
      <c r="K454" t="s">
        <v>75</v>
      </c>
      <c r="L454" t="s">
        <v>490</v>
      </c>
      <c r="M454" t="s">
        <v>491</v>
      </c>
      <c r="N454" t="s">
        <v>540</v>
      </c>
      <c r="O454" t="s">
        <v>78</v>
      </c>
      <c r="P454" t="str">
        <f>"CT066584                      "</f>
        <v xml:space="preserve">CT066584                      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18.66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0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0</v>
      </c>
      <c r="BD454">
        <v>0</v>
      </c>
      <c r="BE454">
        <v>0</v>
      </c>
      <c r="BF454">
        <v>0</v>
      </c>
      <c r="BG454">
        <v>0</v>
      </c>
      <c r="BH454">
        <v>1</v>
      </c>
      <c r="BI454">
        <v>0.6</v>
      </c>
      <c r="BJ454">
        <v>1.7</v>
      </c>
      <c r="BK454">
        <v>2</v>
      </c>
      <c r="BL454">
        <v>99.78</v>
      </c>
      <c r="BM454">
        <v>14.97</v>
      </c>
      <c r="BN454">
        <v>114.75</v>
      </c>
      <c r="BO454">
        <v>114.75</v>
      </c>
      <c r="BQ454" t="s">
        <v>541</v>
      </c>
      <c r="BR454" t="s">
        <v>383</v>
      </c>
      <c r="BS454" s="2">
        <v>44362</v>
      </c>
      <c r="BT454" s="3">
        <v>0.40486111111111112</v>
      </c>
      <c r="BU454" t="s">
        <v>281</v>
      </c>
      <c r="BV454" t="s">
        <v>79</v>
      </c>
      <c r="BY454">
        <v>8276.16</v>
      </c>
      <c r="CC454" t="s">
        <v>491</v>
      </c>
      <c r="CD454">
        <v>9459</v>
      </c>
      <c r="CE454" t="s">
        <v>724</v>
      </c>
      <c r="CF454" s="2">
        <v>44362</v>
      </c>
      <c r="CI454">
        <v>1</v>
      </c>
      <c r="CJ454">
        <v>1</v>
      </c>
      <c r="CK454">
        <v>23</v>
      </c>
      <c r="CL454" t="s">
        <v>80</v>
      </c>
    </row>
    <row r="455" spans="1:90" x14ac:dyDescent="0.25">
      <c r="A455" t="s">
        <v>378</v>
      </c>
      <c r="B455" t="s">
        <v>379</v>
      </c>
      <c r="C455" t="s">
        <v>72</v>
      </c>
      <c r="E455" t="str">
        <f>"GAB2003663"</f>
        <v>GAB2003663</v>
      </c>
      <c r="F455" s="2">
        <v>44361</v>
      </c>
      <c r="G455">
        <v>202112</v>
      </c>
      <c r="H455" t="s">
        <v>127</v>
      </c>
      <c r="I455" t="s">
        <v>128</v>
      </c>
      <c r="J455" t="s">
        <v>380</v>
      </c>
      <c r="K455" t="s">
        <v>75</v>
      </c>
      <c r="L455" t="s">
        <v>301</v>
      </c>
      <c r="M455" t="s">
        <v>302</v>
      </c>
      <c r="N455" t="s">
        <v>751</v>
      </c>
      <c r="O455" t="s">
        <v>230</v>
      </c>
      <c r="P455" t="str">
        <f>"CT066590                      "</f>
        <v xml:space="preserve">CT066590                      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0</v>
      </c>
      <c r="AL455">
        <v>0</v>
      </c>
      <c r="AM455">
        <v>23.47</v>
      </c>
      <c r="AN455">
        <v>0</v>
      </c>
      <c r="AO455">
        <v>0</v>
      </c>
      <c r="AP455">
        <v>0</v>
      </c>
      <c r="AQ455">
        <v>0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  <c r="BH455">
        <v>1</v>
      </c>
      <c r="BI455">
        <v>1.6</v>
      </c>
      <c r="BJ455">
        <v>6.8</v>
      </c>
      <c r="BK455">
        <v>7</v>
      </c>
      <c r="BL455">
        <v>130.53</v>
      </c>
      <c r="BM455">
        <v>19.579999999999998</v>
      </c>
      <c r="BN455">
        <v>150.11000000000001</v>
      </c>
      <c r="BO455">
        <v>150.11000000000001</v>
      </c>
      <c r="BQ455" t="s">
        <v>1374</v>
      </c>
      <c r="BR455" t="s">
        <v>383</v>
      </c>
      <c r="BS455" s="2">
        <v>44364</v>
      </c>
      <c r="BT455" s="3">
        <v>0.36249999999999999</v>
      </c>
      <c r="BU455" t="s">
        <v>119</v>
      </c>
      <c r="BV455" t="s">
        <v>79</v>
      </c>
      <c r="BY455">
        <v>33790.68</v>
      </c>
      <c r="CA455" t="s">
        <v>630</v>
      </c>
      <c r="CC455" t="s">
        <v>302</v>
      </c>
      <c r="CD455">
        <v>1034</v>
      </c>
      <c r="CE455" t="s">
        <v>1375</v>
      </c>
      <c r="CF455" s="2">
        <v>44364</v>
      </c>
      <c r="CI455">
        <v>3</v>
      </c>
      <c r="CJ455">
        <v>3</v>
      </c>
      <c r="CK455" t="s">
        <v>393</v>
      </c>
      <c r="CL455" t="s">
        <v>80</v>
      </c>
    </row>
    <row r="456" spans="1:90" x14ac:dyDescent="0.25">
      <c r="A456" t="s">
        <v>378</v>
      </c>
      <c r="B456" t="s">
        <v>379</v>
      </c>
      <c r="C456" t="s">
        <v>72</v>
      </c>
      <c r="E456" t="str">
        <f>"GAB2003664"</f>
        <v>GAB2003664</v>
      </c>
      <c r="F456" s="2">
        <v>44361</v>
      </c>
      <c r="G456">
        <v>202112</v>
      </c>
      <c r="H456" t="s">
        <v>127</v>
      </c>
      <c r="I456" t="s">
        <v>128</v>
      </c>
      <c r="J456" t="s">
        <v>380</v>
      </c>
      <c r="K456" t="s">
        <v>75</v>
      </c>
      <c r="L456" t="s">
        <v>1376</v>
      </c>
      <c r="M456" t="s">
        <v>1377</v>
      </c>
      <c r="N456" t="s">
        <v>1378</v>
      </c>
      <c r="O456" t="s">
        <v>230</v>
      </c>
      <c r="P456" t="str">
        <f>"CT066598                      "</f>
        <v xml:space="preserve">CT066598                      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0</v>
      </c>
      <c r="AM456">
        <v>28.89</v>
      </c>
      <c r="AN456">
        <v>0</v>
      </c>
      <c r="AO456">
        <v>0</v>
      </c>
      <c r="AP456">
        <v>0</v>
      </c>
      <c r="AQ456">
        <v>0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  <c r="BH456">
        <v>1</v>
      </c>
      <c r="BI456">
        <v>1.4</v>
      </c>
      <c r="BJ456">
        <v>6.1</v>
      </c>
      <c r="BK456">
        <v>7</v>
      </c>
      <c r="BL456">
        <v>159.5</v>
      </c>
      <c r="BM456">
        <v>23.93</v>
      </c>
      <c r="BN456">
        <v>183.43</v>
      </c>
      <c r="BO456">
        <v>183.43</v>
      </c>
      <c r="BQ456" t="s">
        <v>1379</v>
      </c>
      <c r="BR456" t="s">
        <v>383</v>
      </c>
      <c r="BS456" s="2">
        <v>44364</v>
      </c>
      <c r="BT456" s="3">
        <v>0.55763888888888891</v>
      </c>
      <c r="BU456" t="s">
        <v>1380</v>
      </c>
      <c r="BV456" t="s">
        <v>79</v>
      </c>
      <c r="BY456">
        <v>30530.5</v>
      </c>
      <c r="CA456" t="s">
        <v>1381</v>
      </c>
      <c r="CC456" t="s">
        <v>1377</v>
      </c>
      <c r="CD456">
        <v>8570</v>
      </c>
      <c r="CE456" t="s">
        <v>748</v>
      </c>
      <c r="CF456" s="2">
        <v>44365</v>
      </c>
      <c r="CI456">
        <v>2</v>
      </c>
      <c r="CJ456">
        <v>3</v>
      </c>
      <c r="CK456" t="s">
        <v>871</v>
      </c>
      <c r="CL456" t="s">
        <v>80</v>
      </c>
    </row>
    <row r="457" spans="1:90" x14ac:dyDescent="0.25">
      <c r="A457" t="s">
        <v>378</v>
      </c>
      <c r="B457" t="s">
        <v>379</v>
      </c>
      <c r="C457" t="s">
        <v>72</v>
      </c>
      <c r="E457" t="str">
        <f>"GAB2003662"</f>
        <v>GAB2003662</v>
      </c>
      <c r="F457" s="2">
        <v>44361</v>
      </c>
      <c r="G457">
        <v>202112</v>
      </c>
      <c r="H457" t="s">
        <v>127</v>
      </c>
      <c r="I457" t="s">
        <v>128</v>
      </c>
      <c r="J457" t="s">
        <v>380</v>
      </c>
      <c r="K457" t="s">
        <v>75</v>
      </c>
      <c r="L457" t="s">
        <v>312</v>
      </c>
      <c r="M457" t="s">
        <v>313</v>
      </c>
      <c r="N457" t="s">
        <v>1382</v>
      </c>
      <c r="O457" t="s">
        <v>230</v>
      </c>
      <c r="P457" t="str">
        <f>"003754                        "</f>
        <v xml:space="preserve">003754                        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0</v>
      </c>
      <c r="AL457">
        <v>0</v>
      </c>
      <c r="AM457">
        <v>23.47</v>
      </c>
      <c r="AN457">
        <v>0</v>
      </c>
      <c r="AO457">
        <v>0</v>
      </c>
      <c r="AP457">
        <v>0</v>
      </c>
      <c r="AQ457">
        <v>0</v>
      </c>
      <c r="AR457">
        <v>0</v>
      </c>
      <c r="AS457">
        <v>0</v>
      </c>
      <c r="AT457">
        <v>0</v>
      </c>
      <c r="AU457">
        <v>0</v>
      </c>
      <c r="AV457">
        <v>0</v>
      </c>
      <c r="AW457">
        <v>0</v>
      </c>
      <c r="AX457">
        <v>0</v>
      </c>
      <c r="AY457">
        <v>0</v>
      </c>
      <c r="AZ457">
        <v>0</v>
      </c>
      <c r="BA457">
        <v>0</v>
      </c>
      <c r="BB457">
        <v>0</v>
      </c>
      <c r="BC457">
        <v>0</v>
      </c>
      <c r="BD457">
        <v>0</v>
      </c>
      <c r="BE457">
        <v>0</v>
      </c>
      <c r="BF457">
        <v>0</v>
      </c>
      <c r="BG457">
        <v>0</v>
      </c>
      <c r="BH457">
        <v>1</v>
      </c>
      <c r="BI457">
        <v>4.5999999999999996</v>
      </c>
      <c r="BJ457">
        <v>11.9</v>
      </c>
      <c r="BK457">
        <v>12</v>
      </c>
      <c r="BL457">
        <v>130.53</v>
      </c>
      <c r="BM457">
        <v>19.579999999999998</v>
      </c>
      <c r="BN457">
        <v>150.11000000000001</v>
      </c>
      <c r="BO457">
        <v>150.11000000000001</v>
      </c>
      <c r="BQ457" t="s">
        <v>1383</v>
      </c>
      <c r="BR457" t="s">
        <v>383</v>
      </c>
      <c r="BS457" s="2">
        <v>44365</v>
      </c>
      <c r="BT457" s="3">
        <v>0.58333333333333337</v>
      </c>
      <c r="BU457" t="s">
        <v>1384</v>
      </c>
      <c r="BV457" t="s">
        <v>80</v>
      </c>
      <c r="BW457" t="s">
        <v>88</v>
      </c>
      <c r="BX457" t="s">
        <v>231</v>
      </c>
      <c r="BY457">
        <v>59335.199999999997</v>
      </c>
      <c r="CA457" t="s">
        <v>182</v>
      </c>
      <c r="CC457" t="s">
        <v>313</v>
      </c>
      <c r="CD457">
        <v>4180</v>
      </c>
      <c r="CE457" t="s">
        <v>613</v>
      </c>
      <c r="CF457" s="2">
        <v>44368</v>
      </c>
      <c r="CI457">
        <v>2</v>
      </c>
      <c r="CJ457">
        <v>4</v>
      </c>
      <c r="CK457" t="s">
        <v>393</v>
      </c>
      <c r="CL457" t="s">
        <v>80</v>
      </c>
    </row>
    <row r="458" spans="1:90" x14ac:dyDescent="0.25">
      <c r="A458" t="s">
        <v>378</v>
      </c>
      <c r="B458" t="s">
        <v>379</v>
      </c>
      <c r="C458" t="s">
        <v>72</v>
      </c>
      <c r="E458" t="str">
        <f>"GAB2003651"</f>
        <v>GAB2003651</v>
      </c>
      <c r="F458" s="2">
        <v>44361</v>
      </c>
      <c r="G458">
        <v>202112</v>
      </c>
      <c r="H458" t="s">
        <v>127</v>
      </c>
      <c r="I458" t="s">
        <v>128</v>
      </c>
      <c r="J458" t="s">
        <v>380</v>
      </c>
      <c r="K458" t="s">
        <v>75</v>
      </c>
      <c r="L458" t="s">
        <v>90</v>
      </c>
      <c r="M458" t="s">
        <v>91</v>
      </c>
      <c r="N458" t="s">
        <v>1385</v>
      </c>
      <c r="O458" t="s">
        <v>230</v>
      </c>
      <c r="P458" t="str">
        <f>"CT066574                      "</f>
        <v xml:space="preserve">CT066574                      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0</v>
      </c>
      <c r="AL458">
        <v>0</v>
      </c>
      <c r="AM458">
        <v>19.559999999999999</v>
      </c>
      <c r="AN458">
        <v>0</v>
      </c>
      <c r="AO458">
        <v>0</v>
      </c>
      <c r="AP458">
        <v>0</v>
      </c>
      <c r="AQ458">
        <v>0</v>
      </c>
      <c r="AR458">
        <v>0</v>
      </c>
      <c r="AS458">
        <v>0</v>
      </c>
      <c r="AT458">
        <v>0</v>
      </c>
      <c r="AU458">
        <v>0</v>
      </c>
      <c r="AV458">
        <v>0</v>
      </c>
      <c r="AW458">
        <v>0</v>
      </c>
      <c r="AX458">
        <v>0</v>
      </c>
      <c r="AY458">
        <v>0</v>
      </c>
      <c r="AZ458">
        <v>0</v>
      </c>
      <c r="BA458">
        <v>0</v>
      </c>
      <c r="BB458">
        <v>0</v>
      </c>
      <c r="BC458">
        <v>0</v>
      </c>
      <c r="BD458">
        <v>0</v>
      </c>
      <c r="BE458">
        <v>0</v>
      </c>
      <c r="BF458">
        <v>0</v>
      </c>
      <c r="BG458">
        <v>0</v>
      </c>
      <c r="BH458">
        <v>1</v>
      </c>
      <c r="BI458">
        <v>0.3</v>
      </c>
      <c r="BJ458">
        <v>2.2000000000000002</v>
      </c>
      <c r="BK458">
        <v>3</v>
      </c>
      <c r="BL458">
        <v>109.6</v>
      </c>
      <c r="BM458">
        <v>16.440000000000001</v>
      </c>
      <c r="BN458">
        <v>126.04</v>
      </c>
      <c r="BO458">
        <v>126.04</v>
      </c>
      <c r="BQ458" t="s">
        <v>1386</v>
      </c>
      <c r="BR458" t="s">
        <v>383</v>
      </c>
      <c r="BS458" s="2">
        <v>44364</v>
      </c>
      <c r="BT458" s="3">
        <v>0.51111111111111118</v>
      </c>
      <c r="BU458" t="s">
        <v>353</v>
      </c>
      <c r="BV458" t="s">
        <v>79</v>
      </c>
      <c r="BY458">
        <v>11066.4</v>
      </c>
      <c r="CA458" t="s">
        <v>92</v>
      </c>
      <c r="CC458" t="s">
        <v>91</v>
      </c>
      <c r="CD458">
        <v>5201</v>
      </c>
      <c r="CE458" t="s">
        <v>704</v>
      </c>
      <c r="CF458" s="2">
        <v>44364</v>
      </c>
      <c r="CI458">
        <v>2</v>
      </c>
      <c r="CJ458">
        <v>3</v>
      </c>
      <c r="CK458" t="s">
        <v>311</v>
      </c>
      <c r="CL458" t="s">
        <v>80</v>
      </c>
    </row>
    <row r="459" spans="1:90" x14ac:dyDescent="0.25">
      <c r="A459" t="s">
        <v>378</v>
      </c>
      <c r="B459" t="s">
        <v>379</v>
      </c>
      <c r="C459" t="s">
        <v>72</v>
      </c>
      <c r="E459" t="str">
        <f>"GAB2003645"</f>
        <v>GAB2003645</v>
      </c>
      <c r="F459" s="2">
        <v>44361</v>
      </c>
      <c r="G459">
        <v>202112</v>
      </c>
      <c r="H459" t="s">
        <v>127</v>
      </c>
      <c r="I459" t="s">
        <v>128</v>
      </c>
      <c r="J459" t="s">
        <v>380</v>
      </c>
      <c r="K459" t="s">
        <v>75</v>
      </c>
      <c r="L459" t="s">
        <v>200</v>
      </c>
      <c r="M459" t="s">
        <v>201</v>
      </c>
      <c r="N459" t="s">
        <v>1387</v>
      </c>
      <c r="O459" t="s">
        <v>230</v>
      </c>
      <c r="P459" t="str">
        <f>"CT066492                      "</f>
        <v xml:space="preserve">CT066492                      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0</v>
      </c>
      <c r="AL459">
        <v>0</v>
      </c>
      <c r="AM459">
        <v>19.71</v>
      </c>
      <c r="AN459">
        <v>0</v>
      </c>
      <c r="AO459">
        <v>0</v>
      </c>
      <c r="AP459">
        <v>0</v>
      </c>
      <c r="AQ459">
        <v>0</v>
      </c>
      <c r="AR459">
        <v>0</v>
      </c>
      <c r="AS459">
        <v>0</v>
      </c>
      <c r="AT459">
        <v>0</v>
      </c>
      <c r="AU459">
        <v>0</v>
      </c>
      <c r="AV459">
        <v>0</v>
      </c>
      <c r="AW459">
        <v>0</v>
      </c>
      <c r="AX459">
        <v>0</v>
      </c>
      <c r="AY459">
        <v>0</v>
      </c>
      <c r="AZ459">
        <v>0</v>
      </c>
      <c r="BA459">
        <v>0</v>
      </c>
      <c r="BB459">
        <v>0</v>
      </c>
      <c r="BC459">
        <v>0</v>
      </c>
      <c r="BD459">
        <v>0</v>
      </c>
      <c r="BE459">
        <v>0</v>
      </c>
      <c r="BF459">
        <v>0</v>
      </c>
      <c r="BG459">
        <v>0</v>
      </c>
      <c r="BH459">
        <v>1</v>
      </c>
      <c r="BI459">
        <v>2.2000000000000002</v>
      </c>
      <c r="BJ459">
        <v>7.1</v>
      </c>
      <c r="BK459">
        <v>7</v>
      </c>
      <c r="BL459">
        <v>110.42</v>
      </c>
      <c r="BM459">
        <v>16.559999999999999</v>
      </c>
      <c r="BN459">
        <v>126.98</v>
      </c>
      <c r="BO459">
        <v>126.98</v>
      </c>
      <c r="BQ459" t="s">
        <v>1388</v>
      </c>
      <c r="BR459" t="s">
        <v>383</v>
      </c>
      <c r="BS459" s="2">
        <v>44364</v>
      </c>
      <c r="BT459" s="3">
        <v>0.51944444444444449</v>
      </c>
      <c r="BU459" t="s">
        <v>305</v>
      </c>
      <c r="BV459" t="s">
        <v>79</v>
      </c>
      <c r="BY459">
        <v>35465.4</v>
      </c>
      <c r="CA459" t="s">
        <v>248</v>
      </c>
      <c r="CC459" t="s">
        <v>201</v>
      </c>
      <c r="CD459">
        <v>1759</v>
      </c>
      <c r="CE459" t="s">
        <v>1327</v>
      </c>
      <c r="CF459" s="2">
        <v>44365</v>
      </c>
      <c r="CI459">
        <v>2</v>
      </c>
      <c r="CJ459">
        <v>3</v>
      </c>
      <c r="CK459" t="s">
        <v>234</v>
      </c>
      <c r="CL459" t="s">
        <v>80</v>
      </c>
    </row>
    <row r="460" spans="1:90" x14ac:dyDescent="0.25">
      <c r="A460" t="s">
        <v>378</v>
      </c>
      <c r="B460" t="s">
        <v>379</v>
      </c>
      <c r="C460" t="s">
        <v>72</v>
      </c>
      <c r="E460" t="str">
        <f>"GAB2003644"</f>
        <v>GAB2003644</v>
      </c>
      <c r="F460" s="2">
        <v>44361</v>
      </c>
      <c r="G460">
        <v>202112</v>
      </c>
      <c r="H460" t="s">
        <v>127</v>
      </c>
      <c r="I460" t="s">
        <v>128</v>
      </c>
      <c r="J460" t="s">
        <v>380</v>
      </c>
      <c r="K460" t="s">
        <v>75</v>
      </c>
      <c r="L460" t="s">
        <v>273</v>
      </c>
      <c r="M460" t="s">
        <v>274</v>
      </c>
      <c r="N460" t="s">
        <v>1389</v>
      </c>
      <c r="O460" t="s">
        <v>230</v>
      </c>
      <c r="P460" t="str">
        <f>"CT066558                      "</f>
        <v xml:space="preserve">CT066558                      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0</v>
      </c>
      <c r="AL460">
        <v>0</v>
      </c>
      <c r="AM460">
        <v>23.47</v>
      </c>
      <c r="AN460">
        <v>0</v>
      </c>
      <c r="AO460">
        <v>0</v>
      </c>
      <c r="AP460">
        <v>0</v>
      </c>
      <c r="AQ460">
        <v>0</v>
      </c>
      <c r="AR460">
        <v>0</v>
      </c>
      <c r="AS460">
        <v>0</v>
      </c>
      <c r="AT460">
        <v>0</v>
      </c>
      <c r="AU460">
        <v>0</v>
      </c>
      <c r="AV460">
        <v>0</v>
      </c>
      <c r="AW460">
        <v>0</v>
      </c>
      <c r="AX460">
        <v>0</v>
      </c>
      <c r="AY460">
        <v>0</v>
      </c>
      <c r="AZ460">
        <v>0</v>
      </c>
      <c r="BA460">
        <v>0</v>
      </c>
      <c r="BB460">
        <v>0</v>
      </c>
      <c r="BC460">
        <v>0</v>
      </c>
      <c r="BD460">
        <v>0</v>
      </c>
      <c r="BE460">
        <v>0</v>
      </c>
      <c r="BF460">
        <v>0</v>
      </c>
      <c r="BG460">
        <v>0</v>
      </c>
      <c r="BH460">
        <v>1</v>
      </c>
      <c r="BI460">
        <v>2.2000000000000002</v>
      </c>
      <c r="BJ460">
        <v>6.9</v>
      </c>
      <c r="BK460">
        <v>7</v>
      </c>
      <c r="BL460">
        <v>130.53</v>
      </c>
      <c r="BM460">
        <v>19.579999999999998</v>
      </c>
      <c r="BN460">
        <v>150.11000000000001</v>
      </c>
      <c r="BO460">
        <v>150.11000000000001</v>
      </c>
      <c r="BQ460" t="s">
        <v>1390</v>
      </c>
      <c r="BR460" t="s">
        <v>383</v>
      </c>
      <c r="BS460" s="2">
        <v>44364</v>
      </c>
      <c r="BT460" s="3">
        <v>0.60625000000000007</v>
      </c>
      <c r="BU460" t="s">
        <v>1391</v>
      </c>
      <c r="BV460" t="s">
        <v>79</v>
      </c>
      <c r="BY460">
        <v>34478.82</v>
      </c>
      <c r="CA460" t="s">
        <v>165</v>
      </c>
      <c r="CC460" t="s">
        <v>274</v>
      </c>
      <c r="CD460">
        <v>4404</v>
      </c>
      <c r="CE460" t="s">
        <v>1327</v>
      </c>
      <c r="CF460" s="2">
        <v>44365</v>
      </c>
      <c r="CI460">
        <v>2</v>
      </c>
      <c r="CJ460">
        <v>3</v>
      </c>
      <c r="CK460" t="s">
        <v>393</v>
      </c>
      <c r="CL460" t="s">
        <v>80</v>
      </c>
    </row>
    <row r="461" spans="1:90" x14ac:dyDescent="0.25">
      <c r="A461" t="s">
        <v>378</v>
      </c>
      <c r="B461" t="s">
        <v>379</v>
      </c>
      <c r="C461" t="s">
        <v>72</v>
      </c>
      <c r="E461" t="str">
        <f>"GAB2003697"</f>
        <v>GAB2003697</v>
      </c>
      <c r="F461" s="2">
        <v>44362</v>
      </c>
      <c r="G461">
        <v>202112</v>
      </c>
      <c r="H461" t="s">
        <v>127</v>
      </c>
      <c r="I461" t="s">
        <v>128</v>
      </c>
      <c r="J461" t="s">
        <v>380</v>
      </c>
      <c r="K461" t="s">
        <v>75</v>
      </c>
      <c r="L461" t="s">
        <v>500</v>
      </c>
      <c r="M461" t="s">
        <v>501</v>
      </c>
      <c r="N461" t="s">
        <v>502</v>
      </c>
      <c r="O461" t="s">
        <v>78</v>
      </c>
      <c r="P461" t="str">
        <f>"CT066645                      "</f>
        <v xml:space="preserve">CT066645                      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12.04</v>
      </c>
      <c r="AL461">
        <v>0</v>
      </c>
      <c r="AM461">
        <v>0</v>
      </c>
      <c r="AN461">
        <v>0</v>
      </c>
      <c r="AO461">
        <v>0</v>
      </c>
      <c r="AP461">
        <v>0</v>
      </c>
      <c r="AQ461">
        <v>0</v>
      </c>
      <c r="AR461">
        <v>0</v>
      </c>
      <c r="AS461">
        <v>0</v>
      </c>
      <c r="AT461">
        <v>0</v>
      </c>
      <c r="AU461">
        <v>0</v>
      </c>
      <c r="AV461">
        <v>0</v>
      </c>
      <c r="AW461">
        <v>0</v>
      </c>
      <c r="AX461">
        <v>0</v>
      </c>
      <c r="AY461">
        <v>0</v>
      </c>
      <c r="AZ461">
        <v>0</v>
      </c>
      <c r="BA461">
        <v>0</v>
      </c>
      <c r="BB461">
        <v>0</v>
      </c>
      <c r="BC461">
        <v>0</v>
      </c>
      <c r="BD461">
        <v>0</v>
      </c>
      <c r="BE461">
        <v>0</v>
      </c>
      <c r="BF461">
        <v>0</v>
      </c>
      <c r="BG461">
        <v>0</v>
      </c>
      <c r="BH461">
        <v>1</v>
      </c>
      <c r="BI461">
        <v>0.3</v>
      </c>
      <c r="BJ461">
        <v>2.2999999999999998</v>
      </c>
      <c r="BK461">
        <v>2.5</v>
      </c>
      <c r="BL461">
        <v>64.37</v>
      </c>
      <c r="BM461">
        <v>9.66</v>
      </c>
      <c r="BN461">
        <v>74.03</v>
      </c>
      <c r="BO461">
        <v>74.03</v>
      </c>
      <c r="BQ461" t="s">
        <v>365</v>
      </c>
      <c r="BR461" t="s">
        <v>383</v>
      </c>
      <c r="BS461" s="2">
        <v>44364</v>
      </c>
      <c r="BT461" s="3">
        <v>0.40138888888888885</v>
      </c>
      <c r="BU461" t="s">
        <v>1392</v>
      </c>
      <c r="BV461" t="s">
        <v>79</v>
      </c>
      <c r="BY461">
        <v>11705.6</v>
      </c>
      <c r="CA461" t="s">
        <v>1029</v>
      </c>
      <c r="CC461" t="s">
        <v>501</v>
      </c>
      <c r="CD461">
        <v>8301</v>
      </c>
      <c r="CE461" t="s">
        <v>774</v>
      </c>
      <c r="CF461" s="2">
        <v>44364</v>
      </c>
      <c r="CI461">
        <v>1</v>
      </c>
      <c r="CJ461">
        <v>2</v>
      </c>
      <c r="CK461">
        <v>21</v>
      </c>
      <c r="CL461" t="s">
        <v>80</v>
      </c>
    </row>
    <row r="462" spans="1:90" x14ac:dyDescent="0.25">
      <c r="A462" t="s">
        <v>378</v>
      </c>
      <c r="B462" t="s">
        <v>379</v>
      </c>
      <c r="C462" t="s">
        <v>72</v>
      </c>
      <c r="E462" t="str">
        <f>"GAB2003696"</f>
        <v>GAB2003696</v>
      </c>
      <c r="F462" s="2">
        <v>44362</v>
      </c>
      <c r="G462">
        <v>202112</v>
      </c>
      <c r="H462" t="s">
        <v>127</v>
      </c>
      <c r="I462" t="s">
        <v>128</v>
      </c>
      <c r="J462" t="s">
        <v>380</v>
      </c>
      <c r="K462" t="s">
        <v>75</v>
      </c>
      <c r="L462" t="s">
        <v>113</v>
      </c>
      <c r="M462" t="s">
        <v>114</v>
      </c>
      <c r="N462" t="s">
        <v>1054</v>
      </c>
      <c r="O462" t="s">
        <v>78</v>
      </c>
      <c r="P462" t="str">
        <f>"CT066644                      "</f>
        <v xml:space="preserve">CT066644                      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12.04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0</v>
      </c>
      <c r="AR462">
        <v>0</v>
      </c>
      <c r="AS462">
        <v>0</v>
      </c>
      <c r="AT462">
        <v>0</v>
      </c>
      <c r="AU462">
        <v>0</v>
      </c>
      <c r="AV462">
        <v>0</v>
      </c>
      <c r="AW462">
        <v>0</v>
      </c>
      <c r="AX462">
        <v>0</v>
      </c>
      <c r="AY462">
        <v>0</v>
      </c>
      <c r="AZ462">
        <v>0</v>
      </c>
      <c r="BA462">
        <v>0</v>
      </c>
      <c r="BB462">
        <v>0</v>
      </c>
      <c r="BC462">
        <v>0</v>
      </c>
      <c r="BD462">
        <v>0</v>
      </c>
      <c r="BE462">
        <v>0</v>
      </c>
      <c r="BF462">
        <v>0</v>
      </c>
      <c r="BG462">
        <v>0</v>
      </c>
      <c r="BH462">
        <v>1</v>
      </c>
      <c r="BI462">
        <v>0.4</v>
      </c>
      <c r="BJ462">
        <v>2.4</v>
      </c>
      <c r="BK462">
        <v>2.5</v>
      </c>
      <c r="BL462">
        <v>64.37</v>
      </c>
      <c r="BM462">
        <v>9.66</v>
      </c>
      <c r="BN462">
        <v>74.03</v>
      </c>
      <c r="BO462">
        <v>74.03</v>
      </c>
      <c r="BQ462" t="s">
        <v>700</v>
      </c>
      <c r="BR462" t="s">
        <v>383</v>
      </c>
      <c r="BS462" s="2">
        <v>44364</v>
      </c>
      <c r="BT462" s="3">
        <v>0.35972222222222222</v>
      </c>
      <c r="BU462" t="s">
        <v>1393</v>
      </c>
      <c r="BV462" t="s">
        <v>79</v>
      </c>
      <c r="BY462">
        <v>11767.14</v>
      </c>
      <c r="BZ462" t="s">
        <v>30</v>
      </c>
      <c r="CA462" t="s">
        <v>294</v>
      </c>
      <c r="CC462" t="s">
        <v>114</v>
      </c>
      <c r="CD462">
        <v>1475</v>
      </c>
      <c r="CE462" t="s">
        <v>478</v>
      </c>
      <c r="CF462" s="2">
        <v>44364</v>
      </c>
      <c r="CI462">
        <v>1</v>
      </c>
      <c r="CJ462">
        <v>2</v>
      </c>
      <c r="CK462">
        <v>21</v>
      </c>
      <c r="CL462" t="s">
        <v>80</v>
      </c>
    </row>
    <row r="463" spans="1:90" x14ac:dyDescent="0.25">
      <c r="A463" t="s">
        <v>378</v>
      </c>
      <c r="B463" t="s">
        <v>379</v>
      </c>
      <c r="C463" t="s">
        <v>72</v>
      </c>
      <c r="E463" t="str">
        <f>"GAB2003695"</f>
        <v>GAB2003695</v>
      </c>
      <c r="F463" s="2">
        <v>44362</v>
      </c>
      <c r="G463">
        <v>202112</v>
      </c>
      <c r="H463" t="s">
        <v>127</v>
      </c>
      <c r="I463" t="s">
        <v>128</v>
      </c>
      <c r="J463" t="s">
        <v>380</v>
      </c>
      <c r="K463" t="s">
        <v>75</v>
      </c>
      <c r="L463" t="s">
        <v>1190</v>
      </c>
      <c r="M463" t="s">
        <v>1191</v>
      </c>
      <c r="N463" t="s">
        <v>1192</v>
      </c>
      <c r="O463" t="s">
        <v>78</v>
      </c>
      <c r="P463" t="str">
        <f>"CT066643                      "</f>
        <v xml:space="preserve">CT066643                      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22.87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0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0</v>
      </c>
      <c r="BC463">
        <v>0</v>
      </c>
      <c r="BD463">
        <v>0</v>
      </c>
      <c r="BE463">
        <v>0</v>
      </c>
      <c r="BF463">
        <v>0</v>
      </c>
      <c r="BG463">
        <v>0</v>
      </c>
      <c r="BH463">
        <v>1</v>
      </c>
      <c r="BI463">
        <v>0.3</v>
      </c>
      <c r="BJ463">
        <v>2.5</v>
      </c>
      <c r="BK463">
        <v>2.5</v>
      </c>
      <c r="BL463">
        <v>122.31</v>
      </c>
      <c r="BM463">
        <v>18.350000000000001</v>
      </c>
      <c r="BN463">
        <v>140.66</v>
      </c>
      <c r="BO463">
        <v>140.66</v>
      </c>
      <c r="BQ463" t="s">
        <v>1193</v>
      </c>
      <c r="BR463" t="s">
        <v>383</v>
      </c>
      <c r="BS463" s="2">
        <v>44364</v>
      </c>
      <c r="BT463" s="3">
        <v>0.46597222222222223</v>
      </c>
      <c r="BU463" t="s">
        <v>1394</v>
      </c>
      <c r="BV463" t="s">
        <v>79</v>
      </c>
      <c r="BY463">
        <v>12445.16</v>
      </c>
      <c r="CA463" t="s">
        <v>1395</v>
      </c>
      <c r="CC463" t="s">
        <v>1191</v>
      </c>
      <c r="CD463">
        <v>8800</v>
      </c>
      <c r="CE463" t="s">
        <v>774</v>
      </c>
      <c r="CF463" s="2">
        <v>44368</v>
      </c>
      <c r="CI463">
        <v>3</v>
      </c>
      <c r="CJ463">
        <v>2</v>
      </c>
      <c r="CK463">
        <v>23</v>
      </c>
      <c r="CL463" t="s">
        <v>80</v>
      </c>
    </row>
    <row r="464" spans="1:90" x14ac:dyDescent="0.25">
      <c r="A464" t="s">
        <v>378</v>
      </c>
      <c r="B464" t="s">
        <v>379</v>
      </c>
      <c r="C464" t="s">
        <v>72</v>
      </c>
      <c r="E464" t="str">
        <f>"GAB2003688"</f>
        <v>GAB2003688</v>
      </c>
      <c r="F464" s="2">
        <v>44362</v>
      </c>
      <c r="G464">
        <v>202112</v>
      </c>
      <c r="H464" t="s">
        <v>127</v>
      </c>
      <c r="I464" t="s">
        <v>128</v>
      </c>
      <c r="J464" t="s">
        <v>380</v>
      </c>
      <c r="K464" t="s">
        <v>75</v>
      </c>
      <c r="L464" t="s">
        <v>127</v>
      </c>
      <c r="M464" t="s">
        <v>128</v>
      </c>
      <c r="N464" t="s">
        <v>740</v>
      </c>
      <c r="O464" t="s">
        <v>78</v>
      </c>
      <c r="P464" t="str">
        <f>"CT066640                      "</f>
        <v xml:space="preserve">CT066640                      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7.52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0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0</v>
      </c>
      <c r="AY464">
        <v>0</v>
      </c>
      <c r="AZ464">
        <v>0</v>
      </c>
      <c r="BA464">
        <v>0</v>
      </c>
      <c r="BB464">
        <v>0</v>
      </c>
      <c r="BC464">
        <v>0</v>
      </c>
      <c r="BD464">
        <v>0</v>
      </c>
      <c r="BE464">
        <v>0</v>
      </c>
      <c r="BF464">
        <v>0</v>
      </c>
      <c r="BG464">
        <v>0</v>
      </c>
      <c r="BH464">
        <v>1</v>
      </c>
      <c r="BI464">
        <v>0.2</v>
      </c>
      <c r="BJ464">
        <v>1.7</v>
      </c>
      <c r="BK464">
        <v>2</v>
      </c>
      <c r="BL464">
        <v>40.229999999999997</v>
      </c>
      <c r="BM464">
        <v>6.03</v>
      </c>
      <c r="BN464">
        <v>46.26</v>
      </c>
      <c r="BO464">
        <v>46.26</v>
      </c>
      <c r="BQ464" t="s">
        <v>741</v>
      </c>
      <c r="BR464" t="s">
        <v>383</v>
      </c>
      <c r="BS464" s="2">
        <v>44364</v>
      </c>
      <c r="BT464" s="3">
        <v>0.42430555555555555</v>
      </c>
      <c r="BU464" t="s">
        <v>1333</v>
      </c>
      <c r="BV464" t="s">
        <v>79</v>
      </c>
      <c r="BY464">
        <v>8626.5</v>
      </c>
      <c r="CA464" t="s">
        <v>321</v>
      </c>
      <c r="CC464" t="s">
        <v>128</v>
      </c>
      <c r="CD464">
        <v>7441</v>
      </c>
      <c r="CE464" t="s">
        <v>505</v>
      </c>
      <c r="CF464" s="2">
        <v>44365</v>
      </c>
      <c r="CI464">
        <v>1</v>
      </c>
      <c r="CJ464">
        <v>2</v>
      </c>
      <c r="CK464">
        <v>22</v>
      </c>
      <c r="CL464" t="s">
        <v>80</v>
      </c>
    </row>
    <row r="465" spans="1:90" x14ac:dyDescent="0.25">
      <c r="A465" t="s">
        <v>378</v>
      </c>
      <c r="B465" t="s">
        <v>379</v>
      </c>
      <c r="C465" t="s">
        <v>72</v>
      </c>
      <c r="E465" t="str">
        <f>"GAB2003687"</f>
        <v>GAB2003687</v>
      </c>
      <c r="F465" s="2">
        <v>44362</v>
      </c>
      <c r="G465">
        <v>202112</v>
      </c>
      <c r="H465" t="s">
        <v>127</v>
      </c>
      <c r="I465" t="s">
        <v>128</v>
      </c>
      <c r="J465" t="s">
        <v>380</v>
      </c>
      <c r="K465" t="s">
        <v>75</v>
      </c>
      <c r="L465" t="s">
        <v>714</v>
      </c>
      <c r="M465" t="s">
        <v>715</v>
      </c>
      <c r="N465" t="s">
        <v>1331</v>
      </c>
      <c r="O465" t="s">
        <v>78</v>
      </c>
      <c r="P465" t="str">
        <f>"CT066639                      "</f>
        <v xml:space="preserve">CT066639                      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22.87</v>
      </c>
      <c r="AL465">
        <v>0</v>
      </c>
      <c r="AM465">
        <v>0</v>
      </c>
      <c r="AN465">
        <v>0</v>
      </c>
      <c r="AO465">
        <v>0</v>
      </c>
      <c r="AP465">
        <v>0</v>
      </c>
      <c r="AQ465">
        <v>0</v>
      </c>
      <c r="AR465">
        <v>0</v>
      </c>
      <c r="AS465">
        <v>0</v>
      </c>
      <c r="AT465">
        <v>0</v>
      </c>
      <c r="AU465">
        <v>0</v>
      </c>
      <c r="AV465">
        <v>0</v>
      </c>
      <c r="AW465">
        <v>0</v>
      </c>
      <c r="AX465">
        <v>0</v>
      </c>
      <c r="AY465">
        <v>0</v>
      </c>
      <c r="AZ465">
        <v>0</v>
      </c>
      <c r="BA465">
        <v>0</v>
      </c>
      <c r="BB465">
        <v>0</v>
      </c>
      <c r="BC465">
        <v>0</v>
      </c>
      <c r="BD465">
        <v>0</v>
      </c>
      <c r="BE465">
        <v>0</v>
      </c>
      <c r="BF465">
        <v>0</v>
      </c>
      <c r="BG465">
        <v>0</v>
      </c>
      <c r="BH465">
        <v>1</v>
      </c>
      <c r="BI465">
        <v>0.3</v>
      </c>
      <c r="BJ465">
        <v>2.2000000000000002</v>
      </c>
      <c r="BK465">
        <v>2.5</v>
      </c>
      <c r="BL465">
        <v>122.31</v>
      </c>
      <c r="BM465">
        <v>18.350000000000001</v>
      </c>
      <c r="BN465">
        <v>140.66</v>
      </c>
      <c r="BO465">
        <v>140.66</v>
      </c>
      <c r="BQ465" t="s">
        <v>717</v>
      </c>
      <c r="BR465" t="s">
        <v>383</v>
      </c>
      <c r="BS465" s="2">
        <v>44364</v>
      </c>
      <c r="BT465" s="3">
        <v>0.42638888888888887</v>
      </c>
      <c r="BU465" t="s">
        <v>1396</v>
      </c>
      <c r="BV465" t="s">
        <v>79</v>
      </c>
      <c r="BY465">
        <v>11153.7</v>
      </c>
      <c r="BZ465" t="s">
        <v>30</v>
      </c>
      <c r="CA465" t="s">
        <v>1397</v>
      </c>
      <c r="CC465" t="s">
        <v>715</v>
      </c>
      <c r="CD465">
        <v>2745</v>
      </c>
      <c r="CE465" t="s">
        <v>505</v>
      </c>
      <c r="CF465" s="2">
        <v>44365</v>
      </c>
      <c r="CI465">
        <v>1</v>
      </c>
      <c r="CJ465">
        <v>2</v>
      </c>
      <c r="CK465">
        <v>23</v>
      </c>
      <c r="CL465" t="s">
        <v>80</v>
      </c>
    </row>
    <row r="466" spans="1:90" x14ac:dyDescent="0.25">
      <c r="A466" t="s">
        <v>378</v>
      </c>
      <c r="B466" t="s">
        <v>379</v>
      </c>
      <c r="C466" t="s">
        <v>72</v>
      </c>
      <c r="E466" t="str">
        <f>"GAB2003686"</f>
        <v>GAB2003686</v>
      </c>
      <c r="F466" s="2">
        <v>44362</v>
      </c>
      <c r="G466">
        <v>202112</v>
      </c>
      <c r="H466" t="s">
        <v>127</v>
      </c>
      <c r="I466" t="s">
        <v>128</v>
      </c>
      <c r="J466" t="s">
        <v>380</v>
      </c>
      <c r="K466" t="s">
        <v>75</v>
      </c>
      <c r="L466" t="s">
        <v>196</v>
      </c>
      <c r="M466" t="s">
        <v>197</v>
      </c>
      <c r="N466" t="s">
        <v>743</v>
      </c>
      <c r="O466" t="s">
        <v>78</v>
      </c>
      <c r="P466" t="str">
        <f>"CT066637                      "</f>
        <v xml:space="preserve">CT066637                      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18.66</v>
      </c>
      <c r="AL466">
        <v>0</v>
      </c>
      <c r="AM466">
        <v>0</v>
      </c>
      <c r="AN466">
        <v>0</v>
      </c>
      <c r="AO466">
        <v>0</v>
      </c>
      <c r="AP466">
        <v>0</v>
      </c>
      <c r="AQ466">
        <v>0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0</v>
      </c>
      <c r="AY466">
        <v>0</v>
      </c>
      <c r="AZ466">
        <v>0</v>
      </c>
      <c r="BA466">
        <v>0</v>
      </c>
      <c r="BB466">
        <v>0</v>
      </c>
      <c r="BC466">
        <v>0</v>
      </c>
      <c r="BD466">
        <v>0</v>
      </c>
      <c r="BE466">
        <v>0</v>
      </c>
      <c r="BF466">
        <v>0</v>
      </c>
      <c r="BG466">
        <v>0</v>
      </c>
      <c r="BH466">
        <v>1</v>
      </c>
      <c r="BI466">
        <v>0.2</v>
      </c>
      <c r="BJ466">
        <v>1.9</v>
      </c>
      <c r="BK466">
        <v>2</v>
      </c>
      <c r="BL466">
        <v>99.78</v>
      </c>
      <c r="BM466">
        <v>14.97</v>
      </c>
      <c r="BN466">
        <v>114.75</v>
      </c>
      <c r="BO466">
        <v>114.75</v>
      </c>
      <c r="BQ466" t="s">
        <v>744</v>
      </c>
      <c r="BR466" t="s">
        <v>383</v>
      </c>
      <c r="BS466" s="2">
        <v>44364</v>
      </c>
      <c r="BT466" s="3">
        <v>0.51180555555555551</v>
      </c>
      <c r="BU466" t="s">
        <v>1398</v>
      </c>
      <c r="BV466" t="s">
        <v>79</v>
      </c>
      <c r="BY466">
        <v>9522.4599999999991</v>
      </c>
      <c r="CA466" t="s">
        <v>198</v>
      </c>
      <c r="CC466" t="s">
        <v>197</v>
      </c>
      <c r="CD466">
        <v>555</v>
      </c>
      <c r="CE466" t="s">
        <v>515</v>
      </c>
      <c r="CF466" s="2">
        <v>44364</v>
      </c>
      <c r="CI466">
        <v>1</v>
      </c>
      <c r="CJ466">
        <v>2</v>
      </c>
      <c r="CK466">
        <v>23</v>
      </c>
      <c r="CL466" t="s">
        <v>80</v>
      </c>
    </row>
    <row r="467" spans="1:90" x14ac:dyDescent="0.25">
      <c r="A467" t="s">
        <v>378</v>
      </c>
      <c r="B467" t="s">
        <v>379</v>
      </c>
      <c r="C467" t="s">
        <v>72</v>
      </c>
      <c r="E467" t="str">
        <f>"GAB2003685"</f>
        <v>GAB2003685</v>
      </c>
      <c r="F467" s="2">
        <v>44362</v>
      </c>
      <c r="G467">
        <v>202112</v>
      </c>
      <c r="H467" t="s">
        <v>127</v>
      </c>
      <c r="I467" t="s">
        <v>128</v>
      </c>
      <c r="J467" t="s">
        <v>380</v>
      </c>
      <c r="K467" t="s">
        <v>75</v>
      </c>
      <c r="L467" t="s">
        <v>109</v>
      </c>
      <c r="M467" t="s">
        <v>110</v>
      </c>
      <c r="N467" t="s">
        <v>1399</v>
      </c>
      <c r="O467" t="s">
        <v>78</v>
      </c>
      <c r="P467" t="str">
        <f>"CT066635                      "</f>
        <v xml:space="preserve">CT066635                      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12.04</v>
      </c>
      <c r="AL467">
        <v>0</v>
      </c>
      <c r="AM467">
        <v>0</v>
      </c>
      <c r="AN467">
        <v>0</v>
      </c>
      <c r="AO467">
        <v>0</v>
      </c>
      <c r="AP467">
        <v>0</v>
      </c>
      <c r="AQ467">
        <v>0</v>
      </c>
      <c r="AR467">
        <v>0</v>
      </c>
      <c r="AS467">
        <v>0</v>
      </c>
      <c r="AT467">
        <v>0</v>
      </c>
      <c r="AU467">
        <v>0</v>
      </c>
      <c r="AV467">
        <v>0</v>
      </c>
      <c r="AW467">
        <v>0</v>
      </c>
      <c r="AX467">
        <v>0</v>
      </c>
      <c r="AY467">
        <v>0</v>
      </c>
      <c r="AZ467">
        <v>0</v>
      </c>
      <c r="BA467">
        <v>0</v>
      </c>
      <c r="BB467">
        <v>0</v>
      </c>
      <c r="BC467">
        <v>0</v>
      </c>
      <c r="BD467">
        <v>0</v>
      </c>
      <c r="BE467">
        <v>0</v>
      </c>
      <c r="BF467">
        <v>0</v>
      </c>
      <c r="BG467">
        <v>0</v>
      </c>
      <c r="BH467">
        <v>1</v>
      </c>
      <c r="BI467">
        <v>0.2</v>
      </c>
      <c r="BJ467">
        <v>2.2000000000000002</v>
      </c>
      <c r="BK467">
        <v>2.5</v>
      </c>
      <c r="BL467">
        <v>64.37</v>
      </c>
      <c r="BM467">
        <v>9.66</v>
      </c>
      <c r="BN467">
        <v>74.03</v>
      </c>
      <c r="BO467">
        <v>74.03</v>
      </c>
      <c r="BQ467" t="s">
        <v>431</v>
      </c>
      <c r="BR467" t="s">
        <v>383</v>
      </c>
      <c r="BS467" s="2">
        <v>44364</v>
      </c>
      <c r="BT467" s="3">
        <v>0.43472222222222223</v>
      </c>
      <c r="BU467" t="s">
        <v>1400</v>
      </c>
      <c r="BV467" t="s">
        <v>79</v>
      </c>
      <c r="BY467">
        <v>10988.46</v>
      </c>
      <c r="CA467" t="s">
        <v>254</v>
      </c>
      <c r="CC467" t="s">
        <v>110</v>
      </c>
      <c r="CD467">
        <v>2021</v>
      </c>
      <c r="CE467" t="s">
        <v>515</v>
      </c>
      <c r="CF467" s="2">
        <v>44364</v>
      </c>
      <c r="CI467">
        <v>1</v>
      </c>
      <c r="CJ467">
        <v>2</v>
      </c>
      <c r="CK467">
        <v>21</v>
      </c>
      <c r="CL467" t="s">
        <v>80</v>
      </c>
    </row>
    <row r="468" spans="1:90" x14ac:dyDescent="0.25">
      <c r="A468" t="s">
        <v>378</v>
      </c>
      <c r="B468" t="s">
        <v>379</v>
      </c>
      <c r="C468" t="s">
        <v>72</v>
      </c>
      <c r="E468" t="str">
        <f>"GAB2003684"</f>
        <v>GAB2003684</v>
      </c>
      <c r="F468" s="2">
        <v>44362</v>
      </c>
      <c r="G468">
        <v>202112</v>
      </c>
      <c r="H468" t="s">
        <v>127</v>
      </c>
      <c r="I468" t="s">
        <v>128</v>
      </c>
      <c r="J468" t="s">
        <v>380</v>
      </c>
      <c r="K468" t="s">
        <v>75</v>
      </c>
      <c r="L468" t="s">
        <v>147</v>
      </c>
      <c r="M468" t="s">
        <v>148</v>
      </c>
      <c r="N468" t="s">
        <v>1021</v>
      </c>
      <c r="O468" t="s">
        <v>78</v>
      </c>
      <c r="P468" t="str">
        <f>"CT066624                      "</f>
        <v xml:space="preserve">CT066624                      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0</v>
      </c>
      <c r="AH468">
        <v>0</v>
      </c>
      <c r="AI468">
        <v>0</v>
      </c>
      <c r="AJ468">
        <v>0</v>
      </c>
      <c r="AK468">
        <v>22.87</v>
      </c>
      <c r="AL468">
        <v>0</v>
      </c>
      <c r="AM468">
        <v>0</v>
      </c>
      <c r="AN468">
        <v>0</v>
      </c>
      <c r="AO468">
        <v>0</v>
      </c>
      <c r="AP468">
        <v>0</v>
      </c>
      <c r="AQ468">
        <v>0</v>
      </c>
      <c r="AR468">
        <v>0</v>
      </c>
      <c r="AS468">
        <v>0</v>
      </c>
      <c r="AT468">
        <v>0</v>
      </c>
      <c r="AU468">
        <v>0</v>
      </c>
      <c r="AV468">
        <v>0</v>
      </c>
      <c r="AW468">
        <v>0</v>
      </c>
      <c r="AX468">
        <v>0</v>
      </c>
      <c r="AY468">
        <v>0</v>
      </c>
      <c r="AZ468">
        <v>0</v>
      </c>
      <c r="BA468">
        <v>0</v>
      </c>
      <c r="BB468">
        <v>0</v>
      </c>
      <c r="BC468">
        <v>0</v>
      </c>
      <c r="BD468">
        <v>0</v>
      </c>
      <c r="BE468">
        <v>0</v>
      </c>
      <c r="BF468">
        <v>0</v>
      </c>
      <c r="BG468">
        <v>0</v>
      </c>
      <c r="BH468">
        <v>1</v>
      </c>
      <c r="BI468">
        <v>0.2</v>
      </c>
      <c r="BJ468">
        <v>2.1</v>
      </c>
      <c r="BK468">
        <v>2.5</v>
      </c>
      <c r="BL468">
        <v>122.31</v>
      </c>
      <c r="BM468">
        <v>18.350000000000001</v>
      </c>
      <c r="BN468">
        <v>140.66</v>
      </c>
      <c r="BO468">
        <v>140.66</v>
      </c>
      <c r="BQ468" t="s">
        <v>1022</v>
      </c>
      <c r="BR468" t="s">
        <v>383</v>
      </c>
      <c r="BS468" s="2">
        <v>44364</v>
      </c>
      <c r="BT468" s="3">
        <v>0.41180555555555554</v>
      </c>
      <c r="BU468" t="s">
        <v>1023</v>
      </c>
      <c r="BV468" t="s">
        <v>79</v>
      </c>
      <c r="BY468">
        <v>10720</v>
      </c>
      <c r="BZ468" t="s">
        <v>30</v>
      </c>
      <c r="CA468" t="s">
        <v>149</v>
      </c>
      <c r="CC468" t="s">
        <v>148</v>
      </c>
      <c r="CD468">
        <v>250</v>
      </c>
      <c r="CE468" t="s">
        <v>515</v>
      </c>
      <c r="CF468" s="2">
        <v>44364</v>
      </c>
      <c r="CI468">
        <v>1</v>
      </c>
      <c r="CJ468">
        <v>2</v>
      </c>
      <c r="CK468">
        <v>23</v>
      </c>
      <c r="CL468" t="s">
        <v>80</v>
      </c>
    </row>
    <row r="469" spans="1:90" x14ac:dyDescent="0.25">
      <c r="A469" t="s">
        <v>378</v>
      </c>
      <c r="B469" t="s">
        <v>379</v>
      </c>
      <c r="C469" t="s">
        <v>72</v>
      </c>
      <c r="E469" t="str">
        <f>"GAB2003682"</f>
        <v>GAB2003682</v>
      </c>
      <c r="F469" s="2">
        <v>44362</v>
      </c>
      <c r="G469">
        <v>202112</v>
      </c>
      <c r="H469" t="s">
        <v>127</v>
      </c>
      <c r="I469" t="s">
        <v>128</v>
      </c>
      <c r="J469" t="s">
        <v>380</v>
      </c>
      <c r="K469" t="s">
        <v>75</v>
      </c>
      <c r="L469" t="s">
        <v>355</v>
      </c>
      <c r="M469" t="s">
        <v>356</v>
      </c>
      <c r="N469" t="s">
        <v>1401</v>
      </c>
      <c r="O469" t="s">
        <v>78</v>
      </c>
      <c r="P469" t="str">
        <f>"003767                        "</f>
        <v xml:space="preserve">003767                        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0</v>
      </c>
      <c r="AH469">
        <v>0</v>
      </c>
      <c r="AI469">
        <v>0</v>
      </c>
      <c r="AJ469">
        <v>0</v>
      </c>
      <c r="AK469">
        <v>22.87</v>
      </c>
      <c r="AL469">
        <v>0</v>
      </c>
      <c r="AM469">
        <v>0</v>
      </c>
      <c r="AN469">
        <v>0</v>
      </c>
      <c r="AO469">
        <v>0</v>
      </c>
      <c r="AP469">
        <v>0</v>
      </c>
      <c r="AQ469">
        <v>0</v>
      </c>
      <c r="AR469">
        <v>0</v>
      </c>
      <c r="AS469">
        <v>0</v>
      </c>
      <c r="AT469">
        <v>0</v>
      </c>
      <c r="AU469">
        <v>0</v>
      </c>
      <c r="AV469">
        <v>0</v>
      </c>
      <c r="AW469">
        <v>0</v>
      </c>
      <c r="AX469">
        <v>0</v>
      </c>
      <c r="AY469">
        <v>0</v>
      </c>
      <c r="AZ469">
        <v>0</v>
      </c>
      <c r="BA469">
        <v>0</v>
      </c>
      <c r="BB469">
        <v>0</v>
      </c>
      <c r="BC469">
        <v>0</v>
      </c>
      <c r="BD469">
        <v>0</v>
      </c>
      <c r="BE469">
        <v>0</v>
      </c>
      <c r="BF469">
        <v>0</v>
      </c>
      <c r="BG469">
        <v>0</v>
      </c>
      <c r="BH469">
        <v>1</v>
      </c>
      <c r="BI469">
        <v>0.1</v>
      </c>
      <c r="BJ469">
        <v>2.5</v>
      </c>
      <c r="BK469">
        <v>2.5</v>
      </c>
      <c r="BL469">
        <v>122.31</v>
      </c>
      <c r="BM469">
        <v>18.350000000000001</v>
      </c>
      <c r="BN469">
        <v>140.66</v>
      </c>
      <c r="BO469">
        <v>140.66</v>
      </c>
      <c r="BQ469" t="s">
        <v>526</v>
      </c>
      <c r="BR469" t="s">
        <v>383</v>
      </c>
      <c r="BS469" s="2">
        <v>44364</v>
      </c>
      <c r="BT469" s="3">
        <v>0.53541666666666665</v>
      </c>
      <c r="BU469" t="s">
        <v>1402</v>
      </c>
      <c r="BV469" t="s">
        <v>79</v>
      </c>
      <c r="BY469">
        <v>12495.83</v>
      </c>
      <c r="CA469" t="s">
        <v>182</v>
      </c>
      <c r="CC469" t="s">
        <v>356</v>
      </c>
      <c r="CD469">
        <v>4275</v>
      </c>
      <c r="CE469" t="s">
        <v>505</v>
      </c>
      <c r="CF469" s="2">
        <v>44365</v>
      </c>
      <c r="CI469">
        <v>2</v>
      </c>
      <c r="CJ469">
        <v>2</v>
      </c>
      <c r="CK469">
        <v>23</v>
      </c>
      <c r="CL469" t="s">
        <v>80</v>
      </c>
    </row>
    <row r="470" spans="1:90" x14ac:dyDescent="0.25">
      <c r="A470" t="s">
        <v>378</v>
      </c>
      <c r="B470" t="s">
        <v>379</v>
      </c>
      <c r="C470" t="s">
        <v>72</v>
      </c>
      <c r="E470" t="str">
        <f>"GAB2003681"</f>
        <v>GAB2003681</v>
      </c>
      <c r="F470" s="2">
        <v>44362</v>
      </c>
      <c r="G470">
        <v>202112</v>
      </c>
      <c r="H470" t="s">
        <v>127</v>
      </c>
      <c r="I470" t="s">
        <v>128</v>
      </c>
      <c r="J470" t="s">
        <v>380</v>
      </c>
      <c r="K470" t="s">
        <v>75</v>
      </c>
      <c r="L470" t="s">
        <v>127</v>
      </c>
      <c r="M470" t="s">
        <v>128</v>
      </c>
      <c r="N470" t="s">
        <v>1120</v>
      </c>
      <c r="O470" t="s">
        <v>262</v>
      </c>
      <c r="P470" t="str">
        <f>"003766                        "</f>
        <v xml:space="preserve">003766                        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7.52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0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0</v>
      </c>
      <c r="AY470">
        <v>0</v>
      </c>
      <c r="AZ470">
        <v>0</v>
      </c>
      <c r="BA470">
        <v>0</v>
      </c>
      <c r="BB470">
        <v>0</v>
      </c>
      <c r="BC470">
        <v>0</v>
      </c>
      <c r="BD470">
        <v>0</v>
      </c>
      <c r="BE470">
        <v>0</v>
      </c>
      <c r="BF470">
        <v>0</v>
      </c>
      <c r="BG470">
        <v>0</v>
      </c>
      <c r="BH470">
        <v>1</v>
      </c>
      <c r="BI470">
        <v>2.7</v>
      </c>
      <c r="BJ470">
        <v>6.7</v>
      </c>
      <c r="BK470">
        <v>7</v>
      </c>
      <c r="BL470">
        <v>40.229999999999997</v>
      </c>
      <c r="BM470">
        <v>6.03</v>
      </c>
      <c r="BN470">
        <v>46.26</v>
      </c>
      <c r="BO470">
        <v>46.26</v>
      </c>
      <c r="BQ470" t="s">
        <v>1121</v>
      </c>
      <c r="BR470" t="s">
        <v>383</v>
      </c>
      <c r="BS470" s="2">
        <v>44364</v>
      </c>
      <c r="BT470" s="3">
        <v>0.64097222222222217</v>
      </c>
      <c r="BU470" t="s">
        <v>1403</v>
      </c>
      <c r="BV470" t="s">
        <v>80</v>
      </c>
      <c r="BW470" t="s">
        <v>111</v>
      </c>
      <c r="BX470" t="s">
        <v>136</v>
      </c>
      <c r="BY470">
        <v>33696</v>
      </c>
      <c r="BZ470" t="s">
        <v>30</v>
      </c>
      <c r="CA470" t="s">
        <v>1122</v>
      </c>
      <c r="CC470" t="s">
        <v>128</v>
      </c>
      <c r="CD470">
        <v>7784</v>
      </c>
      <c r="CE470" t="s">
        <v>1404</v>
      </c>
      <c r="CF470" s="2">
        <v>44365</v>
      </c>
      <c r="CI470">
        <v>1</v>
      </c>
      <c r="CJ470">
        <v>2</v>
      </c>
      <c r="CK470">
        <v>32</v>
      </c>
      <c r="CL470" t="s">
        <v>80</v>
      </c>
    </row>
    <row r="471" spans="1:90" x14ac:dyDescent="0.25">
      <c r="A471" t="s">
        <v>378</v>
      </c>
      <c r="B471" t="s">
        <v>379</v>
      </c>
      <c r="C471" t="s">
        <v>72</v>
      </c>
      <c r="E471" t="str">
        <f>"GAB2003680"</f>
        <v>GAB2003680</v>
      </c>
      <c r="F471" s="2">
        <v>44362</v>
      </c>
      <c r="G471">
        <v>202112</v>
      </c>
      <c r="H471" t="s">
        <v>127</v>
      </c>
      <c r="I471" t="s">
        <v>128</v>
      </c>
      <c r="J471" t="s">
        <v>380</v>
      </c>
      <c r="K471" t="s">
        <v>75</v>
      </c>
      <c r="L471" t="s">
        <v>73</v>
      </c>
      <c r="M471" t="s">
        <v>74</v>
      </c>
      <c r="N471" t="s">
        <v>937</v>
      </c>
      <c r="O471" t="s">
        <v>78</v>
      </c>
      <c r="P471" t="str">
        <f>"003701                        "</f>
        <v xml:space="preserve">003701                        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0</v>
      </c>
      <c r="AH471">
        <v>0</v>
      </c>
      <c r="AI471">
        <v>0</v>
      </c>
      <c r="AJ471">
        <v>0</v>
      </c>
      <c r="AK471">
        <v>9.6300000000000008</v>
      </c>
      <c r="AL471">
        <v>0</v>
      </c>
      <c r="AM471">
        <v>0</v>
      </c>
      <c r="AN471">
        <v>0</v>
      </c>
      <c r="AO471">
        <v>0</v>
      </c>
      <c r="AP471">
        <v>0</v>
      </c>
      <c r="AQ471">
        <v>0</v>
      </c>
      <c r="AR471">
        <v>0</v>
      </c>
      <c r="AS471">
        <v>0</v>
      </c>
      <c r="AT471">
        <v>0</v>
      </c>
      <c r="AU471">
        <v>0</v>
      </c>
      <c r="AV471">
        <v>0</v>
      </c>
      <c r="AW471">
        <v>0</v>
      </c>
      <c r="AX471">
        <v>0</v>
      </c>
      <c r="AY471">
        <v>0</v>
      </c>
      <c r="AZ471">
        <v>0</v>
      </c>
      <c r="BA471">
        <v>0</v>
      </c>
      <c r="BB471">
        <v>0</v>
      </c>
      <c r="BC471">
        <v>0</v>
      </c>
      <c r="BD471">
        <v>0</v>
      </c>
      <c r="BE471">
        <v>0</v>
      </c>
      <c r="BF471">
        <v>0</v>
      </c>
      <c r="BG471">
        <v>0</v>
      </c>
      <c r="BH471">
        <v>1</v>
      </c>
      <c r="BI471">
        <v>0.2</v>
      </c>
      <c r="BJ471">
        <v>1.6</v>
      </c>
      <c r="BK471">
        <v>2</v>
      </c>
      <c r="BL471">
        <v>51.5</v>
      </c>
      <c r="BM471">
        <v>7.73</v>
      </c>
      <c r="BN471">
        <v>59.23</v>
      </c>
      <c r="BO471">
        <v>59.23</v>
      </c>
      <c r="BQ471" t="s">
        <v>1114</v>
      </c>
      <c r="BR471" t="s">
        <v>383</v>
      </c>
      <c r="BS471" s="2">
        <v>44364</v>
      </c>
      <c r="BT471" s="3">
        <v>0.375</v>
      </c>
      <c r="BU471" t="s">
        <v>206</v>
      </c>
      <c r="BV471" t="s">
        <v>79</v>
      </c>
      <c r="BY471">
        <v>7829.25</v>
      </c>
      <c r="CA471" t="s">
        <v>1115</v>
      </c>
      <c r="CC471" t="s">
        <v>74</v>
      </c>
      <c r="CD471">
        <v>2</v>
      </c>
      <c r="CE471" t="s">
        <v>515</v>
      </c>
      <c r="CF471" s="2">
        <v>44364</v>
      </c>
      <c r="CI471">
        <v>1</v>
      </c>
      <c r="CJ471">
        <v>2</v>
      </c>
      <c r="CK471">
        <v>21</v>
      </c>
      <c r="CL471" t="s">
        <v>80</v>
      </c>
    </row>
    <row r="472" spans="1:90" x14ac:dyDescent="0.25">
      <c r="A472" t="s">
        <v>378</v>
      </c>
      <c r="B472" t="s">
        <v>379</v>
      </c>
      <c r="C472" t="s">
        <v>72</v>
      </c>
      <c r="E472" t="str">
        <f>"GAB2003678"</f>
        <v>GAB2003678</v>
      </c>
      <c r="F472" s="2">
        <v>44362</v>
      </c>
      <c r="G472">
        <v>202112</v>
      </c>
      <c r="H472" t="s">
        <v>127</v>
      </c>
      <c r="I472" t="s">
        <v>128</v>
      </c>
      <c r="J472" t="s">
        <v>380</v>
      </c>
      <c r="K472" t="s">
        <v>75</v>
      </c>
      <c r="L472" t="s">
        <v>95</v>
      </c>
      <c r="M472" t="s">
        <v>96</v>
      </c>
      <c r="N472" t="s">
        <v>561</v>
      </c>
      <c r="O472" t="s">
        <v>78</v>
      </c>
      <c r="P472" t="str">
        <f>"CT066617                      "</f>
        <v xml:space="preserve">CT066617                      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0</v>
      </c>
      <c r="AH472">
        <v>0</v>
      </c>
      <c r="AI472">
        <v>0</v>
      </c>
      <c r="AJ472">
        <v>0</v>
      </c>
      <c r="AK472">
        <v>12.04</v>
      </c>
      <c r="AL472">
        <v>0</v>
      </c>
      <c r="AM472">
        <v>0</v>
      </c>
      <c r="AN472">
        <v>0</v>
      </c>
      <c r="AO472">
        <v>0</v>
      </c>
      <c r="AP472">
        <v>0</v>
      </c>
      <c r="AQ472">
        <v>0</v>
      </c>
      <c r="AR472">
        <v>0</v>
      </c>
      <c r="AS472">
        <v>0</v>
      </c>
      <c r="AT472">
        <v>0</v>
      </c>
      <c r="AU472">
        <v>0</v>
      </c>
      <c r="AV472">
        <v>0</v>
      </c>
      <c r="AW472">
        <v>0</v>
      </c>
      <c r="AX472">
        <v>0</v>
      </c>
      <c r="AY472">
        <v>0</v>
      </c>
      <c r="AZ472">
        <v>0</v>
      </c>
      <c r="BA472">
        <v>0</v>
      </c>
      <c r="BB472">
        <v>0</v>
      </c>
      <c r="BC472">
        <v>0</v>
      </c>
      <c r="BD472">
        <v>0</v>
      </c>
      <c r="BE472">
        <v>0</v>
      </c>
      <c r="BF472">
        <v>0</v>
      </c>
      <c r="BG472">
        <v>0</v>
      </c>
      <c r="BH472">
        <v>1</v>
      </c>
      <c r="BI472">
        <v>0.3</v>
      </c>
      <c r="BJ472">
        <v>2.2999999999999998</v>
      </c>
      <c r="BK472">
        <v>2.5</v>
      </c>
      <c r="BL472">
        <v>64.37</v>
      </c>
      <c r="BM472">
        <v>9.66</v>
      </c>
      <c r="BN472">
        <v>74.03</v>
      </c>
      <c r="BO472">
        <v>74.03</v>
      </c>
      <c r="BQ472" t="s">
        <v>562</v>
      </c>
      <c r="BR472" t="s">
        <v>383</v>
      </c>
      <c r="BS472" s="2">
        <v>44364</v>
      </c>
      <c r="BT472" s="3">
        <v>0.34722222222222227</v>
      </c>
      <c r="BU472" t="s">
        <v>563</v>
      </c>
      <c r="BV472" t="s">
        <v>79</v>
      </c>
      <c r="BY472">
        <v>11401.83</v>
      </c>
      <c r="CA472" t="s">
        <v>129</v>
      </c>
      <c r="CC472" t="s">
        <v>96</v>
      </c>
      <c r="CD472">
        <v>2194</v>
      </c>
      <c r="CE472" t="s">
        <v>515</v>
      </c>
      <c r="CF472" s="2">
        <v>44364</v>
      </c>
      <c r="CI472">
        <v>1</v>
      </c>
      <c r="CJ472">
        <v>2</v>
      </c>
      <c r="CK472">
        <v>21</v>
      </c>
      <c r="CL472" t="s">
        <v>80</v>
      </c>
    </row>
    <row r="473" spans="1:90" x14ac:dyDescent="0.25">
      <c r="A473" t="s">
        <v>378</v>
      </c>
      <c r="B473" t="s">
        <v>379</v>
      </c>
      <c r="C473" t="s">
        <v>72</v>
      </c>
      <c r="E473" t="str">
        <f>"GAB2003677"</f>
        <v>GAB2003677</v>
      </c>
      <c r="F473" s="2">
        <v>44362</v>
      </c>
      <c r="G473">
        <v>202112</v>
      </c>
      <c r="H473" t="s">
        <v>127</v>
      </c>
      <c r="I473" t="s">
        <v>128</v>
      </c>
      <c r="J473" t="s">
        <v>380</v>
      </c>
      <c r="K473" t="s">
        <v>75</v>
      </c>
      <c r="L473" t="s">
        <v>162</v>
      </c>
      <c r="M473" t="s">
        <v>163</v>
      </c>
      <c r="N473" t="s">
        <v>614</v>
      </c>
      <c r="O473" t="s">
        <v>78</v>
      </c>
      <c r="P473" t="str">
        <f>"CT066619                      "</f>
        <v xml:space="preserve">CT066619                      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0</v>
      </c>
      <c r="AH473">
        <v>0</v>
      </c>
      <c r="AI473">
        <v>0</v>
      </c>
      <c r="AJ473">
        <v>0</v>
      </c>
      <c r="AK473">
        <v>7.52</v>
      </c>
      <c r="AL473">
        <v>0</v>
      </c>
      <c r="AM473">
        <v>0</v>
      </c>
      <c r="AN473">
        <v>0</v>
      </c>
      <c r="AO473">
        <v>0</v>
      </c>
      <c r="AP473">
        <v>0</v>
      </c>
      <c r="AQ473">
        <v>0</v>
      </c>
      <c r="AR473">
        <v>0</v>
      </c>
      <c r="AS473">
        <v>0</v>
      </c>
      <c r="AT473">
        <v>0</v>
      </c>
      <c r="AU473">
        <v>0</v>
      </c>
      <c r="AV473">
        <v>0</v>
      </c>
      <c r="AW473">
        <v>0</v>
      </c>
      <c r="AX473">
        <v>0</v>
      </c>
      <c r="AY473">
        <v>0</v>
      </c>
      <c r="AZ473">
        <v>0</v>
      </c>
      <c r="BA473">
        <v>0</v>
      </c>
      <c r="BB473">
        <v>0</v>
      </c>
      <c r="BC473">
        <v>0</v>
      </c>
      <c r="BD473">
        <v>0</v>
      </c>
      <c r="BE473">
        <v>0</v>
      </c>
      <c r="BF473">
        <v>0</v>
      </c>
      <c r="BG473">
        <v>0</v>
      </c>
      <c r="BH473">
        <v>1</v>
      </c>
      <c r="BI473">
        <v>0.2</v>
      </c>
      <c r="BJ473">
        <v>1.8</v>
      </c>
      <c r="BK473">
        <v>2</v>
      </c>
      <c r="BL473">
        <v>40.229999999999997</v>
      </c>
      <c r="BM473">
        <v>6.03</v>
      </c>
      <c r="BN473">
        <v>46.26</v>
      </c>
      <c r="BO473">
        <v>46.26</v>
      </c>
      <c r="BQ473" t="s">
        <v>615</v>
      </c>
      <c r="BR473" t="s">
        <v>383</v>
      </c>
      <c r="BS473" s="2">
        <v>44364</v>
      </c>
      <c r="BT473" s="3">
        <v>0.47847222222222219</v>
      </c>
      <c r="BU473" t="s">
        <v>616</v>
      </c>
      <c r="BV473" t="s">
        <v>79</v>
      </c>
      <c r="BY473">
        <v>8785.77</v>
      </c>
      <c r="CA473" t="s">
        <v>164</v>
      </c>
      <c r="CC473" t="s">
        <v>163</v>
      </c>
      <c r="CD473">
        <v>7600</v>
      </c>
      <c r="CE473" t="s">
        <v>515</v>
      </c>
      <c r="CF473" s="2">
        <v>44365</v>
      </c>
      <c r="CI473">
        <v>1</v>
      </c>
      <c r="CJ473">
        <v>2</v>
      </c>
      <c r="CK473">
        <v>22</v>
      </c>
      <c r="CL473" t="s">
        <v>80</v>
      </c>
    </row>
    <row r="474" spans="1:90" x14ac:dyDescent="0.25">
      <c r="A474" t="s">
        <v>378</v>
      </c>
      <c r="B474" t="s">
        <v>379</v>
      </c>
      <c r="C474" t="s">
        <v>72</v>
      </c>
      <c r="E474" t="str">
        <f>"GAB2003693"</f>
        <v>GAB2003693</v>
      </c>
      <c r="F474" s="2">
        <v>44362</v>
      </c>
      <c r="G474">
        <v>202112</v>
      </c>
      <c r="H474" t="s">
        <v>127</v>
      </c>
      <c r="I474" t="s">
        <v>128</v>
      </c>
      <c r="J474" t="s">
        <v>380</v>
      </c>
      <c r="K474" t="s">
        <v>75</v>
      </c>
      <c r="L474" t="s">
        <v>109</v>
      </c>
      <c r="M474" t="s">
        <v>110</v>
      </c>
      <c r="N474" t="s">
        <v>617</v>
      </c>
      <c r="O474" t="s">
        <v>78</v>
      </c>
      <c r="P474" t="str">
        <f>"CT066641                      "</f>
        <v xml:space="preserve">CT066641                      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0</v>
      </c>
      <c r="AH474">
        <v>0</v>
      </c>
      <c r="AI474">
        <v>0</v>
      </c>
      <c r="AJ474">
        <v>0</v>
      </c>
      <c r="AK474">
        <v>12.04</v>
      </c>
      <c r="AL474">
        <v>0</v>
      </c>
      <c r="AM474">
        <v>0</v>
      </c>
      <c r="AN474">
        <v>0</v>
      </c>
      <c r="AO474">
        <v>0</v>
      </c>
      <c r="AP474">
        <v>0</v>
      </c>
      <c r="AQ474">
        <v>0</v>
      </c>
      <c r="AR474">
        <v>0</v>
      </c>
      <c r="AS474">
        <v>0</v>
      </c>
      <c r="AT474">
        <v>0</v>
      </c>
      <c r="AU474">
        <v>0</v>
      </c>
      <c r="AV474">
        <v>0</v>
      </c>
      <c r="AW474">
        <v>0</v>
      </c>
      <c r="AX474">
        <v>0</v>
      </c>
      <c r="AY474">
        <v>0</v>
      </c>
      <c r="AZ474">
        <v>0</v>
      </c>
      <c r="BA474">
        <v>0</v>
      </c>
      <c r="BB474">
        <v>0</v>
      </c>
      <c r="BC474">
        <v>0</v>
      </c>
      <c r="BD474">
        <v>0</v>
      </c>
      <c r="BE474">
        <v>0</v>
      </c>
      <c r="BF474">
        <v>0</v>
      </c>
      <c r="BG474">
        <v>0</v>
      </c>
      <c r="BH474">
        <v>1</v>
      </c>
      <c r="BI474">
        <v>0.2</v>
      </c>
      <c r="BJ474">
        <v>2.1</v>
      </c>
      <c r="BK474">
        <v>2.5</v>
      </c>
      <c r="BL474">
        <v>64.37</v>
      </c>
      <c r="BM474">
        <v>9.66</v>
      </c>
      <c r="BN474">
        <v>74.03</v>
      </c>
      <c r="BO474">
        <v>74.03</v>
      </c>
      <c r="BQ474" t="s">
        <v>1105</v>
      </c>
      <c r="BR474" t="s">
        <v>383</v>
      </c>
      <c r="BS474" s="2">
        <v>44364</v>
      </c>
      <c r="BT474" s="3">
        <v>0.36180555555555555</v>
      </c>
      <c r="BU474" t="s">
        <v>619</v>
      </c>
      <c r="BV474" t="s">
        <v>79</v>
      </c>
      <c r="BY474">
        <v>10338.719999999999</v>
      </c>
      <c r="CA474" t="s">
        <v>567</v>
      </c>
      <c r="CC474" t="s">
        <v>110</v>
      </c>
      <c r="CD474">
        <v>2196</v>
      </c>
      <c r="CE474" t="s">
        <v>505</v>
      </c>
      <c r="CF474" s="2">
        <v>44365</v>
      </c>
      <c r="CI474">
        <v>1</v>
      </c>
      <c r="CJ474">
        <v>2</v>
      </c>
      <c r="CK474">
        <v>21</v>
      </c>
      <c r="CL474" t="s">
        <v>80</v>
      </c>
    </row>
    <row r="475" spans="1:90" x14ac:dyDescent="0.25">
      <c r="A475" t="s">
        <v>378</v>
      </c>
      <c r="B475" t="s">
        <v>379</v>
      </c>
      <c r="C475" t="s">
        <v>72</v>
      </c>
      <c r="E475" t="str">
        <f>"GAB2003698"</f>
        <v>GAB2003698</v>
      </c>
      <c r="F475" s="2">
        <v>44362</v>
      </c>
      <c r="G475">
        <v>202112</v>
      </c>
      <c r="H475" t="s">
        <v>127</v>
      </c>
      <c r="I475" t="s">
        <v>128</v>
      </c>
      <c r="J475" t="s">
        <v>380</v>
      </c>
      <c r="K475" t="s">
        <v>75</v>
      </c>
      <c r="L475" t="s">
        <v>73</v>
      </c>
      <c r="M475" t="s">
        <v>74</v>
      </c>
      <c r="N475" t="s">
        <v>529</v>
      </c>
      <c r="O475" t="s">
        <v>78</v>
      </c>
      <c r="P475" t="str">
        <f>"003773                        "</f>
        <v xml:space="preserve">003773                        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0</v>
      </c>
      <c r="AI475">
        <v>0</v>
      </c>
      <c r="AJ475">
        <v>0</v>
      </c>
      <c r="AK475">
        <v>9.6300000000000008</v>
      </c>
      <c r="AL475">
        <v>0</v>
      </c>
      <c r="AM475">
        <v>0</v>
      </c>
      <c r="AN475">
        <v>0</v>
      </c>
      <c r="AO475">
        <v>0</v>
      </c>
      <c r="AP475">
        <v>0</v>
      </c>
      <c r="AQ475">
        <v>0</v>
      </c>
      <c r="AR475">
        <v>0</v>
      </c>
      <c r="AS475">
        <v>0</v>
      </c>
      <c r="AT475">
        <v>0</v>
      </c>
      <c r="AU475">
        <v>0</v>
      </c>
      <c r="AV475">
        <v>0</v>
      </c>
      <c r="AW475">
        <v>0</v>
      </c>
      <c r="AX475">
        <v>0</v>
      </c>
      <c r="AY475">
        <v>0</v>
      </c>
      <c r="AZ475">
        <v>0</v>
      </c>
      <c r="BA475">
        <v>0</v>
      </c>
      <c r="BB475">
        <v>0</v>
      </c>
      <c r="BC475">
        <v>0</v>
      </c>
      <c r="BD475">
        <v>0</v>
      </c>
      <c r="BE475">
        <v>0</v>
      </c>
      <c r="BF475">
        <v>0</v>
      </c>
      <c r="BG475">
        <v>0</v>
      </c>
      <c r="BH475">
        <v>1</v>
      </c>
      <c r="BI475">
        <v>0.2</v>
      </c>
      <c r="BJ475">
        <v>1.9</v>
      </c>
      <c r="BK475">
        <v>2</v>
      </c>
      <c r="BL475">
        <v>51.5</v>
      </c>
      <c r="BM475">
        <v>7.73</v>
      </c>
      <c r="BN475">
        <v>59.23</v>
      </c>
      <c r="BO475">
        <v>59.23</v>
      </c>
      <c r="BQ475" t="s">
        <v>526</v>
      </c>
      <c r="BR475" t="s">
        <v>383</v>
      </c>
      <c r="BS475" s="2">
        <v>44364</v>
      </c>
      <c r="BT475" s="3">
        <v>0.36319444444444443</v>
      </c>
      <c r="BU475" t="s">
        <v>1405</v>
      </c>
      <c r="BV475" t="s">
        <v>79</v>
      </c>
      <c r="BY475">
        <v>9653.49</v>
      </c>
      <c r="CA475" t="s">
        <v>225</v>
      </c>
      <c r="CC475" t="s">
        <v>74</v>
      </c>
      <c r="CD475">
        <v>2</v>
      </c>
      <c r="CE475" t="s">
        <v>515</v>
      </c>
      <c r="CF475" s="2">
        <v>44364</v>
      </c>
      <c r="CI475">
        <v>1</v>
      </c>
      <c r="CJ475">
        <v>2</v>
      </c>
      <c r="CK475">
        <v>21</v>
      </c>
      <c r="CL475" t="s">
        <v>80</v>
      </c>
    </row>
    <row r="476" spans="1:90" x14ac:dyDescent="0.25">
      <c r="A476" t="s">
        <v>378</v>
      </c>
      <c r="B476" t="s">
        <v>379</v>
      </c>
      <c r="C476" t="s">
        <v>72</v>
      </c>
      <c r="E476" t="str">
        <f>"GAB2003689"</f>
        <v>GAB2003689</v>
      </c>
      <c r="F476" s="2">
        <v>44362</v>
      </c>
      <c r="G476">
        <v>202112</v>
      </c>
      <c r="H476" t="s">
        <v>127</v>
      </c>
      <c r="I476" t="s">
        <v>128</v>
      </c>
      <c r="J476" t="s">
        <v>380</v>
      </c>
      <c r="K476" t="s">
        <v>75</v>
      </c>
      <c r="L476" t="s">
        <v>127</v>
      </c>
      <c r="M476" t="s">
        <v>128</v>
      </c>
      <c r="N476" t="s">
        <v>1406</v>
      </c>
      <c r="O476" t="s">
        <v>78</v>
      </c>
      <c r="P476" t="str">
        <f>"CT066631                      "</f>
        <v xml:space="preserve">CT066631                      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0</v>
      </c>
      <c r="AI476">
        <v>0</v>
      </c>
      <c r="AJ476">
        <v>0</v>
      </c>
      <c r="AK476">
        <v>7.52</v>
      </c>
      <c r="AL476">
        <v>0</v>
      </c>
      <c r="AM476">
        <v>0</v>
      </c>
      <c r="AN476">
        <v>0</v>
      </c>
      <c r="AO476">
        <v>0</v>
      </c>
      <c r="AP476">
        <v>0</v>
      </c>
      <c r="AQ476">
        <v>0</v>
      </c>
      <c r="AR476">
        <v>0</v>
      </c>
      <c r="AS476">
        <v>0</v>
      </c>
      <c r="AT476">
        <v>0</v>
      </c>
      <c r="AU476">
        <v>0</v>
      </c>
      <c r="AV476">
        <v>0</v>
      </c>
      <c r="AW476">
        <v>0</v>
      </c>
      <c r="AX476">
        <v>0</v>
      </c>
      <c r="AY476">
        <v>0</v>
      </c>
      <c r="AZ476">
        <v>0</v>
      </c>
      <c r="BA476">
        <v>0</v>
      </c>
      <c r="BB476">
        <v>0</v>
      </c>
      <c r="BC476">
        <v>0</v>
      </c>
      <c r="BD476">
        <v>0</v>
      </c>
      <c r="BE476">
        <v>0</v>
      </c>
      <c r="BF476">
        <v>0</v>
      </c>
      <c r="BG476">
        <v>0</v>
      </c>
      <c r="BH476">
        <v>1</v>
      </c>
      <c r="BI476">
        <v>0.6</v>
      </c>
      <c r="BJ476">
        <v>1.7</v>
      </c>
      <c r="BK476">
        <v>2</v>
      </c>
      <c r="BL476">
        <v>40.229999999999997</v>
      </c>
      <c r="BM476">
        <v>6.03</v>
      </c>
      <c r="BN476">
        <v>46.26</v>
      </c>
      <c r="BO476">
        <v>46.26</v>
      </c>
      <c r="BQ476" t="s">
        <v>1407</v>
      </c>
      <c r="BR476" t="s">
        <v>383</v>
      </c>
      <c r="BS476" s="2">
        <v>44364</v>
      </c>
      <c r="BT476" s="3">
        <v>0.5</v>
      </c>
      <c r="BU476" t="s">
        <v>1408</v>
      </c>
      <c r="BV476" t="s">
        <v>80</v>
      </c>
      <c r="BW476" t="s">
        <v>111</v>
      </c>
      <c r="BX476" t="s">
        <v>159</v>
      </c>
      <c r="BY476">
        <v>8539.44</v>
      </c>
      <c r="CC476" t="s">
        <v>128</v>
      </c>
      <c r="CD476">
        <v>8005</v>
      </c>
      <c r="CE476" t="s">
        <v>724</v>
      </c>
      <c r="CF476" s="2">
        <v>44365</v>
      </c>
      <c r="CI476">
        <v>1</v>
      </c>
      <c r="CJ476">
        <v>2</v>
      </c>
      <c r="CK476">
        <v>22</v>
      </c>
      <c r="CL476" t="s">
        <v>80</v>
      </c>
    </row>
    <row r="477" spans="1:90" x14ac:dyDescent="0.25">
      <c r="A477" t="s">
        <v>378</v>
      </c>
      <c r="B477" t="s">
        <v>379</v>
      </c>
      <c r="C477" t="s">
        <v>72</v>
      </c>
      <c r="E477" t="str">
        <f>"GAB2003692"</f>
        <v>GAB2003692</v>
      </c>
      <c r="F477" s="2">
        <v>44362</v>
      </c>
      <c r="G477">
        <v>202112</v>
      </c>
      <c r="H477" t="s">
        <v>127</v>
      </c>
      <c r="I477" t="s">
        <v>128</v>
      </c>
      <c r="J477" t="s">
        <v>380</v>
      </c>
      <c r="K477" t="s">
        <v>75</v>
      </c>
      <c r="L477" t="s">
        <v>127</v>
      </c>
      <c r="M477" t="s">
        <v>128</v>
      </c>
      <c r="N477" t="s">
        <v>773</v>
      </c>
      <c r="O477" t="s">
        <v>78</v>
      </c>
      <c r="P477" t="str">
        <f>"003768                        "</f>
        <v xml:space="preserve">003768                        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7.52</v>
      </c>
      <c r="AL477">
        <v>0</v>
      </c>
      <c r="AM477">
        <v>0</v>
      </c>
      <c r="AN477">
        <v>0</v>
      </c>
      <c r="AO477">
        <v>0</v>
      </c>
      <c r="AP477">
        <v>0</v>
      </c>
      <c r="AQ477">
        <v>0</v>
      </c>
      <c r="AR477">
        <v>0</v>
      </c>
      <c r="AS477">
        <v>0</v>
      </c>
      <c r="AT477">
        <v>0</v>
      </c>
      <c r="AU477">
        <v>0</v>
      </c>
      <c r="AV477">
        <v>0</v>
      </c>
      <c r="AW477">
        <v>0</v>
      </c>
      <c r="AX477">
        <v>0</v>
      </c>
      <c r="AY477">
        <v>0</v>
      </c>
      <c r="AZ477">
        <v>0</v>
      </c>
      <c r="BA477">
        <v>0</v>
      </c>
      <c r="BB477">
        <v>0</v>
      </c>
      <c r="BC477">
        <v>0</v>
      </c>
      <c r="BD477">
        <v>0</v>
      </c>
      <c r="BE477">
        <v>0</v>
      </c>
      <c r="BF477">
        <v>0</v>
      </c>
      <c r="BG477">
        <v>0</v>
      </c>
      <c r="BH477">
        <v>1</v>
      </c>
      <c r="BI477">
        <v>0.2</v>
      </c>
      <c r="BJ477">
        <v>1.9</v>
      </c>
      <c r="BK477">
        <v>2</v>
      </c>
      <c r="BL477">
        <v>40.229999999999997</v>
      </c>
      <c r="BM477">
        <v>6.03</v>
      </c>
      <c r="BN477">
        <v>46.26</v>
      </c>
      <c r="BO477">
        <v>46.26</v>
      </c>
      <c r="BQ477" t="s">
        <v>431</v>
      </c>
      <c r="BR477" t="s">
        <v>383</v>
      </c>
      <c r="BS477" s="2">
        <v>44364</v>
      </c>
      <c r="BT477" s="3">
        <v>0.5444444444444444</v>
      </c>
      <c r="BU477" t="s">
        <v>1409</v>
      </c>
      <c r="BV477" t="s">
        <v>80</v>
      </c>
      <c r="BW477" t="s">
        <v>111</v>
      </c>
      <c r="BX477" t="s">
        <v>136</v>
      </c>
      <c r="BY477">
        <v>9275.2000000000007</v>
      </c>
      <c r="CA477" t="s">
        <v>344</v>
      </c>
      <c r="CC477" t="s">
        <v>128</v>
      </c>
      <c r="CD477">
        <v>7441</v>
      </c>
      <c r="CE477" t="s">
        <v>505</v>
      </c>
      <c r="CF477" s="2">
        <v>44365</v>
      </c>
      <c r="CI477">
        <v>1</v>
      </c>
      <c r="CJ477">
        <v>2</v>
      </c>
      <c r="CK477">
        <v>22</v>
      </c>
      <c r="CL477" t="s">
        <v>80</v>
      </c>
    </row>
    <row r="478" spans="1:90" x14ac:dyDescent="0.25">
      <c r="A478" t="s">
        <v>378</v>
      </c>
      <c r="B478" t="s">
        <v>379</v>
      </c>
      <c r="C478" t="s">
        <v>72</v>
      </c>
      <c r="E478" t="str">
        <f>"GAB2003705"</f>
        <v>GAB2003705</v>
      </c>
      <c r="F478" s="2">
        <v>44362</v>
      </c>
      <c r="G478">
        <v>202112</v>
      </c>
      <c r="H478" t="s">
        <v>127</v>
      </c>
      <c r="I478" t="s">
        <v>128</v>
      </c>
      <c r="J478" t="s">
        <v>380</v>
      </c>
      <c r="K478" t="s">
        <v>75</v>
      </c>
      <c r="L478" t="s">
        <v>167</v>
      </c>
      <c r="M478" t="s">
        <v>168</v>
      </c>
      <c r="N478" t="s">
        <v>1410</v>
      </c>
      <c r="O478" t="s">
        <v>78</v>
      </c>
      <c r="P478" t="str">
        <f>"003778                        "</f>
        <v xml:space="preserve">003778                        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12.04</v>
      </c>
      <c r="AL478">
        <v>0</v>
      </c>
      <c r="AM478">
        <v>0</v>
      </c>
      <c r="AN478">
        <v>0</v>
      </c>
      <c r="AO478">
        <v>0</v>
      </c>
      <c r="AP478">
        <v>0</v>
      </c>
      <c r="AQ478">
        <v>0</v>
      </c>
      <c r="AR478">
        <v>0</v>
      </c>
      <c r="AS478">
        <v>0</v>
      </c>
      <c r="AT478">
        <v>0</v>
      </c>
      <c r="AU478">
        <v>0</v>
      </c>
      <c r="AV478">
        <v>0</v>
      </c>
      <c r="AW478">
        <v>0</v>
      </c>
      <c r="AX478">
        <v>0</v>
      </c>
      <c r="AY478">
        <v>0</v>
      </c>
      <c r="AZ478">
        <v>0</v>
      </c>
      <c r="BA478">
        <v>0</v>
      </c>
      <c r="BB478">
        <v>0</v>
      </c>
      <c r="BC478">
        <v>0</v>
      </c>
      <c r="BD478">
        <v>0</v>
      </c>
      <c r="BE478">
        <v>0</v>
      </c>
      <c r="BF478">
        <v>0</v>
      </c>
      <c r="BG478">
        <v>0</v>
      </c>
      <c r="BH478">
        <v>1</v>
      </c>
      <c r="BI478">
        <v>0.2</v>
      </c>
      <c r="BJ478">
        <v>2.2999999999999998</v>
      </c>
      <c r="BK478">
        <v>2.5</v>
      </c>
      <c r="BL478">
        <v>64.37</v>
      </c>
      <c r="BM478">
        <v>9.66</v>
      </c>
      <c r="BN478">
        <v>74.03</v>
      </c>
      <c r="BO478">
        <v>74.03</v>
      </c>
      <c r="BQ478" t="s">
        <v>431</v>
      </c>
      <c r="BR478" t="s">
        <v>383</v>
      </c>
      <c r="BS478" s="2">
        <v>44364</v>
      </c>
      <c r="BT478" s="3">
        <v>0.31041666666666667</v>
      </c>
      <c r="BU478" t="s">
        <v>1411</v>
      </c>
      <c r="BV478" t="s">
        <v>79</v>
      </c>
      <c r="BY478">
        <v>11667.9</v>
      </c>
      <c r="CA478" t="s">
        <v>169</v>
      </c>
      <c r="CC478" t="s">
        <v>168</v>
      </c>
      <c r="CD478">
        <v>1501</v>
      </c>
      <c r="CE478" t="s">
        <v>515</v>
      </c>
      <c r="CF478" s="2">
        <v>44364</v>
      </c>
      <c r="CI478">
        <v>1</v>
      </c>
      <c r="CJ478">
        <v>2</v>
      </c>
      <c r="CK478">
        <v>21</v>
      </c>
      <c r="CL478" t="s">
        <v>80</v>
      </c>
    </row>
    <row r="479" spans="1:90" x14ac:dyDescent="0.25">
      <c r="A479" t="s">
        <v>378</v>
      </c>
      <c r="B479" t="s">
        <v>379</v>
      </c>
      <c r="C479" t="s">
        <v>72</v>
      </c>
      <c r="E479" t="str">
        <f>"GAB2003706"</f>
        <v>GAB2003706</v>
      </c>
      <c r="F479" s="2">
        <v>44362</v>
      </c>
      <c r="G479">
        <v>202112</v>
      </c>
      <c r="H479" t="s">
        <v>127</v>
      </c>
      <c r="I479" t="s">
        <v>128</v>
      </c>
      <c r="J479" t="s">
        <v>380</v>
      </c>
      <c r="K479" t="s">
        <v>75</v>
      </c>
      <c r="L479" t="s">
        <v>103</v>
      </c>
      <c r="M479" t="s">
        <v>104</v>
      </c>
      <c r="N479" t="s">
        <v>1412</v>
      </c>
      <c r="O479" t="s">
        <v>78</v>
      </c>
      <c r="P479" t="str">
        <f>"003779                        "</f>
        <v xml:space="preserve">003779                        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0</v>
      </c>
      <c r="AJ479">
        <v>0</v>
      </c>
      <c r="AK479">
        <v>12.04</v>
      </c>
      <c r="AL479">
        <v>0</v>
      </c>
      <c r="AM479">
        <v>0</v>
      </c>
      <c r="AN479">
        <v>0</v>
      </c>
      <c r="AO479">
        <v>0</v>
      </c>
      <c r="AP479">
        <v>0</v>
      </c>
      <c r="AQ479">
        <v>0</v>
      </c>
      <c r="AR479">
        <v>0</v>
      </c>
      <c r="AS479">
        <v>0</v>
      </c>
      <c r="AT479">
        <v>0</v>
      </c>
      <c r="AU479">
        <v>0</v>
      </c>
      <c r="AV479">
        <v>0</v>
      </c>
      <c r="AW479">
        <v>0</v>
      </c>
      <c r="AX479">
        <v>0</v>
      </c>
      <c r="AY479">
        <v>0</v>
      </c>
      <c r="AZ479">
        <v>0</v>
      </c>
      <c r="BA479">
        <v>0</v>
      </c>
      <c r="BB479">
        <v>0</v>
      </c>
      <c r="BC479">
        <v>0</v>
      </c>
      <c r="BD479">
        <v>0</v>
      </c>
      <c r="BE479">
        <v>0</v>
      </c>
      <c r="BF479">
        <v>0</v>
      </c>
      <c r="BG479">
        <v>0</v>
      </c>
      <c r="BH479">
        <v>1</v>
      </c>
      <c r="BI479">
        <v>0.4</v>
      </c>
      <c r="BJ479">
        <v>2.4</v>
      </c>
      <c r="BK479">
        <v>2.5</v>
      </c>
      <c r="BL479">
        <v>64.37</v>
      </c>
      <c r="BM479">
        <v>9.66</v>
      </c>
      <c r="BN479">
        <v>74.03</v>
      </c>
      <c r="BO479">
        <v>74.03</v>
      </c>
      <c r="BQ479" t="s">
        <v>526</v>
      </c>
      <c r="BR479" t="s">
        <v>383</v>
      </c>
      <c r="BS479" s="2">
        <v>44364</v>
      </c>
      <c r="BT479" s="3">
        <v>0.41666666666666669</v>
      </c>
      <c r="BU479" t="s">
        <v>1413</v>
      </c>
      <c r="BV479" t="s">
        <v>79</v>
      </c>
      <c r="BY479">
        <v>12090</v>
      </c>
      <c r="CA479" t="s">
        <v>188</v>
      </c>
      <c r="CC479" t="s">
        <v>104</v>
      </c>
      <c r="CD479">
        <v>6230</v>
      </c>
      <c r="CE479" t="s">
        <v>478</v>
      </c>
      <c r="CF479" s="2">
        <v>44364</v>
      </c>
      <c r="CI479">
        <v>1</v>
      </c>
      <c r="CJ479">
        <v>2</v>
      </c>
      <c r="CK479">
        <v>21</v>
      </c>
      <c r="CL479" t="s">
        <v>80</v>
      </c>
    </row>
    <row r="480" spans="1:90" x14ac:dyDescent="0.25">
      <c r="A480" t="s">
        <v>378</v>
      </c>
      <c r="B480" t="s">
        <v>379</v>
      </c>
      <c r="C480" t="s">
        <v>72</v>
      </c>
      <c r="E480" t="str">
        <f>"GAB2003707"</f>
        <v>GAB2003707</v>
      </c>
      <c r="F480" s="2">
        <v>44362</v>
      </c>
      <c r="G480">
        <v>202112</v>
      </c>
      <c r="H480" t="s">
        <v>127</v>
      </c>
      <c r="I480" t="s">
        <v>128</v>
      </c>
      <c r="J480" t="s">
        <v>380</v>
      </c>
      <c r="K480" t="s">
        <v>75</v>
      </c>
      <c r="L480" t="s">
        <v>152</v>
      </c>
      <c r="M480" t="s">
        <v>153</v>
      </c>
      <c r="N480" t="s">
        <v>770</v>
      </c>
      <c r="O480" t="s">
        <v>78</v>
      </c>
      <c r="P480" t="str">
        <f>"003780                        "</f>
        <v xml:space="preserve">003780                        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22.87</v>
      </c>
      <c r="AL480">
        <v>0</v>
      </c>
      <c r="AM480">
        <v>0</v>
      </c>
      <c r="AN480">
        <v>0</v>
      </c>
      <c r="AO480">
        <v>0</v>
      </c>
      <c r="AP480">
        <v>0</v>
      </c>
      <c r="AQ480">
        <v>0</v>
      </c>
      <c r="AR480">
        <v>0</v>
      </c>
      <c r="AS480">
        <v>0</v>
      </c>
      <c r="AT480">
        <v>0</v>
      </c>
      <c r="AU480">
        <v>0</v>
      </c>
      <c r="AV480">
        <v>0</v>
      </c>
      <c r="AW480">
        <v>0</v>
      </c>
      <c r="AX480">
        <v>0</v>
      </c>
      <c r="AY480">
        <v>0</v>
      </c>
      <c r="AZ480">
        <v>0</v>
      </c>
      <c r="BA480">
        <v>0</v>
      </c>
      <c r="BB480">
        <v>0</v>
      </c>
      <c r="BC480">
        <v>0</v>
      </c>
      <c r="BD480">
        <v>0</v>
      </c>
      <c r="BE480">
        <v>0</v>
      </c>
      <c r="BF480">
        <v>0</v>
      </c>
      <c r="BG480">
        <v>0</v>
      </c>
      <c r="BH480">
        <v>1</v>
      </c>
      <c r="BI480">
        <v>0.2</v>
      </c>
      <c r="BJ480">
        <v>2.1</v>
      </c>
      <c r="BK480">
        <v>2.5</v>
      </c>
      <c r="BL480">
        <v>122.31</v>
      </c>
      <c r="BM480">
        <v>18.350000000000001</v>
      </c>
      <c r="BN480">
        <v>140.66</v>
      </c>
      <c r="BO480">
        <v>140.66</v>
      </c>
      <c r="BQ480" t="s">
        <v>859</v>
      </c>
      <c r="BR480" t="s">
        <v>383</v>
      </c>
      <c r="BS480" s="2">
        <v>44364</v>
      </c>
      <c r="BT480" s="3">
        <v>0.40625</v>
      </c>
      <c r="BU480" t="s">
        <v>860</v>
      </c>
      <c r="BV480" t="s">
        <v>79</v>
      </c>
      <c r="BY480">
        <v>10560.93</v>
      </c>
      <c r="CA480" t="s">
        <v>240</v>
      </c>
      <c r="CC480" t="s">
        <v>153</v>
      </c>
      <c r="CD480">
        <v>1438</v>
      </c>
      <c r="CE480" t="s">
        <v>515</v>
      </c>
      <c r="CF480" s="2">
        <v>44364</v>
      </c>
      <c r="CI480">
        <v>1</v>
      </c>
      <c r="CJ480">
        <v>2</v>
      </c>
      <c r="CK480">
        <v>23</v>
      </c>
      <c r="CL480" t="s">
        <v>80</v>
      </c>
    </row>
    <row r="481" spans="1:90" x14ac:dyDescent="0.25">
      <c r="A481" t="s">
        <v>378</v>
      </c>
      <c r="B481" t="s">
        <v>379</v>
      </c>
      <c r="C481" t="s">
        <v>72</v>
      </c>
      <c r="E481" t="str">
        <f>"GAB2003700"</f>
        <v>GAB2003700</v>
      </c>
      <c r="F481" s="2">
        <v>44362</v>
      </c>
      <c r="G481">
        <v>202112</v>
      </c>
      <c r="H481" t="s">
        <v>127</v>
      </c>
      <c r="I481" t="s">
        <v>128</v>
      </c>
      <c r="J481" t="s">
        <v>380</v>
      </c>
      <c r="K481" t="s">
        <v>75</v>
      </c>
      <c r="L481" t="s">
        <v>127</v>
      </c>
      <c r="M481" t="s">
        <v>128</v>
      </c>
      <c r="N481" t="s">
        <v>851</v>
      </c>
      <c r="O481" t="s">
        <v>78</v>
      </c>
      <c r="P481" t="str">
        <f>"003765 003771                 "</f>
        <v xml:space="preserve">003765 003771                 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0</v>
      </c>
      <c r="AI481">
        <v>0</v>
      </c>
      <c r="AJ481">
        <v>0</v>
      </c>
      <c r="AK481">
        <v>7.52</v>
      </c>
      <c r="AL481">
        <v>0</v>
      </c>
      <c r="AM481">
        <v>0</v>
      </c>
      <c r="AN481">
        <v>0</v>
      </c>
      <c r="AO481">
        <v>0</v>
      </c>
      <c r="AP481">
        <v>0</v>
      </c>
      <c r="AQ481">
        <v>0</v>
      </c>
      <c r="AR481">
        <v>0</v>
      </c>
      <c r="AS481">
        <v>0</v>
      </c>
      <c r="AT481">
        <v>0</v>
      </c>
      <c r="AU481">
        <v>0</v>
      </c>
      <c r="AV481">
        <v>0</v>
      </c>
      <c r="AW481">
        <v>0</v>
      </c>
      <c r="AX481">
        <v>0</v>
      </c>
      <c r="AY481">
        <v>0</v>
      </c>
      <c r="AZ481">
        <v>0</v>
      </c>
      <c r="BA481">
        <v>0</v>
      </c>
      <c r="BB481">
        <v>0</v>
      </c>
      <c r="BC481">
        <v>0</v>
      </c>
      <c r="BD481">
        <v>0</v>
      </c>
      <c r="BE481">
        <v>0</v>
      </c>
      <c r="BF481">
        <v>0</v>
      </c>
      <c r="BG481">
        <v>0</v>
      </c>
      <c r="BH481">
        <v>1</v>
      </c>
      <c r="BI481">
        <v>0.6</v>
      </c>
      <c r="BJ481">
        <v>1.8</v>
      </c>
      <c r="BK481">
        <v>2</v>
      </c>
      <c r="BL481">
        <v>40.229999999999997</v>
      </c>
      <c r="BM481">
        <v>6.03</v>
      </c>
      <c r="BN481">
        <v>46.26</v>
      </c>
      <c r="BO481">
        <v>46.26</v>
      </c>
      <c r="BQ481" t="s">
        <v>1101</v>
      </c>
      <c r="BR481" t="s">
        <v>383</v>
      </c>
      <c r="BS481" s="2">
        <v>44364</v>
      </c>
      <c r="BT481" s="3">
        <v>0.37986111111111115</v>
      </c>
      <c r="BU481" t="s">
        <v>1186</v>
      </c>
      <c r="BV481" t="s">
        <v>79</v>
      </c>
      <c r="BY481">
        <v>8800.44</v>
      </c>
      <c r="CA481" t="s">
        <v>645</v>
      </c>
      <c r="CC481" t="s">
        <v>128</v>
      </c>
      <c r="CD481">
        <v>7708</v>
      </c>
      <c r="CE481" t="s">
        <v>547</v>
      </c>
      <c r="CF481" s="2">
        <v>44365</v>
      </c>
      <c r="CI481">
        <v>1</v>
      </c>
      <c r="CJ481">
        <v>2</v>
      </c>
      <c r="CK481">
        <v>22</v>
      </c>
      <c r="CL481" t="s">
        <v>80</v>
      </c>
    </row>
    <row r="482" spans="1:90" x14ac:dyDescent="0.25">
      <c r="A482" t="s">
        <v>378</v>
      </c>
      <c r="B482" t="s">
        <v>379</v>
      </c>
      <c r="C482" t="s">
        <v>72</v>
      </c>
      <c r="E482" t="str">
        <f>"GAB2003702"</f>
        <v>GAB2003702</v>
      </c>
      <c r="F482" s="2">
        <v>44362</v>
      </c>
      <c r="G482">
        <v>202112</v>
      </c>
      <c r="H482" t="s">
        <v>127</v>
      </c>
      <c r="I482" t="s">
        <v>128</v>
      </c>
      <c r="J482" t="s">
        <v>380</v>
      </c>
      <c r="K482" t="s">
        <v>75</v>
      </c>
      <c r="L482" t="s">
        <v>127</v>
      </c>
      <c r="M482" t="s">
        <v>128</v>
      </c>
      <c r="N482" t="s">
        <v>594</v>
      </c>
      <c r="O482" t="s">
        <v>78</v>
      </c>
      <c r="P482" t="str">
        <f>"CT066652                      "</f>
        <v xml:space="preserve">CT066652                      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0</v>
      </c>
      <c r="AI482">
        <v>0</v>
      </c>
      <c r="AJ482">
        <v>0</v>
      </c>
      <c r="AK482">
        <v>7.52</v>
      </c>
      <c r="AL482">
        <v>0</v>
      </c>
      <c r="AM482">
        <v>0</v>
      </c>
      <c r="AN482">
        <v>0</v>
      </c>
      <c r="AO482">
        <v>0</v>
      </c>
      <c r="AP482">
        <v>0</v>
      </c>
      <c r="AQ482">
        <v>0</v>
      </c>
      <c r="AR482">
        <v>0</v>
      </c>
      <c r="AS482">
        <v>0</v>
      </c>
      <c r="AT482">
        <v>0</v>
      </c>
      <c r="AU482">
        <v>0</v>
      </c>
      <c r="AV482">
        <v>0</v>
      </c>
      <c r="AW482">
        <v>0</v>
      </c>
      <c r="AX482">
        <v>0</v>
      </c>
      <c r="AY482">
        <v>0</v>
      </c>
      <c r="AZ482">
        <v>0</v>
      </c>
      <c r="BA482">
        <v>0</v>
      </c>
      <c r="BB482">
        <v>0</v>
      </c>
      <c r="BC482">
        <v>0</v>
      </c>
      <c r="BD482">
        <v>0</v>
      </c>
      <c r="BE482">
        <v>0</v>
      </c>
      <c r="BF482">
        <v>0</v>
      </c>
      <c r="BG482">
        <v>0</v>
      </c>
      <c r="BH482">
        <v>1</v>
      </c>
      <c r="BI482">
        <v>0.6</v>
      </c>
      <c r="BJ482">
        <v>1.8</v>
      </c>
      <c r="BK482">
        <v>2</v>
      </c>
      <c r="BL482">
        <v>40.229999999999997</v>
      </c>
      <c r="BM482">
        <v>6.03</v>
      </c>
      <c r="BN482">
        <v>46.26</v>
      </c>
      <c r="BO482">
        <v>46.26</v>
      </c>
      <c r="BQ482" t="s">
        <v>595</v>
      </c>
      <c r="BR482" t="s">
        <v>383</v>
      </c>
      <c r="BS482" s="2">
        <v>44364</v>
      </c>
      <c r="BT482" s="3">
        <v>0.43263888888888885</v>
      </c>
      <c r="BU482" t="s">
        <v>1414</v>
      </c>
      <c r="BV482" t="s">
        <v>79</v>
      </c>
      <c r="BY482">
        <v>8823.51</v>
      </c>
      <c r="CA482" t="s">
        <v>344</v>
      </c>
      <c r="CC482" t="s">
        <v>128</v>
      </c>
      <c r="CD482">
        <v>7441</v>
      </c>
      <c r="CE482" t="s">
        <v>547</v>
      </c>
      <c r="CF482" s="2">
        <v>44365</v>
      </c>
      <c r="CI482">
        <v>1</v>
      </c>
      <c r="CJ482">
        <v>2</v>
      </c>
      <c r="CK482">
        <v>22</v>
      </c>
      <c r="CL482" t="s">
        <v>80</v>
      </c>
    </row>
    <row r="483" spans="1:90" x14ac:dyDescent="0.25">
      <c r="A483" t="s">
        <v>378</v>
      </c>
      <c r="B483" t="s">
        <v>379</v>
      </c>
      <c r="C483" t="s">
        <v>72</v>
      </c>
      <c r="E483" t="str">
        <f>"GAB2003720"</f>
        <v>GAB2003720</v>
      </c>
      <c r="F483" s="2">
        <v>44364</v>
      </c>
      <c r="G483">
        <v>202112</v>
      </c>
      <c r="H483" t="s">
        <v>127</v>
      </c>
      <c r="I483" t="s">
        <v>128</v>
      </c>
      <c r="J483" t="s">
        <v>380</v>
      </c>
      <c r="K483" t="s">
        <v>75</v>
      </c>
      <c r="L483" t="s">
        <v>107</v>
      </c>
      <c r="M483" t="s">
        <v>108</v>
      </c>
      <c r="N483" t="s">
        <v>1415</v>
      </c>
      <c r="O483" t="s">
        <v>230</v>
      </c>
      <c r="P483" t="str">
        <f>"CT066335                      "</f>
        <v xml:space="preserve">CT066335                      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0</v>
      </c>
      <c r="AI483">
        <v>0</v>
      </c>
      <c r="AJ483">
        <v>0</v>
      </c>
      <c r="AK483">
        <v>0</v>
      </c>
      <c r="AL483">
        <v>0</v>
      </c>
      <c r="AM483">
        <v>24.78</v>
      </c>
      <c r="AN483">
        <v>0</v>
      </c>
      <c r="AO483">
        <v>0</v>
      </c>
      <c r="AP483">
        <v>0</v>
      </c>
      <c r="AQ483">
        <v>0</v>
      </c>
      <c r="AR483">
        <v>0</v>
      </c>
      <c r="AS483">
        <v>0</v>
      </c>
      <c r="AT483">
        <v>0</v>
      </c>
      <c r="AU483">
        <v>0</v>
      </c>
      <c r="AV483">
        <v>0</v>
      </c>
      <c r="AW483">
        <v>0</v>
      </c>
      <c r="AX483">
        <v>0</v>
      </c>
      <c r="AY483">
        <v>0</v>
      </c>
      <c r="AZ483">
        <v>0</v>
      </c>
      <c r="BA483">
        <v>0</v>
      </c>
      <c r="BB483">
        <v>0</v>
      </c>
      <c r="BC483">
        <v>0</v>
      </c>
      <c r="BD483">
        <v>0</v>
      </c>
      <c r="BE483">
        <v>0</v>
      </c>
      <c r="BF483">
        <v>0</v>
      </c>
      <c r="BG483">
        <v>0</v>
      </c>
      <c r="BH483">
        <v>1</v>
      </c>
      <c r="BI483">
        <v>11.7</v>
      </c>
      <c r="BJ483">
        <v>20.3</v>
      </c>
      <c r="BK483">
        <v>21</v>
      </c>
      <c r="BL483">
        <v>137.51</v>
      </c>
      <c r="BM483">
        <v>20.63</v>
      </c>
      <c r="BN483">
        <v>158.13999999999999</v>
      </c>
      <c r="BO483">
        <v>158.13999999999999</v>
      </c>
      <c r="BQ483" t="s">
        <v>1271</v>
      </c>
      <c r="BR483" t="s">
        <v>383</v>
      </c>
      <c r="BS483" s="2">
        <v>44368</v>
      </c>
      <c r="BT483" s="3">
        <v>0.38541666666666669</v>
      </c>
      <c r="BU483" t="s">
        <v>1416</v>
      </c>
      <c r="BV483" t="s">
        <v>79</v>
      </c>
      <c r="BY483">
        <v>101329.35</v>
      </c>
      <c r="CA483" t="s">
        <v>217</v>
      </c>
      <c r="CC483" t="s">
        <v>108</v>
      </c>
      <c r="CD483">
        <v>4001</v>
      </c>
      <c r="CE483" t="s">
        <v>99</v>
      </c>
      <c r="CF483" s="2">
        <v>44369</v>
      </c>
      <c r="CI483">
        <v>2</v>
      </c>
      <c r="CJ483">
        <v>2</v>
      </c>
      <c r="CK483" t="s">
        <v>234</v>
      </c>
      <c r="CL483" t="s">
        <v>80</v>
      </c>
    </row>
    <row r="484" spans="1:90" x14ac:dyDescent="0.25">
      <c r="A484" t="s">
        <v>378</v>
      </c>
      <c r="B484" t="s">
        <v>379</v>
      </c>
      <c r="C484" t="s">
        <v>72</v>
      </c>
      <c r="E484" t="str">
        <f>"GAB2003719"</f>
        <v>GAB2003719</v>
      </c>
      <c r="F484" s="2">
        <v>44364</v>
      </c>
      <c r="G484">
        <v>202112</v>
      </c>
      <c r="H484" t="s">
        <v>127</v>
      </c>
      <c r="I484" t="s">
        <v>128</v>
      </c>
      <c r="J484" t="s">
        <v>380</v>
      </c>
      <c r="K484" t="s">
        <v>75</v>
      </c>
      <c r="L484" t="s">
        <v>358</v>
      </c>
      <c r="M484" t="s">
        <v>359</v>
      </c>
      <c r="N484" t="s">
        <v>559</v>
      </c>
      <c r="O484" t="s">
        <v>230</v>
      </c>
      <c r="P484" t="str">
        <f>"CT066622                      "</f>
        <v xml:space="preserve">CT066622                      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  <c r="AG484">
        <v>0</v>
      </c>
      <c r="AH484">
        <v>0</v>
      </c>
      <c r="AI484">
        <v>0</v>
      </c>
      <c r="AJ484">
        <v>0</v>
      </c>
      <c r="AK484">
        <v>0</v>
      </c>
      <c r="AL484">
        <v>0</v>
      </c>
      <c r="AM484">
        <v>26.47</v>
      </c>
      <c r="AN484">
        <v>0</v>
      </c>
      <c r="AO484">
        <v>0</v>
      </c>
      <c r="AP484">
        <v>0</v>
      </c>
      <c r="AQ484">
        <v>0</v>
      </c>
      <c r="AR484">
        <v>0</v>
      </c>
      <c r="AS484">
        <v>0</v>
      </c>
      <c r="AT484">
        <v>0</v>
      </c>
      <c r="AU484">
        <v>0</v>
      </c>
      <c r="AV484">
        <v>0</v>
      </c>
      <c r="AW484">
        <v>0</v>
      </c>
      <c r="AX484">
        <v>0</v>
      </c>
      <c r="AY484">
        <v>0</v>
      </c>
      <c r="AZ484">
        <v>0</v>
      </c>
      <c r="BA484">
        <v>0</v>
      </c>
      <c r="BB484">
        <v>0</v>
      </c>
      <c r="BC484">
        <v>0</v>
      </c>
      <c r="BD484">
        <v>0</v>
      </c>
      <c r="BE484">
        <v>0</v>
      </c>
      <c r="BF484">
        <v>0</v>
      </c>
      <c r="BG484">
        <v>0</v>
      </c>
      <c r="BH484">
        <v>1</v>
      </c>
      <c r="BI484">
        <v>7.6</v>
      </c>
      <c r="BJ484">
        <v>22.4</v>
      </c>
      <c r="BK484">
        <v>23</v>
      </c>
      <c r="BL484">
        <v>146.54</v>
      </c>
      <c r="BM484">
        <v>21.98</v>
      </c>
      <c r="BN484">
        <v>168.52</v>
      </c>
      <c r="BO484">
        <v>168.52</v>
      </c>
      <c r="BQ484" t="s">
        <v>386</v>
      </c>
      <c r="BR484" t="s">
        <v>383</v>
      </c>
      <c r="BS484" s="2">
        <v>44368</v>
      </c>
      <c r="BT484" s="3">
        <v>0.47083333333333338</v>
      </c>
      <c r="BU484" t="s">
        <v>1417</v>
      </c>
      <c r="BV484" t="s">
        <v>79</v>
      </c>
      <c r="BY484">
        <v>112230</v>
      </c>
      <c r="CA484" t="s">
        <v>388</v>
      </c>
      <c r="CC484" t="s">
        <v>359</v>
      </c>
      <c r="CD484">
        <v>9301</v>
      </c>
      <c r="CE484" t="s">
        <v>99</v>
      </c>
      <c r="CF484" s="2">
        <v>44369</v>
      </c>
      <c r="CI484">
        <v>2</v>
      </c>
      <c r="CJ484">
        <v>2</v>
      </c>
      <c r="CK484" t="s">
        <v>234</v>
      </c>
      <c r="CL484" t="s">
        <v>80</v>
      </c>
    </row>
    <row r="485" spans="1:90" x14ac:dyDescent="0.25">
      <c r="A485" t="s">
        <v>378</v>
      </c>
      <c r="B485" t="s">
        <v>379</v>
      </c>
      <c r="C485" t="s">
        <v>72</v>
      </c>
      <c r="E485" t="str">
        <f>"GAB2003718"</f>
        <v>GAB2003718</v>
      </c>
      <c r="F485" s="2">
        <v>44364</v>
      </c>
      <c r="G485">
        <v>202112</v>
      </c>
      <c r="H485" t="s">
        <v>127</v>
      </c>
      <c r="I485" t="s">
        <v>128</v>
      </c>
      <c r="J485" t="s">
        <v>380</v>
      </c>
      <c r="K485" t="s">
        <v>75</v>
      </c>
      <c r="L485" t="s">
        <v>840</v>
      </c>
      <c r="M485" t="s">
        <v>841</v>
      </c>
      <c r="N485" t="s">
        <v>1418</v>
      </c>
      <c r="O485" t="s">
        <v>230</v>
      </c>
      <c r="P485" t="str">
        <f>"CT066623                      "</f>
        <v xml:space="preserve">CT066623                      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0</v>
      </c>
      <c r="AI485">
        <v>0</v>
      </c>
      <c r="AJ485">
        <v>0</v>
      </c>
      <c r="AK485">
        <v>0</v>
      </c>
      <c r="AL485">
        <v>0</v>
      </c>
      <c r="AM485">
        <v>33.17</v>
      </c>
      <c r="AN485">
        <v>0</v>
      </c>
      <c r="AO485">
        <v>0</v>
      </c>
      <c r="AP485">
        <v>0</v>
      </c>
      <c r="AQ485">
        <v>0</v>
      </c>
      <c r="AR485">
        <v>0</v>
      </c>
      <c r="AS485">
        <v>0</v>
      </c>
      <c r="AT485">
        <v>0</v>
      </c>
      <c r="AU485">
        <v>0</v>
      </c>
      <c r="AV485">
        <v>0</v>
      </c>
      <c r="AW485">
        <v>0</v>
      </c>
      <c r="AX485">
        <v>0</v>
      </c>
      <c r="AY485">
        <v>0</v>
      </c>
      <c r="AZ485">
        <v>0</v>
      </c>
      <c r="BA485">
        <v>0</v>
      </c>
      <c r="BB485">
        <v>0</v>
      </c>
      <c r="BC485">
        <v>0</v>
      </c>
      <c r="BD485">
        <v>0</v>
      </c>
      <c r="BE485">
        <v>0</v>
      </c>
      <c r="BF485">
        <v>0</v>
      </c>
      <c r="BG485">
        <v>0</v>
      </c>
      <c r="BH485">
        <v>1</v>
      </c>
      <c r="BI485">
        <v>8.8000000000000007</v>
      </c>
      <c r="BJ485">
        <v>21.4</v>
      </c>
      <c r="BK485">
        <v>22</v>
      </c>
      <c r="BL485">
        <v>182.37</v>
      </c>
      <c r="BM485">
        <v>27.36</v>
      </c>
      <c r="BN485">
        <v>209.73</v>
      </c>
      <c r="BO485">
        <v>209.73</v>
      </c>
      <c r="BQ485" t="s">
        <v>1419</v>
      </c>
      <c r="BR485" t="s">
        <v>383</v>
      </c>
      <c r="BS485" s="2">
        <v>44369</v>
      </c>
      <c r="BT485" s="3">
        <v>0.44444444444444442</v>
      </c>
      <c r="BU485" t="s">
        <v>1420</v>
      </c>
      <c r="BV485" t="s">
        <v>79</v>
      </c>
      <c r="BY485">
        <v>106931.7</v>
      </c>
      <c r="CA485" t="s">
        <v>1421</v>
      </c>
      <c r="CC485" t="s">
        <v>841</v>
      </c>
      <c r="CD485">
        <v>1200</v>
      </c>
      <c r="CE485" t="s">
        <v>99</v>
      </c>
      <c r="CF485" s="2">
        <v>44369</v>
      </c>
      <c r="CI485">
        <v>3</v>
      </c>
      <c r="CJ485">
        <v>3</v>
      </c>
      <c r="CK485" t="s">
        <v>237</v>
      </c>
      <c r="CL485" t="s">
        <v>80</v>
      </c>
    </row>
    <row r="486" spans="1:90" x14ac:dyDescent="0.25">
      <c r="A486" t="s">
        <v>378</v>
      </c>
      <c r="B486" t="s">
        <v>379</v>
      </c>
      <c r="C486" t="s">
        <v>72</v>
      </c>
      <c r="E486" t="str">
        <f>"GAB2003745"</f>
        <v>GAB2003745</v>
      </c>
      <c r="F486" s="2">
        <v>44364</v>
      </c>
      <c r="G486">
        <v>202112</v>
      </c>
      <c r="H486" t="s">
        <v>127</v>
      </c>
      <c r="I486" t="s">
        <v>128</v>
      </c>
      <c r="J486" t="s">
        <v>380</v>
      </c>
      <c r="K486" t="s">
        <v>75</v>
      </c>
      <c r="L486" t="s">
        <v>107</v>
      </c>
      <c r="M486" t="s">
        <v>108</v>
      </c>
      <c r="N486" t="s">
        <v>685</v>
      </c>
      <c r="O486" t="s">
        <v>230</v>
      </c>
      <c r="P486" t="str">
        <f>"CT066596                      "</f>
        <v xml:space="preserve">CT066596                      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  <c r="AG486">
        <v>0</v>
      </c>
      <c r="AH486">
        <v>0</v>
      </c>
      <c r="AI486">
        <v>0</v>
      </c>
      <c r="AJ486">
        <v>0</v>
      </c>
      <c r="AK486">
        <v>0</v>
      </c>
      <c r="AL486">
        <v>0</v>
      </c>
      <c r="AM486">
        <v>27.31</v>
      </c>
      <c r="AN486">
        <v>0</v>
      </c>
      <c r="AO486">
        <v>0</v>
      </c>
      <c r="AP486">
        <v>0</v>
      </c>
      <c r="AQ486">
        <v>0</v>
      </c>
      <c r="AR486">
        <v>0</v>
      </c>
      <c r="AS486">
        <v>0</v>
      </c>
      <c r="AT486">
        <v>0</v>
      </c>
      <c r="AU486">
        <v>0</v>
      </c>
      <c r="AV486">
        <v>0</v>
      </c>
      <c r="AW486">
        <v>0</v>
      </c>
      <c r="AX486">
        <v>0</v>
      </c>
      <c r="AY486">
        <v>0</v>
      </c>
      <c r="AZ486">
        <v>0</v>
      </c>
      <c r="BA486">
        <v>0</v>
      </c>
      <c r="BB486">
        <v>0</v>
      </c>
      <c r="BC486">
        <v>0</v>
      </c>
      <c r="BD486">
        <v>0</v>
      </c>
      <c r="BE486">
        <v>0</v>
      </c>
      <c r="BF486">
        <v>0</v>
      </c>
      <c r="BG486">
        <v>0</v>
      </c>
      <c r="BH486">
        <v>1</v>
      </c>
      <c r="BI486">
        <v>5.5</v>
      </c>
      <c r="BJ486">
        <v>23.4</v>
      </c>
      <c r="BK486">
        <v>24</v>
      </c>
      <c r="BL486">
        <v>151.05000000000001</v>
      </c>
      <c r="BM486">
        <v>22.66</v>
      </c>
      <c r="BN486">
        <v>173.71</v>
      </c>
      <c r="BO486">
        <v>173.71</v>
      </c>
      <c r="BQ486" t="s">
        <v>1422</v>
      </c>
      <c r="BR486" t="s">
        <v>383</v>
      </c>
      <c r="BS486" s="2">
        <v>44369</v>
      </c>
      <c r="BT486" s="3">
        <v>0.41875000000000001</v>
      </c>
      <c r="BU486" t="s">
        <v>1423</v>
      </c>
      <c r="BV486" t="s">
        <v>80</v>
      </c>
      <c r="BW486" t="s">
        <v>219</v>
      </c>
      <c r="BX486" t="s">
        <v>231</v>
      </c>
      <c r="BY486">
        <v>117180.53</v>
      </c>
      <c r="CA486" t="s">
        <v>1424</v>
      </c>
      <c r="CC486" t="s">
        <v>108</v>
      </c>
      <c r="CD486">
        <v>4001</v>
      </c>
      <c r="CE486" t="s">
        <v>99</v>
      </c>
      <c r="CF486" s="2">
        <v>44369</v>
      </c>
      <c r="CI486">
        <v>2</v>
      </c>
      <c r="CJ486">
        <v>3</v>
      </c>
      <c r="CK486" t="s">
        <v>234</v>
      </c>
      <c r="CL486" t="s">
        <v>80</v>
      </c>
    </row>
    <row r="487" spans="1:90" x14ac:dyDescent="0.25">
      <c r="A487" t="s">
        <v>378</v>
      </c>
      <c r="B487" t="s">
        <v>379</v>
      </c>
      <c r="C487" t="s">
        <v>72</v>
      </c>
      <c r="E487" t="str">
        <f>"GAB2003723"</f>
        <v>GAB2003723</v>
      </c>
      <c r="F487" s="2">
        <v>44364</v>
      </c>
      <c r="G487">
        <v>202112</v>
      </c>
      <c r="H487" t="s">
        <v>127</v>
      </c>
      <c r="I487" t="s">
        <v>128</v>
      </c>
      <c r="J487" t="s">
        <v>380</v>
      </c>
      <c r="K487" t="s">
        <v>75</v>
      </c>
      <c r="L487" t="s">
        <v>241</v>
      </c>
      <c r="M487" t="s">
        <v>242</v>
      </c>
      <c r="N487" t="s">
        <v>662</v>
      </c>
      <c r="O487" t="s">
        <v>230</v>
      </c>
      <c r="P487" t="str">
        <f>"CT066064                      "</f>
        <v xml:space="preserve">CT066064                      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  <c r="AG487">
        <v>0</v>
      </c>
      <c r="AH487">
        <v>0</v>
      </c>
      <c r="AI487">
        <v>0</v>
      </c>
      <c r="AJ487">
        <v>0</v>
      </c>
      <c r="AK487">
        <v>0</v>
      </c>
      <c r="AL487">
        <v>0</v>
      </c>
      <c r="AM487">
        <v>23.47</v>
      </c>
      <c r="AN487">
        <v>0</v>
      </c>
      <c r="AO487">
        <v>0</v>
      </c>
      <c r="AP487">
        <v>0</v>
      </c>
      <c r="AQ487">
        <v>0</v>
      </c>
      <c r="AR487">
        <v>0</v>
      </c>
      <c r="AS487">
        <v>0</v>
      </c>
      <c r="AT487">
        <v>0</v>
      </c>
      <c r="AU487">
        <v>0</v>
      </c>
      <c r="AV487">
        <v>0</v>
      </c>
      <c r="AW487">
        <v>0</v>
      </c>
      <c r="AX487">
        <v>0</v>
      </c>
      <c r="AY487">
        <v>0</v>
      </c>
      <c r="AZ487">
        <v>0</v>
      </c>
      <c r="BA487">
        <v>0</v>
      </c>
      <c r="BB487">
        <v>0</v>
      </c>
      <c r="BC487">
        <v>0</v>
      </c>
      <c r="BD487">
        <v>0</v>
      </c>
      <c r="BE487">
        <v>0</v>
      </c>
      <c r="BF487">
        <v>0</v>
      </c>
      <c r="BG487">
        <v>0</v>
      </c>
      <c r="BH487">
        <v>1</v>
      </c>
      <c r="BI487">
        <v>2</v>
      </c>
      <c r="BJ487">
        <v>5.8</v>
      </c>
      <c r="BK487">
        <v>6</v>
      </c>
      <c r="BL487">
        <v>130.53</v>
      </c>
      <c r="BM487">
        <v>19.579999999999998</v>
      </c>
      <c r="BN487">
        <v>150.11000000000001</v>
      </c>
      <c r="BO487">
        <v>150.11000000000001</v>
      </c>
      <c r="BQ487" t="s">
        <v>1209</v>
      </c>
      <c r="BR487" t="s">
        <v>383</v>
      </c>
      <c r="BS487" s="2">
        <v>44369</v>
      </c>
      <c r="BT487" s="3">
        <v>0.42083333333333334</v>
      </c>
      <c r="BU487" t="s">
        <v>334</v>
      </c>
      <c r="BV487" t="s">
        <v>79</v>
      </c>
      <c r="BY487">
        <v>29065.599999999999</v>
      </c>
      <c r="CA487" t="s">
        <v>1425</v>
      </c>
      <c r="CC487" t="s">
        <v>242</v>
      </c>
      <c r="CD487">
        <v>699</v>
      </c>
      <c r="CE487" t="s">
        <v>99</v>
      </c>
      <c r="CF487" s="2">
        <v>44369</v>
      </c>
      <c r="CI487">
        <v>3</v>
      </c>
      <c r="CJ487">
        <v>3</v>
      </c>
      <c r="CK487" t="s">
        <v>393</v>
      </c>
      <c r="CL487" t="s">
        <v>80</v>
      </c>
    </row>
    <row r="488" spans="1:90" x14ac:dyDescent="0.25">
      <c r="A488" t="s">
        <v>378</v>
      </c>
      <c r="B488" t="s">
        <v>379</v>
      </c>
      <c r="C488" t="s">
        <v>72</v>
      </c>
      <c r="E488" t="str">
        <f>"GAB2003728"</f>
        <v>GAB2003728</v>
      </c>
      <c r="F488" s="2">
        <v>44364</v>
      </c>
      <c r="G488">
        <v>202112</v>
      </c>
      <c r="H488" t="s">
        <v>127</v>
      </c>
      <c r="I488" t="s">
        <v>128</v>
      </c>
      <c r="J488" t="s">
        <v>380</v>
      </c>
      <c r="K488" t="s">
        <v>75</v>
      </c>
      <c r="L488" t="s">
        <v>173</v>
      </c>
      <c r="M488" t="s">
        <v>174</v>
      </c>
      <c r="N488" t="s">
        <v>1426</v>
      </c>
      <c r="O488" t="s">
        <v>230</v>
      </c>
      <c r="P488" t="str">
        <f>"CT066677                      "</f>
        <v xml:space="preserve">CT066677                      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0</v>
      </c>
      <c r="AL488">
        <v>0</v>
      </c>
      <c r="AM488">
        <v>19.71</v>
      </c>
      <c r="AN488">
        <v>0</v>
      </c>
      <c r="AO488">
        <v>0</v>
      </c>
      <c r="AP488">
        <v>0</v>
      </c>
      <c r="AQ488">
        <v>0</v>
      </c>
      <c r="AR488">
        <v>0</v>
      </c>
      <c r="AS488">
        <v>0</v>
      </c>
      <c r="AT488">
        <v>0</v>
      </c>
      <c r="AU488">
        <v>0</v>
      </c>
      <c r="AV488">
        <v>0</v>
      </c>
      <c r="AW488">
        <v>0</v>
      </c>
      <c r="AX488">
        <v>0</v>
      </c>
      <c r="AY488">
        <v>0</v>
      </c>
      <c r="AZ488">
        <v>0</v>
      </c>
      <c r="BA488">
        <v>0</v>
      </c>
      <c r="BB488">
        <v>0</v>
      </c>
      <c r="BC488">
        <v>0</v>
      </c>
      <c r="BD488">
        <v>0</v>
      </c>
      <c r="BE488">
        <v>0</v>
      </c>
      <c r="BF488">
        <v>0</v>
      </c>
      <c r="BG488">
        <v>0</v>
      </c>
      <c r="BH488">
        <v>1</v>
      </c>
      <c r="BI488">
        <v>0.3</v>
      </c>
      <c r="BJ488">
        <v>2.2000000000000002</v>
      </c>
      <c r="BK488">
        <v>3</v>
      </c>
      <c r="BL488">
        <v>110.42</v>
      </c>
      <c r="BM488">
        <v>16.559999999999999</v>
      </c>
      <c r="BN488">
        <v>126.98</v>
      </c>
      <c r="BO488">
        <v>126.98</v>
      </c>
      <c r="BQ488" t="s">
        <v>803</v>
      </c>
      <c r="BR488" t="s">
        <v>383</v>
      </c>
      <c r="BS488" s="2">
        <v>44368</v>
      </c>
      <c r="BT488" s="3">
        <v>0.4201388888888889</v>
      </c>
      <c r="BU488" t="s">
        <v>1427</v>
      </c>
      <c r="BV488" t="s">
        <v>79</v>
      </c>
      <c r="BY488">
        <v>11010.58</v>
      </c>
      <c r="CA488" t="s">
        <v>1428</v>
      </c>
      <c r="CC488" t="s">
        <v>174</v>
      </c>
      <c r="CD488">
        <v>4320</v>
      </c>
      <c r="CE488" t="s">
        <v>99</v>
      </c>
      <c r="CF488" s="2">
        <v>44369</v>
      </c>
      <c r="CI488">
        <v>2</v>
      </c>
      <c r="CJ488">
        <v>2</v>
      </c>
      <c r="CK488" t="s">
        <v>234</v>
      </c>
      <c r="CL488" t="s">
        <v>80</v>
      </c>
    </row>
    <row r="489" spans="1:90" x14ac:dyDescent="0.25">
      <c r="A489" t="s">
        <v>378</v>
      </c>
      <c r="B489" t="s">
        <v>379</v>
      </c>
      <c r="C489" t="s">
        <v>72</v>
      </c>
      <c r="E489" t="str">
        <f>"GAB2003729"</f>
        <v>GAB2003729</v>
      </c>
      <c r="F489" s="2">
        <v>44364</v>
      </c>
      <c r="G489">
        <v>202112</v>
      </c>
      <c r="H489" t="s">
        <v>127</v>
      </c>
      <c r="I489" t="s">
        <v>128</v>
      </c>
      <c r="J489" t="s">
        <v>380</v>
      </c>
      <c r="K489" t="s">
        <v>75</v>
      </c>
      <c r="L489" t="s">
        <v>358</v>
      </c>
      <c r="M489" t="s">
        <v>359</v>
      </c>
      <c r="N489" t="s">
        <v>1429</v>
      </c>
      <c r="O489" t="s">
        <v>230</v>
      </c>
      <c r="P489" t="str">
        <f>"CT066680                      "</f>
        <v xml:space="preserve">CT066680                      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0</v>
      </c>
      <c r="AH489">
        <v>0</v>
      </c>
      <c r="AI489">
        <v>0</v>
      </c>
      <c r="AJ489">
        <v>0</v>
      </c>
      <c r="AK489">
        <v>0</v>
      </c>
      <c r="AL489">
        <v>0</v>
      </c>
      <c r="AM489">
        <v>19.71</v>
      </c>
      <c r="AN489">
        <v>0</v>
      </c>
      <c r="AO489">
        <v>0</v>
      </c>
      <c r="AP489">
        <v>0</v>
      </c>
      <c r="AQ489">
        <v>0</v>
      </c>
      <c r="AR489">
        <v>0</v>
      </c>
      <c r="AS489">
        <v>0</v>
      </c>
      <c r="AT489">
        <v>0</v>
      </c>
      <c r="AU489">
        <v>0</v>
      </c>
      <c r="AV489">
        <v>0</v>
      </c>
      <c r="AW489">
        <v>0</v>
      </c>
      <c r="AX489">
        <v>0</v>
      </c>
      <c r="AY489">
        <v>0</v>
      </c>
      <c r="AZ489">
        <v>0</v>
      </c>
      <c r="BA489">
        <v>0</v>
      </c>
      <c r="BB489">
        <v>0</v>
      </c>
      <c r="BC489">
        <v>0</v>
      </c>
      <c r="BD489">
        <v>0</v>
      </c>
      <c r="BE489">
        <v>0</v>
      </c>
      <c r="BF489">
        <v>0</v>
      </c>
      <c r="BG489">
        <v>0</v>
      </c>
      <c r="BH489">
        <v>2</v>
      </c>
      <c r="BI489">
        <v>6.1</v>
      </c>
      <c r="BJ489">
        <v>13.9</v>
      </c>
      <c r="BK489">
        <v>14</v>
      </c>
      <c r="BL489">
        <v>110.42</v>
      </c>
      <c r="BM489">
        <v>16.559999999999999</v>
      </c>
      <c r="BN489">
        <v>126.98</v>
      </c>
      <c r="BO489">
        <v>126.98</v>
      </c>
      <c r="BQ489" t="s">
        <v>1430</v>
      </c>
      <c r="BR489" t="s">
        <v>383</v>
      </c>
      <c r="BS489" s="2">
        <v>44368</v>
      </c>
      <c r="BT489" s="3">
        <v>0.47013888888888888</v>
      </c>
      <c r="BU489" t="s">
        <v>1431</v>
      </c>
      <c r="BV489" t="s">
        <v>79</v>
      </c>
      <c r="BY489">
        <v>69720.149999999994</v>
      </c>
      <c r="CA489" t="s">
        <v>1432</v>
      </c>
      <c r="CC489" t="s">
        <v>359</v>
      </c>
      <c r="CD489">
        <v>9301</v>
      </c>
      <c r="CE489" t="s">
        <v>99</v>
      </c>
      <c r="CF489" s="2">
        <v>44369</v>
      </c>
      <c r="CI489">
        <v>2</v>
      </c>
      <c r="CJ489">
        <v>2</v>
      </c>
      <c r="CK489" t="s">
        <v>234</v>
      </c>
      <c r="CL489" t="s">
        <v>80</v>
      </c>
    </row>
    <row r="490" spans="1:90" x14ac:dyDescent="0.25">
      <c r="A490" t="s">
        <v>378</v>
      </c>
      <c r="B490" t="s">
        <v>379</v>
      </c>
      <c r="C490" t="s">
        <v>72</v>
      </c>
      <c r="E490" t="str">
        <f>"GAB2003715"</f>
        <v>GAB2003715</v>
      </c>
      <c r="F490" s="2">
        <v>44364</v>
      </c>
      <c r="G490">
        <v>202112</v>
      </c>
      <c r="H490" t="s">
        <v>127</v>
      </c>
      <c r="I490" t="s">
        <v>128</v>
      </c>
      <c r="J490" t="s">
        <v>380</v>
      </c>
      <c r="K490" t="s">
        <v>75</v>
      </c>
      <c r="L490" t="s">
        <v>109</v>
      </c>
      <c r="M490" t="s">
        <v>110</v>
      </c>
      <c r="N490" t="s">
        <v>408</v>
      </c>
      <c r="O490" t="s">
        <v>230</v>
      </c>
      <c r="P490" t="str">
        <f>"CT066201                      "</f>
        <v xml:space="preserve">CT066201                      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0</v>
      </c>
      <c r="AH490">
        <v>0</v>
      </c>
      <c r="AI490">
        <v>0</v>
      </c>
      <c r="AJ490">
        <v>0</v>
      </c>
      <c r="AK490">
        <v>0</v>
      </c>
      <c r="AL490">
        <v>0</v>
      </c>
      <c r="AM490">
        <v>72.05</v>
      </c>
      <c r="AN490">
        <v>0</v>
      </c>
      <c r="AO490">
        <v>0</v>
      </c>
      <c r="AP490">
        <v>0</v>
      </c>
      <c r="AQ490">
        <v>0</v>
      </c>
      <c r="AR490">
        <v>0</v>
      </c>
      <c r="AS490">
        <v>0</v>
      </c>
      <c r="AT490">
        <v>0</v>
      </c>
      <c r="AU490">
        <v>0</v>
      </c>
      <c r="AV490">
        <v>0</v>
      </c>
      <c r="AW490">
        <v>0</v>
      </c>
      <c r="AX490">
        <v>0</v>
      </c>
      <c r="AY490">
        <v>0</v>
      </c>
      <c r="AZ490">
        <v>0</v>
      </c>
      <c r="BA490">
        <v>0</v>
      </c>
      <c r="BB490">
        <v>0</v>
      </c>
      <c r="BC490">
        <v>0</v>
      </c>
      <c r="BD490">
        <v>0</v>
      </c>
      <c r="BE490">
        <v>0</v>
      </c>
      <c r="BF490">
        <v>0</v>
      </c>
      <c r="BG490">
        <v>0</v>
      </c>
      <c r="BH490">
        <v>2</v>
      </c>
      <c r="BI490">
        <v>37.4</v>
      </c>
      <c r="BJ490">
        <v>76.2</v>
      </c>
      <c r="BK490">
        <v>77</v>
      </c>
      <c r="BL490">
        <v>390.3</v>
      </c>
      <c r="BM490">
        <v>58.55</v>
      </c>
      <c r="BN490">
        <v>448.85</v>
      </c>
      <c r="BO490">
        <v>448.85</v>
      </c>
      <c r="BQ490" t="s">
        <v>1433</v>
      </c>
      <c r="BR490" t="s">
        <v>383</v>
      </c>
      <c r="BS490" s="2">
        <v>44368</v>
      </c>
      <c r="BT490" s="3">
        <v>0.55763888888888891</v>
      </c>
      <c r="BU490" t="s">
        <v>1434</v>
      </c>
      <c r="BV490" t="s">
        <v>79</v>
      </c>
      <c r="BY490">
        <v>381140.28</v>
      </c>
      <c r="CA490" t="s">
        <v>411</v>
      </c>
      <c r="CC490" t="s">
        <v>110</v>
      </c>
      <c r="CD490">
        <v>2193</v>
      </c>
      <c r="CE490" t="s">
        <v>99</v>
      </c>
      <c r="CF490" s="2">
        <v>44368</v>
      </c>
      <c r="CI490">
        <v>2</v>
      </c>
      <c r="CJ490">
        <v>2</v>
      </c>
      <c r="CK490" t="s">
        <v>234</v>
      </c>
      <c r="CL490" t="s">
        <v>80</v>
      </c>
    </row>
    <row r="491" spans="1:90" x14ac:dyDescent="0.25">
      <c r="A491" t="s">
        <v>378</v>
      </c>
      <c r="B491" t="s">
        <v>379</v>
      </c>
      <c r="C491" t="s">
        <v>72</v>
      </c>
      <c r="E491" t="str">
        <f>"GAB2003716"</f>
        <v>GAB2003716</v>
      </c>
      <c r="F491" s="2">
        <v>44364</v>
      </c>
      <c r="G491">
        <v>202112</v>
      </c>
      <c r="H491" t="s">
        <v>127</v>
      </c>
      <c r="I491" t="s">
        <v>128</v>
      </c>
      <c r="J491" t="s">
        <v>380</v>
      </c>
      <c r="K491" t="s">
        <v>75</v>
      </c>
      <c r="L491" t="s">
        <v>267</v>
      </c>
      <c r="M491" t="s">
        <v>268</v>
      </c>
      <c r="N491" t="s">
        <v>400</v>
      </c>
      <c r="O491" t="s">
        <v>230</v>
      </c>
      <c r="P491" t="str">
        <f>"CT066200                      "</f>
        <v xml:space="preserve">CT066200                      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  <c r="AG491">
        <v>0</v>
      </c>
      <c r="AH491">
        <v>0</v>
      </c>
      <c r="AI491">
        <v>0</v>
      </c>
      <c r="AJ491">
        <v>0</v>
      </c>
      <c r="AK491">
        <v>0</v>
      </c>
      <c r="AL491">
        <v>0</v>
      </c>
      <c r="AM491">
        <v>19.71</v>
      </c>
      <c r="AN491">
        <v>0</v>
      </c>
      <c r="AO491">
        <v>0</v>
      </c>
      <c r="AP491">
        <v>0</v>
      </c>
      <c r="AQ491">
        <v>0</v>
      </c>
      <c r="AR491">
        <v>0</v>
      </c>
      <c r="AS491">
        <v>0</v>
      </c>
      <c r="AT491">
        <v>0</v>
      </c>
      <c r="AU491">
        <v>0</v>
      </c>
      <c r="AV491">
        <v>0</v>
      </c>
      <c r="AW491">
        <v>0</v>
      </c>
      <c r="AX491">
        <v>0</v>
      </c>
      <c r="AY491">
        <v>0</v>
      </c>
      <c r="AZ491">
        <v>0</v>
      </c>
      <c r="BA491">
        <v>0</v>
      </c>
      <c r="BB491">
        <v>0</v>
      </c>
      <c r="BC491">
        <v>0</v>
      </c>
      <c r="BD491">
        <v>0</v>
      </c>
      <c r="BE491">
        <v>0</v>
      </c>
      <c r="BF491">
        <v>0</v>
      </c>
      <c r="BG491">
        <v>0</v>
      </c>
      <c r="BH491">
        <v>1</v>
      </c>
      <c r="BI491">
        <v>1.7</v>
      </c>
      <c r="BJ491">
        <v>1.7</v>
      </c>
      <c r="BK491">
        <v>2</v>
      </c>
      <c r="BL491">
        <v>110.42</v>
      </c>
      <c r="BM491">
        <v>16.559999999999999</v>
      </c>
      <c r="BN491">
        <v>126.98</v>
      </c>
      <c r="BO491">
        <v>126.98</v>
      </c>
      <c r="BQ491" t="s">
        <v>1435</v>
      </c>
      <c r="BR491" t="s">
        <v>383</v>
      </c>
      <c r="BS491" s="2">
        <v>44369</v>
      </c>
      <c r="BT491" s="3">
        <v>0.39027777777777778</v>
      </c>
      <c r="BU491" t="s">
        <v>243</v>
      </c>
      <c r="BV491" t="s">
        <v>80</v>
      </c>
      <c r="BW491" t="s">
        <v>193</v>
      </c>
      <c r="BX491" t="s">
        <v>194</v>
      </c>
      <c r="BY491">
        <v>8496.35</v>
      </c>
      <c r="CA491" t="s">
        <v>270</v>
      </c>
      <c r="CC491" t="s">
        <v>268</v>
      </c>
      <c r="CD491">
        <v>157</v>
      </c>
      <c r="CE491" t="s">
        <v>99</v>
      </c>
      <c r="CF491" s="2">
        <v>44369</v>
      </c>
      <c r="CI491">
        <v>2</v>
      </c>
      <c r="CJ491">
        <v>3</v>
      </c>
      <c r="CK491" t="s">
        <v>234</v>
      </c>
      <c r="CL491" t="s">
        <v>80</v>
      </c>
    </row>
    <row r="492" spans="1:90" x14ac:dyDescent="0.25">
      <c r="A492" t="s">
        <v>378</v>
      </c>
      <c r="B492" t="s">
        <v>379</v>
      </c>
      <c r="C492" t="s">
        <v>72</v>
      </c>
      <c r="E492" t="str">
        <f>"GAB2003717"</f>
        <v>GAB2003717</v>
      </c>
      <c r="F492" s="2">
        <v>44364</v>
      </c>
      <c r="G492">
        <v>202112</v>
      </c>
      <c r="H492" t="s">
        <v>127</v>
      </c>
      <c r="I492" t="s">
        <v>128</v>
      </c>
      <c r="J492" t="s">
        <v>380</v>
      </c>
      <c r="K492" t="s">
        <v>75</v>
      </c>
      <c r="L492" t="s">
        <v>109</v>
      </c>
      <c r="M492" t="s">
        <v>110</v>
      </c>
      <c r="N492" t="s">
        <v>624</v>
      </c>
      <c r="O492" t="s">
        <v>230</v>
      </c>
      <c r="P492" t="str">
        <f>"CT066409                      "</f>
        <v xml:space="preserve">CT066409                      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0</v>
      </c>
      <c r="AL492">
        <v>0</v>
      </c>
      <c r="AM492">
        <v>24.78</v>
      </c>
      <c r="AN492">
        <v>0</v>
      </c>
      <c r="AO492">
        <v>0</v>
      </c>
      <c r="AP492">
        <v>0</v>
      </c>
      <c r="AQ492">
        <v>0</v>
      </c>
      <c r="AR492">
        <v>0</v>
      </c>
      <c r="AS492">
        <v>0</v>
      </c>
      <c r="AT492">
        <v>0</v>
      </c>
      <c r="AU492">
        <v>0</v>
      </c>
      <c r="AV492">
        <v>0</v>
      </c>
      <c r="AW492">
        <v>0</v>
      </c>
      <c r="AX492">
        <v>0</v>
      </c>
      <c r="AY492">
        <v>0</v>
      </c>
      <c r="AZ492">
        <v>0</v>
      </c>
      <c r="BA492">
        <v>0</v>
      </c>
      <c r="BB492">
        <v>0</v>
      </c>
      <c r="BC492">
        <v>0</v>
      </c>
      <c r="BD492">
        <v>0</v>
      </c>
      <c r="BE492">
        <v>0</v>
      </c>
      <c r="BF492">
        <v>0</v>
      </c>
      <c r="BG492">
        <v>0</v>
      </c>
      <c r="BH492">
        <v>1</v>
      </c>
      <c r="BI492">
        <v>11.4</v>
      </c>
      <c r="BJ492">
        <v>20.9</v>
      </c>
      <c r="BK492">
        <v>21</v>
      </c>
      <c r="BL492">
        <v>137.51</v>
      </c>
      <c r="BM492">
        <v>20.63</v>
      </c>
      <c r="BN492">
        <v>158.13999999999999</v>
      </c>
      <c r="BO492">
        <v>158.13999999999999</v>
      </c>
      <c r="BQ492" t="s">
        <v>1436</v>
      </c>
      <c r="BR492" t="s">
        <v>383</v>
      </c>
      <c r="BS492" s="2">
        <v>44368</v>
      </c>
      <c r="BT492" s="3">
        <v>0.34097222222222223</v>
      </c>
      <c r="BU492" t="s">
        <v>263</v>
      </c>
      <c r="BV492" t="s">
        <v>79</v>
      </c>
      <c r="BY492">
        <v>104556.38</v>
      </c>
      <c r="CA492" t="s">
        <v>354</v>
      </c>
      <c r="CC492" t="s">
        <v>110</v>
      </c>
      <c r="CD492">
        <v>2000</v>
      </c>
      <c r="CE492" t="s">
        <v>99</v>
      </c>
      <c r="CF492" s="2">
        <v>44368</v>
      </c>
      <c r="CI492">
        <v>2</v>
      </c>
      <c r="CJ492">
        <v>2</v>
      </c>
      <c r="CK492" t="s">
        <v>234</v>
      </c>
      <c r="CL492" t="s">
        <v>80</v>
      </c>
    </row>
    <row r="493" spans="1:90" x14ac:dyDescent="0.25">
      <c r="A493" t="s">
        <v>378</v>
      </c>
      <c r="B493" t="s">
        <v>379</v>
      </c>
      <c r="C493" t="s">
        <v>72</v>
      </c>
      <c r="E493" t="str">
        <f>"009940773419"</f>
        <v>009940773419</v>
      </c>
      <c r="F493" s="2">
        <v>44364</v>
      </c>
      <c r="G493">
        <v>202112</v>
      </c>
      <c r="H493" t="s">
        <v>267</v>
      </c>
      <c r="I493" t="s">
        <v>268</v>
      </c>
      <c r="J493" t="s">
        <v>548</v>
      </c>
      <c r="K493" t="s">
        <v>75</v>
      </c>
      <c r="L493" t="s">
        <v>235</v>
      </c>
      <c r="M493" t="s">
        <v>128</v>
      </c>
      <c r="N493" t="s">
        <v>460</v>
      </c>
      <c r="O493" t="s">
        <v>230</v>
      </c>
      <c r="P493" t="str">
        <f>"NO REF                        "</f>
        <v xml:space="preserve">NO REF                        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0</v>
      </c>
      <c r="AH493">
        <v>0</v>
      </c>
      <c r="AI493">
        <v>0</v>
      </c>
      <c r="AJ493">
        <v>0</v>
      </c>
      <c r="AK493">
        <v>0</v>
      </c>
      <c r="AL493">
        <v>0</v>
      </c>
      <c r="AM493">
        <v>23.47</v>
      </c>
      <c r="AN493">
        <v>0</v>
      </c>
      <c r="AO493">
        <v>0</v>
      </c>
      <c r="AP493">
        <v>0</v>
      </c>
      <c r="AQ493">
        <v>0</v>
      </c>
      <c r="AR493">
        <v>0</v>
      </c>
      <c r="AS493">
        <v>0</v>
      </c>
      <c r="AT493">
        <v>0</v>
      </c>
      <c r="AU493">
        <v>0</v>
      </c>
      <c r="AV493">
        <v>0</v>
      </c>
      <c r="AW493">
        <v>0</v>
      </c>
      <c r="AX493">
        <v>0</v>
      </c>
      <c r="AY493">
        <v>0</v>
      </c>
      <c r="AZ493">
        <v>0</v>
      </c>
      <c r="BA493">
        <v>0</v>
      </c>
      <c r="BB493">
        <v>0</v>
      </c>
      <c r="BC493">
        <v>0</v>
      </c>
      <c r="BD493">
        <v>0</v>
      </c>
      <c r="BE493">
        <v>0</v>
      </c>
      <c r="BF493">
        <v>0</v>
      </c>
      <c r="BG493">
        <v>0</v>
      </c>
      <c r="BH493">
        <v>1</v>
      </c>
      <c r="BI493">
        <v>5.8</v>
      </c>
      <c r="BJ493">
        <v>6.5</v>
      </c>
      <c r="BK493">
        <v>7</v>
      </c>
      <c r="BL493">
        <v>130.53</v>
      </c>
      <c r="BM493">
        <v>19.579999999999998</v>
      </c>
      <c r="BN493">
        <v>150.11000000000001</v>
      </c>
      <c r="BO493">
        <v>150.11000000000001</v>
      </c>
      <c r="BQ493" t="s">
        <v>1217</v>
      </c>
      <c r="BR493" t="s">
        <v>550</v>
      </c>
      <c r="BS493" s="2">
        <v>44368</v>
      </c>
      <c r="BT493" s="3">
        <v>0.5541666666666667</v>
      </c>
      <c r="BU493" t="s">
        <v>684</v>
      </c>
      <c r="BV493" t="s">
        <v>79</v>
      </c>
      <c r="BY493">
        <v>32554.32</v>
      </c>
      <c r="CA493" t="s">
        <v>130</v>
      </c>
      <c r="CC493" t="s">
        <v>128</v>
      </c>
      <c r="CD493">
        <v>7460</v>
      </c>
      <c r="CE493" t="s">
        <v>99</v>
      </c>
      <c r="CF493" s="2">
        <v>44369</v>
      </c>
      <c r="CI493">
        <v>0</v>
      </c>
      <c r="CJ493">
        <v>0</v>
      </c>
      <c r="CK493" t="s">
        <v>552</v>
      </c>
      <c r="CL493" t="s">
        <v>80</v>
      </c>
    </row>
    <row r="494" spans="1:90" x14ac:dyDescent="0.25">
      <c r="A494" t="s">
        <v>378</v>
      </c>
      <c r="B494" t="s">
        <v>379</v>
      </c>
      <c r="C494" t="s">
        <v>72</v>
      </c>
      <c r="E494" t="str">
        <f>"GAB2003500"</f>
        <v>GAB2003500</v>
      </c>
      <c r="F494" s="2">
        <v>44351</v>
      </c>
      <c r="G494">
        <v>202112</v>
      </c>
      <c r="H494" t="s">
        <v>127</v>
      </c>
      <c r="I494" t="s">
        <v>128</v>
      </c>
      <c r="J494" t="s">
        <v>380</v>
      </c>
      <c r="K494" t="s">
        <v>75</v>
      </c>
      <c r="L494" t="s">
        <v>127</v>
      </c>
      <c r="M494" t="s">
        <v>128</v>
      </c>
      <c r="N494" t="s">
        <v>1437</v>
      </c>
      <c r="O494" t="s">
        <v>78</v>
      </c>
      <c r="P494" t="str">
        <f>"CT066352                      "</f>
        <v xml:space="preserve">CT066352                      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0</v>
      </c>
      <c r="AH494">
        <v>0</v>
      </c>
      <c r="AI494">
        <v>0</v>
      </c>
      <c r="AJ494">
        <v>0</v>
      </c>
      <c r="AK494">
        <v>7.52</v>
      </c>
      <c r="AL494">
        <v>0</v>
      </c>
      <c r="AM494">
        <v>0</v>
      </c>
      <c r="AN494">
        <v>0</v>
      </c>
      <c r="AO494">
        <v>0</v>
      </c>
      <c r="AP494">
        <v>0</v>
      </c>
      <c r="AQ494">
        <v>0</v>
      </c>
      <c r="AR494">
        <v>0</v>
      </c>
      <c r="AS494">
        <v>0</v>
      </c>
      <c r="AT494">
        <v>0</v>
      </c>
      <c r="AU494">
        <v>0</v>
      </c>
      <c r="AV494">
        <v>0</v>
      </c>
      <c r="AW494">
        <v>0</v>
      </c>
      <c r="AX494">
        <v>0</v>
      </c>
      <c r="AY494">
        <v>0</v>
      </c>
      <c r="AZ494">
        <v>0</v>
      </c>
      <c r="BA494">
        <v>0</v>
      </c>
      <c r="BB494">
        <v>0</v>
      </c>
      <c r="BC494">
        <v>0</v>
      </c>
      <c r="BD494">
        <v>0</v>
      </c>
      <c r="BE494">
        <v>0</v>
      </c>
      <c r="BF494">
        <v>0</v>
      </c>
      <c r="BG494">
        <v>0</v>
      </c>
      <c r="BH494">
        <v>1</v>
      </c>
      <c r="BI494">
        <v>0.8</v>
      </c>
      <c r="BJ494">
        <v>1.7</v>
      </c>
      <c r="BK494">
        <v>2</v>
      </c>
      <c r="BL494">
        <v>40.229999999999997</v>
      </c>
      <c r="BM494">
        <v>6.03</v>
      </c>
      <c r="BN494">
        <v>46.26</v>
      </c>
      <c r="BO494">
        <v>46.26</v>
      </c>
      <c r="BQ494" t="s">
        <v>1438</v>
      </c>
      <c r="BR494" t="s">
        <v>383</v>
      </c>
      <c r="BS494" s="2">
        <v>44354</v>
      </c>
      <c r="BT494" s="3">
        <v>0.57638888888888895</v>
      </c>
      <c r="BU494" t="s">
        <v>1439</v>
      </c>
      <c r="BV494" t="s">
        <v>80</v>
      </c>
      <c r="BW494" t="s">
        <v>111</v>
      </c>
      <c r="BX494" t="s">
        <v>159</v>
      </c>
      <c r="BY494">
        <v>8389.26</v>
      </c>
      <c r="CA494" t="s">
        <v>376</v>
      </c>
      <c r="CC494" t="s">
        <v>128</v>
      </c>
      <c r="CD494">
        <v>7550</v>
      </c>
      <c r="CE494" t="s">
        <v>1170</v>
      </c>
      <c r="CF494" s="2">
        <v>44355</v>
      </c>
      <c r="CI494">
        <v>1</v>
      </c>
      <c r="CJ494">
        <v>1</v>
      </c>
      <c r="CK494">
        <v>22</v>
      </c>
      <c r="CL494" t="s">
        <v>80</v>
      </c>
    </row>
    <row r="495" spans="1:90" x14ac:dyDescent="0.25">
      <c r="A495" t="s">
        <v>378</v>
      </c>
      <c r="B495" t="s">
        <v>379</v>
      </c>
      <c r="C495" t="s">
        <v>72</v>
      </c>
      <c r="E495" t="str">
        <f>"GAB2003522"</f>
        <v>GAB2003522</v>
      </c>
      <c r="F495" s="2">
        <v>44351</v>
      </c>
      <c r="G495">
        <v>202112</v>
      </c>
      <c r="H495" t="s">
        <v>127</v>
      </c>
      <c r="I495" t="s">
        <v>128</v>
      </c>
      <c r="J495" t="s">
        <v>380</v>
      </c>
      <c r="K495" t="s">
        <v>75</v>
      </c>
      <c r="L495" t="s">
        <v>316</v>
      </c>
      <c r="M495" t="s">
        <v>317</v>
      </c>
      <c r="N495" t="s">
        <v>847</v>
      </c>
      <c r="O495" t="s">
        <v>78</v>
      </c>
      <c r="P495" t="str">
        <f>"003668                        "</f>
        <v xml:space="preserve">003668                        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0</v>
      </c>
      <c r="AI495">
        <v>0</v>
      </c>
      <c r="AJ495">
        <v>0</v>
      </c>
      <c r="AK495">
        <v>22.87</v>
      </c>
      <c r="AL495">
        <v>0</v>
      </c>
      <c r="AM495">
        <v>0</v>
      </c>
      <c r="AN495">
        <v>0</v>
      </c>
      <c r="AO495">
        <v>0</v>
      </c>
      <c r="AP495">
        <v>0</v>
      </c>
      <c r="AQ495">
        <v>0</v>
      </c>
      <c r="AR495">
        <v>0</v>
      </c>
      <c r="AS495">
        <v>0</v>
      </c>
      <c r="AT495">
        <v>0</v>
      </c>
      <c r="AU495">
        <v>0</v>
      </c>
      <c r="AV495">
        <v>0</v>
      </c>
      <c r="AW495">
        <v>0</v>
      </c>
      <c r="AX495">
        <v>0</v>
      </c>
      <c r="AY495">
        <v>0</v>
      </c>
      <c r="AZ495">
        <v>0</v>
      </c>
      <c r="BA495">
        <v>0</v>
      </c>
      <c r="BB495">
        <v>0</v>
      </c>
      <c r="BC495">
        <v>0</v>
      </c>
      <c r="BD495">
        <v>0</v>
      </c>
      <c r="BE495">
        <v>0</v>
      </c>
      <c r="BF495">
        <v>0</v>
      </c>
      <c r="BG495">
        <v>0</v>
      </c>
      <c r="BH495">
        <v>1</v>
      </c>
      <c r="BI495">
        <v>0.3</v>
      </c>
      <c r="BJ495">
        <v>2.4</v>
      </c>
      <c r="BK495">
        <v>2.5</v>
      </c>
      <c r="BL495">
        <v>122.31</v>
      </c>
      <c r="BM495">
        <v>18.350000000000001</v>
      </c>
      <c r="BN495">
        <v>140.66</v>
      </c>
      <c r="BO495">
        <v>140.66</v>
      </c>
      <c r="BQ495" t="s">
        <v>1374</v>
      </c>
      <c r="BR495" t="s">
        <v>383</v>
      </c>
      <c r="BS495" s="2">
        <v>44354</v>
      </c>
      <c r="BT495" s="3">
        <v>0.37291666666666662</v>
      </c>
      <c r="BU495" t="s">
        <v>1440</v>
      </c>
      <c r="BV495" t="s">
        <v>79</v>
      </c>
      <c r="BY495">
        <v>12099.78</v>
      </c>
      <c r="CA495" t="s">
        <v>303</v>
      </c>
      <c r="CC495" t="s">
        <v>317</v>
      </c>
      <c r="CD495">
        <v>1039</v>
      </c>
      <c r="CE495" t="s">
        <v>737</v>
      </c>
      <c r="CF495" s="2">
        <v>44354</v>
      </c>
      <c r="CI495">
        <v>1</v>
      </c>
      <c r="CJ495">
        <v>1</v>
      </c>
      <c r="CK495">
        <v>23</v>
      </c>
      <c r="CL495" t="s">
        <v>80</v>
      </c>
    </row>
    <row r="496" spans="1:90" x14ac:dyDescent="0.25">
      <c r="A496" t="s">
        <v>378</v>
      </c>
      <c r="B496" t="s">
        <v>379</v>
      </c>
      <c r="C496" t="s">
        <v>72</v>
      </c>
      <c r="E496" t="str">
        <f>"GAB2003507"</f>
        <v>GAB2003507</v>
      </c>
      <c r="F496" s="2">
        <v>44351</v>
      </c>
      <c r="G496">
        <v>202112</v>
      </c>
      <c r="H496" t="s">
        <v>127</v>
      </c>
      <c r="I496" t="s">
        <v>128</v>
      </c>
      <c r="J496" t="s">
        <v>380</v>
      </c>
      <c r="K496" t="s">
        <v>75</v>
      </c>
      <c r="L496" t="s">
        <v>157</v>
      </c>
      <c r="M496" t="s">
        <v>157</v>
      </c>
      <c r="N496" t="s">
        <v>1441</v>
      </c>
      <c r="O496" t="s">
        <v>78</v>
      </c>
      <c r="P496" t="str">
        <f>"CT066378                      "</f>
        <v xml:space="preserve">CT066378                      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0</v>
      </c>
      <c r="AI496">
        <v>0</v>
      </c>
      <c r="AJ496">
        <v>0</v>
      </c>
      <c r="AK496">
        <v>13.54</v>
      </c>
      <c r="AL496">
        <v>0</v>
      </c>
      <c r="AM496">
        <v>0</v>
      </c>
      <c r="AN496">
        <v>0</v>
      </c>
      <c r="AO496">
        <v>0</v>
      </c>
      <c r="AP496">
        <v>0</v>
      </c>
      <c r="AQ496">
        <v>0</v>
      </c>
      <c r="AR496">
        <v>0</v>
      </c>
      <c r="AS496">
        <v>0</v>
      </c>
      <c r="AT496">
        <v>0</v>
      </c>
      <c r="AU496">
        <v>0</v>
      </c>
      <c r="AV496">
        <v>0</v>
      </c>
      <c r="AW496">
        <v>0</v>
      </c>
      <c r="AX496">
        <v>0</v>
      </c>
      <c r="AY496">
        <v>0</v>
      </c>
      <c r="AZ496">
        <v>0</v>
      </c>
      <c r="BA496">
        <v>0</v>
      </c>
      <c r="BB496">
        <v>0</v>
      </c>
      <c r="BC496">
        <v>0</v>
      </c>
      <c r="BD496">
        <v>0</v>
      </c>
      <c r="BE496">
        <v>0</v>
      </c>
      <c r="BF496">
        <v>0</v>
      </c>
      <c r="BG496">
        <v>0</v>
      </c>
      <c r="BH496">
        <v>1</v>
      </c>
      <c r="BI496">
        <v>0.6</v>
      </c>
      <c r="BJ496">
        <v>1.6</v>
      </c>
      <c r="BK496">
        <v>2</v>
      </c>
      <c r="BL496">
        <v>72.42</v>
      </c>
      <c r="BM496">
        <v>10.86</v>
      </c>
      <c r="BN496">
        <v>83.28</v>
      </c>
      <c r="BO496">
        <v>83.28</v>
      </c>
      <c r="BQ496" t="s">
        <v>1442</v>
      </c>
      <c r="BR496" t="s">
        <v>383</v>
      </c>
      <c r="BS496" s="2">
        <v>44354</v>
      </c>
      <c r="BT496" s="3">
        <v>0.58402777777777781</v>
      </c>
      <c r="BU496" t="s">
        <v>1443</v>
      </c>
      <c r="BV496" t="s">
        <v>80</v>
      </c>
      <c r="BW496" t="s">
        <v>88</v>
      </c>
      <c r="BX496" t="s">
        <v>136</v>
      </c>
      <c r="BY496">
        <v>8129.28</v>
      </c>
      <c r="CA496" t="s">
        <v>1444</v>
      </c>
      <c r="CC496" t="s">
        <v>157</v>
      </c>
      <c r="CD496">
        <v>7646</v>
      </c>
      <c r="CE496" t="s">
        <v>641</v>
      </c>
      <c r="CF496" s="2">
        <v>44355</v>
      </c>
      <c r="CI496">
        <v>1</v>
      </c>
      <c r="CJ496">
        <v>1</v>
      </c>
      <c r="CK496">
        <v>24</v>
      </c>
      <c r="CL496" t="s">
        <v>80</v>
      </c>
    </row>
    <row r="497" spans="1:90" x14ac:dyDescent="0.25">
      <c r="A497" t="s">
        <v>378</v>
      </c>
      <c r="B497" t="s">
        <v>379</v>
      </c>
      <c r="C497" t="s">
        <v>72</v>
      </c>
      <c r="E497" t="str">
        <f>"GAB2003503"</f>
        <v>GAB2003503</v>
      </c>
      <c r="F497" s="2">
        <v>44351</v>
      </c>
      <c r="G497">
        <v>202112</v>
      </c>
      <c r="H497" t="s">
        <v>127</v>
      </c>
      <c r="I497" t="s">
        <v>128</v>
      </c>
      <c r="J497" t="s">
        <v>380</v>
      </c>
      <c r="K497" t="s">
        <v>75</v>
      </c>
      <c r="L497" t="s">
        <v>127</v>
      </c>
      <c r="M497" t="s">
        <v>128</v>
      </c>
      <c r="N497" t="s">
        <v>544</v>
      </c>
      <c r="O497" t="s">
        <v>78</v>
      </c>
      <c r="P497" t="str">
        <f>"CT066367                      "</f>
        <v xml:space="preserve">CT066367                      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0</v>
      </c>
      <c r="AI497">
        <v>0</v>
      </c>
      <c r="AJ497">
        <v>0</v>
      </c>
      <c r="AK497">
        <v>7.52</v>
      </c>
      <c r="AL497">
        <v>0</v>
      </c>
      <c r="AM497">
        <v>0</v>
      </c>
      <c r="AN497">
        <v>0</v>
      </c>
      <c r="AO497">
        <v>0</v>
      </c>
      <c r="AP497">
        <v>0</v>
      </c>
      <c r="AQ497">
        <v>0</v>
      </c>
      <c r="AR497">
        <v>0</v>
      </c>
      <c r="AS497">
        <v>0</v>
      </c>
      <c r="AT497">
        <v>0</v>
      </c>
      <c r="AU497">
        <v>0</v>
      </c>
      <c r="AV497">
        <v>0</v>
      </c>
      <c r="AW497">
        <v>0</v>
      </c>
      <c r="AX497">
        <v>0</v>
      </c>
      <c r="AY497">
        <v>0</v>
      </c>
      <c r="AZ497">
        <v>0</v>
      </c>
      <c r="BA497">
        <v>0</v>
      </c>
      <c r="BB497">
        <v>0</v>
      </c>
      <c r="BC497">
        <v>0</v>
      </c>
      <c r="BD497">
        <v>0</v>
      </c>
      <c r="BE497">
        <v>0</v>
      </c>
      <c r="BF497">
        <v>0</v>
      </c>
      <c r="BG497">
        <v>0</v>
      </c>
      <c r="BH497">
        <v>1</v>
      </c>
      <c r="BI497">
        <v>0.3</v>
      </c>
      <c r="BJ497">
        <v>2.2999999999999998</v>
      </c>
      <c r="BK497">
        <v>3</v>
      </c>
      <c r="BL497">
        <v>40.229999999999997</v>
      </c>
      <c r="BM497">
        <v>6.03</v>
      </c>
      <c r="BN497">
        <v>46.26</v>
      </c>
      <c r="BO497">
        <v>46.26</v>
      </c>
      <c r="BQ497" t="s">
        <v>545</v>
      </c>
      <c r="BR497" t="s">
        <v>383</v>
      </c>
      <c r="BS497" s="2">
        <v>44354</v>
      </c>
      <c r="BT497" s="3">
        <v>0.38680555555555557</v>
      </c>
      <c r="BU497" t="s">
        <v>1047</v>
      </c>
      <c r="BV497" t="s">
        <v>79</v>
      </c>
      <c r="BY497">
        <v>11450.88</v>
      </c>
      <c r="CA497" t="s">
        <v>137</v>
      </c>
      <c r="CC497" t="s">
        <v>128</v>
      </c>
      <c r="CD497">
        <v>7441</v>
      </c>
      <c r="CE497" t="s">
        <v>505</v>
      </c>
      <c r="CF497" s="2">
        <v>44355</v>
      </c>
      <c r="CI497">
        <v>1</v>
      </c>
      <c r="CJ497">
        <v>1</v>
      </c>
      <c r="CK497">
        <v>22</v>
      </c>
      <c r="CL497" t="s">
        <v>80</v>
      </c>
    </row>
    <row r="498" spans="1:90" x14ac:dyDescent="0.25">
      <c r="A498" t="s">
        <v>378</v>
      </c>
      <c r="B498" t="s">
        <v>379</v>
      </c>
      <c r="C498" t="s">
        <v>72</v>
      </c>
      <c r="E498" t="str">
        <f>"GAB2003505"</f>
        <v>GAB2003505</v>
      </c>
      <c r="F498" s="2">
        <v>44351</v>
      </c>
      <c r="G498">
        <v>202112</v>
      </c>
      <c r="H498" t="s">
        <v>127</v>
      </c>
      <c r="I498" t="s">
        <v>128</v>
      </c>
      <c r="J498" t="s">
        <v>380</v>
      </c>
      <c r="K498" t="s">
        <v>75</v>
      </c>
      <c r="L498" t="s">
        <v>127</v>
      </c>
      <c r="M498" t="s">
        <v>128</v>
      </c>
      <c r="N498" t="s">
        <v>1445</v>
      </c>
      <c r="O498" t="s">
        <v>78</v>
      </c>
      <c r="P498" t="str">
        <f>"CT066368                      "</f>
        <v xml:space="preserve">CT066368                      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0</v>
      </c>
      <c r="AH498">
        <v>0</v>
      </c>
      <c r="AI498">
        <v>0</v>
      </c>
      <c r="AJ498">
        <v>0</v>
      </c>
      <c r="AK498">
        <v>7.52</v>
      </c>
      <c r="AL498">
        <v>0</v>
      </c>
      <c r="AM498">
        <v>0</v>
      </c>
      <c r="AN498">
        <v>0</v>
      </c>
      <c r="AO498">
        <v>0</v>
      </c>
      <c r="AP498">
        <v>0</v>
      </c>
      <c r="AQ498">
        <v>0</v>
      </c>
      <c r="AR498">
        <v>0</v>
      </c>
      <c r="AS498">
        <v>0</v>
      </c>
      <c r="AT498">
        <v>0</v>
      </c>
      <c r="AU498">
        <v>0</v>
      </c>
      <c r="AV498">
        <v>0</v>
      </c>
      <c r="AW498">
        <v>0</v>
      </c>
      <c r="AX498">
        <v>0</v>
      </c>
      <c r="AY498">
        <v>0</v>
      </c>
      <c r="AZ498">
        <v>0</v>
      </c>
      <c r="BA498">
        <v>0</v>
      </c>
      <c r="BB498">
        <v>0</v>
      </c>
      <c r="BC498">
        <v>0</v>
      </c>
      <c r="BD498">
        <v>0</v>
      </c>
      <c r="BE498">
        <v>0</v>
      </c>
      <c r="BF498">
        <v>0</v>
      </c>
      <c r="BG498">
        <v>0</v>
      </c>
      <c r="BH498">
        <v>1</v>
      </c>
      <c r="BI498">
        <v>0.4</v>
      </c>
      <c r="BJ498">
        <v>2.5</v>
      </c>
      <c r="BK498">
        <v>3</v>
      </c>
      <c r="BL498">
        <v>40.229999999999997</v>
      </c>
      <c r="BM498">
        <v>6.03</v>
      </c>
      <c r="BN498">
        <v>46.26</v>
      </c>
      <c r="BO498">
        <v>46.26</v>
      </c>
      <c r="BQ498" t="s">
        <v>1446</v>
      </c>
      <c r="BR498" t="s">
        <v>383</v>
      </c>
      <c r="BS498" s="2">
        <v>44354</v>
      </c>
      <c r="BT498" s="3">
        <v>0.37013888888888885</v>
      </c>
      <c r="BU498" t="s">
        <v>1447</v>
      </c>
      <c r="BV498" t="s">
        <v>79</v>
      </c>
      <c r="BY498">
        <v>12707.52</v>
      </c>
      <c r="CA498" t="s">
        <v>645</v>
      </c>
      <c r="CC498" t="s">
        <v>128</v>
      </c>
      <c r="CD498">
        <v>7708</v>
      </c>
      <c r="CE498" t="s">
        <v>600</v>
      </c>
      <c r="CF498" s="2">
        <v>44355</v>
      </c>
      <c r="CI498">
        <v>1</v>
      </c>
      <c r="CJ498">
        <v>1</v>
      </c>
      <c r="CK498">
        <v>22</v>
      </c>
      <c r="CL498" t="s">
        <v>80</v>
      </c>
    </row>
    <row r="499" spans="1:90" x14ac:dyDescent="0.25">
      <c r="A499" t="s">
        <v>378</v>
      </c>
      <c r="B499" t="s">
        <v>379</v>
      </c>
      <c r="C499" t="s">
        <v>72</v>
      </c>
      <c r="E499" t="str">
        <f>"009940773422"</f>
        <v>009940773422</v>
      </c>
      <c r="F499" s="2">
        <v>44350</v>
      </c>
      <c r="G499">
        <v>202112</v>
      </c>
      <c r="H499" t="s">
        <v>267</v>
      </c>
      <c r="I499" t="s">
        <v>268</v>
      </c>
      <c r="J499" t="s">
        <v>548</v>
      </c>
      <c r="K499" t="s">
        <v>75</v>
      </c>
      <c r="L499" t="s">
        <v>127</v>
      </c>
      <c r="M499" t="s">
        <v>128</v>
      </c>
      <c r="N499" t="s">
        <v>460</v>
      </c>
      <c r="O499" t="s">
        <v>78</v>
      </c>
      <c r="P499" t="str">
        <f>"NA                            "</f>
        <v xml:space="preserve">NA                            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  <c r="AG499">
        <v>0</v>
      </c>
      <c r="AH499">
        <v>0</v>
      </c>
      <c r="AI499">
        <v>0</v>
      </c>
      <c r="AJ499">
        <v>0</v>
      </c>
      <c r="AK499">
        <v>9.6300000000000008</v>
      </c>
      <c r="AL499">
        <v>0</v>
      </c>
      <c r="AM499">
        <v>0</v>
      </c>
      <c r="AN499">
        <v>0</v>
      </c>
      <c r="AO499">
        <v>0</v>
      </c>
      <c r="AP499">
        <v>0</v>
      </c>
      <c r="AQ499">
        <v>0</v>
      </c>
      <c r="AR499">
        <v>0</v>
      </c>
      <c r="AS499">
        <v>0</v>
      </c>
      <c r="AT499">
        <v>0</v>
      </c>
      <c r="AU499">
        <v>0</v>
      </c>
      <c r="AV499">
        <v>0</v>
      </c>
      <c r="AW499">
        <v>0</v>
      </c>
      <c r="AX499">
        <v>0</v>
      </c>
      <c r="AY499">
        <v>0</v>
      </c>
      <c r="AZ499">
        <v>0</v>
      </c>
      <c r="BA499">
        <v>0</v>
      </c>
      <c r="BB499">
        <v>0</v>
      </c>
      <c r="BC499">
        <v>0</v>
      </c>
      <c r="BD499">
        <v>0</v>
      </c>
      <c r="BE499">
        <v>0</v>
      </c>
      <c r="BF499">
        <v>0</v>
      </c>
      <c r="BG499">
        <v>0</v>
      </c>
      <c r="BH499">
        <v>1</v>
      </c>
      <c r="BI499">
        <v>1</v>
      </c>
      <c r="BJ499">
        <v>0.2</v>
      </c>
      <c r="BK499">
        <v>1</v>
      </c>
      <c r="BL499">
        <v>51.5</v>
      </c>
      <c r="BM499">
        <v>7.73</v>
      </c>
      <c r="BN499">
        <v>59.23</v>
      </c>
      <c r="BO499">
        <v>59.23</v>
      </c>
      <c r="BQ499" t="s">
        <v>1448</v>
      </c>
      <c r="BR499" t="s">
        <v>550</v>
      </c>
      <c r="BS499" s="2">
        <v>44351</v>
      </c>
      <c r="BT499" s="3">
        <v>0.51111111111111118</v>
      </c>
      <c r="BU499" t="s">
        <v>555</v>
      </c>
      <c r="BV499" t="s">
        <v>80</v>
      </c>
      <c r="BW499" t="s">
        <v>111</v>
      </c>
      <c r="BX499" t="s">
        <v>159</v>
      </c>
      <c r="BY499">
        <v>1200</v>
      </c>
      <c r="BZ499" t="s">
        <v>81</v>
      </c>
      <c r="CA499" t="s">
        <v>130</v>
      </c>
      <c r="CC499" t="s">
        <v>128</v>
      </c>
      <c r="CD499">
        <v>8000</v>
      </c>
      <c r="CE499" t="s">
        <v>99</v>
      </c>
      <c r="CF499" s="2">
        <v>44354</v>
      </c>
      <c r="CI499">
        <v>1</v>
      </c>
      <c r="CJ499">
        <v>1</v>
      </c>
      <c r="CK499">
        <v>21</v>
      </c>
      <c r="CL499" t="s">
        <v>80</v>
      </c>
    </row>
    <row r="500" spans="1:90" x14ac:dyDescent="0.25">
      <c r="A500" t="s">
        <v>378</v>
      </c>
      <c r="B500" t="s">
        <v>379</v>
      </c>
      <c r="C500" t="s">
        <v>72</v>
      </c>
      <c r="E500" t="str">
        <f>"GAB2003510"</f>
        <v>GAB2003510</v>
      </c>
      <c r="F500" s="2">
        <v>44351</v>
      </c>
      <c r="G500">
        <v>202112</v>
      </c>
      <c r="H500" t="s">
        <v>127</v>
      </c>
      <c r="I500" t="s">
        <v>128</v>
      </c>
      <c r="J500" t="s">
        <v>380</v>
      </c>
      <c r="K500" t="s">
        <v>75</v>
      </c>
      <c r="L500" t="s">
        <v>143</v>
      </c>
      <c r="M500" t="s">
        <v>144</v>
      </c>
      <c r="N500" t="s">
        <v>1449</v>
      </c>
      <c r="O500" t="s">
        <v>78</v>
      </c>
      <c r="P500" t="str">
        <f>"CT066381                      "</f>
        <v xml:space="preserve">CT066381                      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  <c r="AJ500">
        <v>0</v>
      </c>
      <c r="AK500">
        <v>16.84</v>
      </c>
      <c r="AL500">
        <v>0</v>
      </c>
      <c r="AM500">
        <v>0</v>
      </c>
      <c r="AN500">
        <v>0</v>
      </c>
      <c r="AO500">
        <v>0</v>
      </c>
      <c r="AP500">
        <v>0</v>
      </c>
      <c r="AQ500">
        <v>0</v>
      </c>
      <c r="AR500">
        <v>0</v>
      </c>
      <c r="AS500">
        <v>0</v>
      </c>
      <c r="AT500">
        <v>0</v>
      </c>
      <c r="AU500">
        <v>0</v>
      </c>
      <c r="AV500">
        <v>0</v>
      </c>
      <c r="AW500">
        <v>0</v>
      </c>
      <c r="AX500">
        <v>0</v>
      </c>
      <c r="AY500">
        <v>0</v>
      </c>
      <c r="AZ500">
        <v>0</v>
      </c>
      <c r="BA500">
        <v>0</v>
      </c>
      <c r="BB500">
        <v>0</v>
      </c>
      <c r="BC500">
        <v>0</v>
      </c>
      <c r="BD500">
        <v>0</v>
      </c>
      <c r="BE500">
        <v>0</v>
      </c>
      <c r="BF500">
        <v>0</v>
      </c>
      <c r="BG500">
        <v>0</v>
      </c>
      <c r="BH500">
        <v>1</v>
      </c>
      <c r="BI500">
        <v>0.3</v>
      </c>
      <c r="BJ500">
        <v>2.2000000000000002</v>
      </c>
      <c r="BK500">
        <v>2.5</v>
      </c>
      <c r="BL500">
        <v>90.06</v>
      </c>
      <c r="BM500">
        <v>13.51</v>
      </c>
      <c r="BN500">
        <v>103.57</v>
      </c>
      <c r="BO500">
        <v>103.57</v>
      </c>
      <c r="BQ500" t="s">
        <v>1450</v>
      </c>
      <c r="BR500" t="s">
        <v>383</v>
      </c>
      <c r="BS500" s="2">
        <v>44354</v>
      </c>
      <c r="BT500" s="3">
        <v>0.36249999999999999</v>
      </c>
      <c r="BU500" t="s">
        <v>1451</v>
      </c>
      <c r="BV500" t="s">
        <v>79</v>
      </c>
      <c r="BY500">
        <v>11103.75</v>
      </c>
      <c r="CA500" t="s">
        <v>145</v>
      </c>
      <c r="CC500" t="s">
        <v>144</v>
      </c>
      <c r="CD500">
        <v>6850</v>
      </c>
      <c r="CE500" t="s">
        <v>515</v>
      </c>
      <c r="CF500" s="2">
        <v>44355</v>
      </c>
      <c r="CI500">
        <v>2</v>
      </c>
      <c r="CJ500">
        <v>1</v>
      </c>
      <c r="CK500">
        <v>24</v>
      </c>
      <c r="CL500" t="s">
        <v>80</v>
      </c>
    </row>
    <row r="501" spans="1:90" x14ac:dyDescent="0.25">
      <c r="A501" t="s">
        <v>378</v>
      </c>
      <c r="B501" t="s">
        <v>379</v>
      </c>
      <c r="C501" t="s">
        <v>72</v>
      </c>
      <c r="E501" t="str">
        <f>"GAB2003517"</f>
        <v>GAB2003517</v>
      </c>
      <c r="F501" s="2">
        <v>44351</v>
      </c>
      <c r="G501">
        <v>202112</v>
      </c>
      <c r="H501" t="s">
        <v>127</v>
      </c>
      <c r="I501" t="s">
        <v>128</v>
      </c>
      <c r="J501" t="s">
        <v>380</v>
      </c>
      <c r="K501" t="s">
        <v>75</v>
      </c>
      <c r="L501" t="s">
        <v>473</v>
      </c>
      <c r="M501" t="s">
        <v>474</v>
      </c>
      <c r="N501" t="s">
        <v>475</v>
      </c>
      <c r="O501" t="s">
        <v>78</v>
      </c>
      <c r="P501" t="str">
        <f>"CT066387                      "</f>
        <v xml:space="preserve">CT066387                      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  <c r="AG501">
        <v>0</v>
      </c>
      <c r="AH501">
        <v>0</v>
      </c>
      <c r="AI501">
        <v>0</v>
      </c>
      <c r="AJ501">
        <v>0</v>
      </c>
      <c r="AK501">
        <v>22.87</v>
      </c>
      <c r="AL501">
        <v>0</v>
      </c>
      <c r="AM501">
        <v>0</v>
      </c>
      <c r="AN501">
        <v>0</v>
      </c>
      <c r="AO501">
        <v>0</v>
      </c>
      <c r="AP501">
        <v>0</v>
      </c>
      <c r="AQ501">
        <v>0</v>
      </c>
      <c r="AR501">
        <v>0</v>
      </c>
      <c r="AS501">
        <v>0</v>
      </c>
      <c r="AT501">
        <v>0</v>
      </c>
      <c r="AU501">
        <v>0</v>
      </c>
      <c r="AV501">
        <v>0</v>
      </c>
      <c r="AW501">
        <v>0</v>
      </c>
      <c r="AX501">
        <v>0</v>
      </c>
      <c r="AY501">
        <v>0</v>
      </c>
      <c r="AZ501">
        <v>0</v>
      </c>
      <c r="BA501">
        <v>0</v>
      </c>
      <c r="BB501">
        <v>0</v>
      </c>
      <c r="BC501">
        <v>0</v>
      </c>
      <c r="BD501">
        <v>0</v>
      </c>
      <c r="BE501">
        <v>0</v>
      </c>
      <c r="BF501">
        <v>0</v>
      </c>
      <c r="BG501">
        <v>0</v>
      </c>
      <c r="BH501">
        <v>1</v>
      </c>
      <c r="BI501">
        <v>0.3</v>
      </c>
      <c r="BJ501">
        <v>2.1</v>
      </c>
      <c r="BK501">
        <v>2.5</v>
      </c>
      <c r="BL501">
        <v>122.31</v>
      </c>
      <c r="BM501">
        <v>18.350000000000001</v>
      </c>
      <c r="BN501">
        <v>140.66</v>
      </c>
      <c r="BO501">
        <v>140.66</v>
      </c>
      <c r="BQ501" t="s">
        <v>476</v>
      </c>
      <c r="BR501" t="s">
        <v>383</v>
      </c>
      <c r="BS501" s="2">
        <v>44354</v>
      </c>
      <c r="BT501" s="3">
        <v>0.37222222222222223</v>
      </c>
      <c r="BU501" t="s">
        <v>1309</v>
      </c>
      <c r="BV501" t="s">
        <v>79</v>
      </c>
      <c r="BY501">
        <v>10574.2</v>
      </c>
      <c r="CA501" t="s">
        <v>392</v>
      </c>
      <c r="CC501" t="s">
        <v>474</v>
      </c>
      <c r="CD501">
        <v>2515</v>
      </c>
      <c r="CE501" t="s">
        <v>472</v>
      </c>
      <c r="CF501" s="2">
        <v>44355</v>
      </c>
      <c r="CI501">
        <v>1</v>
      </c>
      <c r="CJ501">
        <v>1</v>
      </c>
      <c r="CK501">
        <v>23</v>
      </c>
      <c r="CL501" t="s">
        <v>80</v>
      </c>
    </row>
    <row r="502" spans="1:90" x14ac:dyDescent="0.25">
      <c r="A502" t="s">
        <v>378</v>
      </c>
      <c r="B502" t="s">
        <v>379</v>
      </c>
      <c r="C502" t="s">
        <v>72</v>
      </c>
      <c r="E502" t="str">
        <f>"GAB2003520"</f>
        <v>GAB2003520</v>
      </c>
      <c r="F502" s="2">
        <v>44351</v>
      </c>
      <c r="G502">
        <v>202112</v>
      </c>
      <c r="H502" t="s">
        <v>127</v>
      </c>
      <c r="I502" t="s">
        <v>128</v>
      </c>
      <c r="J502" t="s">
        <v>380</v>
      </c>
      <c r="K502" t="s">
        <v>75</v>
      </c>
      <c r="L502" t="s">
        <v>73</v>
      </c>
      <c r="M502" t="s">
        <v>74</v>
      </c>
      <c r="N502" t="s">
        <v>460</v>
      </c>
      <c r="O502" t="s">
        <v>78</v>
      </c>
      <c r="P502" t="str">
        <f>"CT066379 CT066353 MICHELLE FIC"</f>
        <v>CT066379 CT066353 MICHELLE FIC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0</v>
      </c>
      <c r="AG502">
        <v>0</v>
      </c>
      <c r="AH502">
        <v>0</v>
      </c>
      <c r="AI502">
        <v>0</v>
      </c>
      <c r="AJ502">
        <v>0</v>
      </c>
      <c r="AK502">
        <v>9.6300000000000008</v>
      </c>
      <c r="AL502">
        <v>0</v>
      </c>
      <c r="AM502">
        <v>0</v>
      </c>
      <c r="AN502">
        <v>0</v>
      </c>
      <c r="AO502">
        <v>0</v>
      </c>
      <c r="AP502">
        <v>0</v>
      </c>
      <c r="AQ502">
        <v>0</v>
      </c>
      <c r="AR502">
        <v>0</v>
      </c>
      <c r="AS502">
        <v>0</v>
      </c>
      <c r="AT502">
        <v>0</v>
      </c>
      <c r="AU502">
        <v>0</v>
      </c>
      <c r="AV502">
        <v>0</v>
      </c>
      <c r="AW502">
        <v>0</v>
      </c>
      <c r="AX502">
        <v>0</v>
      </c>
      <c r="AY502">
        <v>0</v>
      </c>
      <c r="AZ502">
        <v>0</v>
      </c>
      <c r="BA502">
        <v>0</v>
      </c>
      <c r="BB502">
        <v>0</v>
      </c>
      <c r="BC502">
        <v>0</v>
      </c>
      <c r="BD502">
        <v>0</v>
      </c>
      <c r="BE502">
        <v>0</v>
      </c>
      <c r="BF502">
        <v>0</v>
      </c>
      <c r="BG502">
        <v>0</v>
      </c>
      <c r="BH502">
        <v>1</v>
      </c>
      <c r="BI502">
        <v>0.9</v>
      </c>
      <c r="BJ502">
        <v>1.7</v>
      </c>
      <c r="BK502">
        <v>2</v>
      </c>
      <c r="BL502">
        <v>51.5</v>
      </c>
      <c r="BM502">
        <v>7.73</v>
      </c>
      <c r="BN502">
        <v>59.23</v>
      </c>
      <c r="BO502">
        <v>59.23</v>
      </c>
      <c r="BQ502" t="s">
        <v>461</v>
      </c>
      <c r="BR502" t="s">
        <v>383</v>
      </c>
      <c r="BS502" s="2">
        <v>44354</v>
      </c>
      <c r="BT502" s="3">
        <v>0.34791666666666665</v>
      </c>
      <c r="BU502" t="s">
        <v>1372</v>
      </c>
      <c r="BV502" t="s">
        <v>79</v>
      </c>
      <c r="BY502">
        <v>8577.2000000000007</v>
      </c>
      <c r="CA502" t="s">
        <v>1033</v>
      </c>
      <c r="CC502" t="s">
        <v>74</v>
      </c>
      <c r="CD502">
        <v>157</v>
      </c>
      <c r="CE502" t="s">
        <v>1452</v>
      </c>
      <c r="CF502" s="2">
        <v>44354</v>
      </c>
      <c r="CI502">
        <v>1</v>
      </c>
      <c r="CJ502">
        <v>1</v>
      </c>
      <c r="CK502">
        <v>21</v>
      </c>
      <c r="CL502" t="s">
        <v>80</v>
      </c>
    </row>
    <row r="503" spans="1:90" x14ac:dyDescent="0.25">
      <c r="A503" t="s">
        <v>378</v>
      </c>
      <c r="B503" t="s">
        <v>379</v>
      </c>
      <c r="C503" t="s">
        <v>72</v>
      </c>
      <c r="E503" t="str">
        <f>"GAB2003516"</f>
        <v>GAB2003516</v>
      </c>
      <c r="F503" s="2">
        <v>44351</v>
      </c>
      <c r="G503">
        <v>202112</v>
      </c>
      <c r="H503" t="s">
        <v>127</v>
      </c>
      <c r="I503" t="s">
        <v>128</v>
      </c>
      <c r="J503" t="s">
        <v>380</v>
      </c>
      <c r="K503" t="s">
        <v>75</v>
      </c>
      <c r="L503" t="s">
        <v>127</v>
      </c>
      <c r="M503" t="s">
        <v>128</v>
      </c>
      <c r="N503" t="s">
        <v>1179</v>
      </c>
      <c r="O503" t="s">
        <v>78</v>
      </c>
      <c r="P503" t="str">
        <f>"CT066386                      "</f>
        <v xml:space="preserve">CT066386                      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0</v>
      </c>
      <c r="AH503">
        <v>0</v>
      </c>
      <c r="AI503">
        <v>0</v>
      </c>
      <c r="AJ503">
        <v>0</v>
      </c>
      <c r="AK503">
        <v>7.52</v>
      </c>
      <c r="AL503">
        <v>0</v>
      </c>
      <c r="AM503">
        <v>0</v>
      </c>
      <c r="AN503">
        <v>0</v>
      </c>
      <c r="AO503">
        <v>0</v>
      </c>
      <c r="AP503">
        <v>0</v>
      </c>
      <c r="AQ503">
        <v>0</v>
      </c>
      <c r="AR503">
        <v>0</v>
      </c>
      <c r="AS503">
        <v>0</v>
      </c>
      <c r="AT503">
        <v>0</v>
      </c>
      <c r="AU503">
        <v>0</v>
      </c>
      <c r="AV503">
        <v>0</v>
      </c>
      <c r="AW503">
        <v>0</v>
      </c>
      <c r="AX503">
        <v>0</v>
      </c>
      <c r="AY503">
        <v>0</v>
      </c>
      <c r="AZ503">
        <v>0</v>
      </c>
      <c r="BA503">
        <v>0</v>
      </c>
      <c r="BB503">
        <v>0</v>
      </c>
      <c r="BC503">
        <v>0</v>
      </c>
      <c r="BD503">
        <v>0</v>
      </c>
      <c r="BE503">
        <v>0</v>
      </c>
      <c r="BF503">
        <v>0</v>
      </c>
      <c r="BG503">
        <v>0</v>
      </c>
      <c r="BH503">
        <v>1</v>
      </c>
      <c r="BI503">
        <v>0.2</v>
      </c>
      <c r="BJ503">
        <v>2</v>
      </c>
      <c r="BK503">
        <v>2</v>
      </c>
      <c r="BL503">
        <v>40.229999999999997</v>
      </c>
      <c r="BM503">
        <v>6.03</v>
      </c>
      <c r="BN503">
        <v>46.26</v>
      </c>
      <c r="BO503">
        <v>46.26</v>
      </c>
      <c r="BQ503" t="s">
        <v>1180</v>
      </c>
      <c r="BR503" t="s">
        <v>383</v>
      </c>
      <c r="BS503" s="2">
        <v>44354</v>
      </c>
      <c r="BT503" s="3">
        <v>0.57777777777777783</v>
      </c>
      <c r="BU503" t="s">
        <v>1181</v>
      </c>
      <c r="BV503" t="s">
        <v>80</v>
      </c>
      <c r="BW503" t="s">
        <v>111</v>
      </c>
      <c r="BX503" t="s">
        <v>159</v>
      </c>
      <c r="BY503">
        <v>10194.66</v>
      </c>
      <c r="CA503" t="s">
        <v>376</v>
      </c>
      <c r="CC503" t="s">
        <v>128</v>
      </c>
      <c r="CD503">
        <v>7550</v>
      </c>
      <c r="CE503" t="s">
        <v>515</v>
      </c>
      <c r="CF503" s="2">
        <v>44355</v>
      </c>
      <c r="CI503">
        <v>1</v>
      </c>
      <c r="CJ503">
        <v>1</v>
      </c>
      <c r="CK503">
        <v>22</v>
      </c>
      <c r="CL503" t="s">
        <v>80</v>
      </c>
    </row>
    <row r="504" spans="1:90" x14ac:dyDescent="0.25">
      <c r="A504" t="s">
        <v>378</v>
      </c>
      <c r="B504" t="s">
        <v>379</v>
      </c>
      <c r="C504" t="s">
        <v>72</v>
      </c>
      <c r="E504" t="str">
        <f>"GAB2003515"</f>
        <v>GAB2003515</v>
      </c>
      <c r="F504" s="2">
        <v>44351</v>
      </c>
      <c r="G504">
        <v>202112</v>
      </c>
      <c r="H504" t="s">
        <v>127</v>
      </c>
      <c r="I504" t="s">
        <v>128</v>
      </c>
      <c r="J504" t="s">
        <v>380</v>
      </c>
      <c r="K504" t="s">
        <v>75</v>
      </c>
      <c r="L504" t="s">
        <v>109</v>
      </c>
      <c r="M504" t="s">
        <v>110</v>
      </c>
      <c r="N504" t="s">
        <v>708</v>
      </c>
      <c r="O504" t="s">
        <v>78</v>
      </c>
      <c r="P504" t="str">
        <f>"003663                        "</f>
        <v xml:space="preserve">003663                        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0</v>
      </c>
      <c r="AH504">
        <v>0</v>
      </c>
      <c r="AI504">
        <v>0</v>
      </c>
      <c r="AJ504">
        <v>0</v>
      </c>
      <c r="AK504">
        <v>12.04</v>
      </c>
      <c r="AL504">
        <v>0</v>
      </c>
      <c r="AM504">
        <v>0</v>
      </c>
      <c r="AN504">
        <v>0</v>
      </c>
      <c r="AO504">
        <v>0</v>
      </c>
      <c r="AP504">
        <v>0</v>
      </c>
      <c r="AQ504">
        <v>0</v>
      </c>
      <c r="AR504">
        <v>0</v>
      </c>
      <c r="AS504">
        <v>0</v>
      </c>
      <c r="AT504">
        <v>0</v>
      </c>
      <c r="AU504">
        <v>0</v>
      </c>
      <c r="AV504">
        <v>0</v>
      </c>
      <c r="AW504">
        <v>0</v>
      </c>
      <c r="AX504">
        <v>0</v>
      </c>
      <c r="AY504">
        <v>0</v>
      </c>
      <c r="AZ504">
        <v>0</v>
      </c>
      <c r="BA504">
        <v>0</v>
      </c>
      <c r="BB504">
        <v>0</v>
      </c>
      <c r="BC504">
        <v>0</v>
      </c>
      <c r="BD504">
        <v>0</v>
      </c>
      <c r="BE504">
        <v>0</v>
      </c>
      <c r="BF504">
        <v>0</v>
      </c>
      <c r="BG504">
        <v>0</v>
      </c>
      <c r="BH504">
        <v>1</v>
      </c>
      <c r="BI504">
        <v>0.5</v>
      </c>
      <c r="BJ504">
        <v>2.1</v>
      </c>
      <c r="BK504">
        <v>2.5</v>
      </c>
      <c r="BL504">
        <v>64.37</v>
      </c>
      <c r="BM504">
        <v>9.66</v>
      </c>
      <c r="BN504">
        <v>74.03</v>
      </c>
      <c r="BO504">
        <v>74.03</v>
      </c>
      <c r="BQ504" t="s">
        <v>709</v>
      </c>
      <c r="BR504" t="s">
        <v>383</v>
      </c>
      <c r="BS504" s="2">
        <v>44354</v>
      </c>
      <c r="BT504" s="3">
        <v>0.37083333333333335</v>
      </c>
      <c r="BU504" t="s">
        <v>1453</v>
      </c>
      <c r="BV504" t="s">
        <v>79</v>
      </c>
      <c r="BY504">
        <v>10623.53</v>
      </c>
      <c r="CA504" t="s">
        <v>318</v>
      </c>
      <c r="CC504" t="s">
        <v>110</v>
      </c>
      <c r="CD504">
        <v>2001</v>
      </c>
      <c r="CE504" t="s">
        <v>478</v>
      </c>
      <c r="CF504" s="2">
        <v>44354</v>
      </c>
      <c r="CI504">
        <v>1</v>
      </c>
      <c r="CJ504">
        <v>1</v>
      </c>
      <c r="CK504">
        <v>21</v>
      </c>
      <c r="CL504" t="s">
        <v>80</v>
      </c>
    </row>
    <row r="505" spans="1:90" x14ac:dyDescent="0.25">
      <c r="A505" t="s">
        <v>378</v>
      </c>
      <c r="B505" t="s">
        <v>379</v>
      </c>
      <c r="C505" t="s">
        <v>72</v>
      </c>
      <c r="E505" t="str">
        <f>"GAB2003514"</f>
        <v>GAB2003514</v>
      </c>
      <c r="F505" s="2">
        <v>44351</v>
      </c>
      <c r="G505">
        <v>202112</v>
      </c>
      <c r="H505" t="s">
        <v>127</v>
      </c>
      <c r="I505" t="s">
        <v>128</v>
      </c>
      <c r="J505" t="s">
        <v>380</v>
      </c>
      <c r="K505" t="s">
        <v>75</v>
      </c>
      <c r="L505" t="s">
        <v>76</v>
      </c>
      <c r="M505" t="s">
        <v>77</v>
      </c>
      <c r="N505" t="s">
        <v>1168</v>
      </c>
      <c r="O505" t="s">
        <v>78</v>
      </c>
      <c r="P505" t="str">
        <f>"003664                        "</f>
        <v xml:space="preserve">003664                        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  <c r="AH505">
        <v>0</v>
      </c>
      <c r="AI505">
        <v>0</v>
      </c>
      <c r="AJ505">
        <v>0</v>
      </c>
      <c r="AK505">
        <v>9.6300000000000008</v>
      </c>
      <c r="AL505">
        <v>0</v>
      </c>
      <c r="AM505">
        <v>0</v>
      </c>
      <c r="AN505">
        <v>0</v>
      </c>
      <c r="AO505">
        <v>0</v>
      </c>
      <c r="AP505">
        <v>0</v>
      </c>
      <c r="AQ505">
        <v>0</v>
      </c>
      <c r="AR505">
        <v>0</v>
      </c>
      <c r="AS505">
        <v>0</v>
      </c>
      <c r="AT505">
        <v>0</v>
      </c>
      <c r="AU505">
        <v>0</v>
      </c>
      <c r="AV505">
        <v>0</v>
      </c>
      <c r="AW505">
        <v>0</v>
      </c>
      <c r="AX505">
        <v>0</v>
      </c>
      <c r="AY505">
        <v>0</v>
      </c>
      <c r="AZ505">
        <v>0</v>
      </c>
      <c r="BA505">
        <v>0</v>
      </c>
      <c r="BB505">
        <v>0</v>
      </c>
      <c r="BC505">
        <v>0</v>
      </c>
      <c r="BD505">
        <v>0</v>
      </c>
      <c r="BE505">
        <v>0</v>
      </c>
      <c r="BF505">
        <v>0</v>
      </c>
      <c r="BG505">
        <v>0</v>
      </c>
      <c r="BH505">
        <v>1</v>
      </c>
      <c r="BI505">
        <v>0.2</v>
      </c>
      <c r="BJ505">
        <v>1.9</v>
      </c>
      <c r="BK505">
        <v>2</v>
      </c>
      <c r="BL505">
        <v>51.5</v>
      </c>
      <c r="BM505">
        <v>7.73</v>
      </c>
      <c r="BN505">
        <v>59.23</v>
      </c>
      <c r="BO505">
        <v>59.23</v>
      </c>
      <c r="BQ505" t="s">
        <v>1169</v>
      </c>
      <c r="BR505" t="s">
        <v>383</v>
      </c>
      <c r="BS505" s="2">
        <v>44354</v>
      </c>
      <c r="BT505" s="3">
        <v>0.33194444444444443</v>
      </c>
      <c r="BU505" t="s">
        <v>911</v>
      </c>
      <c r="BV505" t="s">
        <v>79</v>
      </c>
      <c r="BY505">
        <v>9412.2000000000007</v>
      </c>
      <c r="CA505" t="s">
        <v>286</v>
      </c>
      <c r="CC505" t="s">
        <v>77</v>
      </c>
      <c r="CD505">
        <v>1619</v>
      </c>
      <c r="CE505" t="s">
        <v>515</v>
      </c>
      <c r="CF505" s="2">
        <v>44355</v>
      </c>
      <c r="CI505">
        <v>1</v>
      </c>
      <c r="CJ505">
        <v>1</v>
      </c>
      <c r="CK505">
        <v>21</v>
      </c>
      <c r="CL505" t="s">
        <v>80</v>
      </c>
    </row>
    <row r="506" spans="1:90" x14ac:dyDescent="0.25">
      <c r="A506" t="s">
        <v>378</v>
      </c>
      <c r="B506" t="s">
        <v>379</v>
      </c>
      <c r="C506" t="s">
        <v>72</v>
      </c>
      <c r="E506" t="str">
        <f>"GAB2003511"</f>
        <v>GAB2003511</v>
      </c>
      <c r="F506" s="2">
        <v>44351</v>
      </c>
      <c r="G506">
        <v>202112</v>
      </c>
      <c r="H506" t="s">
        <v>127</v>
      </c>
      <c r="I506" t="s">
        <v>128</v>
      </c>
      <c r="J506" t="s">
        <v>380</v>
      </c>
      <c r="K506" t="s">
        <v>75</v>
      </c>
      <c r="L506" t="s">
        <v>109</v>
      </c>
      <c r="M506" t="s">
        <v>110</v>
      </c>
      <c r="N506" t="s">
        <v>1399</v>
      </c>
      <c r="O506" t="s">
        <v>78</v>
      </c>
      <c r="P506" t="str">
        <f>"CT066384                      "</f>
        <v xml:space="preserve">CT066384                      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  <c r="AG506">
        <v>0</v>
      </c>
      <c r="AH506">
        <v>0</v>
      </c>
      <c r="AI506">
        <v>0</v>
      </c>
      <c r="AJ506">
        <v>0</v>
      </c>
      <c r="AK506">
        <v>9.6300000000000008</v>
      </c>
      <c r="AL506">
        <v>0</v>
      </c>
      <c r="AM506">
        <v>0</v>
      </c>
      <c r="AN506">
        <v>0</v>
      </c>
      <c r="AO506">
        <v>0</v>
      </c>
      <c r="AP506">
        <v>0</v>
      </c>
      <c r="AQ506">
        <v>0</v>
      </c>
      <c r="AR506">
        <v>0</v>
      </c>
      <c r="AS506">
        <v>0</v>
      </c>
      <c r="AT506">
        <v>0</v>
      </c>
      <c r="AU506">
        <v>0</v>
      </c>
      <c r="AV506">
        <v>0</v>
      </c>
      <c r="AW506">
        <v>0</v>
      </c>
      <c r="AX506">
        <v>0</v>
      </c>
      <c r="AY506">
        <v>0</v>
      </c>
      <c r="AZ506">
        <v>0</v>
      </c>
      <c r="BA506">
        <v>0</v>
      </c>
      <c r="BB506">
        <v>0</v>
      </c>
      <c r="BC506">
        <v>0</v>
      </c>
      <c r="BD506">
        <v>0</v>
      </c>
      <c r="BE506">
        <v>0</v>
      </c>
      <c r="BF506">
        <v>0</v>
      </c>
      <c r="BG506">
        <v>0</v>
      </c>
      <c r="BH506">
        <v>1</v>
      </c>
      <c r="BI506">
        <v>0.2</v>
      </c>
      <c r="BJ506">
        <v>2</v>
      </c>
      <c r="BK506">
        <v>2</v>
      </c>
      <c r="BL506">
        <v>51.5</v>
      </c>
      <c r="BM506">
        <v>7.73</v>
      </c>
      <c r="BN506">
        <v>59.23</v>
      </c>
      <c r="BO506">
        <v>59.23</v>
      </c>
      <c r="BQ506" t="s">
        <v>431</v>
      </c>
      <c r="BR506" t="s">
        <v>383</v>
      </c>
      <c r="BS506" s="2">
        <v>44354</v>
      </c>
      <c r="BT506" s="3">
        <v>0.3923611111111111</v>
      </c>
      <c r="BU506" t="s">
        <v>1454</v>
      </c>
      <c r="BV506" t="s">
        <v>79</v>
      </c>
      <c r="BY506">
        <v>9977.76</v>
      </c>
      <c r="CA506" t="s">
        <v>254</v>
      </c>
      <c r="CC506" t="s">
        <v>110</v>
      </c>
      <c r="CD506">
        <v>2021</v>
      </c>
      <c r="CE506" t="s">
        <v>505</v>
      </c>
      <c r="CF506" s="2">
        <v>44355</v>
      </c>
      <c r="CI506">
        <v>1</v>
      </c>
      <c r="CJ506">
        <v>1</v>
      </c>
      <c r="CK506">
        <v>21</v>
      </c>
      <c r="CL506" t="s">
        <v>80</v>
      </c>
    </row>
    <row r="507" spans="1:90" x14ac:dyDescent="0.25">
      <c r="A507" t="s">
        <v>378</v>
      </c>
      <c r="B507" t="s">
        <v>379</v>
      </c>
      <c r="C507" t="s">
        <v>72</v>
      </c>
      <c r="E507" t="str">
        <f>"GAB2003508"</f>
        <v>GAB2003508</v>
      </c>
      <c r="F507" s="2">
        <v>44351</v>
      </c>
      <c r="G507">
        <v>202112</v>
      </c>
      <c r="H507" t="s">
        <v>127</v>
      </c>
      <c r="I507" t="s">
        <v>128</v>
      </c>
      <c r="J507" t="s">
        <v>380</v>
      </c>
      <c r="K507" t="s">
        <v>75</v>
      </c>
      <c r="L507" t="s">
        <v>157</v>
      </c>
      <c r="M507" t="s">
        <v>157</v>
      </c>
      <c r="N507" t="s">
        <v>1455</v>
      </c>
      <c r="O507" t="s">
        <v>78</v>
      </c>
      <c r="P507" t="str">
        <f>"003660                        "</f>
        <v xml:space="preserve">003660                        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  <c r="AG507">
        <v>0</v>
      </c>
      <c r="AH507">
        <v>0</v>
      </c>
      <c r="AI507">
        <v>0</v>
      </c>
      <c r="AJ507">
        <v>0</v>
      </c>
      <c r="AK507">
        <v>13.54</v>
      </c>
      <c r="AL507">
        <v>0</v>
      </c>
      <c r="AM507">
        <v>0</v>
      </c>
      <c r="AN507">
        <v>0</v>
      </c>
      <c r="AO507">
        <v>0</v>
      </c>
      <c r="AP507">
        <v>0</v>
      </c>
      <c r="AQ507">
        <v>0</v>
      </c>
      <c r="AR507">
        <v>0</v>
      </c>
      <c r="AS507">
        <v>0</v>
      </c>
      <c r="AT507">
        <v>0</v>
      </c>
      <c r="AU507">
        <v>0</v>
      </c>
      <c r="AV507">
        <v>0</v>
      </c>
      <c r="AW507">
        <v>0</v>
      </c>
      <c r="AX507">
        <v>0</v>
      </c>
      <c r="AY507">
        <v>0</v>
      </c>
      <c r="AZ507">
        <v>0</v>
      </c>
      <c r="BA507">
        <v>0</v>
      </c>
      <c r="BB507">
        <v>0</v>
      </c>
      <c r="BC507">
        <v>0</v>
      </c>
      <c r="BD507">
        <v>0</v>
      </c>
      <c r="BE507">
        <v>0</v>
      </c>
      <c r="BF507">
        <v>0</v>
      </c>
      <c r="BG507">
        <v>0</v>
      </c>
      <c r="BH507">
        <v>1</v>
      </c>
      <c r="BI507">
        <v>0.6</v>
      </c>
      <c r="BJ507">
        <v>1.7</v>
      </c>
      <c r="BK507">
        <v>2</v>
      </c>
      <c r="BL507">
        <v>72.42</v>
      </c>
      <c r="BM507">
        <v>10.86</v>
      </c>
      <c r="BN507">
        <v>83.28</v>
      </c>
      <c r="BO507">
        <v>83.28</v>
      </c>
      <c r="BQ507" t="s">
        <v>1456</v>
      </c>
      <c r="BR507" t="s">
        <v>383</v>
      </c>
      <c r="BS507" s="2">
        <v>44354</v>
      </c>
      <c r="BT507" s="3">
        <v>0.44166666666666665</v>
      </c>
      <c r="BU507" t="s">
        <v>1457</v>
      </c>
      <c r="BV507" t="s">
        <v>79</v>
      </c>
      <c r="BY507">
        <v>8279.0400000000009</v>
      </c>
      <c r="CA507" t="s">
        <v>158</v>
      </c>
      <c r="CC507" t="s">
        <v>157</v>
      </c>
      <c r="CD507">
        <v>7646</v>
      </c>
      <c r="CE507" t="s">
        <v>547</v>
      </c>
      <c r="CF507" s="2">
        <v>44371</v>
      </c>
      <c r="CI507">
        <v>1</v>
      </c>
      <c r="CJ507">
        <v>1</v>
      </c>
      <c r="CK507">
        <v>24</v>
      </c>
      <c r="CL507" t="s">
        <v>80</v>
      </c>
    </row>
    <row r="508" spans="1:90" x14ac:dyDescent="0.25">
      <c r="A508" t="s">
        <v>378</v>
      </c>
      <c r="B508" t="s">
        <v>379</v>
      </c>
      <c r="C508" t="s">
        <v>72</v>
      </c>
      <c r="E508" t="str">
        <f>"GAB2003509"</f>
        <v>GAB2003509</v>
      </c>
      <c r="F508" s="2">
        <v>44351</v>
      </c>
      <c r="G508">
        <v>202112</v>
      </c>
      <c r="H508" t="s">
        <v>127</v>
      </c>
      <c r="I508" t="s">
        <v>128</v>
      </c>
      <c r="J508" t="s">
        <v>380</v>
      </c>
      <c r="K508" t="s">
        <v>75</v>
      </c>
      <c r="L508" t="s">
        <v>949</v>
      </c>
      <c r="M508" t="s">
        <v>950</v>
      </c>
      <c r="N508" t="s">
        <v>1458</v>
      </c>
      <c r="O508" t="s">
        <v>78</v>
      </c>
      <c r="P508" t="str">
        <f>"003662                        "</f>
        <v xml:space="preserve">003662                        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  <c r="AH508">
        <v>0</v>
      </c>
      <c r="AI508">
        <v>0</v>
      </c>
      <c r="AJ508">
        <v>0</v>
      </c>
      <c r="AK508">
        <v>27.08</v>
      </c>
      <c r="AL508">
        <v>0</v>
      </c>
      <c r="AM508">
        <v>0</v>
      </c>
      <c r="AN508">
        <v>0</v>
      </c>
      <c r="AO508">
        <v>0</v>
      </c>
      <c r="AP508">
        <v>0</v>
      </c>
      <c r="AQ508">
        <v>0</v>
      </c>
      <c r="AR508">
        <v>0</v>
      </c>
      <c r="AS508">
        <v>0</v>
      </c>
      <c r="AT508">
        <v>0</v>
      </c>
      <c r="AU508">
        <v>0</v>
      </c>
      <c r="AV508">
        <v>0</v>
      </c>
      <c r="AW508">
        <v>0</v>
      </c>
      <c r="AX508">
        <v>0</v>
      </c>
      <c r="AY508">
        <v>0</v>
      </c>
      <c r="AZ508">
        <v>0</v>
      </c>
      <c r="BA508">
        <v>0</v>
      </c>
      <c r="BB508">
        <v>0</v>
      </c>
      <c r="BC508">
        <v>0</v>
      </c>
      <c r="BD508">
        <v>0</v>
      </c>
      <c r="BE508">
        <v>0</v>
      </c>
      <c r="BF508">
        <v>0</v>
      </c>
      <c r="BG508">
        <v>0</v>
      </c>
      <c r="BH508">
        <v>1</v>
      </c>
      <c r="BI508">
        <v>0.9</v>
      </c>
      <c r="BJ508">
        <v>2.7</v>
      </c>
      <c r="BK508">
        <v>3</v>
      </c>
      <c r="BL508">
        <v>144.84</v>
      </c>
      <c r="BM508">
        <v>21.73</v>
      </c>
      <c r="BN508">
        <v>166.57</v>
      </c>
      <c r="BO508">
        <v>166.57</v>
      </c>
      <c r="BQ508" t="s">
        <v>1459</v>
      </c>
      <c r="BR508" t="s">
        <v>383</v>
      </c>
      <c r="BS508" s="2">
        <v>44355</v>
      </c>
      <c r="BT508" s="3">
        <v>0.41666666666666669</v>
      </c>
      <c r="BU508" t="s">
        <v>1460</v>
      </c>
      <c r="BV508" t="s">
        <v>79</v>
      </c>
      <c r="BY508">
        <v>13285.78</v>
      </c>
      <c r="CC508" t="s">
        <v>950</v>
      </c>
      <c r="CD508">
        <v>5320</v>
      </c>
      <c r="CE508" t="s">
        <v>1361</v>
      </c>
      <c r="CF508" s="2">
        <v>44365</v>
      </c>
      <c r="CI508">
        <v>4</v>
      </c>
      <c r="CJ508">
        <v>2</v>
      </c>
      <c r="CK508">
        <v>23</v>
      </c>
      <c r="CL508" t="s">
        <v>80</v>
      </c>
    </row>
    <row r="509" spans="1:90" x14ac:dyDescent="0.25">
      <c r="A509" t="s">
        <v>378</v>
      </c>
      <c r="B509" t="s">
        <v>379</v>
      </c>
      <c r="C509" t="s">
        <v>72</v>
      </c>
      <c r="E509" t="str">
        <f>"GAB2003731"</f>
        <v>GAB2003731</v>
      </c>
      <c r="F509" s="2">
        <v>44364</v>
      </c>
      <c r="G509">
        <v>202112</v>
      </c>
      <c r="H509" t="s">
        <v>127</v>
      </c>
      <c r="I509" t="s">
        <v>128</v>
      </c>
      <c r="J509" t="s">
        <v>380</v>
      </c>
      <c r="K509" t="s">
        <v>75</v>
      </c>
      <c r="L509" t="s">
        <v>73</v>
      </c>
      <c r="M509" t="s">
        <v>74</v>
      </c>
      <c r="N509" t="s">
        <v>421</v>
      </c>
      <c r="O509" t="s">
        <v>230</v>
      </c>
      <c r="P509" t="str">
        <f>"CT066608                      "</f>
        <v xml:space="preserve">CT066608                      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0</v>
      </c>
      <c r="AH509">
        <v>0</v>
      </c>
      <c r="AI509">
        <v>0</v>
      </c>
      <c r="AJ509">
        <v>0</v>
      </c>
      <c r="AK509">
        <v>0</v>
      </c>
      <c r="AL509">
        <v>0</v>
      </c>
      <c r="AM509">
        <v>19.71</v>
      </c>
      <c r="AN509">
        <v>0</v>
      </c>
      <c r="AO509">
        <v>0</v>
      </c>
      <c r="AP509">
        <v>0</v>
      </c>
      <c r="AQ509">
        <v>0</v>
      </c>
      <c r="AR509">
        <v>0</v>
      </c>
      <c r="AS509">
        <v>0</v>
      </c>
      <c r="AT509">
        <v>0</v>
      </c>
      <c r="AU509">
        <v>0</v>
      </c>
      <c r="AV509">
        <v>0</v>
      </c>
      <c r="AW509">
        <v>0</v>
      </c>
      <c r="AX509">
        <v>0</v>
      </c>
      <c r="AY509">
        <v>0</v>
      </c>
      <c r="AZ509">
        <v>0</v>
      </c>
      <c r="BA509">
        <v>0</v>
      </c>
      <c r="BB509">
        <v>0</v>
      </c>
      <c r="BC509">
        <v>0</v>
      </c>
      <c r="BD509">
        <v>0</v>
      </c>
      <c r="BE509">
        <v>0</v>
      </c>
      <c r="BF509">
        <v>0</v>
      </c>
      <c r="BG509">
        <v>0</v>
      </c>
      <c r="BH509">
        <v>1</v>
      </c>
      <c r="BI509">
        <v>1.6</v>
      </c>
      <c r="BJ509">
        <v>5.9</v>
      </c>
      <c r="BK509">
        <v>6</v>
      </c>
      <c r="BL509">
        <v>110.42</v>
      </c>
      <c r="BM509">
        <v>16.559999999999999</v>
      </c>
      <c r="BN509">
        <v>126.98</v>
      </c>
      <c r="BO509">
        <v>126.98</v>
      </c>
      <c r="BQ509" t="s">
        <v>924</v>
      </c>
      <c r="BR509" t="s">
        <v>383</v>
      </c>
      <c r="BS509" s="2">
        <v>44368</v>
      </c>
      <c r="BT509" s="3">
        <v>0.38958333333333334</v>
      </c>
      <c r="BU509" t="s">
        <v>1461</v>
      </c>
      <c r="BV509" t="s">
        <v>79</v>
      </c>
      <c r="BY509">
        <v>29541.119999999999</v>
      </c>
      <c r="CA509" t="s">
        <v>324</v>
      </c>
      <c r="CC509" t="s">
        <v>74</v>
      </c>
      <c r="CD509">
        <v>1</v>
      </c>
      <c r="CE509" t="s">
        <v>99</v>
      </c>
      <c r="CF509" s="2">
        <v>44368</v>
      </c>
      <c r="CI509">
        <v>2</v>
      </c>
      <c r="CJ509">
        <v>2</v>
      </c>
      <c r="CK509" t="s">
        <v>234</v>
      </c>
      <c r="CL509" t="s">
        <v>80</v>
      </c>
    </row>
    <row r="510" spans="1:90" x14ac:dyDescent="0.25">
      <c r="A510" t="s">
        <v>378</v>
      </c>
      <c r="B510" t="s">
        <v>379</v>
      </c>
      <c r="C510" t="s">
        <v>72</v>
      </c>
      <c r="E510" t="str">
        <f>"GAB2003732"</f>
        <v>GAB2003732</v>
      </c>
      <c r="F510" s="2">
        <v>44364</v>
      </c>
      <c r="G510">
        <v>202112</v>
      </c>
      <c r="H510" t="s">
        <v>127</v>
      </c>
      <c r="I510" t="s">
        <v>128</v>
      </c>
      <c r="J510" t="s">
        <v>380</v>
      </c>
      <c r="K510" t="s">
        <v>75</v>
      </c>
      <c r="L510" t="s">
        <v>120</v>
      </c>
      <c r="M510" t="s">
        <v>121</v>
      </c>
      <c r="N510" t="s">
        <v>1462</v>
      </c>
      <c r="O510" t="s">
        <v>230</v>
      </c>
      <c r="P510" t="str">
        <f>"CT066682                      "</f>
        <v xml:space="preserve">CT066682                      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0</v>
      </c>
      <c r="AH510">
        <v>0</v>
      </c>
      <c r="AI510">
        <v>0</v>
      </c>
      <c r="AJ510">
        <v>0</v>
      </c>
      <c r="AK510">
        <v>0</v>
      </c>
      <c r="AL510">
        <v>0</v>
      </c>
      <c r="AM510">
        <v>18.98</v>
      </c>
      <c r="AN510">
        <v>0</v>
      </c>
      <c r="AO510">
        <v>0</v>
      </c>
      <c r="AP510">
        <v>0</v>
      </c>
      <c r="AQ510">
        <v>0</v>
      </c>
      <c r="AR510">
        <v>0</v>
      </c>
      <c r="AS510">
        <v>0</v>
      </c>
      <c r="AT510">
        <v>0</v>
      </c>
      <c r="AU510">
        <v>0</v>
      </c>
      <c r="AV510">
        <v>0</v>
      </c>
      <c r="AW510">
        <v>0</v>
      </c>
      <c r="AX510">
        <v>0</v>
      </c>
      <c r="AY510">
        <v>0</v>
      </c>
      <c r="AZ510">
        <v>0</v>
      </c>
      <c r="BA510">
        <v>0</v>
      </c>
      <c r="BB510">
        <v>0</v>
      </c>
      <c r="BC510">
        <v>0</v>
      </c>
      <c r="BD510">
        <v>0</v>
      </c>
      <c r="BE510">
        <v>0</v>
      </c>
      <c r="BF510">
        <v>0</v>
      </c>
      <c r="BG510">
        <v>0</v>
      </c>
      <c r="BH510">
        <v>1</v>
      </c>
      <c r="BI510">
        <v>7.4</v>
      </c>
      <c r="BJ510">
        <v>26.2</v>
      </c>
      <c r="BK510">
        <v>27</v>
      </c>
      <c r="BL510">
        <v>106.5</v>
      </c>
      <c r="BM510">
        <v>15.98</v>
      </c>
      <c r="BN510">
        <v>122.48</v>
      </c>
      <c r="BO510">
        <v>122.48</v>
      </c>
      <c r="BQ510" t="s">
        <v>1463</v>
      </c>
      <c r="BR510" t="s">
        <v>383</v>
      </c>
      <c r="BS510" s="2">
        <v>44365</v>
      </c>
      <c r="BT510" s="3">
        <v>0.57222222222222219</v>
      </c>
      <c r="BU510" t="s">
        <v>1464</v>
      </c>
      <c r="BV510" t="s">
        <v>79</v>
      </c>
      <c r="BY510">
        <v>130958.1</v>
      </c>
      <c r="CA510" t="s">
        <v>122</v>
      </c>
      <c r="CC510" t="s">
        <v>121</v>
      </c>
      <c r="CD510">
        <v>7130</v>
      </c>
      <c r="CE510" t="s">
        <v>99</v>
      </c>
      <c r="CF510" s="2">
        <v>44368</v>
      </c>
      <c r="CI510">
        <v>1</v>
      </c>
      <c r="CJ510">
        <v>1</v>
      </c>
      <c r="CK510" t="s">
        <v>232</v>
      </c>
      <c r="CL510" t="s">
        <v>80</v>
      </c>
    </row>
    <row r="511" spans="1:90" x14ac:dyDescent="0.25">
      <c r="A511" t="s">
        <v>378</v>
      </c>
      <c r="B511" t="s">
        <v>379</v>
      </c>
      <c r="C511" t="s">
        <v>72</v>
      </c>
      <c r="E511" t="str">
        <f>"GAB2003733"</f>
        <v>GAB2003733</v>
      </c>
      <c r="F511" s="2">
        <v>44364</v>
      </c>
      <c r="G511">
        <v>202112</v>
      </c>
      <c r="H511" t="s">
        <v>127</v>
      </c>
      <c r="I511" t="s">
        <v>128</v>
      </c>
      <c r="J511" t="s">
        <v>380</v>
      </c>
      <c r="K511" t="s">
        <v>75</v>
      </c>
      <c r="L511" t="s">
        <v>500</v>
      </c>
      <c r="M511" t="s">
        <v>501</v>
      </c>
      <c r="N511" t="s">
        <v>914</v>
      </c>
      <c r="O511" t="s">
        <v>230</v>
      </c>
      <c r="P511" t="str">
        <f>"CT066690                      "</f>
        <v xml:space="preserve">CT066690                      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  <c r="AG511">
        <v>0</v>
      </c>
      <c r="AH511">
        <v>0</v>
      </c>
      <c r="AI511">
        <v>0</v>
      </c>
      <c r="AJ511">
        <v>0</v>
      </c>
      <c r="AK511">
        <v>0</v>
      </c>
      <c r="AL511">
        <v>0</v>
      </c>
      <c r="AM511">
        <v>23.47</v>
      </c>
      <c r="AN511">
        <v>0</v>
      </c>
      <c r="AO511">
        <v>0</v>
      </c>
      <c r="AP511">
        <v>0</v>
      </c>
      <c r="AQ511">
        <v>0</v>
      </c>
      <c r="AR511">
        <v>0</v>
      </c>
      <c r="AS511">
        <v>0</v>
      </c>
      <c r="AT511">
        <v>0</v>
      </c>
      <c r="AU511">
        <v>0</v>
      </c>
      <c r="AV511">
        <v>0</v>
      </c>
      <c r="AW511">
        <v>0</v>
      </c>
      <c r="AX511">
        <v>0</v>
      </c>
      <c r="AY511">
        <v>0</v>
      </c>
      <c r="AZ511">
        <v>0</v>
      </c>
      <c r="BA511">
        <v>0</v>
      </c>
      <c r="BB511">
        <v>0</v>
      </c>
      <c r="BC511">
        <v>0</v>
      </c>
      <c r="BD511">
        <v>0</v>
      </c>
      <c r="BE511">
        <v>0</v>
      </c>
      <c r="BF511">
        <v>0</v>
      </c>
      <c r="BG511">
        <v>0</v>
      </c>
      <c r="BH511">
        <v>1</v>
      </c>
      <c r="BI511">
        <v>1.7</v>
      </c>
      <c r="BJ511">
        <v>6.1</v>
      </c>
      <c r="BK511">
        <v>6</v>
      </c>
      <c r="BL511">
        <v>130.53</v>
      </c>
      <c r="BM511">
        <v>19.579999999999998</v>
      </c>
      <c r="BN511">
        <v>150.11000000000001</v>
      </c>
      <c r="BO511">
        <v>150.11000000000001</v>
      </c>
      <c r="BQ511" t="s">
        <v>915</v>
      </c>
      <c r="BR511" t="s">
        <v>383</v>
      </c>
      <c r="BS511" s="2">
        <v>44369</v>
      </c>
      <c r="BT511" s="3">
        <v>0.40277777777777773</v>
      </c>
      <c r="BU511" t="s">
        <v>499</v>
      </c>
      <c r="BV511" t="s">
        <v>80</v>
      </c>
      <c r="BW511" t="s">
        <v>154</v>
      </c>
      <c r="BX511" t="s">
        <v>1119</v>
      </c>
      <c r="BY511">
        <v>30420</v>
      </c>
      <c r="CA511" t="s">
        <v>1029</v>
      </c>
      <c r="CC511" t="s">
        <v>501</v>
      </c>
      <c r="CD511">
        <v>8301</v>
      </c>
      <c r="CE511" t="s">
        <v>99</v>
      </c>
      <c r="CF511" s="2">
        <v>44369</v>
      </c>
      <c r="CI511">
        <v>2</v>
      </c>
      <c r="CJ511">
        <v>3</v>
      </c>
      <c r="CK511" t="s">
        <v>237</v>
      </c>
      <c r="CL511" t="s">
        <v>80</v>
      </c>
    </row>
    <row r="512" spans="1:90" x14ac:dyDescent="0.25">
      <c r="A512" t="s">
        <v>378</v>
      </c>
      <c r="B512" t="s">
        <v>379</v>
      </c>
      <c r="C512" t="s">
        <v>72</v>
      </c>
      <c r="E512" t="str">
        <f>"GAB2003738"</f>
        <v>GAB2003738</v>
      </c>
      <c r="F512" s="2">
        <v>44364</v>
      </c>
      <c r="G512">
        <v>202112</v>
      </c>
      <c r="H512" t="s">
        <v>127</v>
      </c>
      <c r="I512" t="s">
        <v>128</v>
      </c>
      <c r="J512" t="s">
        <v>380</v>
      </c>
      <c r="K512" t="s">
        <v>75</v>
      </c>
      <c r="L512" t="s">
        <v>394</v>
      </c>
      <c r="M512" t="s">
        <v>395</v>
      </c>
      <c r="N512" t="s">
        <v>786</v>
      </c>
      <c r="O512" t="s">
        <v>230</v>
      </c>
      <c r="P512" t="str">
        <f>"CT066663                      "</f>
        <v xml:space="preserve">CT066663                      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  <c r="AG512">
        <v>0</v>
      </c>
      <c r="AH512">
        <v>0</v>
      </c>
      <c r="AI512">
        <v>0</v>
      </c>
      <c r="AJ512">
        <v>0</v>
      </c>
      <c r="AK512">
        <v>0</v>
      </c>
      <c r="AL512">
        <v>0</v>
      </c>
      <c r="AM512">
        <v>23.47</v>
      </c>
      <c r="AN512">
        <v>0</v>
      </c>
      <c r="AO512">
        <v>0</v>
      </c>
      <c r="AP512">
        <v>0</v>
      </c>
      <c r="AQ512">
        <v>0</v>
      </c>
      <c r="AR512">
        <v>0</v>
      </c>
      <c r="AS512">
        <v>0</v>
      </c>
      <c r="AT512">
        <v>0</v>
      </c>
      <c r="AU512">
        <v>0</v>
      </c>
      <c r="AV512">
        <v>0</v>
      </c>
      <c r="AW512">
        <v>0</v>
      </c>
      <c r="AX512">
        <v>0</v>
      </c>
      <c r="AY512">
        <v>0</v>
      </c>
      <c r="AZ512">
        <v>0</v>
      </c>
      <c r="BA512">
        <v>0</v>
      </c>
      <c r="BB512">
        <v>0</v>
      </c>
      <c r="BC512">
        <v>0</v>
      </c>
      <c r="BD512">
        <v>0</v>
      </c>
      <c r="BE512">
        <v>0</v>
      </c>
      <c r="BF512">
        <v>0</v>
      </c>
      <c r="BG512">
        <v>0</v>
      </c>
      <c r="BH512">
        <v>1</v>
      </c>
      <c r="BI512">
        <v>0.1</v>
      </c>
      <c r="BJ512">
        <v>2.4</v>
      </c>
      <c r="BK512">
        <v>3</v>
      </c>
      <c r="BL512">
        <v>130.53</v>
      </c>
      <c r="BM512">
        <v>19.579999999999998</v>
      </c>
      <c r="BN512">
        <v>150.11000000000001</v>
      </c>
      <c r="BO512">
        <v>150.11000000000001</v>
      </c>
      <c r="BQ512" t="s">
        <v>1163</v>
      </c>
      <c r="BR512" t="s">
        <v>383</v>
      </c>
      <c r="BS512" s="2">
        <v>44365</v>
      </c>
      <c r="BT512" s="3">
        <v>0.39652777777777781</v>
      </c>
      <c r="BU512" t="s">
        <v>1164</v>
      </c>
      <c r="BV512" t="s">
        <v>79</v>
      </c>
      <c r="BY512">
        <v>12247.2</v>
      </c>
      <c r="CA512" t="s">
        <v>1231</v>
      </c>
      <c r="CC512" t="s">
        <v>395</v>
      </c>
      <c r="CD512">
        <v>2571</v>
      </c>
      <c r="CE512" t="s">
        <v>99</v>
      </c>
      <c r="CF512" s="2">
        <v>44368</v>
      </c>
      <c r="CI512">
        <v>3</v>
      </c>
      <c r="CJ512">
        <v>1</v>
      </c>
      <c r="CK512" t="s">
        <v>237</v>
      </c>
      <c r="CL512" t="s">
        <v>80</v>
      </c>
    </row>
    <row r="513" spans="1:90" x14ac:dyDescent="0.25">
      <c r="A513" t="s">
        <v>378</v>
      </c>
      <c r="B513" t="s">
        <v>379</v>
      </c>
      <c r="C513" t="s">
        <v>72</v>
      </c>
      <c r="E513" t="str">
        <f>"GAB2003736"</f>
        <v>GAB2003736</v>
      </c>
      <c r="F513" s="2">
        <v>44364</v>
      </c>
      <c r="G513">
        <v>202112</v>
      </c>
      <c r="H513" t="s">
        <v>127</v>
      </c>
      <c r="I513" t="s">
        <v>128</v>
      </c>
      <c r="J513" t="s">
        <v>380</v>
      </c>
      <c r="K513" t="s">
        <v>75</v>
      </c>
      <c r="L513" t="s">
        <v>301</v>
      </c>
      <c r="M513" t="s">
        <v>302</v>
      </c>
      <c r="N513" t="s">
        <v>972</v>
      </c>
      <c r="O513" t="s">
        <v>230</v>
      </c>
      <c r="P513" t="str">
        <f>"003793                        "</f>
        <v xml:space="preserve">003793                        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0</v>
      </c>
      <c r="AG513">
        <v>0</v>
      </c>
      <c r="AH513">
        <v>0</v>
      </c>
      <c r="AI513">
        <v>0</v>
      </c>
      <c r="AJ513">
        <v>0</v>
      </c>
      <c r="AK513">
        <v>0</v>
      </c>
      <c r="AL513">
        <v>0</v>
      </c>
      <c r="AM513">
        <v>23.47</v>
      </c>
      <c r="AN513">
        <v>0</v>
      </c>
      <c r="AO513">
        <v>0</v>
      </c>
      <c r="AP513">
        <v>0</v>
      </c>
      <c r="AQ513">
        <v>0</v>
      </c>
      <c r="AR513">
        <v>0</v>
      </c>
      <c r="AS513">
        <v>0</v>
      </c>
      <c r="AT513">
        <v>0</v>
      </c>
      <c r="AU513">
        <v>0</v>
      </c>
      <c r="AV513">
        <v>0</v>
      </c>
      <c r="AW513">
        <v>0</v>
      </c>
      <c r="AX513">
        <v>0</v>
      </c>
      <c r="AY513">
        <v>0</v>
      </c>
      <c r="AZ513">
        <v>0</v>
      </c>
      <c r="BA513">
        <v>0</v>
      </c>
      <c r="BB513">
        <v>0</v>
      </c>
      <c r="BC513">
        <v>0</v>
      </c>
      <c r="BD513">
        <v>0</v>
      </c>
      <c r="BE513">
        <v>0</v>
      </c>
      <c r="BF513">
        <v>0</v>
      </c>
      <c r="BG513">
        <v>0</v>
      </c>
      <c r="BH513">
        <v>1</v>
      </c>
      <c r="BI513">
        <v>2.5</v>
      </c>
      <c r="BJ513">
        <v>5.9</v>
      </c>
      <c r="BK513">
        <v>6</v>
      </c>
      <c r="BL513">
        <v>130.53</v>
      </c>
      <c r="BM513">
        <v>19.579999999999998</v>
      </c>
      <c r="BN513">
        <v>150.11000000000001</v>
      </c>
      <c r="BO513">
        <v>150.11000000000001</v>
      </c>
      <c r="BQ513" t="s">
        <v>347</v>
      </c>
      <c r="BR513" t="s">
        <v>383</v>
      </c>
      <c r="BS513" s="2">
        <v>44369</v>
      </c>
      <c r="BT513" s="3">
        <v>0.5493055555555556</v>
      </c>
      <c r="BU513" t="s">
        <v>325</v>
      </c>
      <c r="BV513" t="s">
        <v>79</v>
      </c>
      <c r="BY513">
        <v>29472</v>
      </c>
      <c r="CA513" t="s">
        <v>974</v>
      </c>
      <c r="CC513" t="s">
        <v>302</v>
      </c>
      <c r="CD513">
        <v>1050</v>
      </c>
      <c r="CE513" t="s">
        <v>99</v>
      </c>
      <c r="CF513" s="2">
        <v>44369</v>
      </c>
      <c r="CI513">
        <v>3</v>
      </c>
      <c r="CJ513">
        <v>3</v>
      </c>
      <c r="CK513" t="s">
        <v>393</v>
      </c>
      <c r="CL513" t="s">
        <v>80</v>
      </c>
    </row>
    <row r="514" spans="1:90" x14ac:dyDescent="0.25">
      <c r="A514" t="s">
        <v>378</v>
      </c>
      <c r="B514" t="s">
        <v>379</v>
      </c>
      <c r="C514" t="s">
        <v>72</v>
      </c>
      <c r="E514" t="str">
        <f>"GAB2003743"</f>
        <v>GAB2003743</v>
      </c>
      <c r="F514" s="2">
        <v>44364</v>
      </c>
      <c r="G514">
        <v>202112</v>
      </c>
      <c r="H514" t="s">
        <v>127</v>
      </c>
      <c r="I514" t="s">
        <v>128</v>
      </c>
      <c r="J514" t="s">
        <v>380</v>
      </c>
      <c r="K514" t="s">
        <v>75</v>
      </c>
      <c r="L514" t="s">
        <v>143</v>
      </c>
      <c r="M514" t="s">
        <v>144</v>
      </c>
      <c r="N514" t="s">
        <v>1465</v>
      </c>
      <c r="O514" t="s">
        <v>230</v>
      </c>
      <c r="P514" t="str">
        <f>"003797                        "</f>
        <v xml:space="preserve">003797                        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  <c r="AG514">
        <v>0</v>
      </c>
      <c r="AH514">
        <v>0</v>
      </c>
      <c r="AI514">
        <v>0</v>
      </c>
      <c r="AJ514">
        <v>0</v>
      </c>
      <c r="AK514">
        <v>0</v>
      </c>
      <c r="AL514">
        <v>0</v>
      </c>
      <c r="AM514">
        <v>16.55</v>
      </c>
      <c r="AN514">
        <v>0</v>
      </c>
      <c r="AO514">
        <v>0</v>
      </c>
      <c r="AP514">
        <v>0</v>
      </c>
      <c r="AQ514">
        <v>0</v>
      </c>
      <c r="AR514">
        <v>0</v>
      </c>
      <c r="AS514">
        <v>0</v>
      </c>
      <c r="AT514">
        <v>0</v>
      </c>
      <c r="AU514">
        <v>0</v>
      </c>
      <c r="AV514">
        <v>0</v>
      </c>
      <c r="AW514">
        <v>0</v>
      </c>
      <c r="AX514">
        <v>0</v>
      </c>
      <c r="AY514">
        <v>0</v>
      </c>
      <c r="AZ514">
        <v>0</v>
      </c>
      <c r="BA514">
        <v>0</v>
      </c>
      <c r="BB514">
        <v>0</v>
      </c>
      <c r="BC514">
        <v>0</v>
      </c>
      <c r="BD514">
        <v>0</v>
      </c>
      <c r="BE514">
        <v>0</v>
      </c>
      <c r="BF514">
        <v>0</v>
      </c>
      <c r="BG514">
        <v>0</v>
      </c>
      <c r="BH514">
        <v>1</v>
      </c>
      <c r="BI514">
        <v>2.8</v>
      </c>
      <c r="BJ514">
        <v>6</v>
      </c>
      <c r="BK514">
        <v>6</v>
      </c>
      <c r="BL514">
        <v>93.51</v>
      </c>
      <c r="BM514">
        <v>14.03</v>
      </c>
      <c r="BN514">
        <v>107.54</v>
      </c>
      <c r="BO514">
        <v>107.54</v>
      </c>
      <c r="BQ514" t="s">
        <v>347</v>
      </c>
      <c r="BR514" t="s">
        <v>383</v>
      </c>
      <c r="BS514" s="2">
        <v>44365</v>
      </c>
      <c r="BT514" s="3">
        <v>0.4861111111111111</v>
      </c>
      <c r="BU514" t="s">
        <v>1466</v>
      </c>
      <c r="BV514" t="s">
        <v>79</v>
      </c>
      <c r="BY514">
        <v>30158.400000000001</v>
      </c>
      <c r="CA514" t="s">
        <v>145</v>
      </c>
      <c r="CC514" t="s">
        <v>144</v>
      </c>
      <c r="CD514">
        <v>6850</v>
      </c>
      <c r="CE514" t="s">
        <v>99</v>
      </c>
      <c r="CF514" s="2">
        <v>44368</v>
      </c>
      <c r="CI514">
        <v>2</v>
      </c>
      <c r="CJ514">
        <v>1</v>
      </c>
      <c r="CK514" t="s">
        <v>265</v>
      </c>
      <c r="CL514" t="s">
        <v>80</v>
      </c>
    </row>
    <row r="515" spans="1:90" x14ac:dyDescent="0.25">
      <c r="A515" t="s">
        <v>378</v>
      </c>
      <c r="B515" t="s">
        <v>379</v>
      </c>
      <c r="C515" t="s">
        <v>72</v>
      </c>
      <c r="E515" t="str">
        <f>"GAB2003742"</f>
        <v>GAB2003742</v>
      </c>
      <c r="F515" s="2">
        <v>44364</v>
      </c>
      <c r="G515">
        <v>202112</v>
      </c>
      <c r="H515" t="s">
        <v>127</v>
      </c>
      <c r="I515" t="s">
        <v>128</v>
      </c>
      <c r="J515" t="s">
        <v>380</v>
      </c>
      <c r="K515" t="s">
        <v>75</v>
      </c>
      <c r="L515" t="s">
        <v>273</v>
      </c>
      <c r="M515" t="s">
        <v>274</v>
      </c>
      <c r="N515" t="s">
        <v>1467</v>
      </c>
      <c r="O515" t="s">
        <v>230</v>
      </c>
      <c r="P515" t="str">
        <f>"003796                        "</f>
        <v xml:space="preserve">003796                        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0</v>
      </c>
      <c r="AG515">
        <v>0</v>
      </c>
      <c r="AH515">
        <v>0</v>
      </c>
      <c r="AI515">
        <v>0</v>
      </c>
      <c r="AJ515">
        <v>0</v>
      </c>
      <c r="AK515">
        <v>0</v>
      </c>
      <c r="AL515">
        <v>0</v>
      </c>
      <c r="AM515">
        <v>23.47</v>
      </c>
      <c r="AN515">
        <v>0</v>
      </c>
      <c r="AO515">
        <v>0</v>
      </c>
      <c r="AP515">
        <v>0</v>
      </c>
      <c r="AQ515">
        <v>0</v>
      </c>
      <c r="AR515">
        <v>0</v>
      </c>
      <c r="AS515">
        <v>0</v>
      </c>
      <c r="AT515">
        <v>0</v>
      </c>
      <c r="AU515">
        <v>0</v>
      </c>
      <c r="AV515">
        <v>0</v>
      </c>
      <c r="AW515">
        <v>0</v>
      </c>
      <c r="AX515">
        <v>0</v>
      </c>
      <c r="AY515">
        <v>0</v>
      </c>
      <c r="AZ515">
        <v>0</v>
      </c>
      <c r="BA515">
        <v>0</v>
      </c>
      <c r="BB515">
        <v>0</v>
      </c>
      <c r="BC515">
        <v>0</v>
      </c>
      <c r="BD515">
        <v>0</v>
      </c>
      <c r="BE515">
        <v>0</v>
      </c>
      <c r="BF515">
        <v>0</v>
      </c>
      <c r="BG515">
        <v>0</v>
      </c>
      <c r="BH515">
        <v>1</v>
      </c>
      <c r="BI515">
        <v>1.9</v>
      </c>
      <c r="BJ515">
        <v>5.8</v>
      </c>
      <c r="BK515">
        <v>6</v>
      </c>
      <c r="BL515">
        <v>130.53</v>
      </c>
      <c r="BM515">
        <v>19.579999999999998</v>
      </c>
      <c r="BN515">
        <v>150.11000000000001</v>
      </c>
      <c r="BO515">
        <v>150.11000000000001</v>
      </c>
      <c r="BQ515" t="s">
        <v>1468</v>
      </c>
      <c r="BR515" t="s">
        <v>383</v>
      </c>
      <c r="BS515" s="2">
        <v>44368</v>
      </c>
      <c r="BT515" s="3">
        <v>0.49513888888888885</v>
      </c>
      <c r="BU515" t="s">
        <v>360</v>
      </c>
      <c r="BV515" t="s">
        <v>79</v>
      </c>
      <c r="BY515">
        <v>29181.119999999999</v>
      </c>
      <c r="CA515" t="s">
        <v>165</v>
      </c>
      <c r="CC515" t="s">
        <v>274</v>
      </c>
      <c r="CD515">
        <v>4400</v>
      </c>
      <c r="CE515" t="s">
        <v>99</v>
      </c>
      <c r="CF515" s="2">
        <v>44369</v>
      </c>
      <c r="CI515">
        <v>2</v>
      </c>
      <c r="CJ515">
        <v>2</v>
      </c>
      <c r="CK515" t="s">
        <v>393</v>
      </c>
      <c r="CL515" t="s">
        <v>80</v>
      </c>
    </row>
    <row r="516" spans="1:90" x14ac:dyDescent="0.25">
      <c r="A516" t="s">
        <v>378</v>
      </c>
      <c r="B516" t="s">
        <v>379</v>
      </c>
      <c r="C516" t="s">
        <v>72</v>
      </c>
      <c r="E516" t="str">
        <f>"009940969865"</f>
        <v>009940969865</v>
      </c>
      <c r="F516" s="2">
        <v>44364</v>
      </c>
      <c r="G516">
        <v>202112</v>
      </c>
      <c r="H516" t="s">
        <v>496</v>
      </c>
      <c r="I516" t="s">
        <v>497</v>
      </c>
      <c r="J516" t="s">
        <v>1469</v>
      </c>
      <c r="K516" t="s">
        <v>75</v>
      </c>
      <c r="L516" t="s">
        <v>115</v>
      </c>
      <c r="M516" t="s">
        <v>116</v>
      </c>
      <c r="N516" t="s">
        <v>1470</v>
      </c>
      <c r="O516" t="s">
        <v>78</v>
      </c>
      <c r="P516" t="str">
        <f>"                              "</f>
        <v xml:space="preserve">                              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  <c r="AF516">
        <v>0</v>
      </c>
      <c r="AG516">
        <v>0</v>
      </c>
      <c r="AH516">
        <v>0</v>
      </c>
      <c r="AI516">
        <v>0</v>
      </c>
      <c r="AJ516">
        <v>0</v>
      </c>
      <c r="AK516">
        <v>18.66</v>
      </c>
      <c r="AL516">
        <v>0</v>
      </c>
      <c r="AM516">
        <v>0</v>
      </c>
      <c r="AN516">
        <v>0</v>
      </c>
      <c r="AO516">
        <v>0</v>
      </c>
      <c r="AP516">
        <v>0</v>
      </c>
      <c r="AQ516">
        <v>0</v>
      </c>
      <c r="AR516">
        <v>0</v>
      </c>
      <c r="AS516">
        <v>0</v>
      </c>
      <c r="AT516">
        <v>0</v>
      </c>
      <c r="AU516">
        <v>0</v>
      </c>
      <c r="AV516">
        <v>0</v>
      </c>
      <c r="AW516">
        <v>0</v>
      </c>
      <c r="AX516">
        <v>0</v>
      </c>
      <c r="AY516">
        <v>0</v>
      </c>
      <c r="AZ516">
        <v>0</v>
      </c>
      <c r="BA516">
        <v>0</v>
      </c>
      <c r="BB516">
        <v>0</v>
      </c>
      <c r="BC516">
        <v>0</v>
      </c>
      <c r="BD516">
        <v>0</v>
      </c>
      <c r="BE516">
        <v>0</v>
      </c>
      <c r="BF516">
        <v>0</v>
      </c>
      <c r="BG516">
        <v>0</v>
      </c>
      <c r="BH516">
        <v>1</v>
      </c>
      <c r="BI516">
        <v>0.8</v>
      </c>
      <c r="BJ516">
        <v>1.6</v>
      </c>
      <c r="BK516">
        <v>2</v>
      </c>
      <c r="BL516">
        <v>99.78</v>
      </c>
      <c r="BM516">
        <v>14.97</v>
      </c>
      <c r="BN516">
        <v>114.75</v>
      </c>
      <c r="BO516">
        <v>114.75</v>
      </c>
      <c r="BQ516" t="s">
        <v>1471</v>
      </c>
      <c r="BR516" t="s">
        <v>523</v>
      </c>
      <c r="BS516" s="2">
        <v>44365</v>
      </c>
      <c r="BT516" s="3">
        <v>0.34375</v>
      </c>
      <c r="BU516" t="s">
        <v>469</v>
      </c>
      <c r="BV516" t="s">
        <v>79</v>
      </c>
      <c r="BY516">
        <v>8091.25</v>
      </c>
      <c r="BZ516" t="s">
        <v>81</v>
      </c>
      <c r="CA516" t="s">
        <v>98</v>
      </c>
      <c r="CC516" t="s">
        <v>116</v>
      </c>
      <c r="CD516">
        <v>1416</v>
      </c>
      <c r="CE516" t="s">
        <v>99</v>
      </c>
      <c r="CF516" s="2">
        <v>44366</v>
      </c>
      <c r="CI516">
        <v>1</v>
      </c>
      <c r="CJ516">
        <v>1</v>
      </c>
      <c r="CK516">
        <v>23</v>
      </c>
      <c r="CL516" t="s">
        <v>80</v>
      </c>
    </row>
    <row r="517" spans="1:90" x14ac:dyDescent="0.25">
      <c r="A517" t="s">
        <v>378</v>
      </c>
      <c r="B517" t="s">
        <v>379</v>
      </c>
      <c r="C517" t="s">
        <v>72</v>
      </c>
      <c r="E517" t="str">
        <f>"GAB2003589"</f>
        <v>GAB2003589</v>
      </c>
      <c r="F517" s="2">
        <v>44356</v>
      </c>
      <c r="G517">
        <v>202112</v>
      </c>
      <c r="H517" t="s">
        <v>127</v>
      </c>
      <c r="I517" t="s">
        <v>128</v>
      </c>
      <c r="J517" t="s">
        <v>460</v>
      </c>
      <c r="K517" t="s">
        <v>75</v>
      </c>
      <c r="L517" t="s">
        <v>753</v>
      </c>
      <c r="M517" t="s">
        <v>754</v>
      </c>
      <c r="N517" t="s">
        <v>1472</v>
      </c>
      <c r="O517" t="s">
        <v>78</v>
      </c>
      <c r="P517" t="str">
        <f>"CT066498 CT066243             "</f>
        <v xml:space="preserve">CT066498 CT066243             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0</v>
      </c>
      <c r="AG517">
        <v>0</v>
      </c>
      <c r="AH517">
        <v>0</v>
      </c>
      <c r="AI517">
        <v>0</v>
      </c>
      <c r="AJ517">
        <v>0</v>
      </c>
      <c r="AK517">
        <v>0</v>
      </c>
      <c r="AL517">
        <v>0</v>
      </c>
      <c r="AM517">
        <v>0</v>
      </c>
      <c r="AN517">
        <v>0</v>
      </c>
      <c r="AO517">
        <v>0</v>
      </c>
      <c r="AP517">
        <v>0</v>
      </c>
      <c r="AQ517">
        <v>0</v>
      </c>
      <c r="AR517">
        <v>0</v>
      </c>
      <c r="AS517">
        <v>0</v>
      </c>
      <c r="AT517">
        <v>0</v>
      </c>
      <c r="AU517">
        <v>0</v>
      </c>
      <c r="AV517">
        <v>0</v>
      </c>
      <c r="AW517">
        <v>0</v>
      </c>
      <c r="AX517">
        <v>0</v>
      </c>
      <c r="AY517">
        <v>0</v>
      </c>
      <c r="AZ517">
        <v>0</v>
      </c>
      <c r="BA517">
        <v>0</v>
      </c>
      <c r="BB517">
        <v>0</v>
      </c>
      <c r="BC517">
        <v>0</v>
      </c>
      <c r="BD517">
        <v>0</v>
      </c>
      <c r="BE517">
        <v>0</v>
      </c>
      <c r="BF517">
        <v>0</v>
      </c>
      <c r="BG517">
        <v>0</v>
      </c>
      <c r="BH517">
        <v>1</v>
      </c>
      <c r="BI517">
        <v>1</v>
      </c>
      <c r="BJ517">
        <v>1.7</v>
      </c>
      <c r="BK517">
        <v>2</v>
      </c>
      <c r="BL517">
        <v>0</v>
      </c>
      <c r="BM517">
        <v>0</v>
      </c>
      <c r="BN517">
        <v>0</v>
      </c>
      <c r="BO517">
        <v>0</v>
      </c>
      <c r="BQ517" t="s">
        <v>431</v>
      </c>
      <c r="BR517" t="s">
        <v>1473</v>
      </c>
      <c r="BS517" s="2">
        <v>44369</v>
      </c>
      <c r="BT517" s="3">
        <v>0.41666666666666669</v>
      </c>
      <c r="BU517" t="s">
        <v>1474</v>
      </c>
      <c r="BV517" t="s">
        <v>80</v>
      </c>
      <c r="BY517">
        <v>8400</v>
      </c>
      <c r="BZ517" t="s">
        <v>1475</v>
      </c>
      <c r="CC517" t="s">
        <v>754</v>
      </c>
      <c r="CD517">
        <v>3100</v>
      </c>
      <c r="CE517" t="s">
        <v>641</v>
      </c>
      <c r="CF517" s="2">
        <v>44372</v>
      </c>
      <c r="CI517">
        <v>1</v>
      </c>
      <c r="CJ517">
        <v>9</v>
      </c>
      <c r="CK517">
        <v>-1</v>
      </c>
      <c r="CL517" t="s">
        <v>80</v>
      </c>
    </row>
    <row r="518" spans="1:90" x14ac:dyDescent="0.25">
      <c r="A518" t="s">
        <v>378</v>
      </c>
      <c r="B518" t="s">
        <v>379</v>
      </c>
      <c r="C518" t="s">
        <v>72</v>
      </c>
      <c r="E518" t="str">
        <f>"GAB2003751"</f>
        <v>GAB2003751</v>
      </c>
      <c r="F518" s="2">
        <v>44365</v>
      </c>
      <c r="G518">
        <v>202112</v>
      </c>
      <c r="H518" t="s">
        <v>127</v>
      </c>
      <c r="I518" t="s">
        <v>128</v>
      </c>
      <c r="J518" t="s">
        <v>380</v>
      </c>
      <c r="K518" t="s">
        <v>75</v>
      </c>
      <c r="L518" t="s">
        <v>109</v>
      </c>
      <c r="M518" t="s">
        <v>110</v>
      </c>
      <c r="N518" t="s">
        <v>1476</v>
      </c>
      <c r="O518" t="s">
        <v>230</v>
      </c>
      <c r="P518" t="str">
        <f>"CT066542                      "</f>
        <v xml:space="preserve">CT066542                      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0</v>
      </c>
      <c r="AF518">
        <v>0</v>
      </c>
      <c r="AG518">
        <v>0</v>
      </c>
      <c r="AH518">
        <v>0</v>
      </c>
      <c r="AI518">
        <v>0</v>
      </c>
      <c r="AJ518">
        <v>0</v>
      </c>
      <c r="AK518">
        <v>0</v>
      </c>
      <c r="AL518">
        <v>0</v>
      </c>
      <c r="AM518">
        <v>25.62</v>
      </c>
      <c r="AN518">
        <v>0</v>
      </c>
      <c r="AO518">
        <v>0</v>
      </c>
      <c r="AP518">
        <v>0</v>
      </c>
      <c r="AQ518">
        <v>0</v>
      </c>
      <c r="AR518">
        <v>0</v>
      </c>
      <c r="AS518">
        <v>0</v>
      </c>
      <c r="AT518">
        <v>0</v>
      </c>
      <c r="AU518">
        <v>0</v>
      </c>
      <c r="AV518">
        <v>0</v>
      </c>
      <c r="AW518">
        <v>0</v>
      </c>
      <c r="AX518">
        <v>0</v>
      </c>
      <c r="AY518">
        <v>0</v>
      </c>
      <c r="AZ518">
        <v>0</v>
      </c>
      <c r="BA518">
        <v>0</v>
      </c>
      <c r="BB518">
        <v>0</v>
      </c>
      <c r="BC518">
        <v>0</v>
      </c>
      <c r="BD518">
        <v>0</v>
      </c>
      <c r="BE518">
        <v>0</v>
      </c>
      <c r="BF518">
        <v>0</v>
      </c>
      <c r="BG518">
        <v>0</v>
      </c>
      <c r="BH518">
        <v>1</v>
      </c>
      <c r="BI518">
        <v>5.3</v>
      </c>
      <c r="BJ518">
        <v>21.5</v>
      </c>
      <c r="BK518">
        <v>22</v>
      </c>
      <c r="BL518">
        <v>142.02000000000001</v>
      </c>
      <c r="BM518">
        <v>21.3</v>
      </c>
      <c r="BN518">
        <v>163.32</v>
      </c>
      <c r="BO518">
        <v>163.32</v>
      </c>
      <c r="BQ518" t="s">
        <v>1477</v>
      </c>
      <c r="BR518" t="s">
        <v>383</v>
      </c>
      <c r="BS518" s="2">
        <v>44368</v>
      </c>
      <c r="BT518" s="3">
        <v>0.47500000000000003</v>
      </c>
      <c r="BU518" t="s">
        <v>261</v>
      </c>
      <c r="BV518" t="s">
        <v>79</v>
      </c>
      <c r="BY518">
        <v>102552.5</v>
      </c>
      <c r="CA518" t="s">
        <v>249</v>
      </c>
      <c r="CC518" t="s">
        <v>110</v>
      </c>
      <c r="CD518">
        <v>2192</v>
      </c>
      <c r="CE518" t="s">
        <v>99</v>
      </c>
      <c r="CF518" s="2">
        <v>44368</v>
      </c>
      <c r="CI518">
        <v>2</v>
      </c>
      <c r="CJ518">
        <v>1</v>
      </c>
      <c r="CK518" t="s">
        <v>234</v>
      </c>
      <c r="CL518" t="s">
        <v>80</v>
      </c>
    </row>
    <row r="519" spans="1:90" x14ac:dyDescent="0.25">
      <c r="A519" t="s">
        <v>378</v>
      </c>
      <c r="B519" t="s">
        <v>379</v>
      </c>
      <c r="C519" t="s">
        <v>72</v>
      </c>
      <c r="E519" t="str">
        <f>"GAB2003753"</f>
        <v>GAB2003753</v>
      </c>
      <c r="F519" s="2">
        <v>44365</v>
      </c>
      <c r="G519">
        <v>202112</v>
      </c>
      <c r="H519" t="s">
        <v>127</v>
      </c>
      <c r="I519" t="s">
        <v>128</v>
      </c>
      <c r="J519" t="s">
        <v>380</v>
      </c>
      <c r="K519" t="s">
        <v>75</v>
      </c>
      <c r="L519" t="s">
        <v>155</v>
      </c>
      <c r="M519" t="s">
        <v>156</v>
      </c>
      <c r="N519" t="s">
        <v>1178</v>
      </c>
      <c r="O519" t="s">
        <v>230</v>
      </c>
      <c r="P519" t="str">
        <f>"CT066696 CT066695             "</f>
        <v xml:space="preserve">CT066696 CT066695             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  <c r="AF519">
        <v>0</v>
      </c>
      <c r="AG519">
        <v>0</v>
      </c>
      <c r="AH519">
        <v>0</v>
      </c>
      <c r="AI519">
        <v>0</v>
      </c>
      <c r="AJ519">
        <v>0</v>
      </c>
      <c r="AK519">
        <v>0</v>
      </c>
      <c r="AL519">
        <v>0</v>
      </c>
      <c r="AM519">
        <v>93.99</v>
      </c>
      <c r="AN519">
        <v>0</v>
      </c>
      <c r="AO519">
        <v>0</v>
      </c>
      <c r="AP519">
        <v>0</v>
      </c>
      <c r="AQ519">
        <v>0</v>
      </c>
      <c r="AR519">
        <v>0</v>
      </c>
      <c r="AS519">
        <v>0</v>
      </c>
      <c r="AT519">
        <v>0</v>
      </c>
      <c r="AU519">
        <v>0</v>
      </c>
      <c r="AV519">
        <v>0</v>
      </c>
      <c r="AW519">
        <v>0</v>
      </c>
      <c r="AX519">
        <v>0</v>
      </c>
      <c r="AY519">
        <v>0</v>
      </c>
      <c r="AZ519">
        <v>0</v>
      </c>
      <c r="BA519">
        <v>0</v>
      </c>
      <c r="BB519">
        <v>0</v>
      </c>
      <c r="BC519">
        <v>0</v>
      </c>
      <c r="BD519">
        <v>0</v>
      </c>
      <c r="BE519">
        <v>0</v>
      </c>
      <c r="BF519">
        <v>0</v>
      </c>
      <c r="BG519">
        <v>0</v>
      </c>
      <c r="BH519">
        <v>8</v>
      </c>
      <c r="BI519">
        <v>34.5</v>
      </c>
      <c r="BJ519">
        <v>103</v>
      </c>
      <c r="BK519">
        <v>103</v>
      </c>
      <c r="BL519">
        <v>507.66</v>
      </c>
      <c r="BM519">
        <v>76.150000000000006</v>
      </c>
      <c r="BN519">
        <v>583.80999999999995</v>
      </c>
      <c r="BO519">
        <v>583.80999999999995</v>
      </c>
      <c r="BQ519" t="s">
        <v>1478</v>
      </c>
      <c r="BR519" t="s">
        <v>383</v>
      </c>
      <c r="BS519" s="2">
        <v>44368</v>
      </c>
      <c r="BT519" s="3">
        <v>0.50972222222222219</v>
      </c>
      <c r="BU519" t="s">
        <v>325</v>
      </c>
      <c r="BV519" t="s">
        <v>79</v>
      </c>
      <c r="BY519">
        <v>505100.66</v>
      </c>
      <c r="CA519" t="s">
        <v>348</v>
      </c>
      <c r="CC519" t="s">
        <v>156</v>
      </c>
      <c r="CD519">
        <v>1739</v>
      </c>
      <c r="CE519" t="s">
        <v>99</v>
      </c>
      <c r="CF519" s="2">
        <v>44368</v>
      </c>
      <c r="CI519">
        <v>2</v>
      </c>
      <c r="CJ519">
        <v>1</v>
      </c>
      <c r="CK519" t="s">
        <v>234</v>
      </c>
      <c r="CL519" t="s">
        <v>80</v>
      </c>
    </row>
    <row r="520" spans="1:90" x14ac:dyDescent="0.25">
      <c r="A520" t="s">
        <v>378</v>
      </c>
      <c r="B520" t="s">
        <v>379</v>
      </c>
      <c r="C520" t="s">
        <v>72</v>
      </c>
      <c r="E520" t="str">
        <f>"GAB2003778"</f>
        <v>GAB2003778</v>
      </c>
      <c r="F520" s="2">
        <v>44365</v>
      </c>
      <c r="G520">
        <v>202112</v>
      </c>
      <c r="H520" t="s">
        <v>127</v>
      </c>
      <c r="I520" t="s">
        <v>128</v>
      </c>
      <c r="J520" t="s">
        <v>380</v>
      </c>
      <c r="K520" t="s">
        <v>75</v>
      </c>
      <c r="L520" t="s">
        <v>1479</v>
      </c>
      <c r="M520" t="s">
        <v>1480</v>
      </c>
      <c r="N520" t="s">
        <v>1481</v>
      </c>
      <c r="O520" t="s">
        <v>230</v>
      </c>
      <c r="P520" t="str">
        <f>"003811                        "</f>
        <v xml:space="preserve">003811                        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>
        <v>0</v>
      </c>
      <c r="AE520">
        <v>0</v>
      </c>
      <c r="AF520">
        <v>0</v>
      </c>
      <c r="AG520">
        <v>0</v>
      </c>
      <c r="AH520">
        <v>0</v>
      </c>
      <c r="AI520">
        <v>0</v>
      </c>
      <c r="AJ520">
        <v>0</v>
      </c>
      <c r="AK520">
        <v>0</v>
      </c>
      <c r="AL520">
        <v>0</v>
      </c>
      <c r="AM520">
        <v>28.35</v>
      </c>
      <c r="AN520">
        <v>0</v>
      </c>
      <c r="AO520">
        <v>0</v>
      </c>
      <c r="AP520">
        <v>0</v>
      </c>
      <c r="AQ520">
        <v>0</v>
      </c>
      <c r="AR520">
        <v>0</v>
      </c>
      <c r="AS520">
        <v>0</v>
      </c>
      <c r="AT520">
        <v>0</v>
      </c>
      <c r="AU520">
        <v>0</v>
      </c>
      <c r="AV520">
        <v>0</v>
      </c>
      <c r="AW520">
        <v>0</v>
      </c>
      <c r="AX520">
        <v>0</v>
      </c>
      <c r="AY520">
        <v>0</v>
      </c>
      <c r="AZ520">
        <v>0</v>
      </c>
      <c r="BA520">
        <v>0</v>
      </c>
      <c r="BB520">
        <v>0</v>
      </c>
      <c r="BC520">
        <v>0</v>
      </c>
      <c r="BD520">
        <v>0</v>
      </c>
      <c r="BE520">
        <v>0</v>
      </c>
      <c r="BF520">
        <v>0</v>
      </c>
      <c r="BG520">
        <v>0</v>
      </c>
      <c r="BH520">
        <v>1</v>
      </c>
      <c r="BI520">
        <v>10.5</v>
      </c>
      <c r="BJ520">
        <v>37.5</v>
      </c>
      <c r="BK520">
        <v>38</v>
      </c>
      <c r="BL520">
        <v>156.6</v>
      </c>
      <c r="BM520">
        <v>23.49</v>
      </c>
      <c r="BN520">
        <v>180.09</v>
      </c>
      <c r="BO520">
        <v>180.09</v>
      </c>
      <c r="BQ520" t="s">
        <v>1482</v>
      </c>
      <c r="BR520" t="s">
        <v>383</v>
      </c>
      <c r="BS520" s="2">
        <v>44368</v>
      </c>
      <c r="BT520" s="3">
        <v>0.43055555555555558</v>
      </c>
      <c r="BU520" t="s">
        <v>1483</v>
      </c>
      <c r="BV520" t="s">
        <v>79</v>
      </c>
      <c r="BY520">
        <v>184375.52</v>
      </c>
      <c r="CA520" t="s">
        <v>1484</v>
      </c>
      <c r="CC520" t="s">
        <v>1480</v>
      </c>
      <c r="CD520">
        <v>7340</v>
      </c>
      <c r="CE520" t="s">
        <v>99</v>
      </c>
      <c r="CF520" s="2">
        <v>44370</v>
      </c>
      <c r="CI520">
        <v>2</v>
      </c>
      <c r="CJ520">
        <v>1</v>
      </c>
      <c r="CK520" t="s">
        <v>265</v>
      </c>
      <c r="CL520" t="s">
        <v>80</v>
      </c>
    </row>
    <row r="521" spans="1:90" x14ac:dyDescent="0.25">
      <c r="A521" t="s">
        <v>378</v>
      </c>
      <c r="B521" t="s">
        <v>379</v>
      </c>
      <c r="C521" t="s">
        <v>72</v>
      </c>
      <c r="E521" t="str">
        <f>"GAB2003757"</f>
        <v>GAB2003757</v>
      </c>
      <c r="F521" s="2">
        <v>44365</v>
      </c>
      <c r="G521">
        <v>202112</v>
      </c>
      <c r="H521" t="s">
        <v>127</v>
      </c>
      <c r="I521" t="s">
        <v>128</v>
      </c>
      <c r="J521" t="s">
        <v>380</v>
      </c>
      <c r="K521" t="s">
        <v>75</v>
      </c>
      <c r="L521" t="s">
        <v>490</v>
      </c>
      <c r="M521" t="s">
        <v>491</v>
      </c>
      <c r="N521" t="s">
        <v>492</v>
      </c>
      <c r="O521" t="s">
        <v>230</v>
      </c>
      <c r="P521" t="str">
        <f>"CT066708                      "</f>
        <v xml:space="preserve">CT066708                      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0</v>
      </c>
      <c r="AF521">
        <v>0</v>
      </c>
      <c r="AG521">
        <v>0</v>
      </c>
      <c r="AH521">
        <v>0</v>
      </c>
      <c r="AI521">
        <v>0</v>
      </c>
      <c r="AJ521">
        <v>0</v>
      </c>
      <c r="AK521">
        <v>0</v>
      </c>
      <c r="AL521">
        <v>0</v>
      </c>
      <c r="AM521">
        <v>23.47</v>
      </c>
      <c r="AN521">
        <v>0</v>
      </c>
      <c r="AO521">
        <v>0</v>
      </c>
      <c r="AP521">
        <v>0</v>
      </c>
      <c r="AQ521">
        <v>0</v>
      </c>
      <c r="AR521">
        <v>0</v>
      </c>
      <c r="AS521">
        <v>0</v>
      </c>
      <c r="AT521">
        <v>0</v>
      </c>
      <c r="AU521">
        <v>0</v>
      </c>
      <c r="AV521">
        <v>0</v>
      </c>
      <c r="AW521">
        <v>0</v>
      </c>
      <c r="AX521">
        <v>0</v>
      </c>
      <c r="AY521">
        <v>0</v>
      </c>
      <c r="AZ521">
        <v>0</v>
      </c>
      <c r="BA521">
        <v>0</v>
      </c>
      <c r="BB521">
        <v>0</v>
      </c>
      <c r="BC521">
        <v>0</v>
      </c>
      <c r="BD521">
        <v>0</v>
      </c>
      <c r="BE521">
        <v>0</v>
      </c>
      <c r="BF521">
        <v>0</v>
      </c>
      <c r="BG521">
        <v>0</v>
      </c>
      <c r="BH521">
        <v>1</v>
      </c>
      <c r="BI521">
        <v>1.6</v>
      </c>
      <c r="BJ521">
        <v>6.1</v>
      </c>
      <c r="BK521">
        <v>7</v>
      </c>
      <c r="BL521">
        <v>130.53</v>
      </c>
      <c r="BM521">
        <v>19.579999999999998</v>
      </c>
      <c r="BN521">
        <v>150.11000000000001</v>
      </c>
      <c r="BO521">
        <v>150.11000000000001</v>
      </c>
      <c r="BQ521" t="s">
        <v>493</v>
      </c>
      <c r="BR521" t="s">
        <v>383</v>
      </c>
      <c r="BS521" s="2">
        <v>44369</v>
      </c>
      <c r="BT521" s="3">
        <v>0.47916666666666669</v>
      </c>
      <c r="BU521" t="s">
        <v>1485</v>
      </c>
      <c r="BV521" t="s">
        <v>79</v>
      </c>
      <c r="BY521">
        <v>27728.639999999999</v>
      </c>
      <c r="CA521" t="s">
        <v>542</v>
      </c>
      <c r="CC521" t="s">
        <v>491</v>
      </c>
      <c r="CD521">
        <v>9459</v>
      </c>
      <c r="CE521" t="s">
        <v>99</v>
      </c>
      <c r="CF521" s="2">
        <v>44369</v>
      </c>
      <c r="CI521">
        <v>3</v>
      </c>
      <c r="CJ521">
        <v>2</v>
      </c>
      <c r="CK521" t="s">
        <v>237</v>
      </c>
      <c r="CL521" t="s">
        <v>80</v>
      </c>
    </row>
    <row r="522" spans="1:90" x14ac:dyDescent="0.25">
      <c r="A522" t="s">
        <v>378</v>
      </c>
      <c r="B522" t="s">
        <v>379</v>
      </c>
      <c r="C522" t="s">
        <v>72</v>
      </c>
      <c r="E522" t="str">
        <f>"GAB2003758"</f>
        <v>GAB2003758</v>
      </c>
      <c r="F522" s="2">
        <v>44365</v>
      </c>
      <c r="G522">
        <v>202112</v>
      </c>
      <c r="H522" t="s">
        <v>127</v>
      </c>
      <c r="I522" t="s">
        <v>128</v>
      </c>
      <c r="J522" t="s">
        <v>380</v>
      </c>
      <c r="K522" t="s">
        <v>75</v>
      </c>
      <c r="L522" t="s">
        <v>109</v>
      </c>
      <c r="M522" t="s">
        <v>110</v>
      </c>
      <c r="N522" t="s">
        <v>1486</v>
      </c>
      <c r="O522" t="s">
        <v>230</v>
      </c>
      <c r="P522" t="str">
        <f>"CT066660                      "</f>
        <v xml:space="preserve">CT066660                      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0</v>
      </c>
      <c r="AE522">
        <v>0</v>
      </c>
      <c r="AF522">
        <v>0</v>
      </c>
      <c r="AG522">
        <v>0</v>
      </c>
      <c r="AH522">
        <v>0</v>
      </c>
      <c r="AI522">
        <v>0</v>
      </c>
      <c r="AJ522">
        <v>0</v>
      </c>
      <c r="AK522">
        <v>0</v>
      </c>
      <c r="AL522">
        <v>0</v>
      </c>
      <c r="AM522">
        <v>19.71</v>
      </c>
      <c r="AN522">
        <v>0</v>
      </c>
      <c r="AO522">
        <v>0</v>
      </c>
      <c r="AP522">
        <v>0</v>
      </c>
      <c r="AQ522">
        <v>0</v>
      </c>
      <c r="AR522">
        <v>0</v>
      </c>
      <c r="AS522">
        <v>0</v>
      </c>
      <c r="AT522">
        <v>0</v>
      </c>
      <c r="AU522">
        <v>0</v>
      </c>
      <c r="AV522">
        <v>0</v>
      </c>
      <c r="AW522">
        <v>0</v>
      </c>
      <c r="AX522">
        <v>0</v>
      </c>
      <c r="AY522">
        <v>0</v>
      </c>
      <c r="AZ522">
        <v>0</v>
      </c>
      <c r="BA522">
        <v>0</v>
      </c>
      <c r="BB522">
        <v>0</v>
      </c>
      <c r="BC522">
        <v>0</v>
      </c>
      <c r="BD522">
        <v>0</v>
      </c>
      <c r="BE522">
        <v>0</v>
      </c>
      <c r="BF522">
        <v>0</v>
      </c>
      <c r="BG522">
        <v>0</v>
      </c>
      <c r="BH522">
        <v>1</v>
      </c>
      <c r="BI522">
        <v>2</v>
      </c>
      <c r="BJ522">
        <v>4.0999999999999996</v>
      </c>
      <c r="BK522">
        <v>4</v>
      </c>
      <c r="BL522">
        <v>110.42</v>
      </c>
      <c r="BM522">
        <v>16.559999999999999</v>
      </c>
      <c r="BN522">
        <v>126.98</v>
      </c>
      <c r="BO522">
        <v>126.98</v>
      </c>
      <c r="BQ522" t="s">
        <v>1487</v>
      </c>
      <c r="BR522" t="s">
        <v>383</v>
      </c>
      <c r="BS522" s="2">
        <v>44368</v>
      </c>
      <c r="BT522" s="3">
        <v>0.45069444444444445</v>
      </c>
      <c r="BU522" t="s">
        <v>1488</v>
      </c>
      <c r="BV522" t="s">
        <v>79</v>
      </c>
      <c r="BY522">
        <v>18792.8</v>
      </c>
      <c r="CA522" t="s">
        <v>648</v>
      </c>
      <c r="CC522" t="s">
        <v>110</v>
      </c>
      <c r="CD522">
        <v>2092</v>
      </c>
      <c r="CE522" t="s">
        <v>99</v>
      </c>
      <c r="CF522" s="2">
        <v>44368</v>
      </c>
      <c r="CI522">
        <v>2</v>
      </c>
      <c r="CJ522">
        <v>1</v>
      </c>
      <c r="CK522" t="s">
        <v>234</v>
      </c>
      <c r="CL522" t="s">
        <v>80</v>
      </c>
    </row>
    <row r="523" spans="1:90" x14ac:dyDescent="0.25">
      <c r="A523" t="s">
        <v>378</v>
      </c>
      <c r="B523" t="s">
        <v>379</v>
      </c>
      <c r="C523" t="s">
        <v>72</v>
      </c>
      <c r="E523" t="str">
        <f>"GAB2003759"</f>
        <v>GAB2003759</v>
      </c>
      <c r="F523" s="2">
        <v>44365</v>
      </c>
      <c r="G523">
        <v>202112</v>
      </c>
      <c r="H523" t="s">
        <v>127</v>
      </c>
      <c r="I523" t="s">
        <v>128</v>
      </c>
      <c r="J523" t="s">
        <v>380</v>
      </c>
      <c r="K523" t="s">
        <v>75</v>
      </c>
      <c r="L523" t="s">
        <v>83</v>
      </c>
      <c r="M523" t="s">
        <v>84</v>
      </c>
      <c r="N523" t="s">
        <v>405</v>
      </c>
      <c r="O523" t="s">
        <v>230</v>
      </c>
      <c r="P523" t="str">
        <f>"CT066691                      "</f>
        <v xml:space="preserve">CT066691                      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0</v>
      </c>
      <c r="AE523">
        <v>0</v>
      </c>
      <c r="AF523">
        <v>0</v>
      </c>
      <c r="AG523">
        <v>0</v>
      </c>
      <c r="AH523">
        <v>0</v>
      </c>
      <c r="AI523">
        <v>0</v>
      </c>
      <c r="AJ523">
        <v>0</v>
      </c>
      <c r="AK523">
        <v>0</v>
      </c>
      <c r="AL523">
        <v>0</v>
      </c>
      <c r="AM523">
        <v>19.71</v>
      </c>
      <c r="AN523">
        <v>0</v>
      </c>
      <c r="AO523">
        <v>0</v>
      </c>
      <c r="AP523">
        <v>0</v>
      </c>
      <c r="AQ523">
        <v>0</v>
      </c>
      <c r="AR523">
        <v>0</v>
      </c>
      <c r="AS523">
        <v>0</v>
      </c>
      <c r="AT523">
        <v>0</v>
      </c>
      <c r="AU523">
        <v>0</v>
      </c>
      <c r="AV523">
        <v>0</v>
      </c>
      <c r="AW523">
        <v>0</v>
      </c>
      <c r="AX523">
        <v>0</v>
      </c>
      <c r="AY523">
        <v>0</v>
      </c>
      <c r="AZ523">
        <v>0</v>
      </c>
      <c r="BA523">
        <v>0</v>
      </c>
      <c r="BB523">
        <v>0</v>
      </c>
      <c r="BC523">
        <v>0</v>
      </c>
      <c r="BD523">
        <v>0</v>
      </c>
      <c r="BE523">
        <v>0</v>
      </c>
      <c r="BF523">
        <v>0</v>
      </c>
      <c r="BG523">
        <v>0</v>
      </c>
      <c r="BH523">
        <v>1</v>
      </c>
      <c r="BI523">
        <v>3.5</v>
      </c>
      <c r="BJ523">
        <v>12.9</v>
      </c>
      <c r="BK523">
        <v>13</v>
      </c>
      <c r="BL523">
        <v>110.42</v>
      </c>
      <c r="BM523">
        <v>16.559999999999999</v>
      </c>
      <c r="BN523">
        <v>126.98</v>
      </c>
      <c r="BO523">
        <v>126.98</v>
      </c>
      <c r="BQ523" t="s">
        <v>1489</v>
      </c>
      <c r="BR523" t="s">
        <v>383</v>
      </c>
      <c r="BS523" s="2">
        <v>44369</v>
      </c>
      <c r="BT523" s="3">
        <v>0.45694444444444443</v>
      </c>
      <c r="BU523" t="s">
        <v>407</v>
      </c>
      <c r="BV523" t="s">
        <v>79</v>
      </c>
      <c r="BY523">
        <v>77870.559999999998</v>
      </c>
      <c r="CA523" t="s">
        <v>85</v>
      </c>
      <c r="CC523" t="s">
        <v>84</v>
      </c>
      <c r="CD523">
        <v>3201</v>
      </c>
      <c r="CE523" t="s">
        <v>99</v>
      </c>
      <c r="CF523" s="2">
        <v>44370</v>
      </c>
      <c r="CI523">
        <v>3</v>
      </c>
      <c r="CJ523">
        <v>2</v>
      </c>
      <c r="CK523" t="s">
        <v>234</v>
      </c>
      <c r="CL523" t="s">
        <v>80</v>
      </c>
    </row>
    <row r="524" spans="1:90" x14ac:dyDescent="0.25">
      <c r="A524" t="s">
        <v>378</v>
      </c>
      <c r="B524" t="s">
        <v>379</v>
      </c>
      <c r="C524" t="s">
        <v>72</v>
      </c>
      <c r="E524" t="str">
        <f>"GAB2003761"</f>
        <v>GAB2003761</v>
      </c>
      <c r="F524" s="2">
        <v>44365</v>
      </c>
      <c r="G524">
        <v>202112</v>
      </c>
      <c r="H524" t="s">
        <v>127</v>
      </c>
      <c r="I524" t="s">
        <v>128</v>
      </c>
      <c r="J524" t="s">
        <v>380</v>
      </c>
      <c r="K524" t="s">
        <v>75</v>
      </c>
      <c r="L524" t="s">
        <v>109</v>
      </c>
      <c r="M524" t="s">
        <v>110</v>
      </c>
      <c r="N524" t="s">
        <v>408</v>
      </c>
      <c r="O524" t="s">
        <v>230</v>
      </c>
      <c r="P524" t="str">
        <f>"CT066518 CT066702             "</f>
        <v xml:space="preserve">CT066518 CT066702             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0</v>
      </c>
      <c r="AF524">
        <v>0</v>
      </c>
      <c r="AG524">
        <v>0</v>
      </c>
      <c r="AH524">
        <v>0</v>
      </c>
      <c r="AI524">
        <v>0</v>
      </c>
      <c r="AJ524">
        <v>0</v>
      </c>
      <c r="AK524">
        <v>0</v>
      </c>
      <c r="AL524">
        <v>0</v>
      </c>
      <c r="AM524">
        <v>57.7</v>
      </c>
      <c r="AN524">
        <v>0</v>
      </c>
      <c r="AO524">
        <v>0</v>
      </c>
      <c r="AP524">
        <v>0</v>
      </c>
      <c r="AQ524">
        <v>0</v>
      </c>
      <c r="AR524">
        <v>0</v>
      </c>
      <c r="AS524">
        <v>0</v>
      </c>
      <c r="AT524">
        <v>0</v>
      </c>
      <c r="AU524">
        <v>0</v>
      </c>
      <c r="AV524">
        <v>0</v>
      </c>
      <c r="AW524">
        <v>0</v>
      </c>
      <c r="AX524">
        <v>0</v>
      </c>
      <c r="AY524">
        <v>0</v>
      </c>
      <c r="AZ524">
        <v>0</v>
      </c>
      <c r="BA524">
        <v>0</v>
      </c>
      <c r="BB524">
        <v>0</v>
      </c>
      <c r="BC524">
        <v>0</v>
      </c>
      <c r="BD524">
        <v>0</v>
      </c>
      <c r="BE524">
        <v>0</v>
      </c>
      <c r="BF524">
        <v>0</v>
      </c>
      <c r="BG524">
        <v>0</v>
      </c>
      <c r="BH524">
        <v>5</v>
      </c>
      <c r="BI524">
        <v>19.7</v>
      </c>
      <c r="BJ524">
        <v>59.7</v>
      </c>
      <c r="BK524">
        <v>60</v>
      </c>
      <c r="BL524">
        <v>313.56</v>
      </c>
      <c r="BM524">
        <v>47.03</v>
      </c>
      <c r="BN524">
        <v>360.59</v>
      </c>
      <c r="BO524">
        <v>360.59</v>
      </c>
      <c r="BQ524" t="s">
        <v>1433</v>
      </c>
      <c r="BR524" t="s">
        <v>383</v>
      </c>
      <c r="BS524" s="2">
        <v>44368</v>
      </c>
      <c r="BT524" s="3">
        <v>0.55625000000000002</v>
      </c>
      <c r="BU524" t="s">
        <v>1490</v>
      </c>
      <c r="BV524" t="s">
        <v>79</v>
      </c>
      <c r="BY524">
        <v>296485.23</v>
      </c>
      <c r="CA524" t="s">
        <v>411</v>
      </c>
      <c r="CC524" t="s">
        <v>110</v>
      </c>
      <c r="CD524">
        <v>2193</v>
      </c>
      <c r="CE524" t="s">
        <v>99</v>
      </c>
      <c r="CF524" s="2">
        <v>44368</v>
      </c>
      <c r="CI524">
        <v>2</v>
      </c>
      <c r="CJ524">
        <v>1</v>
      </c>
      <c r="CK524" t="s">
        <v>234</v>
      </c>
      <c r="CL524" t="s">
        <v>80</v>
      </c>
    </row>
    <row r="525" spans="1:90" x14ac:dyDescent="0.25">
      <c r="A525" t="s">
        <v>378</v>
      </c>
      <c r="B525" t="s">
        <v>379</v>
      </c>
      <c r="C525" t="s">
        <v>72</v>
      </c>
      <c r="E525" t="str">
        <f>"GAB2003760"</f>
        <v>GAB2003760</v>
      </c>
      <c r="F525" s="2">
        <v>44365</v>
      </c>
      <c r="G525">
        <v>202112</v>
      </c>
      <c r="H525" t="s">
        <v>127</v>
      </c>
      <c r="I525" t="s">
        <v>128</v>
      </c>
      <c r="J525" t="s">
        <v>380</v>
      </c>
      <c r="K525" t="s">
        <v>75</v>
      </c>
      <c r="L525" t="s">
        <v>107</v>
      </c>
      <c r="M525" t="s">
        <v>108</v>
      </c>
      <c r="N525" t="s">
        <v>1201</v>
      </c>
      <c r="O525" t="s">
        <v>230</v>
      </c>
      <c r="P525" t="str">
        <f>"CT066716 CT066698             "</f>
        <v xml:space="preserve">CT066716 CT066698             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0</v>
      </c>
      <c r="AE525">
        <v>0</v>
      </c>
      <c r="AF525">
        <v>0</v>
      </c>
      <c r="AG525">
        <v>0</v>
      </c>
      <c r="AH525">
        <v>0</v>
      </c>
      <c r="AI525">
        <v>0</v>
      </c>
      <c r="AJ525">
        <v>0</v>
      </c>
      <c r="AK525">
        <v>0</v>
      </c>
      <c r="AL525">
        <v>0</v>
      </c>
      <c r="AM525">
        <v>82.18</v>
      </c>
      <c r="AN525">
        <v>0</v>
      </c>
      <c r="AO525">
        <v>0</v>
      </c>
      <c r="AP525">
        <v>0</v>
      </c>
      <c r="AQ525">
        <v>0</v>
      </c>
      <c r="AR525">
        <v>0</v>
      </c>
      <c r="AS525">
        <v>0</v>
      </c>
      <c r="AT525">
        <v>0</v>
      </c>
      <c r="AU525">
        <v>0</v>
      </c>
      <c r="AV525">
        <v>0</v>
      </c>
      <c r="AW525">
        <v>0</v>
      </c>
      <c r="AX525">
        <v>0</v>
      </c>
      <c r="AY525">
        <v>0</v>
      </c>
      <c r="AZ525">
        <v>0</v>
      </c>
      <c r="BA525">
        <v>0</v>
      </c>
      <c r="BB525">
        <v>0</v>
      </c>
      <c r="BC525">
        <v>0</v>
      </c>
      <c r="BD525">
        <v>0</v>
      </c>
      <c r="BE525">
        <v>0</v>
      </c>
      <c r="BF525">
        <v>0</v>
      </c>
      <c r="BG525">
        <v>0</v>
      </c>
      <c r="BH525">
        <v>7</v>
      </c>
      <c r="BI525">
        <v>28</v>
      </c>
      <c r="BJ525">
        <v>88.9</v>
      </c>
      <c r="BK525">
        <v>89</v>
      </c>
      <c r="BL525">
        <v>444.47</v>
      </c>
      <c r="BM525">
        <v>66.67</v>
      </c>
      <c r="BN525">
        <v>511.14</v>
      </c>
      <c r="BO525">
        <v>511.14</v>
      </c>
      <c r="BQ525" t="s">
        <v>1491</v>
      </c>
      <c r="BR525" t="s">
        <v>383</v>
      </c>
      <c r="BS525" s="2">
        <v>44368</v>
      </c>
      <c r="BT525" s="3">
        <v>0.44305555555555554</v>
      </c>
      <c r="BU525" t="s">
        <v>1492</v>
      </c>
      <c r="BV525" t="s">
        <v>79</v>
      </c>
      <c r="BY525">
        <v>446827.6</v>
      </c>
      <c r="CA525" t="s">
        <v>1493</v>
      </c>
      <c r="CC525" t="s">
        <v>108</v>
      </c>
      <c r="CD525">
        <v>4091</v>
      </c>
      <c r="CE525" t="s">
        <v>99</v>
      </c>
      <c r="CF525" s="2">
        <v>44369</v>
      </c>
      <c r="CI525">
        <v>2</v>
      </c>
      <c r="CJ525">
        <v>1</v>
      </c>
      <c r="CK525" t="s">
        <v>234</v>
      </c>
      <c r="CL525" t="s">
        <v>80</v>
      </c>
    </row>
    <row r="526" spans="1:90" x14ac:dyDescent="0.25">
      <c r="A526" t="s">
        <v>378</v>
      </c>
      <c r="B526" t="s">
        <v>379</v>
      </c>
      <c r="C526" t="s">
        <v>72</v>
      </c>
      <c r="E526" t="str">
        <f>"GAB2003771"</f>
        <v>GAB2003771</v>
      </c>
      <c r="F526" s="2">
        <v>44365</v>
      </c>
      <c r="G526">
        <v>202112</v>
      </c>
      <c r="H526" t="s">
        <v>127</v>
      </c>
      <c r="I526" t="s">
        <v>128</v>
      </c>
      <c r="J526" t="s">
        <v>380</v>
      </c>
      <c r="K526" t="s">
        <v>75</v>
      </c>
      <c r="L526" t="s">
        <v>107</v>
      </c>
      <c r="M526" t="s">
        <v>108</v>
      </c>
      <c r="N526" t="s">
        <v>1494</v>
      </c>
      <c r="O526" t="s">
        <v>230</v>
      </c>
      <c r="P526" t="str">
        <f>"CT066733                      "</f>
        <v xml:space="preserve">CT066733                      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0</v>
      </c>
      <c r="AF526">
        <v>0</v>
      </c>
      <c r="AG526">
        <v>0</v>
      </c>
      <c r="AH526">
        <v>0</v>
      </c>
      <c r="AI526">
        <v>0</v>
      </c>
      <c r="AJ526">
        <v>0</v>
      </c>
      <c r="AK526">
        <v>0</v>
      </c>
      <c r="AL526">
        <v>0</v>
      </c>
      <c r="AM526">
        <v>39.97</v>
      </c>
      <c r="AN526">
        <v>0</v>
      </c>
      <c r="AO526">
        <v>0</v>
      </c>
      <c r="AP526">
        <v>0</v>
      </c>
      <c r="AQ526">
        <v>0</v>
      </c>
      <c r="AR526">
        <v>0</v>
      </c>
      <c r="AS526">
        <v>0</v>
      </c>
      <c r="AT526">
        <v>0</v>
      </c>
      <c r="AU526">
        <v>0</v>
      </c>
      <c r="AV526">
        <v>0</v>
      </c>
      <c r="AW526">
        <v>0</v>
      </c>
      <c r="AX526">
        <v>0</v>
      </c>
      <c r="AY526">
        <v>0</v>
      </c>
      <c r="AZ526">
        <v>0</v>
      </c>
      <c r="BA526">
        <v>0</v>
      </c>
      <c r="BB526">
        <v>0</v>
      </c>
      <c r="BC526">
        <v>0</v>
      </c>
      <c r="BD526">
        <v>0</v>
      </c>
      <c r="BE526">
        <v>0</v>
      </c>
      <c r="BF526">
        <v>0</v>
      </c>
      <c r="BG526">
        <v>0</v>
      </c>
      <c r="BH526">
        <v>3</v>
      </c>
      <c r="BI526">
        <v>12.3</v>
      </c>
      <c r="BJ526">
        <v>38.6</v>
      </c>
      <c r="BK526">
        <v>39</v>
      </c>
      <c r="BL526">
        <v>218.76</v>
      </c>
      <c r="BM526">
        <v>32.81</v>
      </c>
      <c r="BN526">
        <v>251.57</v>
      </c>
      <c r="BO526">
        <v>251.57</v>
      </c>
      <c r="BQ526" t="s">
        <v>1495</v>
      </c>
      <c r="BR526" t="s">
        <v>383</v>
      </c>
      <c r="BS526" s="2">
        <v>44368</v>
      </c>
      <c r="BT526" s="3">
        <v>0.40763888888888888</v>
      </c>
      <c r="BU526" t="s">
        <v>1275</v>
      </c>
      <c r="BV526" t="s">
        <v>79</v>
      </c>
      <c r="BY526">
        <v>188573.25</v>
      </c>
      <c r="CA526" t="s">
        <v>185</v>
      </c>
      <c r="CC526" t="s">
        <v>108</v>
      </c>
      <c r="CD526">
        <v>4001</v>
      </c>
      <c r="CE526" t="s">
        <v>99</v>
      </c>
      <c r="CF526" s="2">
        <v>44369</v>
      </c>
      <c r="CI526">
        <v>2</v>
      </c>
      <c r="CJ526">
        <v>1</v>
      </c>
      <c r="CK526" t="s">
        <v>234</v>
      </c>
      <c r="CL526" t="s">
        <v>80</v>
      </c>
    </row>
    <row r="527" spans="1:90" x14ac:dyDescent="0.25">
      <c r="A527" t="s">
        <v>378</v>
      </c>
      <c r="B527" t="s">
        <v>379</v>
      </c>
      <c r="C527" t="s">
        <v>72</v>
      </c>
      <c r="E527" t="str">
        <f>"GAB2003770"</f>
        <v>GAB2003770</v>
      </c>
      <c r="F527" s="2">
        <v>44365</v>
      </c>
      <c r="G527">
        <v>202112</v>
      </c>
      <c r="H527" t="s">
        <v>127</v>
      </c>
      <c r="I527" t="s">
        <v>128</v>
      </c>
      <c r="J527" t="s">
        <v>380</v>
      </c>
      <c r="K527" t="s">
        <v>75</v>
      </c>
      <c r="L527" t="s">
        <v>107</v>
      </c>
      <c r="M527" t="s">
        <v>108</v>
      </c>
      <c r="N527" t="s">
        <v>1496</v>
      </c>
      <c r="O527" t="s">
        <v>230</v>
      </c>
      <c r="P527" t="str">
        <f>"CT066732                      "</f>
        <v xml:space="preserve">CT066732                      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0</v>
      </c>
      <c r="AF527">
        <v>0</v>
      </c>
      <c r="AG527">
        <v>0</v>
      </c>
      <c r="AH527">
        <v>0</v>
      </c>
      <c r="AI527">
        <v>0</v>
      </c>
      <c r="AJ527">
        <v>0</v>
      </c>
      <c r="AK527">
        <v>0</v>
      </c>
      <c r="AL527">
        <v>0</v>
      </c>
      <c r="AM527">
        <v>50.95</v>
      </c>
      <c r="AN527">
        <v>0</v>
      </c>
      <c r="AO527">
        <v>0</v>
      </c>
      <c r="AP527">
        <v>0</v>
      </c>
      <c r="AQ527">
        <v>0</v>
      </c>
      <c r="AR527">
        <v>0</v>
      </c>
      <c r="AS527">
        <v>0</v>
      </c>
      <c r="AT527">
        <v>0</v>
      </c>
      <c r="AU527">
        <v>0</v>
      </c>
      <c r="AV527">
        <v>0</v>
      </c>
      <c r="AW527">
        <v>0</v>
      </c>
      <c r="AX527">
        <v>0</v>
      </c>
      <c r="AY527">
        <v>0</v>
      </c>
      <c r="AZ527">
        <v>0</v>
      </c>
      <c r="BA527">
        <v>0</v>
      </c>
      <c r="BB527">
        <v>0</v>
      </c>
      <c r="BC527">
        <v>0</v>
      </c>
      <c r="BD527">
        <v>0</v>
      </c>
      <c r="BE527">
        <v>0</v>
      </c>
      <c r="BF527">
        <v>0</v>
      </c>
      <c r="BG527">
        <v>0</v>
      </c>
      <c r="BH527">
        <v>4</v>
      </c>
      <c r="BI527">
        <v>16.5</v>
      </c>
      <c r="BJ527">
        <v>51.5</v>
      </c>
      <c r="BK527">
        <v>52</v>
      </c>
      <c r="BL527">
        <v>277.45</v>
      </c>
      <c r="BM527">
        <v>41.62</v>
      </c>
      <c r="BN527">
        <v>319.07</v>
      </c>
      <c r="BO527">
        <v>319.07</v>
      </c>
      <c r="BQ527" t="s">
        <v>653</v>
      </c>
      <c r="BR527" t="s">
        <v>383</v>
      </c>
      <c r="BS527" s="2">
        <v>44368</v>
      </c>
      <c r="BT527" s="3">
        <v>0.42569444444444443</v>
      </c>
      <c r="BU527" t="s">
        <v>654</v>
      </c>
      <c r="BV527" t="s">
        <v>79</v>
      </c>
      <c r="BY527">
        <v>247354.05</v>
      </c>
      <c r="CA527" t="s">
        <v>335</v>
      </c>
      <c r="CC527" t="s">
        <v>108</v>
      </c>
      <c r="CD527">
        <v>4001</v>
      </c>
      <c r="CE527" t="s">
        <v>99</v>
      </c>
      <c r="CF527" s="2">
        <v>44369</v>
      </c>
      <c r="CI527">
        <v>2</v>
      </c>
      <c r="CJ527">
        <v>1</v>
      </c>
      <c r="CK527" t="s">
        <v>234</v>
      </c>
      <c r="CL527" t="s">
        <v>80</v>
      </c>
    </row>
    <row r="528" spans="1:90" x14ac:dyDescent="0.25">
      <c r="A528" t="s">
        <v>378</v>
      </c>
      <c r="B528" t="s">
        <v>379</v>
      </c>
      <c r="C528" t="s">
        <v>72</v>
      </c>
      <c r="E528" t="str">
        <f>"GAB2003769"</f>
        <v>GAB2003769</v>
      </c>
      <c r="F528" s="2">
        <v>44365</v>
      </c>
      <c r="G528">
        <v>202112</v>
      </c>
      <c r="H528" t="s">
        <v>127</v>
      </c>
      <c r="I528" t="s">
        <v>128</v>
      </c>
      <c r="J528" t="s">
        <v>380</v>
      </c>
      <c r="K528" t="s">
        <v>75</v>
      </c>
      <c r="L528" t="s">
        <v>241</v>
      </c>
      <c r="M528" t="s">
        <v>242</v>
      </c>
      <c r="N528" t="s">
        <v>1497</v>
      </c>
      <c r="O528" t="s">
        <v>230</v>
      </c>
      <c r="P528" t="str">
        <f>"CT066047                      "</f>
        <v xml:space="preserve">CT066047                      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0</v>
      </c>
      <c r="AF528">
        <v>0</v>
      </c>
      <c r="AG528">
        <v>0</v>
      </c>
      <c r="AH528">
        <v>0</v>
      </c>
      <c r="AI528">
        <v>0</v>
      </c>
      <c r="AJ528">
        <v>0</v>
      </c>
      <c r="AK528">
        <v>0</v>
      </c>
      <c r="AL528">
        <v>0</v>
      </c>
      <c r="AM528">
        <v>305.93</v>
      </c>
      <c r="AN528">
        <v>0</v>
      </c>
      <c r="AO528">
        <v>0</v>
      </c>
      <c r="AP528">
        <v>0</v>
      </c>
      <c r="AQ528">
        <v>0</v>
      </c>
      <c r="AR528">
        <v>0</v>
      </c>
      <c r="AS528">
        <v>0</v>
      </c>
      <c r="AT528">
        <v>0</v>
      </c>
      <c r="AU528">
        <v>0</v>
      </c>
      <c r="AV528">
        <v>0</v>
      </c>
      <c r="AW528">
        <v>0</v>
      </c>
      <c r="AX528">
        <v>0</v>
      </c>
      <c r="AY528">
        <v>0</v>
      </c>
      <c r="AZ528">
        <v>0</v>
      </c>
      <c r="BA528">
        <v>0</v>
      </c>
      <c r="BB528">
        <v>0</v>
      </c>
      <c r="BC528">
        <v>0</v>
      </c>
      <c r="BD528">
        <v>0</v>
      </c>
      <c r="BE528">
        <v>0</v>
      </c>
      <c r="BF528">
        <v>0</v>
      </c>
      <c r="BG528">
        <v>0</v>
      </c>
      <c r="BH528">
        <v>1</v>
      </c>
      <c r="BI528">
        <v>90</v>
      </c>
      <c r="BJ528">
        <v>218.2</v>
      </c>
      <c r="BK528">
        <v>219</v>
      </c>
      <c r="BL528">
        <v>1641.07</v>
      </c>
      <c r="BM528">
        <v>246.16</v>
      </c>
      <c r="BN528">
        <v>1887.23</v>
      </c>
      <c r="BO528">
        <v>1887.23</v>
      </c>
      <c r="BQ528" t="s">
        <v>1498</v>
      </c>
      <c r="BR528" t="s">
        <v>383</v>
      </c>
      <c r="BS528" s="2">
        <v>44370</v>
      </c>
      <c r="BT528" s="3">
        <v>0.47361111111111115</v>
      </c>
      <c r="BU528" t="s">
        <v>1499</v>
      </c>
      <c r="BV528" t="s">
        <v>79</v>
      </c>
      <c r="BY528">
        <v>1091090</v>
      </c>
      <c r="CC528" t="s">
        <v>242</v>
      </c>
      <c r="CD528">
        <v>699</v>
      </c>
      <c r="CE528" t="s">
        <v>99</v>
      </c>
      <c r="CF528" s="2">
        <v>44370</v>
      </c>
      <c r="CI528">
        <v>3</v>
      </c>
      <c r="CJ528">
        <v>3</v>
      </c>
      <c r="CK528" t="s">
        <v>393</v>
      </c>
      <c r="CL528" t="s">
        <v>80</v>
      </c>
    </row>
    <row r="529" spans="1:91" x14ac:dyDescent="0.25">
      <c r="A529" t="s">
        <v>378</v>
      </c>
      <c r="B529" t="s">
        <v>379</v>
      </c>
      <c r="C529" t="s">
        <v>72</v>
      </c>
      <c r="E529" t="str">
        <f>"GAB2003768"</f>
        <v>GAB2003768</v>
      </c>
      <c r="F529" s="2">
        <v>44365</v>
      </c>
      <c r="G529">
        <v>202112</v>
      </c>
      <c r="H529" t="s">
        <v>127</v>
      </c>
      <c r="I529" t="s">
        <v>128</v>
      </c>
      <c r="J529" t="s">
        <v>380</v>
      </c>
      <c r="K529" t="s">
        <v>75</v>
      </c>
      <c r="L529" t="s">
        <v>394</v>
      </c>
      <c r="M529" t="s">
        <v>395</v>
      </c>
      <c r="N529" t="s">
        <v>786</v>
      </c>
      <c r="O529" t="s">
        <v>230</v>
      </c>
      <c r="P529" t="str">
        <f>"CT066719                      "</f>
        <v xml:space="preserve">CT066719                      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0</v>
      </c>
      <c r="AF529">
        <v>0</v>
      </c>
      <c r="AG529">
        <v>0</v>
      </c>
      <c r="AH529">
        <v>0</v>
      </c>
      <c r="AI529">
        <v>0</v>
      </c>
      <c r="AJ529">
        <v>0</v>
      </c>
      <c r="AK529">
        <v>0</v>
      </c>
      <c r="AL529">
        <v>0</v>
      </c>
      <c r="AM529">
        <v>23.47</v>
      </c>
      <c r="AN529">
        <v>0</v>
      </c>
      <c r="AO529">
        <v>0</v>
      </c>
      <c r="AP529">
        <v>0</v>
      </c>
      <c r="AQ529">
        <v>0</v>
      </c>
      <c r="AR529">
        <v>0</v>
      </c>
      <c r="AS529">
        <v>0</v>
      </c>
      <c r="AT529">
        <v>0</v>
      </c>
      <c r="AU529">
        <v>0</v>
      </c>
      <c r="AV529">
        <v>0</v>
      </c>
      <c r="AW529">
        <v>0</v>
      </c>
      <c r="AX529">
        <v>0</v>
      </c>
      <c r="AY529">
        <v>0</v>
      </c>
      <c r="AZ529">
        <v>0</v>
      </c>
      <c r="BA529">
        <v>0</v>
      </c>
      <c r="BB529">
        <v>0</v>
      </c>
      <c r="BC529">
        <v>0</v>
      </c>
      <c r="BD529">
        <v>0</v>
      </c>
      <c r="BE529">
        <v>0</v>
      </c>
      <c r="BF529">
        <v>0</v>
      </c>
      <c r="BG529">
        <v>0</v>
      </c>
      <c r="BH529">
        <v>1</v>
      </c>
      <c r="BI529">
        <v>1.2</v>
      </c>
      <c r="BJ529">
        <v>6.1</v>
      </c>
      <c r="BK529">
        <v>7</v>
      </c>
      <c r="BL529">
        <v>130.53</v>
      </c>
      <c r="BM529">
        <v>19.579999999999998</v>
      </c>
      <c r="BN529">
        <v>150.11000000000001</v>
      </c>
      <c r="BO529">
        <v>150.11000000000001</v>
      </c>
      <c r="BQ529" t="s">
        <v>787</v>
      </c>
      <c r="BR529" t="s">
        <v>383</v>
      </c>
      <c r="BS529" s="2">
        <v>44369</v>
      </c>
      <c r="BT529" s="3">
        <v>0.41319444444444442</v>
      </c>
      <c r="BU529" t="s">
        <v>1164</v>
      </c>
      <c r="BV529" t="s">
        <v>79</v>
      </c>
      <c r="BY529">
        <v>30921.15</v>
      </c>
      <c r="CA529" t="s">
        <v>1231</v>
      </c>
      <c r="CC529" t="s">
        <v>395</v>
      </c>
      <c r="CD529">
        <v>2571</v>
      </c>
      <c r="CE529" t="s">
        <v>99</v>
      </c>
      <c r="CF529" s="2">
        <v>44370</v>
      </c>
      <c r="CI529">
        <v>3</v>
      </c>
      <c r="CJ529">
        <v>2</v>
      </c>
      <c r="CK529" t="s">
        <v>237</v>
      </c>
      <c r="CL529" t="s">
        <v>80</v>
      </c>
    </row>
    <row r="530" spans="1:91" x14ac:dyDescent="0.25">
      <c r="A530" t="s">
        <v>378</v>
      </c>
      <c r="B530" t="s">
        <v>379</v>
      </c>
      <c r="C530" t="s">
        <v>72</v>
      </c>
      <c r="E530" t="str">
        <f>"GAB2003767"</f>
        <v>GAB2003767</v>
      </c>
      <c r="F530" s="2">
        <v>44365</v>
      </c>
      <c r="G530">
        <v>202112</v>
      </c>
      <c r="H530" t="s">
        <v>127</v>
      </c>
      <c r="I530" t="s">
        <v>128</v>
      </c>
      <c r="J530" t="s">
        <v>380</v>
      </c>
      <c r="K530" t="s">
        <v>75</v>
      </c>
      <c r="L530" t="s">
        <v>109</v>
      </c>
      <c r="M530" t="s">
        <v>110</v>
      </c>
      <c r="N530" t="s">
        <v>624</v>
      </c>
      <c r="O530" t="s">
        <v>230</v>
      </c>
      <c r="P530" t="str">
        <f>"CT066717                      "</f>
        <v xml:space="preserve">CT066717                      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0</v>
      </c>
      <c r="AE530">
        <v>0</v>
      </c>
      <c r="AF530">
        <v>0</v>
      </c>
      <c r="AG530">
        <v>0</v>
      </c>
      <c r="AH530">
        <v>0</v>
      </c>
      <c r="AI530">
        <v>0</v>
      </c>
      <c r="AJ530">
        <v>0</v>
      </c>
      <c r="AK530">
        <v>0</v>
      </c>
      <c r="AL530">
        <v>0</v>
      </c>
      <c r="AM530">
        <v>19.71</v>
      </c>
      <c r="AN530">
        <v>0</v>
      </c>
      <c r="AO530">
        <v>0</v>
      </c>
      <c r="AP530">
        <v>0</v>
      </c>
      <c r="AQ530">
        <v>0</v>
      </c>
      <c r="AR530">
        <v>0</v>
      </c>
      <c r="AS530">
        <v>0</v>
      </c>
      <c r="AT530">
        <v>0</v>
      </c>
      <c r="AU530">
        <v>0</v>
      </c>
      <c r="AV530">
        <v>0</v>
      </c>
      <c r="AW530">
        <v>0</v>
      </c>
      <c r="AX530">
        <v>0</v>
      </c>
      <c r="AY530">
        <v>0</v>
      </c>
      <c r="AZ530">
        <v>0</v>
      </c>
      <c r="BA530">
        <v>0</v>
      </c>
      <c r="BB530">
        <v>0</v>
      </c>
      <c r="BC530">
        <v>0</v>
      </c>
      <c r="BD530">
        <v>0</v>
      </c>
      <c r="BE530">
        <v>0</v>
      </c>
      <c r="BF530">
        <v>0</v>
      </c>
      <c r="BG530">
        <v>0</v>
      </c>
      <c r="BH530">
        <v>1</v>
      </c>
      <c r="BI530">
        <v>3.1</v>
      </c>
      <c r="BJ530">
        <v>11.7</v>
      </c>
      <c r="BK530">
        <v>12</v>
      </c>
      <c r="BL530">
        <v>110.42</v>
      </c>
      <c r="BM530">
        <v>16.559999999999999</v>
      </c>
      <c r="BN530">
        <v>126.98</v>
      </c>
      <c r="BO530">
        <v>126.98</v>
      </c>
      <c r="BQ530" t="s">
        <v>431</v>
      </c>
      <c r="BR530" t="s">
        <v>383</v>
      </c>
      <c r="BS530" s="2">
        <v>44368</v>
      </c>
      <c r="BT530" s="3">
        <v>0.34097222222222223</v>
      </c>
      <c r="BU530" t="s">
        <v>263</v>
      </c>
      <c r="BV530" t="s">
        <v>79</v>
      </c>
      <c r="BY530">
        <v>61669.440000000002</v>
      </c>
      <c r="CA530" t="s">
        <v>354</v>
      </c>
      <c r="CC530" t="s">
        <v>110</v>
      </c>
      <c r="CD530">
        <v>2000</v>
      </c>
      <c r="CE530" t="s">
        <v>99</v>
      </c>
      <c r="CF530" s="2">
        <v>44368</v>
      </c>
      <c r="CI530">
        <v>2</v>
      </c>
      <c r="CJ530">
        <v>1</v>
      </c>
      <c r="CK530" t="s">
        <v>234</v>
      </c>
      <c r="CL530" t="s">
        <v>80</v>
      </c>
    </row>
    <row r="531" spans="1:91" x14ac:dyDescent="0.25">
      <c r="A531" t="s">
        <v>378</v>
      </c>
      <c r="B531" t="s">
        <v>379</v>
      </c>
      <c r="C531" t="s">
        <v>72</v>
      </c>
      <c r="E531" t="str">
        <f>"GAB2003765"</f>
        <v>GAB2003765</v>
      </c>
      <c r="F531" s="2">
        <v>44365</v>
      </c>
      <c r="G531">
        <v>202112</v>
      </c>
      <c r="H531" t="s">
        <v>127</v>
      </c>
      <c r="I531" t="s">
        <v>128</v>
      </c>
      <c r="J531" t="s">
        <v>380</v>
      </c>
      <c r="K531" t="s">
        <v>75</v>
      </c>
      <c r="L531" t="s">
        <v>173</v>
      </c>
      <c r="M531" t="s">
        <v>174</v>
      </c>
      <c r="N531" t="s">
        <v>1500</v>
      </c>
      <c r="O531" t="s">
        <v>230</v>
      </c>
      <c r="P531" t="str">
        <f>"CT066700                      "</f>
        <v xml:space="preserve">CT066700                      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>
        <v>0</v>
      </c>
      <c r="AE531">
        <v>0</v>
      </c>
      <c r="AF531">
        <v>0</v>
      </c>
      <c r="AG531">
        <v>0</v>
      </c>
      <c r="AH531">
        <v>0</v>
      </c>
      <c r="AI531">
        <v>0</v>
      </c>
      <c r="AJ531">
        <v>0</v>
      </c>
      <c r="AK531">
        <v>0</v>
      </c>
      <c r="AL531">
        <v>0</v>
      </c>
      <c r="AM531">
        <v>29</v>
      </c>
      <c r="AN531">
        <v>0</v>
      </c>
      <c r="AO531">
        <v>0</v>
      </c>
      <c r="AP531">
        <v>0</v>
      </c>
      <c r="AQ531">
        <v>0</v>
      </c>
      <c r="AR531">
        <v>0</v>
      </c>
      <c r="AS531">
        <v>0</v>
      </c>
      <c r="AT531">
        <v>0</v>
      </c>
      <c r="AU531">
        <v>0</v>
      </c>
      <c r="AV531">
        <v>0</v>
      </c>
      <c r="AW531">
        <v>0</v>
      </c>
      <c r="AX531">
        <v>0</v>
      </c>
      <c r="AY531">
        <v>0</v>
      </c>
      <c r="AZ531">
        <v>0</v>
      </c>
      <c r="BA531">
        <v>0</v>
      </c>
      <c r="BB531">
        <v>0</v>
      </c>
      <c r="BC531">
        <v>0</v>
      </c>
      <c r="BD531">
        <v>0</v>
      </c>
      <c r="BE531">
        <v>0</v>
      </c>
      <c r="BF531">
        <v>0</v>
      </c>
      <c r="BG531">
        <v>0</v>
      </c>
      <c r="BH531">
        <v>2</v>
      </c>
      <c r="BI531">
        <v>7.7</v>
      </c>
      <c r="BJ531">
        <v>25.8</v>
      </c>
      <c r="BK531">
        <v>26</v>
      </c>
      <c r="BL531">
        <v>160.08000000000001</v>
      </c>
      <c r="BM531">
        <v>24.01</v>
      </c>
      <c r="BN531">
        <v>184.09</v>
      </c>
      <c r="BO531">
        <v>184.09</v>
      </c>
      <c r="BQ531" t="s">
        <v>1501</v>
      </c>
      <c r="BR531" t="s">
        <v>383</v>
      </c>
      <c r="BS531" s="2">
        <v>44368</v>
      </c>
      <c r="BT531" s="3">
        <v>0.36805555555555558</v>
      </c>
      <c r="BU531" t="s">
        <v>280</v>
      </c>
      <c r="BV531" t="s">
        <v>79</v>
      </c>
      <c r="BY531">
        <v>129123.76</v>
      </c>
      <c r="CA531" t="s">
        <v>373</v>
      </c>
      <c r="CC531" t="s">
        <v>174</v>
      </c>
      <c r="CD531">
        <v>4320</v>
      </c>
      <c r="CE531" t="s">
        <v>99</v>
      </c>
      <c r="CF531" s="2">
        <v>44369</v>
      </c>
      <c r="CI531">
        <v>2</v>
      </c>
      <c r="CJ531">
        <v>1</v>
      </c>
      <c r="CK531" t="s">
        <v>234</v>
      </c>
      <c r="CL531" t="s">
        <v>80</v>
      </c>
    </row>
    <row r="532" spans="1:91" x14ac:dyDescent="0.25">
      <c r="A532" t="s">
        <v>378</v>
      </c>
      <c r="B532" t="s">
        <v>379</v>
      </c>
      <c r="C532" t="s">
        <v>72</v>
      </c>
      <c r="E532" t="str">
        <f>"GAB2003764"</f>
        <v>GAB2003764</v>
      </c>
      <c r="F532" s="2">
        <v>44365</v>
      </c>
      <c r="G532">
        <v>202112</v>
      </c>
      <c r="H532" t="s">
        <v>127</v>
      </c>
      <c r="I532" t="s">
        <v>128</v>
      </c>
      <c r="J532" t="s">
        <v>380</v>
      </c>
      <c r="K532" t="s">
        <v>75</v>
      </c>
      <c r="L532" t="s">
        <v>241</v>
      </c>
      <c r="M532" t="s">
        <v>242</v>
      </c>
      <c r="N532" t="s">
        <v>511</v>
      </c>
      <c r="O532" t="s">
        <v>230</v>
      </c>
      <c r="P532" t="str">
        <f>"CT066701                      "</f>
        <v xml:space="preserve">CT066701                      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>
        <v>0</v>
      </c>
      <c r="AE532">
        <v>0</v>
      </c>
      <c r="AF532">
        <v>0</v>
      </c>
      <c r="AG532">
        <v>0</v>
      </c>
      <c r="AH532">
        <v>0</v>
      </c>
      <c r="AI532">
        <v>0</v>
      </c>
      <c r="AJ532">
        <v>0</v>
      </c>
      <c r="AK532">
        <v>0</v>
      </c>
      <c r="AL532">
        <v>0</v>
      </c>
      <c r="AM532">
        <v>110.7</v>
      </c>
      <c r="AN532">
        <v>0</v>
      </c>
      <c r="AO532">
        <v>0</v>
      </c>
      <c r="AP532">
        <v>0</v>
      </c>
      <c r="AQ532">
        <v>0</v>
      </c>
      <c r="AR532">
        <v>0</v>
      </c>
      <c r="AS532">
        <v>0</v>
      </c>
      <c r="AT532">
        <v>0</v>
      </c>
      <c r="AU532">
        <v>0</v>
      </c>
      <c r="AV532">
        <v>0</v>
      </c>
      <c r="AW532">
        <v>0</v>
      </c>
      <c r="AX532">
        <v>0</v>
      </c>
      <c r="AY532">
        <v>0</v>
      </c>
      <c r="AZ532">
        <v>0</v>
      </c>
      <c r="BA532">
        <v>0</v>
      </c>
      <c r="BB532">
        <v>0</v>
      </c>
      <c r="BC532">
        <v>0</v>
      </c>
      <c r="BD532">
        <v>0</v>
      </c>
      <c r="BE532">
        <v>0</v>
      </c>
      <c r="BF532">
        <v>0</v>
      </c>
      <c r="BG532">
        <v>0</v>
      </c>
      <c r="BH532">
        <v>6</v>
      </c>
      <c r="BI532">
        <v>24.8</v>
      </c>
      <c r="BJ532">
        <v>77.3</v>
      </c>
      <c r="BK532">
        <v>78</v>
      </c>
      <c r="BL532">
        <v>597.02</v>
      </c>
      <c r="BM532">
        <v>89.55</v>
      </c>
      <c r="BN532">
        <v>686.57</v>
      </c>
      <c r="BO532">
        <v>686.57</v>
      </c>
      <c r="BQ532" t="s">
        <v>1502</v>
      </c>
      <c r="BR532" t="s">
        <v>383</v>
      </c>
      <c r="BS532" s="2">
        <v>44369</v>
      </c>
      <c r="BT532" s="3">
        <v>0.44236111111111115</v>
      </c>
      <c r="BU532" t="s">
        <v>186</v>
      </c>
      <c r="BV532" t="s">
        <v>79</v>
      </c>
      <c r="BY532">
        <v>397637.62</v>
      </c>
      <c r="CA532" t="s">
        <v>369</v>
      </c>
      <c r="CC532" t="s">
        <v>242</v>
      </c>
      <c r="CD532">
        <v>700</v>
      </c>
      <c r="CE532" t="s">
        <v>99</v>
      </c>
      <c r="CF532" s="2">
        <v>44369</v>
      </c>
      <c r="CI532">
        <v>3</v>
      </c>
      <c r="CJ532">
        <v>2</v>
      </c>
      <c r="CK532" t="s">
        <v>393</v>
      </c>
      <c r="CL532" t="s">
        <v>80</v>
      </c>
    </row>
    <row r="533" spans="1:91" x14ac:dyDescent="0.25">
      <c r="A533" t="s">
        <v>378</v>
      </c>
      <c r="B533" t="s">
        <v>379</v>
      </c>
      <c r="C533" t="s">
        <v>72</v>
      </c>
      <c r="E533" t="str">
        <f>"GAB2003763"</f>
        <v>GAB2003763</v>
      </c>
      <c r="F533" s="2">
        <v>44365</v>
      </c>
      <c r="G533">
        <v>202112</v>
      </c>
      <c r="H533" t="s">
        <v>127</v>
      </c>
      <c r="I533" t="s">
        <v>128</v>
      </c>
      <c r="J533" t="s">
        <v>380</v>
      </c>
      <c r="K533" t="s">
        <v>75</v>
      </c>
      <c r="L533" t="s">
        <v>109</v>
      </c>
      <c r="M533" t="s">
        <v>110</v>
      </c>
      <c r="N533" t="s">
        <v>1503</v>
      </c>
      <c r="O533" t="s">
        <v>230</v>
      </c>
      <c r="P533" t="str">
        <f>"CT066672                      "</f>
        <v xml:space="preserve">CT066672                      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>
        <v>0</v>
      </c>
      <c r="AE533">
        <v>0</v>
      </c>
      <c r="AF533">
        <v>0</v>
      </c>
      <c r="AG533">
        <v>0</v>
      </c>
      <c r="AH533">
        <v>0</v>
      </c>
      <c r="AI533">
        <v>0</v>
      </c>
      <c r="AJ533">
        <v>0</v>
      </c>
      <c r="AK533">
        <v>0</v>
      </c>
      <c r="AL533">
        <v>0</v>
      </c>
      <c r="AM533">
        <v>19.71</v>
      </c>
      <c r="AN533">
        <v>0</v>
      </c>
      <c r="AO533">
        <v>0</v>
      </c>
      <c r="AP533">
        <v>0</v>
      </c>
      <c r="AQ533">
        <v>0</v>
      </c>
      <c r="AR533">
        <v>0</v>
      </c>
      <c r="AS533">
        <v>0</v>
      </c>
      <c r="AT533">
        <v>0</v>
      </c>
      <c r="AU533">
        <v>0</v>
      </c>
      <c r="AV533">
        <v>0</v>
      </c>
      <c r="AW533">
        <v>0</v>
      </c>
      <c r="AX533">
        <v>0</v>
      </c>
      <c r="AY533">
        <v>0</v>
      </c>
      <c r="AZ533">
        <v>0</v>
      </c>
      <c r="BA533">
        <v>0</v>
      </c>
      <c r="BB533">
        <v>0</v>
      </c>
      <c r="BC533">
        <v>0</v>
      </c>
      <c r="BD533">
        <v>0</v>
      </c>
      <c r="BE533">
        <v>0</v>
      </c>
      <c r="BF533">
        <v>0</v>
      </c>
      <c r="BG533">
        <v>0</v>
      </c>
      <c r="BH533">
        <v>1</v>
      </c>
      <c r="BI533">
        <v>4.2</v>
      </c>
      <c r="BJ533">
        <v>8.8000000000000007</v>
      </c>
      <c r="BK533">
        <v>9</v>
      </c>
      <c r="BL533">
        <v>110.42</v>
      </c>
      <c r="BM533">
        <v>16.559999999999999</v>
      </c>
      <c r="BN533">
        <v>126.98</v>
      </c>
      <c r="BO533">
        <v>126.98</v>
      </c>
      <c r="BQ533" t="s">
        <v>1504</v>
      </c>
      <c r="BR533" t="s">
        <v>383</v>
      </c>
      <c r="BS533" s="2">
        <v>44368</v>
      </c>
      <c r="BT533" s="3">
        <v>0.40138888888888885</v>
      </c>
      <c r="BU533" t="s">
        <v>1505</v>
      </c>
      <c r="BV533" t="s">
        <v>79</v>
      </c>
      <c r="BY533">
        <v>46242.3</v>
      </c>
      <c r="CA533" t="s">
        <v>249</v>
      </c>
      <c r="CC533" t="s">
        <v>110</v>
      </c>
      <c r="CD533">
        <v>2119</v>
      </c>
      <c r="CE533" t="s">
        <v>99</v>
      </c>
      <c r="CF533" s="2">
        <v>44368</v>
      </c>
      <c r="CI533">
        <v>2</v>
      </c>
      <c r="CJ533">
        <v>1</v>
      </c>
      <c r="CK533" t="s">
        <v>234</v>
      </c>
      <c r="CL533" t="s">
        <v>80</v>
      </c>
    </row>
    <row r="534" spans="1:91" x14ac:dyDescent="0.25">
      <c r="A534" t="s">
        <v>378</v>
      </c>
      <c r="B534" t="s">
        <v>379</v>
      </c>
      <c r="C534" t="s">
        <v>72</v>
      </c>
      <c r="E534" t="str">
        <f>"GAB2003747"</f>
        <v>GAB2003747</v>
      </c>
      <c r="F534" s="2">
        <v>44364</v>
      </c>
      <c r="G534">
        <v>202112</v>
      </c>
      <c r="H534" t="s">
        <v>127</v>
      </c>
      <c r="I534" t="s">
        <v>128</v>
      </c>
      <c r="J534" t="s">
        <v>380</v>
      </c>
      <c r="K534" t="s">
        <v>75</v>
      </c>
      <c r="L534" t="s">
        <v>73</v>
      </c>
      <c r="M534" t="s">
        <v>74</v>
      </c>
      <c r="N534" t="s">
        <v>937</v>
      </c>
      <c r="O534" t="s">
        <v>78</v>
      </c>
      <c r="P534" t="str">
        <f>"003763                        "</f>
        <v xml:space="preserve">003763                        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0</v>
      </c>
      <c r="AE534">
        <v>0</v>
      </c>
      <c r="AF534">
        <v>0</v>
      </c>
      <c r="AG534">
        <v>0</v>
      </c>
      <c r="AH534">
        <v>0</v>
      </c>
      <c r="AI534">
        <v>0</v>
      </c>
      <c r="AJ534">
        <v>0</v>
      </c>
      <c r="AK534">
        <v>12.04</v>
      </c>
      <c r="AL534">
        <v>0</v>
      </c>
      <c r="AM534">
        <v>0</v>
      </c>
      <c r="AN534">
        <v>0</v>
      </c>
      <c r="AO534">
        <v>0</v>
      </c>
      <c r="AP534">
        <v>0</v>
      </c>
      <c r="AQ534">
        <v>0</v>
      </c>
      <c r="AR534">
        <v>0</v>
      </c>
      <c r="AS534">
        <v>0</v>
      </c>
      <c r="AT534">
        <v>0</v>
      </c>
      <c r="AU534">
        <v>0</v>
      </c>
      <c r="AV534">
        <v>0</v>
      </c>
      <c r="AW534">
        <v>0</v>
      </c>
      <c r="AX534">
        <v>0</v>
      </c>
      <c r="AY534">
        <v>0</v>
      </c>
      <c r="AZ534">
        <v>0</v>
      </c>
      <c r="BA534">
        <v>0</v>
      </c>
      <c r="BB534">
        <v>0</v>
      </c>
      <c r="BC534">
        <v>0</v>
      </c>
      <c r="BD534">
        <v>0</v>
      </c>
      <c r="BE534">
        <v>0</v>
      </c>
      <c r="BF534">
        <v>0</v>
      </c>
      <c r="BG534">
        <v>0</v>
      </c>
      <c r="BH534">
        <v>1</v>
      </c>
      <c r="BI534">
        <v>1</v>
      </c>
      <c r="BJ534">
        <v>2.4</v>
      </c>
      <c r="BK534">
        <v>2.5</v>
      </c>
      <c r="BL534">
        <v>64.37</v>
      </c>
      <c r="BM534">
        <v>9.66</v>
      </c>
      <c r="BN534">
        <v>74.03</v>
      </c>
      <c r="BO534">
        <v>74.03</v>
      </c>
      <c r="BQ534" t="s">
        <v>1114</v>
      </c>
      <c r="BR534" t="s">
        <v>383</v>
      </c>
      <c r="BS534" s="2">
        <v>44365</v>
      </c>
      <c r="BT534" s="3">
        <v>0.4201388888888889</v>
      </c>
      <c r="BU534" t="s">
        <v>1506</v>
      </c>
      <c r="BV534" t="s">
        <v>79</v>
      </c>
      <c r="BY534">
        <v>12000</v>
      </c>
      <c r="BZ534" t="s">
        <v>81</v>
      </c>
      <c r="CA534" t="s">
        <v>912</v>
      </c>
      <c r="CC534" t="s">
        <v>74</v>
      </c>
      <c r="CD534">
        <v>2</v>
      </c>
      <c r="CE534" t="s">
        <v>505</v>
      </c>
      <c r="CF534" s="2">
        <v>44365</v>
      </c>
      <c r="CI534">
        <v>1</v>
      </c>
      <c r="CJ534">
        <v>1</v>
      </c>
      <c r="CK534">
        <v>21</v>
      </c>
      <c r="CL534" t="s">
        <v>80</v>
      </c>
    </row>
    <row r="535" spans="1:91" x14ac:dyDescent="0.25">
      <c r="A535" t="s">
        <v>378</v>
      </c>
      <c r="B535" t="s">
        <v>379</v>
      </c>
      <c r="C535" t="s">
        <v>72</v>
      </c>
      <c r="E535" t="str">
        <f>"009940773341"</f>
        <v>009940773341</v>
      </c>
      <c r="F535" s="2">
        <v>44364</v>
      </c>
      <c r="G535">
        <v>202112</v>
      </c>
      <c r="H535" t="s">
        <v>267</v>
      </c>
      <c r="I535" t="s">
        <v>268</v>
      </c>
      <c r="J535" t="s">
        <v>548</v>
      </c>
      <c r="K535" t="s">
        <v>75</v>
      </c>
      <c r="L535" t="s">
        <v>127</v>
      </c>
      <c r="M535" t="s">
        <v>128</v>
      </c>
      <c r="N535" t="s">
        <v>1507</v>
      </c>
      <c r="O535" t="s">
        <v>78</v>
      </c>
      <c r="P535" t="str">
        <f>"NA                            "</f>
        <v xml:space="preserve">NA                            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0</v>
      </c>
      <c r="AF535">
        <v>0</v>
      </c>
      <c r="AG535">
        <v>164.07</v>
      </c>
      <c r="AH535">
        <v>0</v>
      </c>
      <c r="AI535">
        <v>0</v>
      </c>
      <c r="AJ535">
        <v>0</v>
      </c>
      <c r="AK535">
        <v>9.6300000000000008</v>
      </c>
      <c r="AL535">
        <v>0</v>
      </c>
      <c r="AM535">
        <v>0</v>
      </c>
      <c r="AN535">
        <v>0</v>
      </c>
      <c r="AO535">
        <v>0</v>
      </c>
      <c r="AP535">
        <v>0</v>
      </c>
      <c r="AQ535">
        <v>0</v>
      </c>
      <c r="AR535">
        <v>0</v>
      </c>
      <c r="AS535">
        <v>0</v>
      </c>
      <c r="AT535">
        <v>0</v>
      </c>
      <c r="AU535">
        <v>0</v>
      </c>
      <c r="AV535">
        <v>0</v>
      </c>
      <c r="AW535">
        <v>0</v>
      </c>
      <c r="AX535">
        <v>0</v>
      </c>
      <c r="AY535">
        <v>0</v>
      </c>
      <c r="AZ535">
        <v>0</v>
      </c>
      <c r="BA535">
        <v>0</v>
      </c>
      <c r="BB535">
        <v>0</v>
      </c>
      <c r="BC535">
        <v>0</v>
      </c>
      <c r="BD535">
        <v>0</v>
      </c>
      <c r="BE535">
        <v>0</v>
      </c>
      <c r="BF535">
        <v>0</v>
      </c>
      <c r="BG535">
        <v>0</v>
      </c>
      <c r="BH535">
        <v>1</v>
      </c>
      <c r="BI535">
        <v>1</v>
      </c>
      <c r="BJ535">
        <v>0.2</v>
      </c>
      <c r="BK535">
        <v>1</v>
      </c>
      <c r="BL535">
        <v>215.57</v>
      </c>
      <c r="BM535">
        <v>32.340000000000003</v>
      </c>
      <c r="BN535">
        <v>247.91</v>
      </c>
      <c r="BO535">
        <v>247.91</v>
      </c>
      <c r="BQ535" t="s">
        <v>683</v>
      </c>
      <c r="BR535" t="s">
        <v>550</v>
      </c>
      <c r="BS535" s="2">
        <v>44365</v>
      </c>
      <c r="BT535" s="3">
        <v>0.36805555555555558</v>
      </c>
      <c r="BU535" t="s">
        <v>1063</v>
      </c>
      <c r="BV535" t="s">
        <v>79</v>
      </c>
      <c r="BY535">
        <v>1200</v>
      </c>
      <c r="BZ535" t="s">
        <v>1064</v>
      </c>
      <c r="CA535" t="s">
        <v>1508</v>
      </c>
      <c r="CC535" t="s">
        <v>128</v>
      </c>
      <c r="CD535">
        <v>7460</v>
      </c>
      <c r="CE535" t="s">
        <v>99</v>
      </c>
      <c r="CF535" s="2">
        <v>44368</v>
      </c>
      <c r="CI535">
        <v>1</v>
      </c>
      <c r="CJ535">
        <v>1</v>
      </c>
      <c r="CK535">
        <v>21</v>
      </c>
      <c r="CL535" t="s">
        <v>79</v>
      </c>
      <c r="CM535" s="3">
        <v>0.36805555555555558</v>
      </c>
    </row>
    <row r="536" spans="1:91" x14ac:dyDescent="0.25">
      <c r="A536" t="s">
        <v>378</v>
      </c>
      <c r="B536" t="s">
        <v>379</v>
      </c>
      <c r="C536" t="s">
        <v>72</v>
      </c>
      <c r="E536" t="str">
        <f>"GAB2003748"</f>
        <v>GAB2003748</v>
      </c>
      <c r="F536" s="2">
        <v>44364</v>
      </c>
      <c r="G536">
        <v>202112</v>
      </c>
      <c r="H536" t="s">
        <v>127</v>
      </c>
      <c r="I536" t="s">
        <v>128</v>
      </c>
      <c r="J536" t="s">
        <v>380</v>
      </c>
      <c r="K536" t="s">
        <v>75</v>
      </c>
      <c r="L536" t="s">
        <v>73</v>
      </c>
      <c r="M536" t="s">
        <v>74</v>
      </c>
      <c r="N536" t="s">
        <v>522</v>
      </c>
      <c r="O536" t="s">
        <v>78</v>
      </c>
      <c r="P536" t="str">
        <f>"CT066659                      "</f>
        <v xml:space="preserve">CT066659                      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0</v>
      </c>
      <c r="AD536">
        <v>0</v>
      </c>
      <c r="AE536">
        <v>0</v>
      </c>
      <c r="AF536">
        <v>0</v>
      </c>
      <c r="AG536">
        <v>0</v>
      </c>
      <c r="AH536">
        <v>0</v>
      </c>
      <c r="AI536">
        <v>0</v>
      </c>
      <c r="AJ536">
        <v>0</v>
      </c>
      <c r="AK536">
        <v>9.6300000000000008</v>
      </c>
      <c r="AL536">
        <v>0</v>
      </c>
      <c r="AM536">
        <v>0</v>
      </c>
      <c r="AN536">
        <v>0</v>
      </c>
      <c r="AO536">
        <v>0</v>
      </c>
      <c r="AP536">
        <v>0</v>
      </c>
      <c r="AQ536">
        <v>0</v>
      </c>
      <c r="AR536">
        <v>0</v>
      </c>
      <c r="AS536">
        <v>0</v>
      </c>
      <c r="AT536">
        <v>0</v>
      </c>
      <c r="AU536">
        <v>0</v>
      </c>
      <c r="AV536">
        <v>0</v>
      </c>
      <c r="AW536">
        <v>0</v>
      </c>
      <c r="AX536">
        <v>0</v>
      </c>
      <c r="AY536">
        <v>0</v>
      </c>
      <c r="AZ536">
        <v>0</v>
      </c>
      <c r="BA536">
        <v>0</v>
      </c>
      <c r="BB536">
        <v>0</v>
      </c>
      <c r="BC536">
        <v>0</v>
      </c>
      <c r="BD536">
        <v>0</v>
      </c>
      <c r="BE536">
        <v>0</v>
      </c>
      <c r="BF536">
        <v>0</v>
      </c>
      <c r="BG536">
        <v>0</v>
      </c>
      <c r="BH536">
        <v>1</v>
      </c>
      <c r="BI536">
        <v>1.6</v>
      </c>
      <c r="BJ536">
        <v>1.7</v>
      </c>
      <c r="BK536">
        <v>2</v>
      </c>
      <c r="BL536">
        <v>51.5</v>
      </c>
      <c r="BM536">
        <v>7.73</v>
      </c>
      <c r="BN536">
        <v>59.23</v>
      </c>
      <c r="BO536">
        <v>59.23</v>
      </c>
      <c r="BQ536" t="s">
        <v>1509</v>
      </c>
      <c r="BR536" t="s">
        <v>383</v>
      </c>
      <c r="BS536" s="2">
        <v>44365</v>
      </c>
      <c r="BT536" s="3">
        <v>0.36388888888888887</v>
      </c>
      <c r="BU536" t="s">
        <v>1510</v>
      </c>
      <c r="BV536" t="s">
        <v>79</v>
      </c>
      <c r="BY536">
        <v>8586.77</v>
      </c>
      <c r="BZ536" t="s">
        <v>81</v>
      </c>
      <c r="CA536" t="s">
        <v>179</v>
      </c>
      <c r="CC536" t="s">
        <v>74</v>
      </c>
      <c r="CD536">
        <v>2</v>
      </c>
      <c r="CE536" t="s">
        <v>1339</v>
      </c>
      <c r="CF536" s="2">
        <v>44365</v>
      </c>
      <c r="CI536">
        <v>1</v>
      </c>
      <c r="CJ536">
        <v>1</v>
      </c>
      <c r="CK536">
        <v>21</v>
      </c>
      <c r="CL536" t="s">
        <v>80</v>
      </c>
    </row>
    <row r="537" spans="1:91" x14ac:dyDescent="0.25">
      <c r="A537" t="s">
        <v>378</v>
      </c>
      <c r="B537" t="s">
        <v>379</v>
      </c>
      <c r="C537" t="s">
        <v>72</v>
      </c>
      <c r="E537" t="str">
        <f>"GAB2003746"</f>
        <v>GAB2003746</v>
      </c>
      <c r="F537" s="2">
        <v>44364</v>
      </c>
      <c r="G537">
        <v>202112</v>
      </c>
      <c r="H537" t="s">
        <v>127</v>
      </c>
      <c r="I537" t="s">
        <v>128</v>
      </c>
      <c r="J537" t="s">
        <v>380</v>
      </c>
      <c r="K537" t="s">
        <v>75</v>
      </c>
      <c r="L537" t="s">
        <v>109</v>
      </c>
      <c r="M537" t="s">
        <v>110</v>
      </c>
      <c r="N537" t="s">
        <v>918</v>
      </c>
      <c r="O537" t="s">
        <v>78</v>
      </c>
      <c r="P537" t="str">
        <f>"CT066705                      "</f>
        <v xml:space="preserve">CT066705                      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0</v>
      </c>
      <c r="AC537">
        <v>0</v>
      </c>
      <c r="AD537">
        <v>0</v>
      </c>
      <c r="AE537">
        <v>0</v>
      </c>
      <c r="AF537">
        <v>0</v>
      </c>
      <c r="AG537">
        <v>0</v>
      </c>
      <c r="AH537">
        <v>0</v>
      </c>
      <c r="AI537">
        <v>0</v>
      </c>
      <c r="AJ537">
        <v>0</v>
      </c>
      <c r="AK537">
        <v>9.6300000000000008</v>
      </c>
      <c r="AL537">
        <v>0</v>
      </c>
      <c r="AM537">
        <v>0</v>
      </c>
      <c r="AN537">
        <v>0</v>
      </c>
      <c r="AO537">
        <v>0</v>
      </c>
      <c r="AP537">
        <v>0</v>
      </c>
      <c r="AQ537">
        <v>0</v>
      </c>
      <c r="AR537">
        <v>0</v>
      </c>
      <c r="AS537">
        <v>0</v>
      </c>
      <c r="AT537">
        <v>0</v>
      </c>
      <c r="AU537">
        <v>0</v>
      </c>
      <c r="AV537">
        <v>0</v>
      </c>
      <c r="AW537">
        <v>0</v>
      </c>
      <c r="AX537">
        <v>0</v>
      </c>
      <c r="AY537">
        <v>0</v>
      </c>
      <c r="AZ537">
        <v>0</v>
      </c>
      <c r="BA537">
        <v>0</v>
      </c>
      <c r="BB537">
        <v>0</v>
      </c>
      <c r="BC537">
        <v>0</v>
      </c>
      <c r="BD537">
        <v>0</v>
      </c>
      <c r="BE537">
        <v>0</v>
      </c>
      <c r="BF537">
        <v>0</v>
      </c>
      <c r="BG537">
        <v>0</v>
      </c>
      <c r="BH537">
        <v>1</v>
      </c>
      <c r="BI537">
        <v>0.3</v>
      </c>
      <c r="BJ537">
        <v>2</v>
      </c>
      <c r="BK537">
        <v>2</v>
      </c>
      <c r="BL537">
        <v>51.5</v>
      </c>
      <c r="BM537">
        <v>7.73</v>
      </c>
      <c r="BN537">
        <v>59.23</v>
      </c>
      <c r="BO537">
        <v>59.23</v>
      </c>
      <c r="BQ537" t="s">
        <v>1260</v>
      </c>
      <c r="BR537" t="s">
        <v>383</v>
      </c>
      <c r="BS537" s="2">
        <v>44365</v>
      </c>
      <c r="BT537" s="3">
        <v>0.43402777777777773</v>
      </c>
      <c r="BU537" t="s">
        <v>1261</v>
      </c>
      <c r="BV537" t="s">
        <v>79</v>
      </c>
      <c r="BY537">
        <v>10130.4</v>
      </c>
      <c r="BZ537" t="s">
        <v>81</v>
      </c>
      <c r="CA537" t="s">
        <v>213</v>
      </c>
      <c r="CC537" t="s">
        <v>110</v>
      </c>
      <c r="CD537">
        <v>2001</v>
      </c>
      <c r="CE537" t="s">
        <v>515</v>
      </c>
      <c r="CF537" s="2">
        <v>44366</v>
      </c>
      <c r="CI537">
        <v>1</v>
      </c>
      <c r="CJ537">
        <v>1</v>
      </c>
      <c r="CK537">
        <v>21</v>
      </c>
      <c r="CL537" t="s">
        <v>80</v>
      </c>
    </row>
    <row r="538" spans="1:91" x14ac:dyDescent="0.25">
      <c r="A538" t="s">
        <v>378</v>
      </c>
      <c r="B538" t="s">
        <v>379</v>
      </c>
      <c r="C538" t="s">
        <v>72</v>
      </c>
      <c r="E538" t="str">
        <f>"GAB2003725"</f>
        <v>GAB2003725</v>
      </c>
      <c r="F538" s="2">
        <v>44364</v>
      </c>
      <c r="G538">
        <v>202112</v>
      </c>
      <c r="H538" t="s">
        <v>127</v>
      </c>
      <c r="I538" t="s">
        <v>128</v>
      </c>
      <c r="J538" t="s">
        <v>380</v>
      </c>
      <c r="K538" t="s">
        <v>75</v>
      </c>
      <c r="L538" t="s">
        <v>109</v>
      </c>
      <c r="M538" t="s">
        <v>110</v>
      </c>
      <c r="N538" t="s">
        <v>1399</v>
      </c>
      <c r="O538" t="s">
        <v>78</v>
      </c>
      <c r="P538" t="str">
        <f>"CT066678                      "</f>
        <v xml:space="preserve">CT066678                      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0</v>
      </c>
      <c r="AD538">
        <v>0</v>
      </c>
      <c r="AE538">
        <v>0</v>
      </c>
      <c r="AF538">
        <v>0</v>
      </c>
      <c r="AG538">
        <v>0</v>
      </c>
      <c r="AH538">
        <v>0</v>
      </c>
      <c r="AI538">
        <v>0</v>
      </c>
      <c r="AJ538">
        <v>0</v>
      </c>
      <c r="AK538">
        <v>12.04</v>
      </c>
      <c r="AL538">
        <v>0</v>
      </c>
      <c r="AM538">
        <v>0</v>
      </c>
      <c r="AN538">
        <v>0</v>
      </c>
      <c r="AO538">
        <v>0</v>
      </c>
      <c r="AP538">
        <v>0</v>
      </c>
      <c r="AQ538">
        <v>0</v>
      </c>
      <c r="AR538">
        <v>0</v>
      </c>
      <c r="AS538">
        <v>0</v>
      </c>
      <c r="AT538">
        <v>0</v>
      </c>
      <c r="AU538">
        <v>0</v>
      </c>
      <c r="AV538">
        <v>0</v>
      </c>
      <c r="AW538">
        <v>0</v>
      </c>
      <c r="AX538">
        <v>0</v>
      </c>
      <c r="AY538">
        <v>0</v>
      </c>
      <c r="AZ538">
        <v>0</v>
      </c>
      <c r="BA538">
        <v>0</v>
      </c>
      <c r="BB538">
        <v>0</v>
      </c>
      <c r="BC538">
        <v>0</v>
      </c>
      <c r="BD538">
        <v>0</v>
      </c>
      <c r="BE538">
        <v>0</v>
      </c>
      <c r="BF538">
        <v>0</v>
      </c>
      <c r="BG538">
        <v>0</v>
      </c>
      <c r="BH538">
        <v>1</v>
      </c>
      <c r="BI538">
        <v>0.4</v>
      </c>
      <c r="BJ538">
        <v>2.4</v>
      </c>
      <c r="BK538">
        <v>2.5</v>
      </c>
      <c r="BL538">
        <v>64.37</v>
      </c>
      <c r="BM538">
        <v>9.66</v>
      </c>
      <c r="BN538">
        <v>74.03</v>
      </c>
      <c r="BO538">
        <v>74.03</v>
      </c>
      <c r="BQ538" t="s">
        <v>431</v>
      </c>
      <c r="BR538" t="s">
        <v>383</v>
      </c>
      <c r="BS538" s="2">
        <v>44365</v>
      </c>
      <c r="BT538" s="3">
        <v>0.37777777777777777</v>
      </c>
      <c r="BU538" t="s">
        <v>1511</v>
      </c>
      <c r="BV538" t="s">
        <v>79</v>
      </c>
      <c r="BY538">
        <v>12035.52</v>
      </c>
      <c r="BZ538" t="s">
        <v>81</v>
      </c>
      <c r="CA538" t="s">
        <v>254</v>
      </c>
      <c r="CC538" t="s">
        <v>110</v>
      </c>
      <c r="CD538">
        <v>2021</v>
      </c>
      <c r="CE538" t="s">
        <v>478</v>
      </c>
      <c r="CF538" s="2">
        <v>44365</v>
      </c>
      <c r="CI538">
        <v>1</v>
      </c>
      <c r="CJ538">
        <v>1</v>
      </c>
      <c r="CK538">
        <v>21</v>
      </c>
      <c r="CL538" t="s">
        <v>80</v>
      </c>
    </row>
    <row r="539" spans="1:91" x14ac:dyDescent="0.25">
      <c r="A539" t="s">
        <v>378</v>
      </c>
      <c r="B539" t="s">
        <v>379</v>
      </c>
      <c r="C539" t="s">
        <v>72</v>
      </c>
      <c r="E539" t="str">
        <f>"GAB2003721"</f>
        <v>GAB2003721</v>
      </c>
      <c r="F539" s="2">
        <v>44364</v>
      </c>
      <c r="G539">
        <v>202112</v>
      </c>
      <c r="H539" t="s">
        <v>127</v>
      </c>
      <c r="I539" t="s">
        <v>128</v>
      </c>
      <c r="J539" t="s">
        <v>380</v>
      </c>
      <c r="K539" t="s">
        <v>75</v>
      </c>
      <c r="L539" t="s">
        <v>500</v>
      </c>
      <c r="M539" t="s">
        <v>501</v>
      </c>
      <c r="N539" t="s">
        <v>817</v>
      </c>
      <c r="O539" t="s">
        <v>78</v>
      </c>
      <c r="P539" t="str">
        <f>"CT066665                      "</f>
        <v xml:space="preserve">CT066665                      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0</v>
      </c>
      <c r="AE539">
        <v>0</v>
      </c>
      <c r="AF539">
        <v>0</v>
      </c>
      <c r="AG539">
        <v>0</v>
      </c>
      <c r="AH539">
        <v>0</v>
      </c>
      <c r="AI539">
        <v>0</v>
      </c>
      <c r="AJ539">
        <v>0</v>
      </c>
      <c r="AK539">
        <v>21.66</v>
      </c>
      <c r="AL539">
        <v>0</v>
      </c>
      <c r="AM539">
        <v>0</v>
      </c>
      <c r="AN539">
        <v>0</v>
      </c>
      <c r="AO539">
        <v>0</v>
      </c>
      <c r="AP539">
        <v>0</v>
      </c>
      <c r="AQ539">
        <v>0</v>
      </c>
      <c r="AR539">
        <v>0</v>
      </c>
      <c r="AS539">
        <v>0</v>
      </c>
      <c r="AT539">
        <v>0</v>
      </c>
      <c r="AU539">
        <v>0</v>
      </c>
      <c r="AV539">
        <v>0</v>
      </c>
      <c r="AW539">
        <v>0</v>
      </c>
      <c r="AX539">
        <v>0</v>
      </c>
      <c r="AY539">
        <v>0</v>
      </c>
      <c r="AZ539">
        <v>0</v>
      </c>
      <c r="BA539">
        <v>0</v>
      </c>
      <c r="BB539">
        <v>0</v>
      </c>
      <c r="BC539">
        <v>0</v>
      </c>
      <c r="BD539">
        <v>0</v>
      </c>
      <c r="BE539">
        <v>0</v>
      </c>
      <c r="BF539">
        <v>0</v>
      </c>
      <c r="BG539">
        <v>0</v>
      </c>
      <c r="BH539">
        <v>1</v>
      </c>
      <c r="BI539">
        <v>0.5</v>
      </c>
      <c r="BJ539">
        <v>4.0999999999999996</v>
      </c>
      <c r="BK539">
        <v>4.5</v>
      </c>
      <c r="BL539">
        <v>115.83</v>
      </c>
      <c r="BM539">
        <v>17.37</v>
      </c>
      <c r="BN539">
        <v>133.19999999999999</v>
      </c>
      <c r="BO539">
        <v>133.19999999999999</v>
      </c>
      <c r="BQ539" t="s">
        <v>818</v>
      </c>
      <c r="BR539" t="s">
        <v>383</v>
      </c>
      <c r="BS539" s="2">
        <v>44368</v>
      </c>
      <c r="BT539" s="3">
        <v>0.41666666666666669</v>
      </c>
      <c r="BU539" t="s">
        <v>1177</v>
      </c>
      <c r="BV539" t="s">
        <v>80</v>
      </c>
      <c r="BW539" t="s">
        <v>154</v>
      </c>
      <c r="BX539" t="s">
        <v>504</v>
      </c>
      <c r="BY539">
        <v>20458.650000000001</v>
      </c>
      <c r="BZ539" t="s">
        <v>81</v>
      </c>
      <c r="CA539" t="s">
        <v>1512</v>
      </c>
      <c r="CC539" t="s">
        <v>501</v>
      </c>
      <c r="CD539">
        <v>8301</v>
      </c>
      <c r="CE539" t="s">
        <v>478</v>
      </c>
      <c r="CF539" s="2">
        <v>44368</v>
      </c>
      <c r="CI539">
        <v>1</v>
      </c>
      <c r="CJ539">
        <v>2</v>
      </c>
      <c r="CK539">
        <v>21</v>
      </c>
      <c r="CL539" t="s">
        <v>80</v>
      </c>
    </row>
    <row r="540" spans="1:91" x14ac:dyDescent="0.25">
      <c r="A540" t="s">
        <v>378</v>
      </c>
      <c r="B540" t="s">
        <v>379</v>
      </c>
      <c r="C540" t="s">
        <v>72</v>
      </c>
      <c r="E540" t="str">
        <f>"GAB2003724"</f>
        <v>GAB2003724</v>
      </c>
      <c r="F540" s="2">
        <v>44364</v>
      </c>
      <c r="G540">
        <v>202112</v>
      </c>
      <c r="H540" t="s">
        <v>127</v>
      </c>
      <c r="I540" t="s">
        <v>128</v>
      </c>
      <c r="J540" t="s">
        <v>380</v>
      </c>
      <c r="K540" t="s">
        <v>75</v>
      </c>
      <c r="L540" t="s">
        <v>73</v>
      </c>
      <c r="M540" t="s">
        <v>74</v>
      </c>
      <c r="N540" t="s">
        <v>460</v>
      </c>
      <c r="O540" t="s">
        <v>78</v>
      </c>
      <c r="P540" t="str">
        <f>"CT066463                      "</f>
        <v xml:space="preserve">CT066463                      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>
        <v>0</v>
      </c>
      <c r="AE540">
        <v>0</v>
      </c>
      <c r="AF540">
        <v>0</v>
      </c>
      <c r="AG540">
        <v>0</v>
      </c>
      <c r="AH540">
        <v>0</v>
      </c>
      <c r="AI540">
        <v>0</v>
      </c>
      <c r="AJ540">
        <v>0</v>
      </c>
      <c r="AK540">
        <v>12.04</v>
      </c>
      <c r="AL540">
        <v>0</v>
      </c>
      <c r="AM540">
        <v>0</v>
      </c>
      <c r="AN540">
        <v>0</v>
      </c>
      <c r="AO540">
        <v>0</v>
      </c>
      <c r="AP540">
        <v>0</v>
      </c>
      <c r="AQ540">
        <v>0</v>
      </c>
      <c r="AR540">
        <v>0</v>
      </c>
      <c r="AS540">
        <v>0</v>
      </c>
      <c r="AT540">
        <v>0</v>
      </c>
      <c r="AU540">
        <v>0</v>
      </c>
      <c r="AV540">
        <v>0</v>
      </c>
      <c r="AW540">
        <v>0</v>
      </c>
      <c r="AX540">
        <v>0</v>
      </c>
      <c r="AY540">
        <v>0</v>
      </c>
      <c r="AZ540">
        <v>0</v>
      </c>
      <c r="BA540">
        <v>0</v>
      </c>
      <c r="BB540">
        <v>0</v>
      </c>
      <c r="BC540">
        <v>0</v>
      </c>
      <c r="BD540">
        <v>0</v>
      </c>
      <c r="BE540">
        <v>0</v>
      </c>
      <c r="BF540">
        <v>0</v>
      </c>
      <c r="BG540">
        <v>0</v>
      </c>
      <c r="BH540">
        <v>1</v>
      </c>
      <c r="BI540">
        <v>0.5</v>
      </c>
      <c r="BJ540">
        <v>2.5</v>
      </c>
      <c r="BK540">
        <v>2.5</v>
      </c>
      <c r="BL540">
        <v>64.37</v>
      </c>
      <c r="BM540">
        <v>9.66</v>
      </c>
      <c r="BN540">
        <v>74.03</v>
      </c>
      <c r="BO540">
        <v>74.03</v>
      </c>
      <c r="BQ540" t="s">
        <v>461</v>
      </c>
      <c r="BR540" t="s">
        <v>383</v>
      </c>
      <c r="BS540" s="2">
        <v>44365</v>
      </c>
      <c r="BT540" s="3">
        <v>0.42222222222222222</v>
      </c>
      <c r="BU540" t="s">
        <v>726</v>
      </c>
      <c r="BV540" t="s">
        <v>79</v>
      </c>
      <c r="BY540">
        <v>12364.8</v>
      </c>
      <c r="BZ540" t="s">
        <v>81</v>
      </c>
      <c r="CA540" t="s">
        <v>463</v>
      </c>
      <c r="CC540" t="s">
        <v>74</v>
      </c>
      <c r="CD540">
        <v>157</v>
      </c>
      <c r="CE540" t="s">
        <v>505</v>
      </c>
      <c r="CF540" s="2">
        <v>44365</v>
      </c>
      <c r="CI540">
        <v>1</v>
      </c>
      <c r="CJ540">
        <v>1</v>
      </c>
      <c r="CK540">
        <v>21</v>
      </c>
      <c r="CL540" t="s">
        <v>80</v>
      </c>
    </row>
    <row r="541" spans="1:91" x14ac:dyDescent="0.25">
      <c r="A541" t="s">
        <v>378</v>
      </c>
      <c r="B541" t="s">
        <v>379</v>
      </c>
      <c r="C541" t="s">
        <v>72</v>
      </c>
      <c r="E541" t="str">
        <f>"GAB2003722"</f>
        <v>GAB2003722</v>
      </c>
      <c r="F541" s="2">
        <v>44364</v>
      </c>
      <c r="G541">
        <v>202112</v>
      </c>
      <c r="H541" t="s">
        <v>127</v>
      </c>
      <c r="I541" t="s">
        <v>128</v>
      </c>
      <c r="J541" t="s">
        <v>380</v>
      </c>
      <c r="K541" t="s">
        <v>75</v>
      </c>
      <c r="L541" t="s">
        <v>147</v>
      </c>
      <c r="M541" t="s">
        <v>148</v>
      </c>
      <c r="N541" t="s">
        <v>1021</v>
      </c>
      <c r="O541" t="s">
        <v>78</v>
      </c>
      <c r="P541" t="str">
        <f>"CT066669                      "</f>
        <v xml:space="preserve">CT066669                      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>
        <v>0</v>
      </c>
      <c r="AE541">
        <v>0</v>
      </c>
      <c r="AF541">
        <v>0</v>
      </c>
      <c r="AG541">
        <v>0</v>
      </c>
      <c r="AH541">
        <v>0</v>
      </c>
      <c r="AI541">
        <v>0</v>
      </c>
      <c r="AJ541">
        <v>0</v>
      </c>
      <c r="AK541">
        <v>27.08</v>
      </c>
      <c r="AL541">
        <v>0</v>
      </c>
      <c r="AM541">
        <v>0</v>
      </c>
      <c r="AN541">
        <v>0</v>
      </c>
      <c r="AO541">
        <v>0</v>
      </c>
      <c r="AP541">
        <v>0</v>
      </c>
      <c r="AQ541">
        <v>0</v>
      </c>
      <c r="AR541">
        <v>0</v>
      </c>
      <c r="AS541">
        <v>0</v>
      </c>
      <c r="AT541">
        <v>0</v>
      </c>
      <c r="AU541">
        <v>0</v>
      </c>
      <c r="AV541">
        <v>0</v>
      </c>
      <c r="AW541">
        <v>0</v>
      </c>
      <c r="AX541">
        <v>0</v>
      </c>
      <c r="AY541">
        <v>0</v>
      </c>
      <c r="AZ541">
        <v>0</v>
      </c>
      <c r="BA541">
        <v>0</v>
      </c>
      <c r="BB541">
        <v>0</v>
      </c>
      <c r="BC541">
        <v>0</v>
      </c>
      <c r="BD541">
        <v>0</v>
      </c>
      <c r="BE541">
        <v>0</v>
      </c>
      <c r="BF541">
        <v>0</v>
      </c>
      <c r="BG541">
        <v>0</v>
      </c>
      <c r="BH541">
        <v>1</v>
      </c>
      <c r="BI541">
        <v>0.9</v>
      </c>
      <c r="BJ541">
        <v>2.6</v>
      </c>
      <c r="BK541">
        <v>3</v>
      </c>
      <c r="BL541">
        <v>144.84</v>
      </c>
      <c r="BM541">
        <v>21.73</v>
      </c>
      <c r="BN541">
        <v>166.57</v>
      </c>
      <c r="BO541">
        <v>166.57</v>
      </c>
      <c r="BQ541" t="s">
        <v>1022</v>
      </c>
      <c r="BR541" t="s">
        <v>383</v>
      </c>
      <c r="BS541" s="2">
        <v>44365</v>
      </c>
      <c r="BT541" s="3">
        <v>0.38263888888888892</v>
      </c>
      <c r="BU541" t="s">
        <v>1023</v>
      </c>
      <c r="BV541" t="s">
        <v>79</v>
      </c>
      <c r="BY541">
        <v>12899.25</v>
      </c>
      <c r="BZ541" t="s">
        <v>151</v>
      </c>
      <c r="CA541" t="s">
        <v>149</v>
      </c>
      <c r="CC541" t="s">
        <v>148</v>
      </c>
      <c r="CD541">
        <v>250</v>
      </c>
      <c r="CE541" t="s">
        <v>826</v>
      </c>
      <c r="CF541" s="2">
        <v>44365</v>
      </c>
      <c r="CI541">
        <v>1</v>
      </c>
      <c r="CJ541">
        <v>1</v>
      </c>
      <c r="CK541">
        <v>23</v>
      </c>
      <c r="CL541" t="s">
        <v>80</v>
      </c>
    </row>
    <row r="542" spans="1:91" x14ac:dyDescent="0.25">
      <c r="A542" t="s">
        <v>378</v>
      </c>
      <c r="B542" t="s">
        <v>379</v>
      </c>
      <c r="C542" t="s">
        <v>72</v>
      </c>
      <c r="E542" t="str">
        <f>"GAB2003726"</f>
        <v>GAB2003726</v>
      </c>
      <c r="F542" s="2">
        <v>44364</v>
      </c>
      <c r="G542">
        <v>202112</v>
      </c>
      <c r="H542" t="s">
        <v>127</v>
      </c>
      <c r="I542" t="s">
        <v>128</v>
      </c>
      <c r="J542" t="s">
        <v>380</v>
      </c>
      <c r="K542" t="s">
        <v>75</v>
      </c>
      <c r="L542" t="s">
        <v>162</v>
      </c>
      <c r="M542" t="s">
        <v>163</v>
      </c>
      <c r="N542" t="s">
        <v>614</v>
      </c>
      <c r="O542" t="s">
        <v>78</v>
      </c>
      <c r="P542" t="str">
        <f>"CT066679                      "</f>
        <v xml:space="preserve">CT066679                      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>
        <v>0</v>
      </c>
      <c r="AE542">
        <v>0</v>
      </c>
      <c r="AF542">
        <v>0</v>
      </c>
      <c r="AG542">
        <v>0</v>
      </c>
      <c r="AH542">
        <v>0</v>
      </c>
      <c r="AI542">
        <v>0</v>
      </c>
      <c r="AJ542">
        <v>0</v>
      </c>
      <c r="AK542">
        <v>7.52</v>
      </c>
      <c r="AL542">
        <v>0</v>
      </c>
      <c r="AM542">
        <v>0</v>
      </c>
      <c r="AN542">
        <v>0</v>
      </c>
      <c r="AO542">
        <v>0</v>
      </c>
      <c r="AP542">
        <v>0</v>
      </c>
      <c r="AQ542">
        <v>0</v>
      </c>
      <c r="AR542">
        <v>0</v>
      </c>
      <c r="AS542">
        <v>0</v>
      </c>
      <c r="AT542">
        <v>0</v>
      </c>
      <c r="AU542">
        <v>0</v>
      </c>
      <c r="AV542">
        <v>0</v>
      </c>
      <c r="AW542">
        <v>0</v>
      </c>
      <c r="AX542">
        <v>0</v>
      </c>
      <c r="AY542">
        <v>0</v>
      </c>
      <c r="AZ542">
        <v>0</v>
      </c>
      <c r="BA542">
        <v>0</v>
      </c>
      <c r="BB542">
        <v>0</v>
      </c>
      <c r="BC542">
        <v>0</v>
      </c>
      <c r="BD542">
        <v>0</v>
      </c>
      <c r="BE542">
        <v>0</v>
      </c>
      <c r="BF542">
        <v>0</v>
      </c>
      <c r="BG542">
        <v>0</v>
      </c>
      <c r="BH542">
        <v>1</v>
      </c>
      <c r="BI542">
        <v>0.1</v>
      </c>
      <c r="BJ542">
        <v>2.1</v>
      </c>
      <c r="BK542">
        <v>3</v>
      </c>
      <c r="BL542">
        <v>40.229999999999997</v>
      </c>
      <c r="BM542">
        <v>6.03</v>
      </c>
      <c r="BN542">
        <v>46.26</v>
      </c>
      <c r="BO542">
        <v>46.26</v>
      </c>
      <c r="BQ542" t="s">
        <v>615</v>
      </c>
      <c r="BR542" t="s">
        <v>383</v>
      </c>
      <c r="BS542" s="2">
        <v>44365</v>
      </c>
      <c r="BT542" s="3">
        <v>0.4548611111111111</v>
      </c>
      <c r="BU542" t="s">
        <v>307</v>
      </c>
      <c r="BV542" t="s">
        <v>79</v>
      </c>
      <c r="BY542">
        <v>10373</v>
      </c>
      <c r="BZ542" t="s">
        <v>81</v>
      </c>
      <c r="CA542" t="s">
        <v>164</v>
      </c>
      <c r="CC542" t="s">
        <v>163</v>
      </c>
      <c r="CD542">
        <v>7600</v>
      </c>
      <c r="CE542" t="s">
        <v>515</v>
      </c>
      <c r="CF542" s="2">
        <v>44368</v>
      </c>
      <c r="CI542">
        <v>1</v>
      </c>
      <c r="CJ542">
        <v>1</v>
      </c>
      <c r="CK542">
        <v>22</v>
      </c>
      <c r="CL542" t="s">
        <v>80</v>
      </c>
    </row>
    <row r="543" spans="1:91" x14ac:dyDescent="0.25">
      <c r="A543" t="s">
        <v>378</v>
      </c>
      <c r="B543" t="s">
        <v>379</v>
      </c>
      <c r="C543" t="s">
        <v>72</v>
      </c>
      <c r="E543" t="str">
        <f>"GAB2003730"</f>
        <v>GAB2003730</v>
      </c>
      <c r="F543" s="2">
        <v>44364</v>
      </c>
      <c r="G543">
        <v>202112</v>
      </c>
      <c r="H543" t="s">
        <v>127</v>
      </c>
      <c r="I543" t="s">
        <v>128</v>
      </c>
      <c r="J543" t="s">
        <v>380</v>
      </c>
      <c r="K543" t="s">
        <v>75</v>
      </c>
      <c r="L543" t="s">
        <v>127</v>
      </c>
      <c r="M543" t="s">
        <v>128</v>
      </c>
      <c r="N543" t="s">
        <v>506</v>
      </c>
      <c r="O543" t="s">
        <v>78</v>
      </c>
      <c r="P543" t="str">
        <f>"CT066685                      "</f>
        <v xml:space="preserve">CT066685                      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>
        <v>0</v>
      </c>
      <c r="AE543">
        <v>0</v>
      </c>
      <c r="AF543">
        <v>0</v>
      </c>
      <c r="AG543">
        <v>0</v>
      </c>
      <c r="AH543">
        <v>0</v>
      </c>
      <c r="AI543">
        <v>0</v>
      </c>
      <c r="AJ543">
        <v>0</v>
      </c>
      <c r="AK543">
        <v>7.52</v>
      </c>
      <c r="AL543">
        <v>0</v>
      </c>
      <c r="AM543">
        <v>0</v>
      </c>
      <c r="AN543">
        <v>0</v>
      </c>
      <c r="AO543">
        <v>0</v>
      </c>
      <c r="AP543">
        <v>0</v>
      </c>
      <c r="AQ543">
        <v>0</v>
      </c>
      <c r="AR543">
        <v>0</v>
      </c>
      <c r="AS543">
        <v>0</v>
      </c>
      <c r="AT543">
        <v>0</v>
      </c>
      <c r="AU543">
        <v>0</v>
      </c>
      <c r="AV543">
        <v>0</v>
      </c>
      <c r="AW543">
        <v>0</v>
      </c>
      <c r="AX543">
        <v>0</v>
      </c>
      <c r="AY543">
        <v>0</v>
      </c>
      <c r="AZ543">
        <v>0</v>
      </c>
      <c r="BA543">
        <v>0</v>
      </c>
      <c r="BB543">
        <v>0</v>
      </c>
      <c r="BC543">
        <v>0</v>
      </c>
      <c r="BD543">
        <v>0</v>
      </c>
      <c r="BE543">
        <v>0</v>
      </c>
      <c r="BF543">
        <v>0</v>
      </c>
      <c r="BG543">
        <v>0</v>
      </c>
      <c r="BH543">
        <v>1</v>
      </c>
      <c r="BI543">
        <v>0.1</v>
      </c>
      <c r="BJ543">
        <v>1.6</v>
      </c>
      <c r="BK543">
        <v>2</v>
      </c>
      <c r="BL543">
        <v>40.229999999999997</v>
      </c>
      <c r="BM543">
        <v>6.03</v>
      </c>
      <c r="BN543">
        <v>46.26</v>
      </c>
      <c r="BO543">
        <v>46.26</v>
      </c>
      <c r="BQ543" t="s">
        <v>507</v>
      </c>
      <c r="BR543" t="s">
        <v>383</v>
      </c>
      <c r="BS543" s="2">
        <v>44365</v>
      </c>
      <c r="BT543" s="3">
        <v>0.3979166666666667</v>
      </c>
      <c r="BU543" t="s">
        <v>1187</v>
      </c>
      <c r="BV543" t="s">
        <v>79</v>
      </c>
      <c r="BY543">
        <v>7983.4</v>
      </c>
      <c r="BZ543" t="s">
        <v>81</v>
      </c>
      <c r="CA543" t="s">
        <v>160</v>
      </c>
      <c r="CC543" t="s">
        <v>128</v>
      </c>
      <c r="CD543">
        <v>7800</v>
      </c>
      <c r="CE543" t="s">
        <v>505</v>
      </c>
      <c r="CF543" s="2">
        <v>44368</v>
      </c>
      <c r="CI543">
        <v>1</v>
      </c>
      <c r="CJ543">
        <v>1</v>
      </c>
      <c r="CK543">
        <v>22</v>
      </c>
      <c r="CL543" t="s">
        <v>80</v>
      </c>
    </row>
    <row r="544" spans="1:91" x14ac:dyDescent="0.25">
      <c r="A544" t="s">
        <v>378</v>
      </c>
      <c r="B544" t="s">
        <v>379</v>
      </c>
      <c r="C544" t="s">
        <v>72</v>
      </c>
      <c r="E544" t="str">
        <f>"GAB2003727"</f>
        <v>GAB2003727</v>
      </c>
      <c r="F544" s="2">
        <v>44364</v>
      </c>
      <c r="G544">
        <v>202112</v>
      </c>
      <c r="H544" t="s">
        <v>127</v>
      </c>
      <c r="I544" t="s">
        <v>128</v>
      </c>
      <c r="J544" t="s">
        <v>380</v>
      </c>
      <c r="K544" t="s">
        <v>75</v>
      </c>
      <c r="L544" t="s">
        <v>127</v>
      </c>
      <c r="M544" t="s">
        <v>128</v>
      </c>
      <c r="N544" t="s">
        <v>594</v>
      </c>
      <c r="O544" t="s">
        <v>78</v>
      </c>
      <c r="P544" t="str">
        <f>"CT066676                      "</f>
        <v xml:space="preserve">CT066676                      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>
        <v>0</v>
      </c>
      <c r="AE544">
        <v>0</v>
      </c>
      <c r="AF544">
        <v>0</v>
      </c>
      <c r="AG544">
        <v>0</v>
      </c>
      <c r="AH544">
        <v>0</v>
      </c>
      <c r="AI544">
        <v>0</v>
      </c>
      <c r="AJ544">
        <v>0</v>
      </c>
      <c r="AK544">
        <v>7.52</v>
      </c>
      <c r="AL544">
        <v>0</v>
      </c>
      <c r="AM544">
        <v>0</v>
      </c>
      <c r="AN544">
        <v>0</v>
      </c>
      <c r="AO544">
        <v>0</v>
      </c>
      <c r="AP544">
        <v>0</v>
      </c>
      <c r="AQ544">
        <v>0</v>
      </c>
      <c r="AR544">
        <v>0</v>
      </c>
      <c r="AS544">
        <v>0</v>
      </c>
      <c r="AT544">
        <v>0</v>
      </c>
      <c r="AU544">
        <v>0</v>
      </c>
      <c r="AV544">
        <v>0</v>
      </c>
      <c r="AW544">
        <v>0</v>
      </c>
      <c r="AX544">
        <v>0</v>
      </c>
      <c r="AY544">
        <v>0</v>
      </c>
      <c r="AZ544">
        <v>0</v>
      </c>
      <c r="BA544">
        <v>0</v>
      </c>
      <c r="BB544">
        <v>0</v>
      </c>
      <c r="BC544">
        <v>0</v>
      </c>
      <c r="BD544">
        <v>0</v>
      </c>
      <c r="BE544">
        <v>0</v>
      </c>
      <c r="BF544">
        <v>0</v>
      </c>
      <c r="BG544">
        <v>0</v>
      </c>
      <c r="BH544">
        <v>1</v>
      </c>
      <c r="BI544">
        <v>0.4</v>
      </c>
      <c r="BJ544">
        <v>2.2999999999999998</v>
      </c>
      <c r="BK544">
        <v>3</v>
      </c>
      <c r="BL544">
        <v>40.229999999999997</v>
      </c>
      <c r="BM544">
        <v>6.03</v>
      </c>
      <c r="BN544">
        <v>46.26</v>
      </c>
      <c r="BO544">
        <v>46.26</v>
      </c>
      <c r="BQ544" t="s">
        <v>595</v>
      </c>
      <c r="BR544" t="s">
        <v>383</v>
      </c>
      <c r="BS544" s="2">
        <v>44365</v>
      </c>
      <c r="BT544" s="3">
        <v>0.35347222222222219</v>
      </c>
      <c r="BU544" t="s">
        <v>1513</v>
      </c>
      <c r="BV544" t="s">
        <v>79</v>
      </c>
      <c r="BY544">
        <v>11266.5</v>
      </c>
      <c r="BZ544" t="s">
        <v>81</v>
      </c>
      <c r="CA544" t="s">
        <v>131</v>
      </c>
      <c r="CC544" t="s">
        <v>128</v>
      </c>
      <c r="CD544">
        <v>7441</v>
      </c>
      <c r="CE544" t="s">
        <v>472</v>
      </c>
      <c r="CF544" s="2">
        <v>44368</v>
      </c>
      <c r="CI544">
        <v>1</v>
      </c>
      <c r="CJ544">
        <v>1</v>
      </c>
      <c r="CK544">
        <v>22</v>
      </c>
      <c r="CL544" t="s">
        <v>80</v>
      </c>
    </row>
    <row r="545" spans="1:90" x14ac:dyDescent="0.25">
      <c r="A545" t="s">
        <v>378</v>
      </c>
      <c r="B545" t="s">
        <v>379</v>
      </c>
      <c r="C545" t="s">
        <v>72</v>
      </c>
      <c r="E545" t="str">
        <f>"GAB2003735"</f>
        <v>GAB2003735</v>
      </c>
      <c r="F545" s="2">
        <v>44364</v>
      </c>
      <c r="G545">
        <v>202112</v>
      </c>
      <c r="H545" t="s">
        <v>127</v>
      </c>
      <c r="I545" t="s">
        <v>128</v>
      </c>
      <c r="J545" t="s">
        <v>380</v>
      </c>
      <c r="K545" t="s">
        <v>75</v>
      </c>
      <c r="L545" t="s">
        <v>109</v>
      </c>
      <c r="M545" t="s">
        <v>110</v>
      </c>
      <c r="N545" t="s">
        <v>708</v>
      </c>
      <c r="O545" t="s">
        <v>78</v>
      </c>
      <c r="P545" t="str">
        <f>"003792                        "</f>
        <v xml:space="preserve">003792                        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>
        <v>0</v>
      </c>
      <c r="AE545">
        <v>0</v>
      </c>
      <c r="AF545">
        <v>0</v>
      </c>
      <c r="AG545">
        <v>0</v>
      </c>
      <c r="AH545">
        <v>0</v>
      </c>
      <c r="AI545">
        <v>0</v>
      </c>
      <c r="AJ545">
        <v>0</v>
      </c>
      <c r="AK545">
        <v>12.04</v>
      </c>
      <c r="AL545">
        <v>0</v>
      </c>
      <c r="AM545">
        <v>0</v>
      </c>
      <c r="AN545">
        <v>0</v>
      </c>
      <c r="AO545">
        <v>0</v>
      </c>
      <c r="AP545">
        <v>0</v>
      </c>
      <c r="AQ545">
        <v>0</v>
      </c>
      <c r="AR545">
        <v>0</v>
      </c>
      <c r="AS545">
        <v>0</v>
      </c>
      <c r="AT545">
        <v>0</v>
      </c>
      <c r="AU545">
        <v>0</v>
      </c>
      <c r="AV545">
        <v>0</v>
      </c>
      <c r="AW545">
        <v>0</v>
      </c>
      <c r="AX545">
        <v>0</v>
      </c>
      <c r="AY545">
        <v>0</v>
      </c>
      <c r="AZ545">
        <v>0</v>
      </c>
      <c r="BA545">
        <v>0</v>
      </c>
      <c r="BB545">
        <v>0</v>
      </c>
      <c r="BC545">
        <v>0</v>
      </c>
      <c r="BD545">
        <v>0</v>
      </c>
      <c r="BE545">
        <v>0</v>
      </c>
      <c r="BF545">
        <v>0</v>
      </c>
      <c r="BG545">
        <v>0</v>
      </c>
      <c r="BH545">
        <v>1</v>
      </c>
      <c r="BI545">
        <v>0.4</v>
      </c>
      <c r="BJ545">
        <v>2.4</v>
      </c>
      <c r="BK545">
        <v>2.5</v>
      </c>
      <c r="BL545">
        <v>64.37</v>
      </c>
      <c r="BM545">
        <v>9.66</v>
      </c>
      <c r="BN545">
        <v>74.03</v>
      </c>
      <c r="BO545">
        <v>74.03</v>
      </c>
      <c r="BQ545" t="s">
        <v>709</v>
      </c>
      <c r="BR545" t="s">
        <v>383</v>
      </c>
      <c r="BS545" s="2">
        <v>44365</v>
      </c>
      <c r="BT545" s="3">
        <v>0.3979166666666667</v>
      </c>
      <c r="BU545" t="s">
        <v>1514</v>
      </c>
      <c r="BV545" t="s">
        <v>79</v>
      </c>
      <c r="BY545">
        <v>11813.18</v>
      </c>
      <c r="BZ545" t="s">
        <v>81</v>
      </c>
      <c r="CA545" t="s">
        <v>1515</v>
      </c>
      <c r="CC545" t="s">
        <v>110</v>
      </c>
      <c r="CD545">
        <v>2001</v>
      </c>
      <c r="CE545" t="s">
        <v>478</v>
      </c>
      <c r="CF545" s="2">
        <v>44365</v>
      </c>
      <c r="CI545">
        <v>1</v>
      </c>
      <c r="CJ545">
        <v>1</v>
      </c>
      <c r="CK545">
        <v>21</v>
      </c>
      <c r="CL545" t="s">
        <v>80</v>
      </c>
    </row>
    <row r="546" spans="1:90" x14ac:dyDescent="0.25">
      <c r="A546" t="s">
        <v>378</v>
      </c>
      <c r="B546" t="s">
        <v>379</v>
      </c>
      <c r="C546" t="s">
        <v>72</v>
      </c>
      <c r="E546" t="str">
        <f>"GAB2003737"</f>
        <v>GAB2003737</v>
      </c>
      <c r="F546" s="2">
        <v>44364</v>
      </c>
      <c r="G546">
        <v>202112</v>
      </c>
      <c r="H546" t="s">
        <v>127</v>
      </c>
      <c r="I546" t="s">
        <v>128</v>
      </c>
      <c r="J546" t="s">
        <v>380</v>
      </c>
      <c r="K546" t="s">
        <v>75</v>
      </c>
      <c r="L546" t="s">
        <v>93</v>
      </c>
      <c r="M546" t="s">
        <v>94</v>
      </c>
      <c r="N546" t="s">
        <v>465</v>
      </c>
      <c r="O546" t="s">
        <v>78</v>
      </c>
      <c r="P546" t="str">
        <f>"MICHELLE FICK PLEASE CALL CHRI"</f>
        <v>MICHELLE FICK PLEASE CALL CHRI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>
        <v>0</v>
      </c>
      <c r="AE546">
        <v>0</v>
      </c>
      <c r="AF546">
        <v>0</v>
      </c>
      <c r="AG546">
        <v>0</v>
      </c>
      <c r="AH546">
        <v>0</v>
      </c>
      <c r="AI546">
        <v>0</v>
      </c>
      <c r="AJ546">
        <v>0</v>
      </c>
      <c r="AK546">
        <v>9.6300000000000008</v>
      </c>
      <c r="AL546">
        <v>0</v>
      </c>
      <c r="AM546">
        <v>0</v>
      </c>
      <c r="AN546">
        <v>0</v>
      </c>
      <c r="AO546">
        <v>0</v>
      </c>
      <c r="AP546">
        <v>0</v>
      </c>
      <c r="AQ546">
        <v>0</v>
      </c>
      <c r="AR546">
        <v>0</v>
      </c>
      <c r="AS546">
        <v>0</v>
      </c>
      <c r="AT546">
        <v>0</v>
      </c>
      <c r="AU546">
        <v>0</v>
      </c>
      <c r="AV546">
        <v>0</v>
      </c>
      <c r="AW546">
        <v>0</v>
      </c>
      <c r="AX546">
        <v>0</v>
      </c>
      <c r="AY546">
        <v>0</v>
      </c>
      <c r="AZ546">
        <v>0</v>
      </c>
      <c r="BA546">
        <v>0</v>
      </c>
      <c r="BB546">
        <v>0</v>
      </c>
      <c r="BC546">
        <v>0</v>
      </c>
      <c r="BD546">
        <v>0</v>
      </c>
      <c r="BE546">
        <v>0</v>
      </c>
      <c r="BF546">
        <v>0</v>
      </c>
      <c r="BG546">
        <v>0</v>
      </c>
      <c r="BH546">
        <v>1</v>
      </c>
      <c r="BI546">
        <v>0.2</v>
      </c>
      <c r="BJ546">
        <v>1.7</v>
      </c>
      <c r="BK546">
        <v>2</v>
      </c>
      <c r="BL546">
        <v>51.5</v>
      </c>
      <c r="BM546">
        <v>7.73</v>
      </c>
      <c r="BN546">
        <v>59.23</v>
      </c>
      <c r="BO546">
        <v>59.23</v>
      </c>
      <c r="BQ546" t="s">
        <v>466</v>
      </c>
      <c r="BR546" t="s">
        <v>383</v>
      </c>
      <c r="BS546" s="2">
        <v>44365</v>
      </c>
      <c r="BT546" s="3">
        <v>0.52083333333333337</v>
      </c>
      <c r="BU546" t="s">
        <v>1516</v>
      </c>
      <c r="BV546" t="s">
        <v>80</v>
      </c>
      <c r="BW546" t="s">
        <v>219</v>
      </c>
      <c r="BX546" t="s">
        <v>1517</v>
      </c>
      <c r="BY546">
        <v>8367.84</v>
      </c>
      <c r="BZ546" t="s">
        <v>81</v>
      </c>
      <c r="CA546" t="s">
        <v>1052</v>
      </c>
      <c r="CC546" t="s">
        <v>94</v>
      </c>
      <c r="CD546">
        <v>6001</v>
      </c>
      <c r="CE546" t="s">
        <v>1127</v>
      </c>
      <c r="CF546" s="2">
        <v>44365</v>
      </c>
      <c r="CI546">
        <v>1</v>
      </c>
      <c r="CJ546">
        <v>1</v>
      </c>
      <c r="CK546">
        <v>21</v>
      </c>
      <c r="CL546" t="s">
        <v>80</v>
      </c>
    </row>
    <row r="547" spans="1:90" x14ac:dyDescent="0.25">
      <c r="A547" t="s">
        <v>378</v>
      </c>
      <c r="B547" t="s">
        <v>379</v>
      </c>
      <c r="C547" t="s">
        <v>72</v>
      </c>
      <c r="E547" t="str">
        <f>"GAB2003744"</f>
        <v>GAB2003744</v>
      </c>
      <c r="F547" s="2">
        <v>44364</v>
      </c>
      <c r="G547">
        <v>202112</v>
      </c>
      <c r="H547" t="s">
        <v>127</v>
      </c>
      <c r="I547" t="s">
        <v>128</v>
      </c>
      <c r="J547" t="s">
        <v>380</v>
      </c>
      <c r="K547" t="s">
        <v>75</v>
      </c>
      <c r="L547" t="s">
        <v>127</v>
      </c>
      <c r="M547" t="s">
        <v>128</v>
      </c>
      <c r="N547" t="s">
        <v>827</v>
      </c>
      <c r="O547" t="s">
        <v>78</v>
      </c>
      <c r="P547" t="str">
        <f>"003798                        "</f>
        <v xml:space="preserve">003798                        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>
        <v>0</v>
      </c>
      <c r="AE547">
        <v>0</v>
      </c>
      <c r="AF547">
        <v>0</v>
      </c>
      <c r="AG547">
        <v>0</v>
      </c>
      <c r="AH547">
        <v>0</v>
      </c>
      <c r="AI547">
        <v>0</v>
      </c>
      <c r="AJ547">
        <v>0</v>
      </c>
      <c r="AK547">
        <v>7.52</v>
      </c>
      <c r="AL547">
        <v>0</v>
      </c>
      <c r="AM547">
        <v>0</v>
      </c>
      <c r="AN547">
        <v>0</v>
      </c>
      <c r="AO547">
        <v>0</v>
      </c>
      <c r="AP547">
        <v>0</v>
      </c>
      <c r="AQ547">
        <v>0</v>
      </c>
      <c r="AR547">
        <v>0</v>
      </c>
      <c r="AS547">
        <v>0</v>
      </c>
      <c r="AT547">
        <v>0</v>
      </c>
      <c r="AU547">
        <v>0</v>
      </c>
      <c r="AV547">
        <v>0</v>
      </c>
      <c r="AW547">
        <v>0</v>
      </c>
      <c r="AX547">
        <v>0</v>
      </c>
      <c r="AY547">
        <v>0</v>
      </c>
      <c r="AZ547">
        <v>0</v>
      </c>
      <c r="BA547">
        <v>0</v>
      </c>
      <c r="BB547">
        <v>0</v>
      </c>
      <c r="BC547">
        <v>0</v>
      </c>
      <c r="BD547">
        <v>0</v>
      </c>
      <c r="BE547">
        <v>0</v>
      </c>
      <c r="BF547">
        <v>0</v>
      </c>
      <c r="BG547">
        <v>0</v>
      </c>
      <c r="BH547">
        <v>1</v>
      </c>
      <c r="BI547">
        <v>0.7</v>
      </c>
      <c r="BJ547">
        <v>1.7</v>
      </c>
      <c r="BK547">
        <v>2</v>
      </c>
      <c r="BL547">
        <v>40.229999999999997</v>
      </c>
      <c r="BM547">
        <v>6.03</v>
      </c>
      <c r="BN547">
        <v>46.26</v>
      </c>
      <c r="BO547">
        <v>46.26</v>
      </c>
      <c r="BQ547" t="s">
        <v>828</v>
      </c>
      <c r="BR547" t="s">
        <v>383</v>
      </c>
      <c r="BS547" s="2">
        <v>44365</v>
      </c>
      <c r="BT547" s="3">
        <v>0.45555555555555555</v>
      </c>
      <c r="BU547" t="s">
        <v>1518</v>
      </c>
      <c r="BV547" t="s">
        <v>80</v>
      </c>
      <c r="BW547" t="s">
        <v>111</v>
      </c>
      <c r="BX547" t="s">
        <v>159</v>
      </c>
      <c r="BY547">
        <v>8427.3799999999992</v>
      </c>
      <c r="BZ547" t="s">
        <v>81</v>
      </c>
      <c r="CA547" t="s">
        <v>160</v>
      </c>
      <c r="CC547" t="s">
        <v>128</v>
      </c>
      <c r="CD547">
        <v>7800</v>
      </c>
      <c r="CE547" t="s">
        <v>547</v>
      </c>
      <c r="CF547" s="2">
        <v>44368</v>
      </c>
      <c r="CI547">
        <v>1</v>
      </c>
      <c r="CJ547">
        <v>1</v>
      </c>
      <c r="CK547">
        <v>22</v>
      </c>
      <c r="CL547" t="s">
        <v>80</v>
      </c>
    </row>
    <row r="548" spans="1:90" x14ac:dyDescent="0.25">
      <c r="A548" t="s">
        <v>378</v>
      </c>
      <c r="B548" t="s">
        <v>379</v>
      </c>
      <c r="C548" t="s">
        <v>72</v>
      </c>
      <c r="E548" t="str">
        <f>"GAB2003734"</f>
        <v>GAB2003734</v>
      </c>
      <c r="F548" s="2">
        <v>44364</v>
      </c>
      <c r="G548">
        <v>202112</v>
      </c>
      <c r="H548" t="s">
        <v>127</v>
      </c>
      <c r="I548" t="s">
        <v>128</v>
      </c>
      <c r="J548" t="s">
        <v>380</v>
      </c>
      <c r="K548" t="s">
        <v>75</v>
      </c>
      <c r="L548" t="s">
        <v>73</v>
      </c>
      <c r="M548" t="s">
        <v>74</v>
      </c>
      <c r="N548" t="s">
        <v>1519</v>
      </c>
      <c r="O548" t="s">
        <v>78</v>
      </c>
      <c r="P548" t="str">
        <f>"003791                        "</f>
        <v xml:space="preserve">003791                        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>
        <v>0</v>
      </c>
      <c r="AE548">
        <v>0</v>
      </c>
      <c r="AF548">
        <v>0</v>
      </c>
      <c r="AG548">
        <v>0</v>
      </c>
      <c r="AH548">
        <v>0</v>
      </c>
      <c r="AI548">
        <v>0</v>
      </c>
      <c r="AJ548">
        <v>0</v>
      </c>
      <c r="AK548">
        <v>9.6300000000000008</v>
      </c>
      <c r="AL548">
        <v>0</v>
      </c>
      <c r="AM548">
        <v>0</v>
      </c>
      <c r="AN548">
        <v>0</v>
      </c>
      <c r="AO548">
        <v>0</v>
      </c>
      <c r="AP548">
        <v>0</v>
      </c>
      <c r="AQ548">
        <v>0</v>
      </c>
      <c r="AR548">
        <v>0</v>
      </c>
      <c r="AS548">
        <v>0</v>
      </c>
      <c r="AT548">
        <v>0</v>
      </c>
      <c r="AU548">
        <v>0</v>
      </c>
      <c r="AV548">
        <v>0</v>
      </c>
      <c r="AW548">
        <v>0</v>
      </c>
      <c r="AX548">
        <v>0</v>
      </c>
      <c r="AY548">
        <v>0</v>
      </c>
      <c r="AZ548">
        <v>0</v>
      </c>
      <c r="BA548">
        <v>0</v>
      </c>
      <c r="BB548">
        <v>0</v>
      </c>
      <c r="BC548">
        <v>0</v>
      </c>
      <c r="BD548">
        <v>0</v>
      </c>
      <c r="BE548">
        <v>0</v>
      </c>
      <c r="BF548">
        <v>0</v>
      </c>
      <c r="BG548">
        <v>0</v>
      </c>
      <c r="BH548">
        <v>1</v>
      </c>
      <c r="BI548">
        <v>0.2</v>
      </c>
      <c r="BJ548">
        <v>1.9</v>
      </c>
      <c r="BK548">
        <v>2</v>
      </c>
      <c r="BL548">
        <v>51.5</v>
      </c>
      <c r="BM548">
        <v>7.73</v>
      </c>
      <c r="BN548">
        <v>59.23</v>
      </c>
      <c r="BO548">
        <v>59.23</v>
      </c>
      <c r="BQ548" t="s">
        <v>431</v>
      </c>
      <c r="BR548" t="s">
        <v>383</v>
      </c>
      <c r="BS548" s="2">
        <v>44365</v>
      </c>
      <c r="BT548" s="3">
        <v>0.4291666666666667</v>
      </c>
      <c r="BU548" t="s">
        <v>1520</v>
      </c>
      <c r="BV548" t="s">
        <v>79</v>
      </c>
      <c r="BY548">
        <v>9647.93</v>
      </c>
      <c r="BZ548" t="s">
        <v>81</v>
      </c>
      <c r="CA548" t="s">
        <v>1521</v>
      </c>
      <c r="CC548" t="s">
        <v>74</v>
      </c>
      <c r="CD548">
        <v>2</v>
      </c>
      <c r="CE548" t="s">
        <v>505</v>
      </c>
      <c r="CF548" s="2">
        <v>44365</v>
      </c>
      <c r="CI548">
        <v>1</v>
      </c>
      <c r="CJ548">
        <v>1</v>
      </c>
      <c r="CK548">
        <v>21</v>
      </c>
      <c r="CL548" t="s">
        <v>80</v>
      </c>
    </row>
    <row r="549" spans="1:90" x14ac:dyDescent="0.25">
      <c r="A549" t="s">
        <v>378</v>
      </c>
      <c r="B549" t="s">
        <v>379</v>
      </c>
      <c r="C549" t="s">
        <v>72</v>
      </c>
      <c r="E549" t="str">
        <f>"GAB2003741"</f>
        <v>GAB2003741</v>
      </c>
      <c r="F549" s="2">
        <v>44364</v>
      </c>
      <c r="G549">
        <v>202112</v>
      </c>
      <c r="H549" t="s">
        <v>127</v>
      </c>
      <c r="I549" t="s">
        <v>128</v>
      </c>
      <c r="J549" t="s">
        <v>380</v>
      </c>
      <c r="K549" t="s">
        <v>75</v>
      </c>
      <c r="L549" t="s">
        <v>490</v>
      </c>
      <c r="M549" t="s">
        <v>491</v>
      </c>
      <c r="N549" t="s">
        <v>492</v>
      </c>
      <c r="O549" t="s">
        <v>78</v>
      </c>
      <c r="P549" t="str">
        <f>"CT066699                      "</f>
        <v xml:space="preserve">CT066699                      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0</v>
      </c>
      <c r="AF549">
        <v>0</v>
      </c>
      <c r="AG549">
        <v>0</v>
      </c>
      <c r="AH549">
        <v>0</v>
      </c>
      <c r="AI549">
        <v>0</v>
      </c>
      <c r="AJ549">
        <v>0</v>
      </c>
      <c r="AK549">
        <v>22.87</v>
      </c>
      <c r="AL549">
        <v>0</v>
      </c>
      <c r="AM549">
        <v>0</v>
      </c>
      <c r="AN549">
        <v>0</v>
      </c>
      <c r="AO549">
        <v>0</v>
      </c>
      <c r="AP549">
        <v>0</v>
      </c>
      <c r="AQ549">
        <v>0</v>
      </c>
      <c r="AR549">
        <v>0</v>
      </c>
      <c r="AS549">
        <v>0</v>
      </c>
      <c r="AT549">
        <v>0</v>
      </c>
      <c r="AU549">
        <v>0</v>
      </c>
      <c r="AV549">
        <v>0</v>
      </c>
      <c r="AW549">
        <v>0</v>
      </c>
      <c r="AX549">
        <v>0</v>
      </c>
      <c r="AY549">
        <v>0</v>
      </c>
      <c r="AZ549">
        <v>0</v>
      </c>
      <c r="BA549">
        <v>0</v>
      </c>
      <c r="BB549">
        <v>0</v>
      </c>
      <c r="BC549">
        <v>0</v>
      </c>
      <c r="BD549">
        <v>0</v>
      </c>
      <c r="BE549">
        <v>0</v>
      </c>
      <c r="BF549">
        <v>0</v>
      </c>
      <c r="BG549">
        <v>0</v>
      </c>
      <c r="BH549">
        <v>1</v>
      </c>
      <c r="BI549">
        <v>0.3</v>
      </c>
      <c r="BJ549">
        <v>2.1</v>
      </c>
      <c r="BK549">
        <v>2.5</v>
      </c>
      <c r="BL549">
        <v>122.31</v>
      </c>
      <c r="BM549">
        <v>18.350000000000001</v>
      </c>
      <c r="BN549">
        <v>140.66</v>
      </c>
      <c r="BO549">
        <v>140.66</v>
      </c>
      <c r="BQ549" t="s">
        <v>493</v>
      </c>
      <c r="BR549" t="s">
        <v>383</v>
      </c>
      <c r="BS549" s="2">
        <v>44365</v>
      </c>
      <c r="BT549" s="3">
        <v>0.41875000000000001</v>
      </c>
      <c r="BU549" t="s">
        <v>1293</v>
      </c>
      <c r="BV549" t="s">
        <v>79</v>
      </c>
      <c r="BY549">
        <v>10509.12</v>
      </c>
      <c r="BZ549" t="s">
        <v>81</v>
      </c>
      <c r="CA549" t="s">
        <v>542</v>
      </c>
      <c r="CC549" t="s">
        <v>491</v>
      </c>
      <c r="CD549">
        <v>9459</v>
      </c>
      <c r="CE549" t="s">
        <v>515</v>
      </c>
      <c r="CF549" s="2">
        <v>44365</v>
      </c>
      <c r="CI549">
        <v>1</v>
      </c>
      <c r="CJ549">
        <v>1</v>
      </c>
      <c r="CK549">
        <v>23</v>
      </c>
      <c r="CL549" t="s">
        <v>80</v>
      </c>
    </row>
    <row r="550" spans="1:90" x14ac:dyDescent="0.25">
      <c r="A550" t="s">
        <v>378</v>
      </c>
      <c r="B550" t="s">
        <v>379</v>
      </c>
      <c r="C550" t="s">
        <v>72</v>
      </c>
      <c r="E550" t="str">
        <f>"GAB2003739"</f>
        <v>GAB2003739</v>
      </c>
      <c r="F550" s="2">
        <v>44364</v>
      </c>
      <c r="G550">
        <v>202112</v>
      </c>
      <c r="H550" t="s">
        <v>127</v>
      </c>
      <c r="I550" t="s">
        <v>128</v>
      </c>
      <c r="J550" t="s">
        <v>380</v>
      </c>
      <c r="K550" t="s">
        <v>75</v>
      </c>
      <c r="L550" t="s">
        <v>301</v>
      </c>
      <c r="M550" t="s">
        <v>302</v>
      </c>
      <c r="N550" t="s">
        <v>847</v>
      </c>
      <c r="O550" t="s">
        <v>78</v>
      </c>
      <c r="P550" t="str">
        <f>"003800                        "</f>
        <v xml:space="preserve">003800                        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>
        <v>0</v>
      </c>
      <c r="AE550">
        <v>0</v>
      </c>
      <c r="AF550">
        <v>0</v>
      </c>
      <c r="AG550">
        <v>0</v>
      </c>
      <c r="AH550">
        <v>0</v>
      </c>
      <c r="AI550">
        <v>0</v>
      </c>
      <c r="AJ550">
        <v>0</v>
      </c>
      <c r="AK550">
        <v>22.87</v>
      </c>
      <c r="AL550">
        <v>0</v>
      </c>
      <c r="AM550">
        <v>0</v>
      </c>
      <c r="AN550">
        <v>0</v>
      </c>
      <c r="AO550">
        <v>0</v>
      </c>
      <c r="AP550">
        <v>0</v>
      </c>
      <c r="AQ550">
        <v>0</v>
      </c>
      <c r="AR550">
        <v>0</v>
      </c>
      <c r="AS550">
        <v>0</v>
      </c>
      <c r="AT550">
        <v>0</v>
      </c>
      <c r="AU550">
        <v>0</v>
      </c>
      <c r="AV550">
        <v>0</v>
      </c>
      <c r="AW550">
        <v>0</v>
      </c>
      <c r="AX550">
        <v>0</v>
      </c>
      <c r="AY550">
        <v>0</v>
      </c>
      <c r="AZ550">
        <v>0</v>
      </c>
      <c r="BA550">
        <v>0</v>
      </c>
      <c r="BB550">
        <v>0</v>
      </c>
      <c r="BC550">
        <v>0</v>
      </c>
      <c r="BD550">
        <v>0</v>
      </c>
      <c r="BE550">
        <v>0</v>
      </c>
      <c r="BF550">
        <v>0</v>
      </c>
      <c r="BG550">
        <v>0</v>
      </c>
      <c r="BH550">
        <v>1</v>
      </c>
      <c r="BI550">
        <v>0.1</v>
      </c>
      <c r="BJ550">
        <v>2.2999999999999998</v>
      </c>
      <c r="BK550">
        <v>2.5</v>
      </c>
      <c r="BL550">
        <v>122.31</v>
      </c>
      <c r="BM550">
        <v>18.350000000000001</v>
      </c>
      <c r="BN550">
        <v>140.66</v>
      </c>
      <c r="BO550">
        <v>140.66</v>
      </c>
      <c r="BQ550" t="s">
        <v>628</v>
      </c>
      <c r="BR550" t="s">
        <v>383</v>
      </c>
      <c r="BS550" s="2">
        <v>44365</v>
      </c>
      <c r="BT550" s="3">
        <v>0.4236111111111111</v>
      </c>
      <c r="BU550" t="s">
        <v>119</v>
      </c>
      <c r="BV550" t="s">
        <v>79</v>
      </c>
      <c r="BY550">
        <v>11730</v>
      </c>
      <c r="BZ550" t="s">
        <v>81</v>
      </c>
      <c r="CA550" t="s">
        <v>630</v>
      </c>
      <c r="CC550" t="s">
        <v>302</v>
      </c>
      <c r="CD550">
        <v>1035</v>
      </c>
      <c r="CE550" t="s">
        <v>515</v>
      </c>
      <c r="CF550" s="2">
        <v>44365</v>
      </c>
      <c r="CI550">
        <v>1</v>
      </c>
      <c r="CJ550">
        <v>1</v>
      </c>
      <c r="CK550">
        <v>23</v>
      </c>
      <c r="CL550" t="s">
        <v>80</v>
      </c>
    </row>
    <row r="551" spans="1:90" x14ac:dyDescent="0.25">
      <c r="A551" t="s">
        <v>378</v>
      </c>
      <c r="B551" t="s">
        <v>379</v>
      </c>
      <c r="C551" t="s">
        <v>72</v>
      </c>
      <c r="E551" t="str">
        <f>"GAB2003740"</f>
        <v>GAB2003740</v>
      </c>
      <c r="F551" s="2">
        <v>44364</v>
      </c>
      <c r="G551">
        <v>202112</v>
      </c>
      <c r="H551" t="s">
        <v>127</v>
      </c>
      <c r="I551" t="s">
        <v>128</v>
      </c>
      <c r="J551" t="s">
        <v>380</v>
      </c>
      <c r="K551" t="s">
        <v>75</v>
      </c>
      <c r="L551" t="s">
        <v>714</v>
      </c>
      <c r="M551" t="s">
        <v>715</v>
      </c>
      <c r="N551" t="s">
        <v>1522</v>
      </c>
      <c r="O551" t="s">
        <v>78</v>
      </c>
      <c r="P551" t="str">
        <f>"CT066706                      "</f>
        <v xml:space="preserve">CT066706                      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>
        <v>0</v>
      </c>
      <c r="AE551">
        <v>0</v>
      </c>
      <c r="AF551">
        <v>0</v>
      </c>
      <c r="AG551">
        <v>0</v>
      </c>
      <c r="AH551">
        <v>0</v>
      </c>
      <c r="AI551">
        <v>0</v>
      </c>
      <c r="AJ551">
        <v>0</v>
      </c>
      <c r="AK551">
        <v>18.66</v>
      </c>
      <c r="AL551">
        <v>0</v>
      </c>
      <c r="AM551">
        <v>0</v>
      </c>
      <c r="AN551">
        <v>0</v>
      </c>
      <c r="AO551">
        <v>0</v>
      </c>
      <c r="AP551">
        <v>0</v>
      </c>
      <c r="AQ551">
        <v>0</v>
      </c>
      <c r="AR551">
        <v>0</v>
      </c>
      <c r="AS551">
        <v>0</v>
      </c>
      <c r="AT551">
        <v>0</v>
      </c>
      <c r="AU551">
        <v>0</v>
      </c>
      <c r="AV551">
        <v>0</v>
      </c>
      <c r="AW551">
        <v>0</v>
      </c>
      <c r="AX551">
        <v>0</v>
      </c>
      <c r="AY551">
        <v>0</v>
      </c>
      <c r="AZ551">
        <v>0</v>
      </c>
      <c r="BA551">
        <v>0</v>
      </c>
      <c r="BB551">
        <v>0</v>
      </c>
      <c r="BC551">
        <v>0</v>
      </c>
      <c r="BD551">
        <v>0</v>
      </c>
      <c r="BE551">
        <v>0</v>
      </c>
      <c r="BF551">
        <v>0</v>
      </c>
      <c r="BG551">
        <v>0</v>
      </c>
      <c r="BH551">
        <v>1</v>
      </c>
      <c r="BI551">
        <v>0.4</v>
      </c>
      <c r="BJ551">
        <v>2</v>
      </c>
      <c r="BK551">
        <v>2</v>
      </c>
      <c r="BL551">
        <v>99.78</v>
      </c>
      <c r="BM551">
        <v>14.97</v>
      </c>
      <c r="BN551">
        <v>114.75</v>
      </c>
      <c r="BO551">
        <v>114.75</v>
      </c>
      <c r="BQ551" t="s">
        <v>717</v>
      </c>
      <c r="BR551" t="s">
        <v>383</v>
      </c>
      <c r="BS551" s="2">
        <v>44365</v>
      </c>
      <c r="BT551" s="3">
        <v>0.39513888888888887</v>
      </c>
      <c r="BU551" t="s">
        <v>257</v>
      </c>
      <c r="BV551" t="s">
        <v>79</v>
      </c>
      <c r="BY551">
        <v>9899.01</v>
      </c>
      <c r="BZ551" t="s">
        <v>151</v>
      </c>
      <c r="CA551" t="s">
        <v>719</v>
      </c>
      <c r="CC551" t="s">
        <v>715</v>
      </c>
      <c r="CD551">
        <v>2745</v>
      </c>
      <c r="CE551" t="s">
        <v>478</v>
      </c>
      <c r="CF551" s="2">
        <v>44367</v>
      </c>
      <c r="CI551">
        <v>1</v>
      </c>
      <c r="CJ551">
        <v>1</v>
      </c>
      <c r="CK551">
        <v>23</v>
      </c>
      <c r="CL551" t="s">
        <v>80</v>
      </c>
    </row>
    <row r="552" spans="1:90" x14ac:dyDescent="0.25">
      <c r="A552" t="s">
        <v>378</v>
      </c>
      <c r="B552" t="s">
        <v>379</v>
      </c>
      <c r="C552" t="s">
        <v>72</v>
      </c>
      <c r="E552" t="str">
        <f>"GAB2003773"</f>
        <v>GAB2003773</v>
      </c>
      <c r="F552" s="2">
        <v>44365</v>
      </c>
      <c r="G552">
        <v>202112</v>
      </c>
      <c r="H552" t="s">
        <v>127</v>
      </c>
      <c r="I552" t="s">
        <v>128</v>
      </c>
      <c r="J552" t="s">
        <v>380</v>
      </c>
      <c r="K552" t="s">
        <v>75</v>
      </c>
      <c r="L552" t="s">
        <v>127</v>
      </c>
      <c r="M552" t="s">
        <v>128</v>
      </c>
      <c r="N552" t="s">
        <v>773</v>
      </c>
      <c r="O552" t="s">
        <v>78</v>
      </c>
      <c r="P552" t="str">
        <f>"003809 003806                 "</f>
        <v xml:space="preserve">003809 003806                 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>
        <v>0</v>
      </c>
      <c r="AE552">
        <v>0</v>
      </c>
      <c r="AF552">
        <v>0</v>
      </c>
      <c r="AG552">
        <v>0</v>
      </c>
      <c r="AH552">
        <v>0</v>
      </c>
      <c r="AI552">
        <v>0</v>
      </c>
      <c r="AJ552">
        <v>0</v>
      </c>
      <c r="AK552">
        <v>7.52</v>
      </c>
      <c r="AL552">
        <v>0</v>
      </c>
      <c r="AM552">
        <v>0</v>
      </c>
      <c r="AN552">
        <v>0</v>
      </c>
      <c r="AO552">
        <v>0</v>
      </c>
      <c r="AP552">
        <v>0</v>
      </c>
      <c r="AQ552">
        <v>0</v>
      </c>
      <c r="AR552">
        <v>0</v>
      </c>
      <c r="AS552">
        <v>0</v>
      </c>
      <c r="AT552">
        <v>0</v>
      </c>
      <c r="AU552">
        <v>0</v>
      </c>
      <c r="AV552">
        <v>0</v>
      </c>
      <c r="AW552">
        <v>0</v>
      </c>
      <c r="AX552">
        <v>0</v>
      </c>
      <c r="AY552">
        <v>0</v>
      </c>
      <c r="AZ552">
        <v>0</v>
      </c>
      <c r="BA552">
        <v>0</v>
      </c>
      <c r="BB552">
        <v>0</v>
      </c>
      <c r="BC552">
        <v>0</v>
      </c>
      <c r="BD552">
        <v>0</v>
      </c>
      <c r="BE552">
        <v>0</v>
      </c>
      <c r="BF552">
        <v>0</v>
      </c>
      <c r="BG552">
        <v>0</v>
      </c>
      <c r="BH552">
        <v>1</v>
      </c>
      <c r="BI552">
        <v>0.2</v>
      </c>
      <c r="BJ552">
        <v>1.8</v>
      </c>
      <c r="BK552">
        <v>2</v>
      </c>
      <c r="BL552">
        <v>40.229999999999997</v>
      </c>
      <c r="BM552">
        <v>6.03</v>
      </c>
      <c r="BN552">
        <v>46.26</v>
      </c>
      <c r="BO552">
        <v>46.26</v>
      </c>
      <c r="BQ552" t="s">
        <v>431</v>
      </c>
      <c r="BR552" t="s">
        <v>383</v>
      </c>
      <c r="BS552" s="2">
        <v>44368</v>
      </c>
      <c r="BT552" s="3">
        <v>0.4458333333333333</v>
      </c>
      <c r="BU552" t="s">
        <v>310</v>
      </c>
      <c r="BV552" t="s">
        <v>80</v>
      </c>
      <c r="BW552" t="s">
        <v>111</v>
      </c>
      <c r="BX552" t="s">
        <v>136</v>
      </c>
      <c r="BY552">
        <v>9142.5</v>
      </c>
      <c r="CA552" t="s">
        <v>131</v>
      </c>
      <c r="CC552" t="s">
        <v>128</v>
      </c>
      <c r="CD552">
        <v>7441</v>
      </c>
      <c r="CE552" t="s">
        <v>515</v>
      </c>
      <c r="CF552" s="2">
        <v>44369</v>
      </c>
      <c r="CI552">
        <v>1</v>
      </c>
      <c r="CJ552">
        <v>1</v>
      </c>
      <c r="CK552">
        <v>22</v>
      </c>
      <c r="CL552" t="s">
        <v>80</v>
      </c>
    </row>
    <row r="553" spans="1:90" x14ac:dyDescent="0.25">
      <c r="A553" t="s">
        <v>378</v>
      </c>
      <c r="B553" t="s">
        <v>379</v>
      </c>
      <c r="C553" t="s">
        <v>72</v>
      </c>
      <c r="E553" t="str">
        <f>"GAB2003766"</f>
        <v>GAB2003766</v>
      </c>
      <c r="F553" s="2">
        <v>44365</v>
      </c>
      <c r="G553">
        <v>202112</v>
      </c>
      <c r="H553" t="s">
        <v>127</v>
      </c>
      <c r="I553" t="s">
        <v>128</v>
      </c>
      <c r="J553" t="s">
        <v>380</v>
      </c>
      <c r="K553" t="s">
        <v>75</v>
      </c>
      <c r="L553" t="s">
        <v>1190</v>
      </c>
      <c r="M553" t="s">
        <v>1191</v>
      </c>
      <c r="N553" t="s">
        <v>1523</v>
      </c>
      <c r="O553" t="s">
        <v>78</v>
      </c>
      <c r="P553" t="str">
        <f>"003808                        "</f>
        <v xml:space="preserve">003808                        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0</v>
      </c>
      <c r="AF553">
        <v>0</v>
      </c>
      <c r="AG553">
        <v>0</v>
      </c>
      <c r="AH553">
        <v>0</v>
      </c>
      <c r="AI553">
        <v>0</v>
      </c>
      <c r="AJ553">
        <v>0</v>
      </c>
      <c r="AK553">
        <v>18.66</v>
      </c>
      <c r="AL553">
        <v>0</v>
      </c>
      <c r="AM553">
        <v>0</v>
      </c>
      <c r="AN553">
        <v>0</v>
      </c>
      <c r="AO553">
        <v>0</v>
      </c>
      <c r="AP553">
        <v>0</v>
      </c>
      <c r="AQ553">
        <v>0</v>
      </c>
      <c r="AR553">
        <v>0</v>
      </c>
      <c r="AS553">
        <v>0</v>
      </c>
      <c r="AT553">
        <v>0</v>
      </c>
      <c r="AU553">
        <v>0</v>
      </c>
      <c r="AV553">
        <v>0</v>
      </c>
      <c r="AW553">
        <v>0</v>
      </c>
      <c r="AX553">
        <v>0</v>
      </c>
      <c r="AY553">
        <v>0</v>
      </c>
      <c r="AZ553">
        <v>0</v>
      </c>
      <c r="BA553">
        <v>0</v>
      </c>
      <c r="BB553">
        <v>0</v>
      </c>
      <c r="BC553">
        <v>0</v>
      </c>
      <c r="BD553">
        <v>0</v>
      </c>
      <c r="BE553">
        <v>0</v>
      </c>
      <c r="BF553">
        <v>0</v>
      </c>
      <c r="BG553">
        <v>0</v>
      </c>
      <c r="BH553">
        <v>1</v>
      </c>
      <c r="BI553">
        <v>0.1</v>
      </c>
      <c r="BJ553">
        <v>1.6</v>
      </c>
      <c r="BK553">
        <v>2</v>
      </c>
      <c r="BL553">
        <v>99.78</v>
      </c>
      <c r="BM553">
        <v>14.97</v>
      </c>
      <c r="BN553">
        <v>114.75</v>
      </c>
      <c r="BO553">
        <v>114.75</v>
      </c>
      <c r="BQ553" t="s">
        <v>1524</v>
      </c>
      <c r="BR553" t="s">
        <v>383</v>
      </c>
      <c r="BS553" s="2">
        <v>44368</v>
      </c>
      <c r="BT553" s="3">
        <v>0.47916666666666669</v>
      </c>
      <c r="BU553" t="s">
        <v>1525</v>
      </c>
      <c r="BV553" t="s">
        <v>79</v>
      </c>
      <c r="BY553">
        <v>8153.5</v>
      </c>
      <c r="CA553" t="s">
        <v>1195</v>
      </c>
      <c r="CC553" t="s">
        <v>1191</v>
      </c>
      <c r="CD553">
        <v>8801</v>
      </c>
      <c r="CE553" t="s">
        <v>921</v>
      </c>
      <c r="CF553" s="2">
        <v>44368</v>
      </c>
      <c r="CI553">
        <v>3</v>
      </c>
      <c r="CJ553">
        <v>1</v>
      </c>
      <c r="CK553">
        <v>23</v>
      </c>
      <c r="CL553" t="s">
        <v>80</v>
      </c>
    </row>
    <row r="554" spans="1:90" x14ac:dyDescent="0.25">
      <c r="A554" t="s">
        <v>378</v>
      </c>
      <c r="B554" t="s">
        <v>379</v>
      </c>
      <c r="C554" t="s">
        <v>72</v>
      </c>
      <c r="E554" t="str">
        <f>"GAB2003762"</f>
        <v>GAB2003762</v>
      </c>
      <c r="F554" s="2">
        <v>44365</v>
      </c>
      <c r="G554">
        <v>202112</v>
      </c>
      <c r="H554" t="s">
        <v>127</v>
      </c>
      <c r="I554" t="s">
        <v>128</v>
      </c>
      <c r="J554" t="s">
        <v>380</v>
      </c>
      <c r="K554" t="s">
        <v>75</v>
      </c>
      <c r="L554" t="s">
        <v>127</v>
      </c>
      <c r="M554" t="s">
        <v>128</v>
      </c>
      <c r="N554" t="s">
        <v>1526</v>
      </c>
      <c r="O554" t="s">
        <v>78</v>
      </c>
      <c r="P554" t="str">
        <f>"CT066723                      "</f>
        <v xml:space="preserve">CT066723                      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>
        <v>0</v>
      </c>
      <c r="AE554">
        <v>0</v>
      </c>
      <c r="AF554">
        <v>0</v>
      </c>
      <c r="AG554">
        <v>0</v>
      </c>
      <c r="AH554">
        <v>0</v>
      </c>
      <c r="AI554">
        <v>0</v>
      </c>
      <c r="AJ554">
        <v>0</v>
      </c>
      <c r="AK554">
        <v>7.52</v>
      </c>
      <c r="AL554">
        <v>0</v>
      </c>
      <c r="AM554">
        <v>0</v>
      </c>
      <c r="AN554">
        <v>0</v>
      </c>
      <c r="AO554">
        <v>0</v>
      </c>
      <c r="AP554">
        <v>0</v>
      </c>
      <c r="AQ554">
        <v>0</v>
      </c>
      <c r="AR554">
        <v>0</v>
      </c>
      <c r="AS554">
        <v>0</v>
      </c>
      <c r="AT554">
        <v>0</v>
      </c>
      <c r="AU554">
        <v>0</v>
      </c>
      <c r="AV554">
        <v>0</v>
      </c>
      <c r="AW554">
        <v>0</v>
      </c>
      <c r="AX554">
        <v>0</v>
      </c>
      <c r="AY554">
        <v>0</v>
      </c>
      <c r="AZ554">
        <v>0</v>
      </c>
      <c r="BA554">
        <v>0</v>
      </c>
      <c r="BB554">
        <v>0</v>
      </c>
      <c r="BC554">
        <v>0</v>
      </c>
      <c r="BD554">
        <v>0</v>
      </c>
      <c r="BE554">
        <v>0</v>
      </c>
      <c r="BF554">
        <v>0</v>
      </c>
      <c r="BG554">
        <v>0</v>
      </c>
      <c r="BH554">
        <v>1</v>
      </c>
      <c r="BI554">
        <v>0.2</v>
      </c>
      <c r="BJ554">
        <v>2.2999999999999998</v>
      </c>
      <c r="BK554">
        <v>3</v>
      </c>
      <c r="BL554">
        <v>40.229999999999997</v>
      </c>
      <c r="BM554">
        <v>6.03</v>
      </c>
      <c r="BN554">
        <v>46.26</v>
      </c>
      <c r="BO554">
        <v>46.26</v>
      </c>
      <c r="BQ554" t="s">
        <v>1527</v>
      </c>
      <c r="BR554" t="s">
        <v>383</v>
      </c>
      <c r="BS554" s="2">
        <v>44368</v>
      </c>
      <c r="BT554" s="3">
        <v>0.41736111111111113</v>
      </c>
      <c r="BU554" t="s">
        <v>1528</v>
      </c>
      <c r="BV554" t="s">
        <v>79</v>
      </c>
      <c r="BY554">
        <v>11466.84</v>
      </c>
      <c r="CA554" t="s">
        <v>236</v>
      </c>
      <c r="CC554" t="s">
        <v>128</v>
      </c>
      <c r="CD554">
        <v>7800</v>
      </c>
      <c r="CE554" t="s">
        <v>774</v>
      </c>
      <c r="CF554" s="2">
        <v>44369</v>
      </c>
      <c r="CI554">
        <v>1</v>
      </c>
      <c r="CJ554">
        <v>1</v>
      </c>
      <c r="CK554">
        <v>22</v>
      </c>
      <c r="CL554" t="s">
        <v>80</v>
      </c>
    </row>
    <row r="555" spans="1:90" x14ac:dyDescent="0.25">
      <c r="A555" t="s">
        <v>378</v>
      </c>
      <c r="B555" t="s">
        <v>379</v>
      </c>
      <c r="C555" t="s">
        <v>72</v>
      </c>
      <c r="E555" t="str">
        <f>"GAB2003750"</f>
        <v>GAB2003750</v>
      </c>
      <c r="F555" s="2">
        <v>44365</v>
      </c>
      <c r="G555">
        <v>202112</v>
      </c>
      <c r="H555" t="s">
        <v>127</v>
      </c>
      <c r="I555" t="s">
        <v>128</v>
      </c>
      <c r="J555" t="s">
        <v>380</v>
      </c>
      <c r="K555" t="s">
        <v>75</v>
      </c>
      <c r="L555" t="s">
        <v>100</v>
      </c>
      <c r="M555" t="s">
        <v>101</v>
      </c>
      <c r="N555" t="s">
        <v>931</v>
      </c>
      <c r="O555" t="s">
        <v>78</v>
      </c>
      <c r="P555" t="str">
        <f>"CT066710                      "</f>
        <v xml:space="preserve">CT066710                      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0</v>
      </c>
      <c r="AE555">
        <v>0</v>
      </c>
      <c r="AF555">
        <v>0</v>
      </c>
      <c r="AG555">
        <v>0</v>
      </c>
      <c r="AH555">
        <v>0</v>
      </c>
      <c r="AI555">
        <v>0</v>
      </c>
      <c r="AJ555">
        <v>0</v>
      </c>
      <c r="AK555">
        <v>14.44</v>
      </c>
      <c r="AL555">
        <v>0</v>
      </c>
      <c r="AM555">
        <v>0</v>
      </c>
      <c r="AN555">
        <v>0</v>
      </c>
      <c r="AO555">
        <v>0</v>
      </c>
      <c r="AP555">
        <v>0</v>
      </c>
      <c r="AQ555">
        <v>0</v>
      </c>
      <c r="AR555">
        <v>0</v>
      </c>
      <c r="AS555">
        <v>0</v>
      </c>
      <c r="AT555">
        <v>0</v>
      </c>
      <c r="AU555">
        <v>0</v>
      </c>
      <c r="AV555">
        <v>0</v>
      </c>
      <c r="AW555">
        <v>0</v>
      </c>
      <c r="AX555">
        <v>0</v>
      </c>
      <c r="AY555">
        <v>0</v>
      </c>
      <c r="AZ555">
        <v>0</v>
      </c>
      <c r="BA555">
        <v>0</v>
      </c>
      <c r="BB555">
        <v>0</v>
      </c>
      <c r="BC555">
        <v>0</v>
      </c>
      <c r="BD555">
        <v>0</v>
      </c>
      <c r="BE555">
        <v>0</v>
      </c>
      <c r="BF555">
        <v>0</v>
      </c>
      <c r="BG555">
        <v>0</v>
      </c>
      <c r="BH555">
        <v>1</v>
      </c>
      <c r="BI555">
        <v>0.4</v>
      </c>
      <c r="BJ555">
        <v>2.9</v>
      </c>
      <c r="BK555">
        <v>3</v>
      </c>
      <c r="BL555">
        <v>77.23</v>
      </c>
      <c r="BM555">
        <v>11.58</v>
      </c>
      <c r="BN555">
        <v>88.81</v>
      </c>
      <c r="BO555">
        <v>88.81</v>
      </c>
      <c r="BQ555" t="s">
        <v>853</v>
      </c>
      <c r="BR555" t="s">
        <v>383</v>
      </c>
      <c r="BS555" s="2">
        <v>44368</v>
      </c>
      <c r="BT555" s="3">
        <v>0.33333333333333331</v>
      </c>
      <c r="BU555" t="s">
        <v>1529</v>
      </c>
      <c r="BV555" t="s">
        <v>79</v>
      </c>
      <c r="BY555">
        <v>14686.4</v>
      </c>
      <c r="CA555" t="s">
        <v>132</v>
      </c>
      <c r="CC555" t="s">
        <v>101</v>
      </c>
      <c r="CD555">
        <v>3610</v>
      </c>
      <c r="CE555" t="s">
        <v>600</v>
      </c>
      <c r="CF555" s="2">
        <v>44368</v>
      </c>
      <c r="CI555">
        <v>1</v>
      </c>
      <c r="CJ555">
        <v>1</v>
      </c>
      <c r="CK555">
        <v>21</v>
      </c>
      <c r="CL555" t="s">
        <v>80</v>
      </c>
    </row>
    <row r="556" spans="1:90" x14ac:dyDescent="0.25">
      <c r="A556" t="s">
        <v>378</v>
      </c>
      <c r="B556" t="s">
        <v>379</v>
      </c>
      <c r="C556" t="s">
        <v>72</v>
      </c>
      <c r="E556" t="str">
        <f>"GAB2003774"</f>
        <v>GAB2003774</v>
      </c>
      <c r="F556" s="2">
        <v>44365</v>
      </c>
      <c r="G556">
        <v>202112</v>
      </c>
      <c r="H556" t="s">
        <v>127</v>
      </c>
      <c r="I556" t="s">
        <v>128</v>
      </c>
      <c r="J556" t="s">
        <v>380</v>
      </c>
      <c r="K556" t="s">
        <v>75</v>
      </c>
      <c r="L556" t="s">
        <v>123</v>
      </c>
      <c r="M556" t="s">
        <v>124</v>
      </c>
      <c r="N556" t="s">
        <v>631</v>
      </c>
      <c r="O556" t="s">
        <v>78</v>
      </c>
      <c r="P556" t="str">
        <f>"003810 003807                 "</f>
        <v xml:space="preserve">003810 003807                 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>
        <v>0</v>
      </c>
      <c r="AE556">
        <v>0</v>
      </c>
      <c r="AF556">
        <v>0</v>
      </c>
      <c r="AG556">
        <v>0</v>
      </c>
      <c r="AH556">
        <v>0</v>
      </c>
      <c r="AI556">
        <v>0</v>
      </c>
      <c r="AJ556">
        <v>0</v>
      </c>
      <c r="AK556">
        <v>12.04</v>
      </c>
      <c r="AL556">
        <v>0</v>
      </c>
      <c r="AM556">
        <v>0</v>
      </c>
      <c r="AN556">
        <v>0</v>
      </c>
      <c r="AO556">
        <v>0</v>
      </c>
      <c r="AP556">
        <v>0</v>
      </c>
      <c r="AQ556">
        <v>0</v>
      </c>
      <c r="AR556">
        <v>0</v>
      </c>
      <c r="AS556">
        <v>0</v>
      </c>
      <c r="AT556">
        <v>0</v>
      </c>
      <c r="AU556">
        <v>0</v>
      </c>
      <c r="AV556">
        <v>0</v>
      </c>
      <c r="AW556">
        <v>0</v>
      </c>
      <c r="AX556">
        <v>0</v>
      </c>
      <c r="AY556">
        <v>0</v>
      </c>
      <c r="AZ556">
        <v>0</v>
      </c>
      <c r="BA556">
        <v>0</v>
      </c>
      <c r="BB556">
        <v>0</v>
      </c>
      <c r="BC556">
        <v>0</v>
      </c>
      <c r="BD556">
        <v>0</v>
      </c>
      <c r="BE556">
        <v>0</v>
      </c>
      <c r="BF556">
        <v>0</v>
      </c>
      <c r="BG556">
        <v>0</v>
      </c>
      <c r="BH556">
        <v>1</v>
      </c>
      <c r="BI556">
        <v>0.4</v>
      </c>
      <c r="BJ556">
        <v>2.4</v>
      </c>
      <c r="BK556">
        <v>2.5</v>
      </c>
      <c r="BL556">
        <v>64.37</v>
      </c>
      <c r="BM556">
        <v>9.66</v>
      </c>
      <c r="BN556">
        <v>74.03</v>
      </c>
      <c r="BO556">
        <v>74.03</v>
      </c>
      <c r="BQ556" t="s">
        <v>632</v>
      </c>
      <c r="BR556" t="s">
        <v>383</v>
      </c>
      <c r="BS556" s="2">
        <v>44368</v>
      </c>
      <c r="BT556" s="3">
        <v>0.35416666666666669</v>
      </c>
      <c r="BU556" t="s">
        <v>633</v>
      </c>
      <c r="BV556" t="s">
        <v>79</v>
      </c>
      <c r="BY556">
        <v>12084</v>
      </c>
      <c r="CA556" t="s">
        <v>125</v>
      </c>
      <c r="CC556" t="s">
        <v>124</v>
      </c>
      <c r="CD556">
        <v>1541</v>
      </c>
      <c r="CE556" t="s">
        <v>478</v>
      </c>
      <c r="CF556" s="2">
        <v>44368</v>
      </c>
      <c r="CI556">
        <v>1</v>
      </c>
      <c r="CJ556">
        <v>1</v>
      </c>
      <c r="CK556">
        <v>21</v>
      </c>
      <c r="CL556" t="s">
        <v>80</v>
      </c>
    </row>
    <row r="557" spans="1:90" x14ac:dyDescent="0.25">
      <c r="A557" t="s">
        <v>378</v>
      </c>
      <c r="B557" t="s">
        <v>379</v>
      </c>
      <c r="C557" t="s">
        <v>72</v>
      </c>
      <c r="E557" t="str">
        <f>"GAB2003775"</f>
        <v>GAB2003775</v>
      </c>
      <c r="F557" s="2">
        <v>44365</v>
      </c>
      <c r="G557">
        <v>202112</v>
      </c>
      <c r="H557" t="s">
        <v>127</v>
      </c>
      <c r="I557" t="s">
        <v>128</v>
      </c>
      <c r="J557" t="s">
        <v>380</v>
      </c>
      <c r="K557" t="s">
        <v>75</v>
      </c>
      <c r="L557" t="s">
        <v>127</v>
      </c>
      <c r="M557" t="s">
        <v>128</v>
      </c>
      <c r="N557" t="s">
        <v>506</v>
      </c>
      <c r="O557" t="s">
        <v>78</v>
      </c>
      <c r="P557" t="str">
        <f>"CT066737                      "</f>
        <v xml:space="preserve">CT066737                      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>
        <v>0</v>
      </c>
      <c r="AE557">
        <v>0</v>
      </c>
      <c r="AF557">
        <v>0</v>
      </c>
      <c r="AG557">
        <v>0</v>
      </c>
      <c r="AH557">
        <v>0</v>
      </c>
      <c r="AI557">
        <v>0</v>
      </c>
      <c r="AJ557">
        <v>0</v>
      </c>
      <c r="AK557">
        <v>7.52</v>
      </c>
      <c r="AL557">
        <v>0</v>
      </c>
      <c r="AM557">
        <v>0</v>
      </c>
      <c r="AN557">
        <v>0</v>
      </c>
      <c r="AO557">
        <v>0</v>
      </c>
      <c r="AP557">
        <v>0</v>
      </c>
      <c r="AQ557">
        <v>0</v>
      </c>
      <c r="AR557">
        <v>0</v>
      </c>
      <c r="AS557">
        <v>0</v>
      </c>
      <c r="AT557">
        <v>0</v>
      </c>
      <c r="AU557">
        <v>0</v>
      </c>
      <c r="AV557">
        <v>0</v>
      </c>
      <c r="AW557">
        <v>0</v>
      </c>
      <c r="AX557">
        <v>0</v>
      </c>
      <c r="AY557">
        <v>0</v>
      </c>
      <c r="AZ557">
        <v>0</v>
      </c>
      <c r="BA557">
        <v>0</v>
      </c>
      <c r="BB557">
        <v>0</v>
      </c>
      <c r="BC557">
        <v>0</v>
      </c>
      <c r="BD557">
        <v>0</v>
      </c>
      <c r="BE557">
        <v>0</v>
      </c>
      <c r="BF557">
        <v>0</v>
      </c>
      <c r="BG557">
        <v>0</v>
      </c>
      <c r="BH557">
        <v>1</v>
      </c>
      <c r="BI557">
        <v>0.2</v>
      </c>
      <c r="BJ557">
        <v>2.4</v>
      </c>
      <c r="BK557">
        <v>3</v>
      </c>
      <c r="BL557">
        <v>40.229999999999997</v>
      </c>
      <c r="BM557">
        <v>6.03</v>
      </c>
      <c r="BN557">
        <v>46.26</v>
      </c>
      <c r="BO557">
        <v>46.26</v>
      </c>
      <c r="BQ557" t="s">
        <v>507</v>
      </c>
      <c r="BR557" t="s">
        <v>383</v>
      </c>
      <c r="BS557" s="2">
        <v>44368</v>
      </c>
      <c r="BT557" s="3">
        <v>0.41805555555555557</v>
      </c>
      <c r="BU557" t="s">
        <v>1530</v>
      </c>
      <c r="BV557" t="s">
        <v>79</v>
      </c>
      <c r="BY557">
        <v>12002.76</v>
      </c>
      <c r="CA557" t="s">
        <v>236</v>
      </c>
      <c r="CC557" t="s">
        <v>128</v>
      </c>
      <c r="CD557">
        <v>7800</v>
      </c>
      <c r="CE557" t="s">
        <v>774</v>
      </c>
      <c r="CF557" s="2">
        <v>44369</v>
      </c>
      <c r="CI557">
        <v>1</v>
      </c>
      <c r="CJ557">
        <v>1</v>
      </c>
      <c r="CK557">
        <v>22</v>
      </c>
      <c r="CL557" t="s">
        <v>80</v>
      </c>
    </row>
    <row r="558" spans="1:90" x14ac:dyDescent="0.25">
      <c r="A558" t="s">
        <v>378</v>
      </c>
      <c r="B558" t="s">
        <v>379</v>
      </c>
      <c r="C558" t="s">
        <v>72</v>
      </c>
      <c r="E558" t="str">
        <f>"GAB2003776"</f>
        <v>GAB2003776</v>
      </c>
      <c r="F558" s="2">
        <v>44365</v>
      </c>
      <c r="G558">
        <v>202112</v>
      </c>
      <c r="H558" t="s">
        <v>127</v>
      </c>
      <c r="I558" t="s">
        <v>128</v>
      </c>
      <c r="J558" t="s">
        <v>380</v>
      </c>
      <c r="K558" t="s">
        <v>75</v>
      </c>
      <c r="L558" t="s">
        <v>109</v>
      </c>
      <c r="M558" t="s">
        <v>110</v>
      </c>
      <c r="N558" t="s">
        <v>708</v>
      </c>
      <c r="O558" t="s">
        <v>78</v>
      </c>
      <c r="P558" t="str">
        <f>"003813                        "</f>
        <v xml:space="preserve">003813                        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>
        <v>0</v>
      </c>
      <c r="AE558">
        <v>0</v>
      </c>
      <c r="AF558">
        <v>0</v>
      </c>
      <c r="AG558">
        <v>0</v>
      </c>
      <c r="AH558">
        <v>0</v>
      </c>
      <c r="AI558">
        <v>0</v>
      </c>
      <c r="AJ558">
        <v>0</v>
      </c>
      <c r="AK558">
        <v>12.04</v>
      </c>
      <c r="AL558">
        <v>0</v>
      </c>
      <c r="AM558">
        <v>0</v>
      </c>
      <c r="AN558">
        <v>0</v>
      </c>
      <c r="AO558">
        <v>0</v>
      </c>
      <c r="AP558">
        <v>0</v>
      </c>
      <c r="AQ558">
        <v>0</v>
      </c>
      <c r="AR558">
        <v>0</v>
      </c>
      <c r="AS558">
        <v>0</v>
      </c>
      <c r="AT558">
        <v>0</v>
      </c>
      <c r="AU558">
        <v>0</v>
      </c>
      <c r="AV558">
        <v>0</v>
      </c>
      <c r="AW558">
        <v>0</v>
      </c>
      <c r="AX558">
        <v>0</v>
      </c>
      <c r="AY558">
        <v>0</v>
      </c>
      <c r="AZ558">
        <v>0</v>
      </c>
      <c r="BA558">
        <v>0</v>
      </c>
      <c r="BB558">
        <v>0</v>
      </c>
      <c r="BC558">
        <v>0</v>
      </c>
      <c r="BD558">
        <v>0</v>
      </c>
      <c r="BE558">
        <v>0</v>
      </c>
      <c r="BF558">
        <v>0</v>
      </c>
      <c r="BG558">
        <v>0</v>
      </c>
      <c r="BH558">
        <v>1</v>
      </c>
      <c r="BI558">
        <v>0.2</v>
      </c>
      <c r="BJ558">
        <v>2.2000000000000002</v>
      </c>
      <c r="BK558">
        <v>2.5</v>
      </c>
      <c r="BL558">
        <v>64.37</v>
      </c>
      <c r="BM558">
        <v>9.66</v>
      </c>
      <c r="BN558">
        <v>74.03</v>
      </c>
      <c r="BO558">
        <v>74.03</v>
      </c>
      <c r="BQ558" t="s">
        <v>523</v>
      </c>
      <c r="BR558" t="s">
        <v>383</v>
      </c>
      <c r="BS558" s="2">
        <v>44368</v>
      </c>
      <c r="BT558" s="3">
        <v>0.34791666666666665</v>
      </c>
      <c r="BU558" t="s">
        <v>1531</v>
      </c>
      <c r="BV558" t="s">
        <v>79</v>
      </c>
      <c r="BY558">
        <v>11149.95</v>
      </c>
      <c r="CA558" t="s">
        <v>354</v>
      </c>
      <c r="CC558" t="s">
        <v>110</v>
      </c>
      <c r="CD558">
        <v>2001</v>
      </c>
      <c r="CE558" t="s">
        <v>774</v>
      </c>
      <c r="CF558" s="2">
        <v>44368</v>
      </c>
      <c r="CI558">
        <v>1</v>
      </c>
      <c r="CJ558">
        <v>1</v>
      </c>
      <c r="CK558">
        <v>21</v>
      </c>
      <c r="CL558" t="s">
        <v>80</v>
      </c>
    </row>
    <row r="559" spans="1:90" x14ac:dyDescent="0.25">
      <c r="A559" t="s">
        <v>378</v>
      </c>
      <c r="B559" t="s">
        <v>379</v>
      </c>
      <c r="C559" t="s">
        <v>72</v>
      </c>
      <c r="E559" t="str">
        <f>"GAB2003777"</f>
        <v>GAB2003777</v>
      </c>
      <c r="F559" s="2">
        <v>44365</v>
      </c>
      <c r="G559">
        <v>202112</v>
      </c>
      <c r="H559" t="s">
        <v>127</v>
      </c>
      <c r="I559" t="s">
        <v>128</v>
      </c>
      <c r="J559" t="s">
        <v>380</v>
      </c>
      <c r="K559" t="s">
        <v>75</v>
      </c>
      <c r="L559" t="s">
        <v>107</v>
      </c>
      <c r="M559" t="s">
        <v>108</v>
      </c>
      <c r="N559" t="s">
        <v>516</v>
      </c>
      <c r="O559" t="s">
        <v>78</v>
      </c>
      <c r="P559" t="str">
        <f>"003814                        "</f>
        <v xml:space="preserve">003814                        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0</v>
      </c>
      <c r="AD559">
        <v>0</v>
      </c>
      <c r="AE559">
        <v>0</v>
      </c>
      <c r="AF559">
        <v>0</v>
      </c>
      <c r="AG559">
        <v>0</v>
      </c>
      <c r="AH559">
        <v>0</v>
      </c>
      <c r="AI559">
        <v>0</v>
      </c>
      <c r="AJ559">
        <v>0</v>
      </c>
      <c r="AK559">
        <v>12.04</v>
      </c>
      <c r="AL559">
        <v>0</v>
      </c>
      <c r="AM559">
        <v>0</v>
      </c>
      <c r="AN559">
        <v>0</v>
      </c>
      <c r="AO559">
        <v>0</v>
      </c>
      <c r="AP559">
        <v>0</v>
      </c>
      <c r="AQ559">
        <v>0</v>
      </c>
      <c r="AR559">
        <v>0</v>
      </c>
      <c r="AS559">
        <v>0</v>
      </c>
      <c r="AT559">
        <v>0</v>
      </c>
      <c r="AU559">
        <v>0</v>
      </c>
      <c r="AV559">
        <v>0</v>
      </c>
      <c r="AW559">
        <v>0</v>
      </c>
      <c r="AX559">
        <v>0</v>
      </c>
      <c r="AY559">
        <v>0</v>
      </c>
      <c r="AZ559">
        <v>0</v>
      </c>
      <c r="BA559">
        <v>0</v>
      </c>
      <c r="BB559">
        <v>0</v>
      </c>
      <c r="BC559">
        <v>0</v>
      </c>
      <c r="BD559">
        <v>0</v>
      </c>
      <c r="BE559">
        <v>0</v>
      </c>
      <c r="BF559">
        <v>0</v>
      </c>
      <c r="BG559">
        <v>0</v>
      </c>
      <c r="BH559">
        <v>1</v>
      </c>
      <c r="BI559">
        <v>0.3</v>
      </c>
      <c r="BJ559">
        <v>2.5</v>
      </c>
      <c r="BK559">
        <v>2.5</v>
      </c>
      <c r="BL559">
        <v>64.37</v>
      </c>
      <c r="BM559">
        <v>9.66</v>
      </c>
      <c r="BN559">
        <v>74.03</v>
      </c>
      <c r="BO559">
        <v>74.03</v>
      </c>
      <c r="BQ559" t="s">
        <v>705</v>
      </c>
      <c r="BR559" t="s">
        <v>383</v>
      </c>
      <c r="BS559" s="2">
        <v>44368</v>
      </c>
      <c r="BT559" s="3">
        <v>0.35555555555555557</v>
      </c>
      <c r="BU559" t="s">
        <v>212</v>
      </c>
      <c r="BV559" t="s">
        <v>79</v>
      </c>
      <c r="BY559">
        <v>12276.86</v>
      </c>
      <c r="CA559" t="s">
        <v>217</v>
      </c>
      <c r="CC559" t="s">
        <v>108</v>
      </c>
      <c r="CD559">
        <v>4000</v>
      </c>
      <c r="CE559" t="s">
        <v>464</v>
      </c>
      <c r="CF559" s="2">
        <v>44369</v>
      </c>
      <c r="CI559">
        <v>1</v>
      </c>
      <c r="CJ559">
        <v>1</v>
      </c>
      <c r="CK559">
        <v>21</v>
      </c>
      <c r="CL559" t="s">
        <v>80</v>
      </c>
    </row>
    <row r="560" spans="1:90" x14ac:dyDescent="0.25">
      <c r="A560" t="s">
        <v>378</v>
      </c>
      <c r="B560" t="s">
        <v>379</v>
      </c>
      <c r="C560" t="s">
        <v>72</v>
      </c>
      <c r="E560" t="str">
        <f>"GAB2003749"</f>
        <v>GAB2003749</v>
      </c>
      <c r="F560" s="2">
        <v>44365</v>
      </c>
      <c r="G560">
        <v>202112</v>
      </c>
      <c r="H560" t="s">
        <v>127</v>
      </c>
      <c r="I560" t="s">
        <v>128</v>
      </c>
      <c r="J560" t="s">
        <v>380</v>
      </c>
      <c r="K560" t="s">
        <v>75</v>
      </c>
      <c r="L560" t="s">
        <v>83</v>
      </c>
      <c r="M560" t="s">
        <v>84</v>
      </c>
      <c r="N560" t="s">
        <v>1532</v>
      </c>
      <c r="O560" t="s">
        <v>78</v>
      </c>
      <c r="P560" t="str">
        <f>"CT066709                      "</f>
        <v xml:space="preserve">CT066709                      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>
        <v>0</v>
      </c>
      <c r="AE560">
        <v>0</v>
      </c>
      <c r="AF560">
        <v>0</v>
      </c>
      <c r="AG560">
        <v>0</v>
      </c>
      <c r="AH560">
        <v>0</v>
      </c>
      <c r="AI560">
        <v>0</v>
      </c>
      <c r="AJ560">
        <v>0</v>
      </c>
      <c r="AK560">
        <v>12.04</v>
      </c>
      <c r="AL560">
        <v>0</v>
      </c>
      <c r="AM560">
        <v>0</v>
      </c>
      <c r="AN560">
        <v>0</v>
      </c>
      <c r="AO560">
        <v>0</v>
      </c>
      <c r="AP560">
        <v>0</v>
      </c>
      <c r="AQ560">
        <v>0</v>
      </c>
      <c r="AR560">
        <v>0</v>
      </c>
      <c r="AS560">
        <v>0</v>
      </c>
      <c r="AT560">
        <v>0</v>
      </c>
      <c r="AU560">
        <v>0</v>
      </c>
      <c r="AV560">
        <v>0</v>
      </c>
      <c r="AW560">
        <v>0</v>
      </c>
      <c r="AX560">
        <v>0</v>
      </c>
      <c r="AY560">
        <v>0</v>
      </c>
      <c r="AZ560">
        <v>0</v>
      </c>
      <c r="BA560">
        <v>0</v>
      </c>
      <c r="BB560">
        <v>0</v>
      </c>
      <c r="BC560">
        <v>0</v>
      </c>
      <c r="BD560">
        <v>0</v>
      </c>
      <c r="BE560">
        <v>0</v>
      </c>
      <c r="BF560">
        <v>0</v>
      </c>
      <c r="BG560">
        <v>0</v>
      </c>
      <c r="BH560">
        <v>1</v>
      </c>
      <c r="BI560">
        <v>0.2</v>
      </c>
      <c r="BJ560">
        <v>2.2999999999999998</v>
      </c>
      <c r="BK560">
        <v>2.5</v>
      </c>
      <c r="BL560">
        <v>64.37</v>
      </c>
      <c r="BM560">
        <v>9.66</v>
      </c>
      <c r="BN560">
        <v>74.03</v>
      </c>
      <c r="BO560">
        <v>74.03</v>
      </c>
      <c r="BQ560" t="s">
        <v>635</v>
      </c>
      <c r="BR560" t="s">
        <v>383</v>
      </c>
      <c r="BS560" s="2">
        <v>44369</v>
      </c>
      <c r="BT560" s="3">
        <v>0.44444444444444442</v>
      </c>
      <c r="BU560" t="s">
        <v>1533</v>
      </c>
      <c r="BV560" t="s">
        <v>80</v>
      </c>
      <c r="BW560" t="s">
        <v>161</v>
      </c>
      <c r="BX560" t="s">
        <v>89</v>
      </c>
      <c r="BY560">
        <v>11661.38</v>
      </c>
      <c r="CA560" t="s">
        <v>85</v>
      </c>
      <c r="CC560" t="s">
        <v>84</v>
      </c>
      <c r="CD560">
        <v>3201</v>
      </c>
      <c r="CE560" t="s">
        <v>515</v>
      </c>
      <c r="CF560" s="2">
        <v>44370</v>
      </c>
      <c r="CI560">
        <v>1</v>
      </c>
      <c r="CJ560">
        <v>2</v>
      </c>
      <c r="CK560">
        <v>21</v>
      </c>
      <c r="CL560" t="s">
        <v>80</v>
      </c>
    </row>
    <row r="561" spans="1:90" x14ac:dyDescent="0.25">
      <c r="A561" t="s">
        <v>378</v>
      </c>
      <c r="B561" t="s">
        <v>379</v>
      </c>
      <c r="C561" t="s">
        <v>72</v>
      </c>
      <c r="E561" t="str">
        <f>"009941030485"</f>
        <v>009941030485</v>
      </c>
      <c r="F561" s="2">
        <v>44365</v>
      </c>
      <c r="G561">
        <v>202112</v>
      </c>
      <c r="H561" t="s">
        <v>76</v>
      </c>
      <c r="I561" t="s">
        <v>77</v>
      </c>
      <c r="J561" t="s">
        <v>1534</v>
      </c>
      <c r="K561" t="s">
        <v>75</v>
      </c>
      <c r="L561" t="s">
        <v>235</v>
      </c>
      <c r="M561" t="s">
        <v>128</v>
      </c>
      <c r="N561" t="s">
        <v>1535</v>
      </c>
      <c r="O561" t="s">
        <v>230</v>
      </c>
      <c r="P561" t="str">
        <f>"NA                            "</f>
        <v xml:space="preserve">NA                            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>
        <v>0</v>
      </c>
      <c r="AE561">
        <v>0</v>
      </c>
      <c r="AF561">
        <v>0</v>
      </c>
      <c r="AG561">
        <v>0</v>
      </c>
      <c r="AH561">
        <v>0</v>
      </c>
      <c r="AI561">
        <v>0</v>
      </c>
      <c r="AJ561">
        <v>0</v>
      </c>
      <c r="AK561">
        <v>0</v>
      </c>
      <c r="AL561">
        <v>0</v>
      </c>
      <c r="AM561">
        <v>244.24</v>
      </c>
      <c r="AN561">
        <v>0</v>
      </c>
      <c r="AO561">
        <v>0</v>
      </c>
      <c r="AP561">
        <v>0</v>
      </c>
      <c r="AQ561">
        <v>0</v>
      </c>
      <c r="AR561">
        <v>0</v>
      </c>
      <c r="AS561">
        <v>0</v>
      </c>
      <c r="AT561">
        <v>0</v>
      </c>
      <c r="AU561">
        <v>0</v>
      </c>
      <c r="AV561">
        <v>0</v>
      </c>
      <c r="AW561">
        <v>0</v>
      </c>
      <c r="AX561">
        <v>0</v>
      </c>
      <c r="AY561">
        <v>0</v>
      </c>
      <c r="AZ561">
        <v>0</v>
      </c>
      <c r="BA561">
        <v>0</v>
      </c>
      <c r="BB561">
        <v>0</v>
      </c>
      <c r="BC561">
        <v>0</v>
      </c>
      <c r="BD561">
        <v>0</v>
      </c>
      <c r="BE561">
        <v>0</v>
      </c>
      <c r="BF561">
        <v>0</v>
      </c>
      <c r="BG561">
        <v>0</v>
      </c>
      <c r="BH561">
        <v>1</v>
      </c>
      <c r="BI561">
        <v>281</v>
      </c>
      <c r="BJ561">
        <v>45</v>
      </c>
      <c r="BK561">
        <v>281</v>
      </c>
      <c r="BL561">
        <v>1311.17</v>
      </c>
      <c r="BM561">
        <v>196.68</v>
      </c>
      <c r="BN561">
        <v>1507.85</v>
      </c>
      <c r="BO561">
        <v>1507.85</v>
      </c>
      <c r="BQ561" t="s">
        <v>349</v>
      </c>
      <c r="BR561" t="s">
        <v>349</v>
      </c>
      <c r="BS561" s="2">
        <v>44368</v>
      </c>
      <c r="BT561" s="3">
        <v>0.5541666666666667</v>
      </c>
      <c r="BU561" t="s">
        <v>1536</v>
      </c>
      <c r="BV561" t="s">
        <v>79</v>
      </c>
      <c r="BY561">
        <v>225000</v>
      </c>
      <c r="CA561" t="s">
        <v>130</v>
      </c>
      <c r="CC561" t="s">
        <v>128</v>
      </c>
      <c r="CD561">
        <v>7460</v>
      </c>
      <c r="CE561" t="s">
        <v>99</v>
      </c>
      <c r="CF561" s="2">
        <v>44369</v>
      </c>
      <c r="CI561">
        <v>2</v>
      </c>
      <c r="CJ561">
        <v>1</v>
      </c>
      <c r="CK561" t="s">
        <v>234</v>
      </c>
      <c r="CL561" t="s">
        <v>80</v>
      </c>
    </row>
    <row r="564" spans="1:90" x14ac:dyDescent="0.25">
      <c r="F564" s="2"/>
      <c r="BS564" s="2"/>
      <c r="BT564" s="3"/>
      <c r="CF564" s="2"/>
    </row>
    <row r="565" spans="1:90" x14ac:dyDescent="0.25">
      <c r="F565" s="2"/>
      <c r="BS565" s="2"/>
      <c r="BT565" s="3"/>
      <c r="CF565" s="2"/>
    </row>
    <row r="566" spans="1:90" x14ac:dyDescent="0.25">
      <c r="F566" s="2"/>
      <c r="BS566" s="2"/>
      <c r="BT566" s="3"/>
      <c r="CF566" s="2"/>
    </row>
    <row r="567" spans="1:90" x14ac:dyDescent="0.25">
      <c r="F567" s="2"/>
      <c r="BS567" s="2"/>
      <c r="BT567" s="3"/>
      <c r="CF567" s="2"/>
    </row>
    <row r="568" spans="1:90" x14ac:dyDescent="0.25">
      <c r="F568" s="2"/>
      <c r="BS568" s="2"/>
      <c r="BT568" s="3"/>
      <c r="CF568" s="2"/>
    </row>
    <row r="569" spans="1:90" x14ac:dyDescent="0.25">
      <c r="F569" s="2"/>
      <c r="BS569" s="2"/>
      <c r="BT569" s="3"/>
      <c r="CF569" s="2"/>
    </row>
    <row r="570" spans="1:90" x14ac:dyDescent="0.25">
      <c r="F570" s="2"/>
      <c r="BS570" s="2"/>
      <c r="BT570" s="3"/>
      <c r="CF570" s="2"/>
    </row>
    <row r="571" spans="1:90" x14ac:dyDescent="0.25">
      <c r="F571" s="2"/>
      <c r="BS571" s="2"/>
      <c r="BT571" s="3"/>
      <c r="CF571" s="2"/>
    </row>
    <row r="572" spans="1:90" x14ac:dyDescent="0.25">
      <c r="F572" s="2"/>
      <c r="BS572" s="2"/>
      <c r="BT572" s="3"/>
      <c r="CF572" s="2"/>
    </row>
    <row r="573" spans="1:90" x14ac:dyDescent="0.25">
      <c r="F573" s="2"/>
      <c r="BS573" s="2"/>
      <c r="BT573" s="3"/>
      <c r="CF573" s="2"/>
    </row>
    <row r="574" spans="1:90" x14ac:dyDescent="0.25">
      <c r="F574" s="2"/>
      <c r="BS574" s="2"/>
      <c r="BT574" s="3"/>
      <c r="CF574" s="2"/>
    </row>
    <row r="575" spans="1:90" x14ac:dyDescent="0.25">
      <c r="F575" s="2"/>
      <c r="BS575" s="2"/>
      <c r="BT575" s="3"/>
      <c r="CF575" s="2"/>
    </row>
    <row r="576" spans="1:90" x14ac:dyDescent="0.25">
      <c r="F576" s="2"/>
      <c r="BS576" s="2"/>
      <c r="BT576" s="3"/>
      <c r="CF576" s="2"/>
    </row>
    <row r="577" spans="6:84" x14ac:dyDescent="0.25">
      <c r="F577" s="2"/>
      <c r="BS577" s="2"/>
      <c r="BT577" s="3"/>
      <c r="CF577" s="2"/>
    </row>
    <row r="578" spans="6:84" x14ac:dyDescent="0.25">
      <c r="F578" s="2"/>
      <c r="BS578" s="2"/>
      <c r="BT578" s="3"/>
      <c r="CF578" s="2"/>
    </row>
    <row r="579" spans="6:84" x14ac:dyDescent="0.25">
      <c r="F579" s="2"/>
      <c r="BS579" s="2"/>
      <c r="BT579" s="3"/>
      <c r="CF579" s="2"/>
    </row>
    <row r="580" spans="6:84" x14ac:dyDescent="0.25">
      <c r="F580" s="2"/>
      <c r="BS580" s="2"/>
      <c r="BT580" s="3"/>
      <c r="CF580" s="2"/>
    </row>
    <row r="581" spans="6:84" x14ac:dyDescent="0.25">
      <c r="F581" s="2"/>
      <c r="BS581" s="2"/>
      <c r="BT581" s="3"/>
      <c r="CF581" s="2"/>
    </row>
    <row r="582" spans="6:84" x14ac:dyDescent="0.25">
      <c r="F582" s="2"/>
      <c r="BS582" s="2"/>
      <c r="BT582" s="3"/>
      <c r="CF582" s="2"/>
    </row>
    <row r="583" spans="6:84" x14ac:dyDescent="0.25">
      <c r="F583" s="2"/>
      <c r="BS583" s="2"/>
      <c r="BT583" s="3"/>
      <c r="CF583" s="2"/>
    </row>
    <row r="584" spans="6:84" x14ac:dyDescent="0.25">
      <c r="F584" s="2"/>
      <c r="BS584" s="2"/>
      <c r="BT584" s="3"/>
      <c r="CF584" s="2"/>
    </row>
    <row r="585" spans="6:84" x14ac:dyDescent="0.25">
      <c r="F585" s="2"/>
      <c r="BS585" s="2"/>
      <c r="BT585" s="3"/>
      <c r="CF585" s="2"/>
    </row>
    <row r="586" spans="6:84" x14ac:dyDescent="0.25">
      <c r="F586" s="2"/>
      <c r="BS586" s="2"/>
      <c r="BT586" s="3"/>
      <c r="CF586" s="2"/>
    </row>
    <row r="587" spans="6:84" x14ac:dyDescent="0.25">
      <c r="F587" s="2"/>
      <c r="BS587" s="2"/>
      <c r="BT587" s="3"/>
      <c r="CF587" s="2"/>
    </row>
    <row r="588" spans="6:84" x14ac:dyDescent="0.25">
      <c r="F588" s="2"/>
      <c r="BS588" s="2"/>
      <c r="BT588" s="3"/>
      <c r="CF588" s="2"/>
    </row>
    <row r="589" spans="6:84" x14ac:dyDescent="0.25">
      <c r="F589" s="2"/>
      <c r="BS589" s="2"/>
      <c r="BT589" s="3"/>
      <c r="CF589" s="2"/>
    </row>
    <row r="590" spans="6:84" x14ac:dyDescent="0.25">
      <c r="F590" s="2"/>
      <c r="BS590" s="2"/>
      <c r="BT590" s="3"/>
      <c r="CF590" s="2"/>
    </row>
    <row r="591" spans="6:84" x14ac:dyDescent="0.25">
      <c r="F591" s="2"/>
      <c r="BS591" s="2"/>
      <c r="BT591" s="3"/>
      <c r="CF591" s="2"/>
    </row>
    <row r="592" spans="6:84" x14ac:dyDescent="0.25">
      <c r="F592" s="2"/>
      <c r="BS592" s="2"/>
      <c r="BT592" s="3"/>
      <c r="CF592" s="2"/>
    </row>
    <row r="593" spans="6:84" x14ac:dyDescent="0.25">
      <c r="F593" s="2"/>
      <c r="BS593" s="2"/>
      <c r="BT593" s="3"/>
      <c r="CF593" s="2"/>
    </row>
    <row r="594" spans="6:84" x14ac:dyDescent="0.25">
      <c r="F594" s="2"/>
      <c r="BS594" s="2"/>
      <c r="BT594" s="3"/>
      <c r="CF594" s="2"/>
    </row>
    <row r="595" spans="6:84" x14ac:dyDescent="0.25">
      <c r="F595" s="2"/>
      <c r="BS595" s="2"/>
      <c r="BT595" s="3"/>
      <c r="CF595" s="2"/>
    </row>
    <row r="596" spans="6:84" x14ac:dyDescent="0.25">
      <c r="F596" s="2"/>
      <c r="BS596" s="2"/>
      <c r="BT596" s="3"/>
      <c r="CF596" s="2"/>
    </row>
    <row r="597" spans="6:84" x14ac:dyDescent="0.25">
      <c r="F597" s="2"/>
      <c r="BS597" s="2"/>
      <c r="BT597" s="3"/>
      <c r="CF597" s="2"/>
    </row>
    <row r="598" spans="6:84" x14ac:dyDescent="0.25">
      <c r="F598" s="2"/>
    </row>
    <row r="599" spans="6:84" x14ac:dyDescent="0.25">
      <c r="F599" s="2"/>
      <c r="BS599" s="2"/>
      <c r="BT599" s="3"/>
      <c r="CF599" s="2"/>
    </row>
    <row r="600" spans="6:84" x14ac:dyDescent="0.25">
      <c r="F600" s="2"/>
    </row>
    <row r="601" spans="6:84" x14ac:dyDescent="0.25">
      <c r="F601" s="2"/>
      <c r="BS601" s="2"/>
      <c r="BT601" s="3"/>
      <c r="CF601" s="2"/>
    </row>
    <row r="602" spans="6:84" x14ac:dyDescent="0.25">
      <c r="F602" s="2"/>
      <c r="BS602" s="2"/>
      <c r="BT602" s="3"/>
    </row>
    <row r="603" spans="6:84" x14ac:dyDescent="0.25">
      <c r="F603" s="2"/>
      <c r="BS603" s="2"/>
      <c r="BT603" s="3"/>
      <c r="CF603" s="2"/>
    </row>
    <row r="604" spans="6:84" x14ac:dyDescent="0.25">
      <c r="F604" s="2"/>
      <c r="BS604" s="2"/>
      <c r="BT604" s="3"/>
    </row>
    <row r="605" spans="6:84" x14ac:dyDescent="0.25">
      <c r="F605" s="2"/>
      <c r="BS605" s="2"/>
      <c r="BT605" s="3"/>
      <c r="CF605" s="2"/>
    </row>
    <row r="606" spans="6:84" x14ac:dyDescent="0.25">
      <c r="F606" s="2"/>
      <c r="BS606" s="2"/>
      <c r="BT606" s="3"/>
      <c r="CF606" s="2"/>
    </row>
    <row r="607" spans="6:84" x14ac:dyDescent="0.25">
      <c r="F607" s="2"/>
      <c r="BS607" s="2"/>
      <c r="BT607" s="3"/>
    </row>
    <row r="608" spans="6:84" x14ac:dyDescent="0.25">
      <c r="F608" s="2"/>
      <c r="BS608" s="2"/>
      <c r="BT608" s="3"/>
      <c r="CF608" s="2"/>
    </row>
    <row r="609" spans="6:84" x14ac:dyDescent="0.25">
      <c r="F609" s="2"/>
      <c r="BS609" s="2"/>
      <c r="BT609" s="3"/>
      <c r="CF609" s="2"/>
    </row>
    <row r="610" spans="6:84" x14ac:dyDescent="0.25">
      <c r="F610" s="2"/>
      <c r="BS610" s="2"/>
      <c r="BT610" s="3"/>
    </row>
    <row r="611" spans="6:84" x14ac:dyDescent="0.25">
      <c r="F611" s="2"/>
    </row>
    <row r="612" spans="6:84" x14ac:dyDescent="0.25">
      <c r="F612" s="2"/>
      <c r="BS612" s="2"/>
      <c r="BT612" s="3"/>
    </row>
    <row r="613" spans="6:84" x14ac:dyDescent="0.25">
      <c r="F613" s="2"/>
      <c r="BS613" s="2"/>
      <c r="BT613" s="3"/>
      <c r="CF613" s="2"/>
    </row>
    <row r="614" spans="6:84" x14ac:dyDescent="0.25">
      <c r="F614" s="2"/>
      <c r="BS614" s="2"/>
      <c r="BT614" s="3"/>
      <c r="CF614" s="2"/>
    </row>
    <row r="615" spans="6:84" x14ac:dyDescent="0.25">
      <c r="F615" s="2"/>
      <c r="BS615" s="2"/>
      <c r="BT615" s="3"/>
      <c r="CF615" s="2"/>
    </row>
    <row r="616" spans="6:84" x14ac:dyDescent="0.25">
      <c r="F616" s="2"/>
      <c r="BS616" s="2"/>
      <c r="BT616" s="3"/>
      <c r="CF616" s="2"/>
    </row>
    <row r="617" spans="6:84" x14ac:dyDescent="0.25">
      <c r="F617" s="2"/>
      <c r="BS617" s="2"/>
      <c r="BT617" s="3"/>
      <c r="CF617" s="2"/>
    </row>
    <row r="618" spans="6:84" x14ac:dyDescent="0.25">
      <c r="F618" s="2"/>
      <c r="BS618" s="2"/>
      <c r="BT618" s="3"/>
      <c r="CF618" s="2"/>
    </row>
    <row r="619" spans="6:84" x14ac:dyDescent="0.25">
      <c r="F619" s="2"/>
      <c r="BS619" s="2"/>
      <c r="BT619" s="3"/>
      <c r="CF619" s="2"/>
    </row>
    <row r="620" spans="6:84" x14ac:dyDescent="0.25">
      <c r="F620" s="2"/>
      <c r="BS620" s="2"/>
      <c r="BT620" s="3"/>
      <c r="CF620" s="2"/>
    </row>
    <row r="621" spans="6:84" x14ac:dyDescent="0.25">
      <c r="F621" s="2"/>
      <c r="BS621" s="2"/>
      <c r="BT621" s="3"/>
      <c r="CF621" s="2"/>
    </row>
    <row r="622" spans="6:84" x14ac:dyDescent="0.25">
      <c r="F622" s="2"/>
    </row>
    <row r="623" spans="6:84" x14ac:dyDescent="0.25">
      <c r="F623" s="2"/>
    </row>
    <row r="624" spans="6:84" x14ac:dyDescent="0.25">
      <c r="F624" s="2"/>
    </row>
    <row r="625" spans="6:84" x14ac:dyDescent="0.25">
      <c r="F625" s="2"/>
    </row>
    <row r="626" spans="6:84" x14ac:dyDescent="0.25">
      <c r="F626" s="2"/>
      <c r="BS626" s="2"/>
      <c r="BT626" s="3"/>
    </row>
    <row r="627" spans="6:84" x14ac:dyDescent="0.25">
      <c r="F627" s="2"/>
    </row>
    <row r="628" spans="6:84" x14ac:dyDescent="0.25">
      <c r="F628" s="2"/>
    </row>
    <row r="629" spans="6:84" x14ac:dyDescent="0.25">
      <c r="F629" s="2"/>
    </row>
    <row r="630" spans="6:84" x14ac:dyDescent="0.25">
      <c r="F630" s="2"/>
    </row>
    <row r="631" spans="6:84" x14ac:dyDescent="0.25">
      <c r="F631" s="2"/>
      <c r="BS631" s="2"/>
      <c r="BT631" s="3"/>
    </row>
    <row r="632" spans="6:84" x14ac:dyDescent="0.25">
      <c r="F632" s="2"/>
    </row>
    <row r="633" spans="6:84" x14ac:dyDescent="0.25">
      <c r="F633" s="2"/>
    </row>
    <row r="634" spans="6:84" x14ac:dyDescent="0.25">
      <c r="F634" s="2"/>
      <c r="BS634" s="2"/>
      <c r="BT634" s="3"/>
      <c r="CF634" s="2"/>
    </row>
    <row r="635" spans="6:84" x14ac:dyDescent="0.25">
      <c r="F635" s="2"/>
      <c r="BS635" s="2"/>
      <c r="BT635" s="3"/>
      <c r="CF635" s="2"/>
    </row>
    <row r="636" spans="6:84" x14ac:dyDescent="0.25">
      <c r="F636" s="2"/>
      <c r="BS636" s="2"/>
      <c r="BT636" s="3"/>
      <c r="CF636" s="2"/>
    </row>
    <row r="637" spans="6:84" x14ac:dyDescent="0.25">
      <c r="F637" s="2"/>
      <c r="BS637" s="2"/>
      <c r="BT637" s="3"/>
      <c r="CF637" s="2"/>
    </row>
    <row r="638" spans="6:84" x14ac:dyDescent="0.25">
      <c r="F638" s="2"/>
      <c r="BS638" s="2"/>
      <c r="BT638" s="3"/>
      <c r="CF638" s="2"/>
    </row>
    <row r="639" spans="6:84" x14ac:dyDescent="0.25">
      <c r="F639" s="2"/>
      <c r="BS639" s="2"/>
      <c r="BT639" s="3"/>
      <c r="CF639" s="2"/>
    </row>
    <row r="640" spans="6:84" x14ac:dyDescent="0.25">
      <c r="F640" s="2"/>
      <c r="BS640" s="2"/>
      <c r="BT640" s="3"/>
      <c r="CF640" s="2"/>
    </row>
    <row r="641" spans="6:84" x14ac:dyDescent="0.25">
      <c r="F641" s="2"/>
      <c r="BS641" s="2"/>
      <c r="BT641" s="3"/>
      <c r="CF641" s="2"/>
    </row>
    <row r="642" spans="6:84" x14ac:dyDescent="0.25">
      <c r="F642" s="2"/>
      <c r="BS642" s="2"/>
      <c r="BT642" s="3"/>
    </row>
    <row r="643" spans="6:84" x14ac:dyDescent="0.25">
      <c r="F643" s="2"/>
      <c r="BS643" s="2"/>
      <c r="BT643" s="3"/>
      <c r="CF643" s="2"/>
    </row>
    <row r="644" spans="6:84" x14ac:dyDescent="0.25">
      <c r="F644" s="2"/>
      <c r="BS644" s="2"/>
      <c r="BT644" s="3"/>
      <c r="CF644" s="2"/>
    </row>
    <row r="645" spans="6:84" x14ac:dyDescent="0.25">
      <c r="F645" s="2"/>
      <c r="BS645" s="2"/>
      <c r="BT645" s="3"/>
      <c r="CF645" s="2"/>
    </row>
    <row r="646" spans="6:84" x14ac:dyDescent="0.25">
      <c r="F646" s="2"/>
      <c r="BS646" s="2"/>
      <c r="BT646" s="3"/>
      <c r="CF646" s="2"/>
    </row>
    <row r="647" spans="6:84" x14ac:dyDescent="0.25">
      <c r="F647" s="2"/>
      <c r="BS647" s="2"/>
      <c r="BT647" s="3"/>
      <c r="CF647" s="2"/>
    </row>
    <row r="648" spans="6:84" x14ac:dyDescent="0.25">
      <c r="F648" s="2"/>
      <c r="BS648" s="2"/>
      <c r="BT648" s="3"/>
      <c r="CF648" s="2"/>
    </row>
    <row r="649" spans="6:84" x14ac:dyDescent="0.25">
      <c r="F649" s="2"/>
      <c r="BS649" s="2"/>
      <c r="BT649" s="3"/>
      <c r="CF649" s="2"/>
    </row>
    <row r="650" spans="6:84" x14ac:dyDescent="0.25">
      <c r="F650" s="2"/>
      <c r="BS650" s="2"/>
      <c r="BT650" s="3"/>
      <c r="CF650" s="2"/>
    </row>
    <row r="651" spans="6:84" x14ac:dyDescent="0.25">
      <c r="F651" s="2"/>
      <c r="BS651" s="2"/>
      <c r="BT651" s="3"/>
      <c r="CF651" s="2"/>
    </row>
    <row r="652" spans="6:84" x14ac:dyDescent="0.25">
      <c r="F652" s="2"/>
      <c r="BS652" s="2"/>
      <c r="BT652" s="3"/>
      <c r="CF652" s="2"/>
    </row>
    <row r="653" spans="6:84" x14ac:dyDescent="0.25">
      <c r="F653" s="2"/>
      <c r="BS653" s="2"/>
      <c r="BT653" s="3"/>
      <c r="CF653" s="2"/>
    </row>
    <row r="654" spans="6:84" x14ac:dyDescent="0.25">
      <c r="F654" s="2"/>
      <c r="BS654" s="2"/>
      <c r="BT654" s="3"/>
      <c r="CF654" s="2"/>
    </row>
    <row r="655" spans="6:84" x14ac:dyDescent="0.25">
      <c r="F655" s="2"/>
      <c r="BS655" s="2"/>
      <c r="BT655" s="3"/>
      <c r="CF655" s="2"/>
    </row>
    <row r="656" spans="6:84" x14ac:dyDescent="0.25">
      <c r="F656" s="2"/>
      <c r="BS656" s="2"/>
      <c r="BT656" s="3"/>
      <c r="CF656" s="2"/>
    </row>
    <row r="657" spans="6:84" x14ac:dyDescent="0.25">
      <c r="F657" s="2"/>
      <c r="BS657" s="2"/>
      <c r="BT657" s="3"/>
      <c r="CF657" s="2"/>
    </row>
    <row r="658" spans="6:84" x14ac:dyDescent="0.25">
      <c r="F658" s="2"/>
      <c r="BS658" s="2"/>
      <c r="BT658" s="3"/>
      <c r="CF658" s="2"/>
    </row>
    <row r="659" spans="6:84" x14ac:dyDescent="0.25">
      <c r="F659" s="2"/>
      <c r="BS659" s="2"/>
      <c r="BT659" s="3"/>
      <c r="CF659" s="2"/>
    </row>
    <row r="660" spans="6:84" x14ac:dyDescent="0.25">
      <c r="F660" s="2"/>
      <c r="BS660" s="2"/>
      <c r="BT660" s="3"/>
      <c r="CF660" s="2"/>
    </row>
    <row r="661" spans="6:84" x14ac:dyDescent="0.25">
      <c r="F661" s="2"/>
      <c r="BS661" s="2"/>
      <c r="BT661" s="3"/>
      <c r="CF661" s="2"/>
    </row>
    <row r="662" spans="6:84" x14ac:dyDescent="0.25">
      <c r="F662" s="2"/>
      <c r="BS662" s="2"/>
      <c r="BT662" s="3"/>
      <c r="CF662" s="2"/>
    </row>
    <row r="663" spans="6:84" x14ac:dyDescent="0.25">
      <c r="F663" s="2"/>
      <c r="BS663" s="2"/>
      <c r="BT663" s="3"/>
      <c r="CF663" s="2"/>
    </row>
    <row r="664" spans="6:84" x14ac:dyDescent="0.25">
      <c r="F664" s="2"/>
      <c r="BS664" s="2"/>
      <c r="BT664" s="3"/>
      <c r="CF664" s="2"/>
    </row>
    <row r="665" spans="6:84" x14ac:dyDescent="0.25">
      <c r="F665" s="2"/>
      <c r="BS665" s="2"/>
      <c r="BT665" s="3"/>
      <c r="CF665" s="2"/>
    </row>
    <row r="666" spans="6:84" x14ac:dyDescent="0.25">
      <c r="F666" s="2"/>
      <c r="BS666" s="2"/>
      <c r="BT666" s="3"/>
      <c r="CF666" s="2"/>
    </row>
    <row r="667" spans="6:84" x14ac:dyDescent="0.25">
      <c r="F667" s="2"/>
      <c r="BS667" s="2"/>
      <c r="BT667" s="3"/>
      <c r="CF667" s="2"/>
    </row>
    <row r="668" spans="6:84" x14ac:dyDescent="0.25">
      <c r="F668" s="2"/>
      <c r="BS668" s="2"/>
      <c r="BT668" s="3"/>
      <c r="CF668" s="2"/>
    </row>
    <row r="669" spans="6:84" x14ac:dyDescent="0.25">
      <c r="F669" s="2"/>
      <c r="BS669" s="2"/>
      <c r="BT669" s="3"/>
      <c r="CF669" s="2"/>
    </row>
    <row r="670" spans="6:84" x14ac:dyDescent="0.25">
      <c r="F670" s="2"/>
      <c r="BS670" s="2"/>
      <c r="BT670" s="3"/>
      <c r="CF670" s="2"/>
    </row>
    <row r="671" spans="6:84" x14ac:dyDescent="0.25">
      <c r="F671" s="2"/>
      <c r="BS671" s="2"/>
      <c r="BT671" s="3"/>
      <c r="CF671" s="2"/>
    </row>
    <row r="672" spans="6:84" x14ac:dyDescent="0.25">
      <c r="F672" s="2"/>
      <c r="BS672" s="2"/>
      <c r="BT672" s="3"/>
      <c r="CF672" s="2"/>
    </row>
    <row r="673" spans="6:84" x14ac:dyDescent="0.25">
      <c r="F673" s="2"/>
      <c r="BS673" s="2"/>
      <c r="BT673" s="3"/>
      <c r="CF673" s="2"/>
    </row>
    <row r="674" spans="6:84" x14ac:dyDescent="0.25">
      <c r="F674" s="2"/>
      <c r="BS674" s="2"/>
      <c r="BT674" s="3"/>
      <c r="CF674" s="2"/>
    </row>
    <row r="675" spans="6:84" x14ac:dyDescent="0.25">
      <c r="F675" s="2"/>
      <c r="BS675" s="2"/>
      <c r="BT675" s="3"/>
      <c r="CF675" s="2"/>
    </row>
    <row r="676" spans="6:84" x14ac:dyDescent="0.25">
      <c r="F676" s="2"/>
      <c r="BS676" s="2"/>
      <c r="BT676" s="3"/>
      <c r="CF676" s="2"/>
    </row>
    <row r="677" spans="6:84" x14ac:dyDescent="0.25">
      <c r="F677" s="2"/>
      <c r="BS677" s="2"/>
      <c r="BT677" s="3"/>
      <c r="CF677" s="2"/>
    </row>
    <row r="678" spans="6:84" x14ac:dyDescent="0.25">
      <c r="F678" s="2"/>
      <c r="BS678" s="2"/>
      <c r="BT678" s="3"/>
      <c r="CF678" s="2"/>
    </row>
    <row r="679" spans="6:84" x14ac:dyDescent="0.25">
      <c r="F679" s="2"/>
      <c r="BS679" s="2"/>
      <c r="BT679" s="3"/>
      <c r="CF679" s="2"/>
    </row>
    <row r="680" spans="6:84" x14ac:dyDescent="0.25">
      <c r="F680" s="2"/>
      <c r="BS680" s="2"/>
      <c r="BT680" s="3"/>
      <c r="CF680" s="2"/>
    </row>
    <row r="681" spans="6:84" x14ac:dyDescent="0.25">
      <c r="F681" s="2"/>
      <c r="BS681" s="2"/>
      <c r="BT681" s="3"/>
      <c r="CF681" s="2"/>
    </row>
    <row r="682" spans="6:84" x14ac:dyDescent="0.25">
      <c r="F682" s="2"/>
      <c r="BS682" s="2"/>
      <c r="BT682" s="3"/>
      <c r="CF682" s="2"/>
    </row>
    <row r="683" spans="6:84" x14ac:dyDescent="0.25">
      <c r="F683" s="2"/>
      <c r="BS683" s="2"/>
      <c r="BT683" s="3"/>
      <c r="CF683" s="2"/>
    </row>
    <row r="684" spans="6:84" x14ac:dyDescent="0.25">
      <c r="F684" s="2"/>
      <c r="BS684" s="2"/>
      <c r="BT684" s="3"/>
      <c r="CF684" s="2"/>
    </row>
    <row r="685" spans="6:84" x14ac:dyDescent="0.25">
      <c r="F685" s="2"/>
      <c r="BS685" s="2"/>
      <c r="BT685" s="3"/>
      <c r="CF685" s="2"/>
    </row>
    <row r="686" spans="6:84" x14ac:dyDescent="0.25">
      <c r="F686" s="2"/>
      <c r="BS686" s="2"/>
      <c r="BT686" s="3"/>
      <c r="CF686" s="2"/>
    </row>
    <row r="687" spans="6:84" x14ac:dyDescent="0.25">
      <c r="F687" s="2"/>
      <c r="BS687" s="2"/>
      <c r="BT687" s="3"/>
      <c r="CF687" s="2"/>
    </row>
    <row r="688" spans="6:84" x14ac:dyDescent="0.25">
      <c r="F688" s="2"/>
      <c r="BS688" s="2"/>
      <c r="BT688" s="3"/>
      <c r="CF688" s="2"/>
    </row>
    <row r="689" spans="6:84" x14ac:dyDescent="0.25">
      <c r="F689" s="2"/>
      <c r="BS689" s="2"/>
      <c r="BT689" s="3"/>
      <c r="CF689" s="2"/>
    </row>
    <row r="690" spans="6:84" x14ac:dyDescent="0.25">
      <c r="F690" s="2"/>
      <c r="BS690" s="2"/>
      <c r="BT690" s="3"/>
      <c r="CF690" s="2"/>
    </row>
    <row r="691" spans="6:84" x14ac:dyDescent="0.25">
      <c r="F691" s="2"/>
      <c r="BS691" s="2"/>
      <c r="BT691" s="3"/>
      <c r="CF691" s="2"/>
    </row>
    <row r="692" spans="6:84" x14ac:dyDescent="0.25">
      <c r="F692" s="2"/>
      <c r="BS692" s="2"/>
      <c r="BT692" s="3"/>
      <c r="CF692" s="2"/>
    </row>
    <row r="693" spans="6:84" x14ac:dyDescent="0.25">
      <c r="F693" s="2"/>
      <c r="BS693" s="2"/>
      <c r="BT693" s="3"/>
      <c r="CF693" s="2"/>
    </row>
    <row r="694" spans="6:84" x14ac:dyDescent="0.25">
      <c r="F694" s="2"/>
      <c r="BS694" s="2"/>
      <c r="BT694" s="3"/>
      <c r="CF694" s="2"/>
    </row>
    <row r="695" spans="6:84" x14ac:dyDescent="0.25">
      <c r="F695" s="2"/>
      <c r="BS695" s="2"/>
      <c r="BT695" s="3"/>
      <c r="CF695" s="2"/>
    </row>
    <row r="696" spans="6:84" x14ac:dyDescent="0.25">
      <c r="F696" s="2"/>
      <c r="BS696" s="2"/>
      <c r="BT696" s="3"/>
      <c r="CF696" s="2"/>
    </row>
    <row r="697" spans="6:84" x14ac:dyDescent="0.25">
      <c r="F697" s="2"/>
      <c r="BS697" s="2"/>
      <c r="BT697" s="3"/>
      <c r="CF697" s="2"/>
    </row>
    <row r="698" spans="6:84" x14ac:dyDescent="0.25">
      <c r="F698" s="2"/>
      <c r="BS698" s="2"/>
      <c r="BT698" s="3"/>
      <c r="CF698" s="2"/>
    </row>
    <row r="699" spans="6:84" x14ac:dyDescent="0.25">
      <c r="F699" s="2"/>
      <c r="BS699" s="2"/>
      <c r="BT699" s="3"/>
      <c r="CF699" s="2"/>
    </row>
    <row r="700" spans="6:84" x14ac:dyDescent="0.25">
      <c r="F700" s="2"/>
      <c r="BS700" s="2"/>
      <c r="BT700" s="3"/>
      <c r="CF700" s="2"/>
    </row>
    <row r="701" spans="6:84" x14ac:dyDescent="0.25">
      <c r="F701" s="2"/>
      <c r="BS701" s="2"/>
      <c r="BT701" s="3"/>
      <c r="CF701" s="2"/>
    </row>
    <row r="702" spans="6:84" x14ac:dyDescent="0.25">
      <c r="F702" s="2"/>
      <c r="BS702" s="2"/>
      <c r="BT702" s="3"/>
      <c r="CF702" s="2"/>
    </row>
    <row r="703" spans="6:84" x14ac:dyDescent="0.25">
      <c r="F703" s="2"/>
      <c r="BS703" s="2"/>
      <c r="BT703" s="3"/>
      <c r="CF703" s="2"/>
    </row>
    <row r="704" spans="6:84" x14ac:dyDescent="0.25">
      <c r="F704" s="2"/>
      <c r="BS704" s="2"/>
      <c r="BT704" s="3"/>
      <c r="CF704" s="2"/>
    </row>
    <row r="705" spans="6:84" x14ac:dyDescent="0.25">
      <c r="F705" s="2"/>
      <c r="BS705" s="2"/>
      <c r="BT705" s="3"/>
      <c r="CF705" s="2"/>
    </row>
    <row r="706" spans="6:84" x14ac:dyDescent="0.25">
      <c r="F706" s="2"/>
      <c r="BS706" s="2"/>
      <c r="BT706" s="3"/>
      <c r="CF706" s="2"/>
    </row>
    <row r="707" spans="6:84" x14ac:dyDescent="0.25">
      <c r="F707" s="2"/>
      <c r="BS707" s="2"/>
      <c r="BT707" s="3"/>
      <c r="CF707" s="2"/>
    </row>
    <row r="708" spans="6:84" x14ac:dyDescent="0.25">
      <c r="F708" s="2"/>
      <c r="BS708" s="2"/>
      <c r="BT708" s="3"/>
      <c r="CF708" s="2"/>
    </row>
    <row r="709" spans="6:84" x14ac:dyDescent="0.25">
      <c r="F709" s="2"/>
      <c r="BS709" s="2"/>
      <c r="BT709" s="3"/>
      <c r="CF709" s="2"/>
    </row>
    <row r="710" spans="6:84" x14ac:dyDescent="0.25">
      <c r="F710" s="2"/>
      <c r="BS710" s="2"/>
      <c r="BT710" s="3"/>
      <c r="CF710" s="2"/>
    </row>
    <row r="711" spans="6:84" x14ac:dyDescent="0.25">
      <c r="F711" s="2"/>
      <c r="BS711" s="2"/>
      <c r="BT711" s="3"/>
      <c r="CF711" s="2"/>
    </row>
    <row r="712" spans="6:84" x14ac:dyDescent="0.25">
      <c r="F712" s="2"/>
      <c r="BS712" s="2"/>
      <c r="BT712" s="3"/>
      <c r="CF712" s="2"/>
    </row>
    <row r="713" spans="6:84" x14ac:dyDescent="0.25">
      <c r="F713" s="2"/>
      <c r="BS713" s="2"/>
      <c r="BT713" s="3"/>
      <c r="CF713" s="2"/>
    </row>
    <row r="714" spans="6:84" x14ac:dyDescent="0.25">
      <c r="F714" s="2"/>
      <c r="BS714" s="2"/>
      <c r="BT714" s="3"/>
      <c r="CF714" s="2"/>
    </row>
    <row r="715" spans="6:84" x14ac:dyDescent="0.25">
      <c r="F715" s="2"/>
      <c r="BS715" s="2"/>
      <c r="BT715" s="3"/>
      <c r="CF715" s="2"/>
    </row>
    <row r="716" spans="6:84" x14ac:dyDescent="0.25">
      <c r="F716" s="2"/>
      <c r="BS716" s="2"/>
      <c r="BT716" s="3"/>
      <c r="CF716" s="2"/>
    </row>
    <row r="717" spans="6:84" x14ac:dyDescent="0.25">
      <c r="F717" s="2"/>
      <c r="BS717" s="2"/>
      <c r="BT717" s="3"/>
      <c r="CF717" s="2"/>
    </row>
    <row r="718" spans="6:84" x14ac:dyDescent="0.25">
      <c r="F718" s="2"/>
      <c r="BS718" s="2"/>
      <c r="BT718" s="3"/>
      <c r="CF718" s="2"/>
    </row>
    <row r="719" spans="6:84" x14ac:dyDescent="0.25">
      <c r="F719" s="2"/>
      <c r="BS719" s="2"/>
      <c r="BT719" s="3"/>
      <c r="CF719" s="2"/>
    </row>
    <row r="720" spans="6:84" x14ac:dyDescent="0.25">
      <c r="F720" s="2"/>
      <c r="BS720" s="2"/>
      <c r="BT720" s="3"/>
      <c r="CF720" s="2"/>
    </row>
    <row r="721" spans="6:84" x14ac:dyDescent="0.25">
      <c r="F721" s="2"/>
      <c r="BS721" s="2"/>
      <c r="BT721" s="3"/>
      <c r="CF721" s="2"/>
    </row>
    <row r="722" spans="6:84" x14ac:dyDescent="0.25">
      <c r="F722" s="2"/>
      <c r="BS722" s="2"/>
      <c r="BT722" s="3"/>
      <c r="CF722" s="2"/>
    </row>
    <row r="723" spans="6:84" x14ac:dyDescent="0.25">
      <c r="F723" s="2"/>
      <c r="BS723" s="2"/>
      <c r="BT723" s="3"/>
      <c r="CF723" s="2"/>
    </row>
    <row r="724" spans="6:84" x14ac:dyDescent="0.25">
      <c r="F724" s="2"/>
      <c r="BS724" s="2"/>
      <c r="BT724" s="3"/>
      <c r="CF724" s="2"/>
    </row>
    <row r="725" spans="6:84" x14ac:dyDescent="0.25">
      <c r="F725" s="2"/>
      <c r="BS725" s="2"/>
      <c r="BT725" s="3"/>
      <c r="CF725" s="2"/>
    </row>
    <row r="726" spans="6:84" x14ac:dyDescent="0.25">
      <c r="F726" s="2"/>
      <c r="BS726" s="2"/>
      <c r="BT726" s="3"/>
      <c r="CF726" s="2"/>
    </row>
    <row r="727" spans="6:84" x14ac:dyDescent="0.25">
      <c r="F727" s="2"/>
      <c r="BS727" s="2"/>
      <c r="BT727" s="3"/>
      <c r="CF727" s="2"/>
    </row>
    <row r="728" spans="6:84" x14ac:dyDescent="0.25">
      <c r="F728" s="2"/>
      <c r="BS728" s="2"/>
      <c r="BT728" s="3"/>
      <c r="CF728" s="2"/>
    </row>
    <row r="729" spans="6:84" x14ac:dyDescent="0.25">
      <c r="F729" s="2"/>
      <c r="BS729" s="2"/>
      <c r="BT729" s="3"/>
      <c r="CF729" s="2"/>
    </row>
    <row r="730" spans="6:84" x14ac:dyDescent="0.25">
      <c r="F730" s="2"/>
      <c r="BS730" s="2"/>
      <c r="BT730" s="3"/>
      <c r="CF730" s="2"/>
    </row>
    <row r="731" spans="6:84" x14ac:dyDescent="0.25">
      <c r="F731" s="2"/>
      <c r="BS731" s="2"/>
      <c r="BT731" s="3"/>
      <c r="CF731" s="2"/>
    </row>
    <row r="732" spans="6:84" x14ac:dyDescent="0.25">
      <c r="F732" s="2"/>
      <c r="BS732" s="2"/>
      <c r="BT732" s="3"/>
      <c r="CF732" s="2"/>
    </row>
    <row r="733" spans="6:84" x14ac:dyDescent="0.25">
      <c r="F733" s="2"/>
      <c r="BS733" s="2"/>
      <c r="BT733" s="3"/>
      <c r="CF733" s="2"/>
    </row>
    <row r="734" spans="6:84" x14ac:dyDescent="0.25">
      <c r="F734" s="2"/>
      <c r="BS734" s="2"/>
      <c r="BT734" s="3"/>
      <c r="CF734" s="2"/>
    </row>
    <row r="735" spans="6:84" x14ac:dyDescent="0.25">
      <c r="F735" s="2"/>
      <c r="BS735" s="2"/>
      <c r="BT735" s="3"/>
      <c r="CF735" s="2"/>
    </row>
    <row r="736" spans="6:84" x14ac:dyDescent="0.25">
      <c r="F736" s="2"/>
      <c r="BS736" s="2"/>
      <c r="BT736" s="3"/>
      <c r="CF736" s="2"/>
    </row>
    <row r="737" spans="6:84" x14ac:dyDescent="0.25">
      <c r="F737" s="2"/>
      <c r="BS737" s="2"/>
      <c r="BT737" s="3"/>
      <c r="CF737" s="2"/>
    </row>
    <row r="738" spans="6:84" x14ac:dyDescent="0.25">
      <c r="F738" s="2"/>
      <c r="BS738" s="2"/>
      <c r="BT738" s="3"/>
      <c r="CF738" s="2"/>
    </row>
    <row r="739" spans="6:84" x14ac:dyDescent="0.25">
      <c r="F739" s="2"/>
      <c r="BS739" s="2"/>
      <c r="BT739" s="3"/>
      <c r="CF739" s="2"/>
    </row>
    <row r="740" spans="6:84" x14ac:dyDescent="0.25">
      <c r="F740" s="2"/>
      <c r="BS740" s="2"/>
      <c r="BT740" s="3"/>
      <c r="CF740" s="2"/>
    </row>
    <row r="741" spans="6:84" x14ac:dyDescent="0.25">
      <c r="F741" s="2"/>
      <c r="BS741" s="2"/>
      <c r="BT741" s="3"/>
      <c r="CF741" s="2"/>
    </row>
    <row r="742" spans="6:84" x14ac:dyDescent="0.25">
      <c r="F742" s="2"/>
      <c r="BS742" s="2"/>
      <c r="BT742" s="3"/>
      <c r="CF742" s="2"/>
    </row>
    <row r="743" spans="6:84" x14ac:dyDescent="0.25">
      <c r="F743" s="2"/>
      <c r="BS743" s="2"/>
      <c r="BT743" s="3"/>
      <c r="CF743" s="2"/>
    </row>
    <row r="744" spans="6:84" x14ac:dyDescent="0.25">
      <c r="F744" s="2"/>
      <c r="BS744" s="2"/>
      <c r="BT744" s="3"/>
      <c r="CF744" s="2"/>
    </row>
    <row r="745" spans="6:84" x14ac:dyDescent="0.25">
      <c r="F745" s="2"/>
      <c r="BS745" s="2"/>
      <c r="BT745" s="3"/>
      <c r="CF745" s="2"/>
    </row>
    <row r="746" spans="6:84" x14ac:dyDescent="0.25">
      <c r="F746" s="2"/>
      <c r="BS746" s="2"/>
      <c r="BT746" s="3"/>
      <c r="CF746" s="2"/>
    </row>
    <row r="747" spans="6:84" x14ac:dyDescent="0.25">
      <c r="F747" s="2"/>
      <c r="BS747" s="2"/>
      <c r="BT747" s="3"/>
      <c r="CF747" s="2"/>
    </row>
    <row r="748" spans="6:84" x14ac:dyDescent="0.25">
      <c r="F748" s="2"/>
      <c r="BS748" s="2"/>
      <c r="BT748" s="3"/>
      <c r="CF748" s="2"/>
    </row>
    <row r="749" spans="6:84" x14ac:dyDescent="0.25">
      <c r="F749" s="2"/>
      <c r="BS749" s="2"/>
      <c r="BT749" s="3"/>
      <c r="CF749" s="2"/>
    </row>
    <row r="750" spans="6:84" x14ac:dyDescent="0.25">
      <c r="F750" s="2"/>
      <c r="BS750" s="2"/>
      <c r="BT750" s="3"/>
      <c r="CF750" s="2"/>
    </row>
    <row r="751" spans="6:84" x14ac:dyDescent="0.25">
      <c r="F751" s="2"/>
      <c r="BS751" s="2"/>
      <c r="BT751" s="3"/>
      <c r="CF751" s="2"/>
    </row>
    <row r="752" spans="6:84" x14ac:dyDescent="0.25">
      <c r="F752" s="2"/>
      <c r="BS752" s="2"/>
      <c r="BT752" s="3"/>
      <c r="CF752" s="2"/>
    </row>
    <row r="753" spans="6:84" x14ac:dyDescent="0.25">
      <c r="F753" s="2"/>
      <c r="BS753" s="2"/>
      <c r="BT753" s="3"/>
      <c r="CF753" s="2"/>
    </row>
    <row r="754" spans="6:84" x14ac:dyDescent="0.25">
      <c r="F754" s="2"/>
      <c r="BS754" s="2"/>
      <c r="BT754" s="3"/>
      <c r="CF754" s="2"/>
    </row>
    <row r="755" spans="6:84" x14ac:dyDescent="0.25">
      <c r="F755" s="2"/>
      <c r="BS755" s="2"/>
      <c r="BT755" s="3"/>
      <c r="CF755" s="2"/>
    </row>
    <row r="756" spans="6:84" x14ac:dyDescent="0.25">
      <c r="F756" s="2"/>
      <c r="BS756" s="2"/>
      <c r="BT756" s="3"/>
      <c r="CF756" s="2"/>
    </row>
    <row r="757" spans="6:84" x14ac:dyDescent="0.25">
      <c r="F757" s="2"/>
      <c r="BS757" s="2"/>
      <c r="BT757" s="3"/>
      <c r="CF757" s="2"/>
    </row>
    <row r="758" spans="6:84" x14ac:dyDescent="0.25">
      <c r="F758" s="2"/>
      <c r="BS758" s="2"/>
      <c r="BT758" s="3"/>
      <c r="CF758" s="2"/>
    </row>
    <row r="759" spans="6:84" x14ac:dyDescent="0.25">
      <c r="F759" s="2"/>
      <c r="BS759" s="2"/>
      <c r="BT759" s="3"/>
      <c r="CF759" s="2"/>
    </row>
    <row r="760" spans="6:84" x14ac:dyDescent="0.25">
      <c r="F760" s="2"/>
      <c r="BS760" s="2"/>
      <c r="BT760" s="3"/>
      <c r="CF760" s="2"/>
    </row>
    <row r="761" spans="6:84" x14ac:dyDescent="0.25">
      <c r="F761" s="2"/>
      <c r="BS761" s="2"/>
      <c r="BT761" s="3"/>
      <c r="CF761" s="2"/>
    </row>
    <row r="762" spans="6:84" x14ac:dyDescent="0.25">
      <c r="F762" s="2"/>
      <c r="BS762" s="2"/>
      <c r="BT762" s="3"/>
      <c r="CF762" s="2"/>
    </row>
    <row r="763" spans="6:84" x14ac:dyDescent="0.25">
      <c r="F763" s="2"/>
      <c r="BS763" s="2"/>
      <c r="BT763" s="3"/>
      <c r="CF763" s="2"/>
    </row>
    <row r="764" spans="6:84" x14ac:dyDescent="0.25">
      <c r="F764" s="2"/>
      <c r="BS764" s="2"/>
      <c r="BT764" s="3"/>
      <c r="CF764" s="2"/>
    </row>
    <row r="765" spans="6:84" x14ac:dyDescent="0.25">
      <c r="F765" s="2"/>
      <c r="BS765" s="2"/>
      <c r="BT765" s="3"/>
      <c r="CF765" s="2"/>
    </row>
    <row r="766" spans="6:84" x14ac:dyDescent="0.25">
      <c r="F766" s="2"/>
      <c r="BS766" s="2"/>
      <c r="BT766" s="3"/>
      <c r="CF766" s="2"/>
    </row>
    <row r="767" spans="6:84" x14ac:dyDescent="0.25">
      <c r="F767" s="2"/>
      <c r="BS767" s="2"/>
      <c r="BT767" s="3"/>
      <c r="CF767" s="2"/>
    </row>
    <row r="768" spans="6:84" x14ac:dyDescent="0.25">
      <c r="F768" s="2"/>
      <c r="BS768" s="2"/>
      <c r="BT768" s="3"/>
      <c r="CF768" s="2"/>
    </row>
    <row r="769" spans="6:84" x14ac:dyDescent="0.25">
      <c r="F769" s="2"/>
      <c r="BS769" s="2"/>
      <c r="BT769" s="3"/>
      <c r="CF769" s="2"/>
    </row>
    <row r="770" spans="6:84" x14ac:dyDescent="0.25">
      <c r="F770" s="2"/>
      <c r="BS770" s="2"/>
      <c r="BT770" s="3"/>
      <c r="CF770" s="2"/>
    </row>
    <row r="771" spans="6:84" x14ac:dyDescent="0.25">
      <c r="F771" s="2"/>
      <c r="BS771" s="2"/>
      <c r="BT771" s="3"/>
      <c r="CF771" s="2"/>
    </row>
    <row r="772" spans="6:84" x14ac:dyDescent="0.25">
      <c r="F772" s="2"/>
      <c r="BS772" s="2"/>
      <c r="BT772" s="3"/>
      <c r="CF772" s="2"/>
    </row>
    <row r="773" spans="6:84" x14ac:dyDescent="0.25">
      <c r="F773" s="2"/>
      <c r="BS773" s="2"/>
      <c r="BT773" s="3"/>
      <c r="CF773" s="2"/>
    </row>
    <row r="774" spans="6:84" x14ac:dyDescent="0.25">
      <c r="F774" s="2"/>
      <c r="BS774" s="2"/>
      <c r="BT774" s="3"/>
      <c r="CF774" s="2"/>
    </row>
    <row r="775" spans="6:84" x14ac:dyDescent="0.25">
      <c r="F775" s="2"/>
      <c r="BS775" s="2"/>
      <c r="BT775" s="3"/>
      <c r="CF775" s="2"/>
    </row>
    <row r="776" spans="6:84" x14ac:dyDescent="0.25">
      <c r="F776" s="2"/>
      <c r="BS776" s="2"/>
      <c r="BT776" s="3"/>
      <c r="CF776" s="2"/>
    </row>
    <row r="777" spans="6:84" x14ac:dyDescent="0.25">
      <c r="F777" s="2"/>
      <c r="BS777" s="2"/>
      <c r="BT777" s="3"/>
      <c r="CF777" s="2"/>
    </row>
    <row r="778" spans="6:84" x14ac:dyDescent="0.25">
      <c r="F778" s="2"/>
      <c r="BS778" s="2"/>
      <c r="BT778" s="3"/>
      <c r="CF778" s="2"/>
    </row>
    <row r="779" spans="6:84" x14ac:dyDescent="0.25">
      <c r="F779" s="2"/>
      <c r="BS779" s="2"/>
      <c r="BT779" s="3"/>
      <c r="CF779" s="2"/>
    </row>
    <row r="780" spans="6:84" x14ac:dyDescent="0.25">
      <c r="F780" s="2"/>
      <c r="BS780" s="2"/>
      <c r="BT780" s="3"/>
      <c r="CF780" s="2"/>
    </row>
    <row r="781" spans="6:84" x14ac:dyDescent="0.25">
      <c r="F781" s="2"/>
      <c r="BS781" s="2"/>
      <c r="BT781" s="3"/>
      <c r="CF781" s="2"/>
    </row>
    <row r="782" spans="6:84" x14ac:dyDescent="0.25">
      <c r="F782" s="2"/>
      <c r="BS782" s="2"/>
      <c r="BT782" s="3"/>
    </row>
    <row r="783" spans="6:84" x14ac:dyDescent="0.25">
      <c r="F783" s="2"/>
      <c r="BS783" s="2"/>
      <c r="BT783" s="3"/>
      <c r="CF783" s="2"/>
    </row>
    <row r="784" spans="6:84" x14ac:dyDescent="0.25">
      <c r="F784" s="2"/>
      <c r="BS784" s="2"/>
      <c r="BT784" s="3"/>
      <c r="CF784" s="2"/>
    </row>
    <row r="785" spans="6:84" x14ac:dyDescent="0.25">
      <c r="F785" s="2"/>
      <c r="BS785" s="2"/>
      <c r="BT785" s="3"/>
      <c r="CF785" s="2"/>
    </row>
    <row r="786" spans="6:84" x14ac:dyDescent="0.25">
      <c r="F786" s="2"/>
      <c r="BS786" s="2"/>
      <c r="BT786" s="3"/>
      <c r="CF786" s="2"/>
    </row>
    <row r="787" spans="6:84" x14ac:dyDescent="0.25">
      <c r="F787" s="2"/>
      <c r="BS787" s="2"/>
      <c r="BT787" s="3"/>
      <c r="CF787" s="2"/>
    </row>
    <row r="788" spans="6:84" x14ac:dyDescent="0.25">
      <c r="F788" s="2"/>
      <c r="BS788" s="2"/>
      <c r="BT788" s="3"/>
      <c r="CF788" s="2"/>
    </row>
    <row r="789" spans="6:84" x14ac:dyDescent="0.25">
      <c r="F789" s="2"/>
      <c r="BS789" s="2"/>
      <c r="BT789" s="3"/>
      <c r="CF789" s="2"/>
    </row>
    <row r="790" spans="6:84" x14ac:dyDescent="0.25">
      <c r="F790" s="2"/>
      <c r="BS790" s="2"/>
      <c r="BT790" s="3"/>
      <c r="CF790" s="2"/>
    </row>
    <row r="791" spans="6:84" x14ac:dyDescent="0.25">
      <c r="F791" s="2"/>
      <c r="BS791" s="2"/>
      <c r="BT791" s="3"/>
      <c r="CF791" s="2"/>
    </row>
    <row r="792" spans="6:84" x14ac:dyDescent="0.25">
      <c r="F792" s="2"/>
      <c r="BS792" s="2"/>
      <c r="BT792" s="3"/>
      <c r="CF792" s="2"/>
    </row>
    <row r="793" spans="6:84" x14ac:dyDescent="0.25">
      <c r="F793" s="2"/>
      <c r="BS793" s="2"/>
      <c r="BT793" s="3"/>
      <c r="CF793" s="2"/>
    </row>
    <row r="794" spans="6:84" x14ac:dyDescent="0.25">
      <c r="F794" s="2"/>
      <c r="BS794" s="2"/>
      <c r="BT794" s="3"/>
      <c r="CF794" s="2"/>
    </row>
    <row r="795" spans="6:84" x14ac:dyDescent="0.25">
      <c r="F795" s="2"/>
      <c r="BS795" s="2"/>
      <c r="BT795" s="3"/>
      <c r="CF795" s="2"/>
    </row>
    <row r="796" spans="6:84" x14ac:dyDescent="0.25">
      <c r="F796" s="2"/>
      <c r="BS796" s="2"/>
      <c r="BT796" s="3"/>
      <c r="CF796" s="2"/>
    </row>
    <row r="797" spans="6:84" x14ac:dyDescent="0.25">
      <c r="F797" s="2"/>
      <c r="BS797" s="2"/>
      <c r="BT797" s="3"/>
      <c r="CF797" s="2"/>
    </row>
    <row r="798" spans="6:84" x14ac:dyDescent="0.25">
      <c r="F798" s="2"/>
      <c r="BS798" s="2"/>
      <c r="BT798" s="3"/>
      <c r="CF798" s="2"/>
    </row>
    <row r="799" spans="6:84" x14ac:dyDescent="0.25">
      <c r="F799" s="2"/>
      <c r="BS799" s="2"/>
      <c r="BT799" s="3"/>
      <c r="CF799" s="2"/>
    </row>
    <row r="800" spans="6:84" x14ac:dyDescent="0.25">
      <c r="F800" s="2"/>
      <c r="BS800" s="2"/>
      <c r="BT800" s="3"/>
      <c r="CF800" s="2"/>
    </row>
    <row r="801" spans="6:84" x14ac:dyDescent="0.25">
      <c r="F801" s="2"/>
      <c r="BS801" s="2"/>
      <c r="BT801" s="3"/>
      <c r="CF801" s="2"/>
    </row>
    <row r="802" spans="6:84" x14ac:dyDescent="0.25">
      <c r="F802" s="2"/>
      <c r="BS802" s="2"/>
      <c r="BT802" s="3"/>
      <c r="CF802" s="2"/>
    </row>
    <row r="803" spans="6:84" x14ac:dyDescent="0.25">
      <c r="F803" s="2"/>
      <c r="BS803" s="2"/>
      <c r="BT803" s="3"/>
      <c r="CF803" s="2"/>
    </row>
    <row r="804" spans="6:84" x14ac:dyDescent="0.25">
      <c r="F804" s="2"/>
      <c r="BS804" s="2"/>
      <c r="BT804" s="3"/>
      <c r="CF804" s="2"/>
    </row>
    <row r="805" spans="6:84" x14ac:dyDescent="0.25">
      <c r="F805" s="2"/>
      <c r="BS805" s="2"/>
      <c r="BT805" s="3"/>
      <c r="CF805" s="2"/>
    </row>
    <row r="806" spans="6:84" x14ac:dyDescent="0.25">
      <c r="F806" s="2"/>
      <c r="BS806" s="2"/>
      <c r="BT806" s="3"/>
      <c r="CF806" s="2"/>
    </row>
    <row r="809" spans="6:84" x14ac:dyDescent="0.25">
      <c r="F809" s="2"/>
      <c r="BS809" s="2"/>
      <c r="BT809" s="3"/>
      <c r="CF809" s="2"/>
    </row>
    <row r="810" spans="6:84" x14ac:dyDescent="0.25">
      <c r="F810" s="2"/>
      <c r="BS810" s="2"/>
      <c r="BT810" s="3"/>
      <c r="CF810" s="2"/>
    </row>
    <row r="811" spans="6:84" x14ac:dyDescent="0.25">
      <c r="F811" s="2"/>
      <c r="BS811" s="2"/>
      <c r="BT811" s="3"/>
      <c r="CF811" s="2"/>
    </row>
    <row r="812" spans="6:84" x14ac:dyDescent="0.25">
      <c r="F812" s="2"/>
      <c r="BS812" s="2"/>
      <c r="BT812" s="3"/>
    </row>
    <row r="813" spans="6:84" x14ac:dyDescent="0.25">
      <c r="F813" s="2"/>
    </row>
    <row r="814" spans="6:84" x14ac:dyDescent="0.25">
      <c r="F814" s="2"/>
      <c r="BS814" s="2"/>
      <c r="BT814" s="3"/>
      <c r="CF814" s="2"/>
    </row>
    <row r="815" spans="6:84" x14ac:dyDescent="0.25">
      <c r="F815" s="2"/>
      <c r="BS815" s="2"/>
      <c r="BT815" s="3"/>
      <c r="CF815" s="2"/>
    </row>
    <row r="816" spans="6:84" x14ac:dyDescent="0.25">
      <c r="F816" s="2"/>
      <c r="BS816" s="2"/>
      <c r="BT816" s="3"/>
      <c r="CF816" s="2"/>
    </row>
    <row r="819" spans="6:84" x14ac:dyDescent="0.25">
      <c r="F819" s="2"/>
      <c r="BS819" s="2"/>
      <c r="BT819" s="3"/>
      <c r="CF819" s="2"/>
    </row>
    <row r="820" spans="6:84" x14ac:dyDescent="0.25">
      <c r="F820" s="2"/>
      <c r="BS820" s="2"/>
      <c r="BT820" s="3"/>
      <c r="CF820" s="2"/>
    </row>
    <row r="821" spans="6:84" x14ac:dyDescent="0.25">
      <c r="F821" s="2"/>
      <c r="BS821" s="2"/>
      <c r="BT821" s="3"/>
      <c r="CF821" s="2"/>
    </row>
    <row r="822" spans="6:84" x14ac:dyDescent="0.25">
      <c r="F822" s="2"/>
    </row>
    <row r="823" spans="6:84" x14ac:dyDescent="0.25">
      <c r="F823" s="2"/>
      <c r="BS823" s="2"/>
      <c r="BT823" s="3"/>
      <c r="CF823" s="2"/>
    </row>
    <row r="824" spans="6:84" x14ac:dyDescent="0.25">
      <c r="F824" s="2"/>
      <c r="BS824" s="2"/>
      <c r="BT824" s="3"/>
      <c r="CF824" s="2"/>
    </row>
    <row r="825" spans="6:84" x14ac:dyDescent="0.25">
      <c r="F825" s="2"/>
      <c r="BS825" s="2"/>
      <c r="BT825" s="3"/>
      <c r="CF825" s="2"/>
    </row>
    <row r="826" spans="6:84" x14ac:dyDescent="0.25">
      <c r="F826" s="2"/>
      <c r="BS826" s="2"/>
      <c r="BT826" s="3"/>
      <c r="CF826" s="2"/>
    </row>
    <row r="827" spans="6:84" x14ac:dyDescent="0.25">
      <c r="F827" s="2"/>
      <c r="BS827" s="2"/>
      <c r="BT827" s="3"/>
      <c r="CF827" s="2"/>
    </row>
    <row r="828" spans="6:84" x14ac:dyDescent="0.25">
      <c r="F828" s="2"/>
      <c r="BS828" s="2"/>
      <c r="BT828" s="3"/>
      <c r="CF828" s="2"/>
    </row>
    <row r="829" spans="6:84" x14ac:dyDescent="0.25">
      <c r="F829" s="2"/>
      <c r="BS829" s="2"/>
      <c r="BT829" s="3"/>
      <c r="CF829" s="2"/>
    </row>
    <row r="830" spans="6:84" x14ac:dyDescent="0.25">
      <c r="F830" s="2"/>
      <c r="BS830" s="2"/>
      <c r="BT830" s="3"/>
      <c r="CF830" s="2"/>
    </row>
    <row r="831" spans="6:84" x14ac:dyDescent="0.25">
      <c r="F831" s="2"/>
      <c r="BS831" s="2"/>
      <c r="BT831" s="3"/>
      <c r="CF831" s="2"/>
    </row>
    <row r="832" spans="6:84" x14ac:dyDescent="0.25">
      <c r="F832" s="2"/>
      <c r="BS832" s="2"/>
      <c r="BT832" s="3"/>
      <c r="CF832" s="2"/>
    </row>
    <row r="833" spans="6:84" x14ac:dyDescent="0.25">
      <c r="F833" s="2"/>
      <c r="BS833" s="2"/>
      <c r="BT833" s="3"/>
      <c r="CF833" s="2"/>
    </row>
    <row r="834" spans="6:84" x14ac:dyDescent="0.25">
      <c r="F834" s="2"/>
    </row>
    <row r="835" spans="6:84" x14ac:dyDescent="0.25">
      <c r="F835" s="2"/>
    </row>
    <row r="836" spans="6:84" x14ac:dyDescent="0.25">
      <c r="F836" s="2"/>
      <c r="BS836" s="2"/>
      <c r="BT836" s="3"/>
      <c r="CF836" s="2"/>
    </row>
    <row r="837" spans="6:84" x14ac:dyDescent="0.25">
      <c r="F837" s="2"/>
      <c r="BS837" s="2"/>
      <c r="BT837" s="3"/>
      <c r="CF837" s="2"/>
    </row>
    <row r="838" spans="6:84" x14ac:dyDescent="0.25">
      <c r="F838" s="2"/>
      <c r="BS838" s="2"/>
      <c r="BT838" s="3"/>
      <c r="CF838" s="2"/>
    </row>
    <row r="839" spans="6:84" x14ac:dyDescent="0.25">
      <c r="F839" s="2"/>
      <c r="BS839" s="2"/>
      <c r="BT839" s="3"/>
      <c r="CF839" s="2"/>
    </row>
    <row r="840" spans="6:84" x14ac:dyDescent="0.25">
      <c r="F840" s="2"/>
      <c r="BS840" s="2"/>
      <c r="BT840" s="3"/>
      <c r="CF840" s="2"/>
    </row>
    <row r="841" spans="6:84" x14ac:dyDescent="0.25">
      <c r="F841" s="2"/>
      <c r="BS841" s="2"/>
      <c r="BT841" s="3"/>
      <c r="CF841" s="2"/>
    </row>
    <row r="842" spans="6:84" x14ac:dyDescent="0.25">
      <c r="F842" s="2"/>
      <c r="BS842" s="2"/>
      <c r="BT842" s="3"/>
      <c r="CF842" s="2"/>
    </row>
    <row r="843" spans="6:84" x14ac:dyDescent="0.25">
      <c r="F843" s="2"/>
      <c r="BS843" s="2"/>
      <c r="BT843" s="3"/>
      <c r="CF843" s="2"/>
    </row>
    <row r="844" spans="6:84" x14ac:dyDescent="0.25">
      <c r="F844" s="2"/>
      <c r="BS844" s="2"/>
      <c r="BT844" s="3"/>
      <c r="CF844" s="2"/>
    </row>
    <row r="845" spans="6:84" x14ac:dyDescent="0.25">
      <c r="F845" s="2"/>
    </row>
    <row r="846" spans="6:84" x14ac:dyDescent="0.25">
      <c r="F846" s="2"/>
    </row>
    <row r="847" spans="6:84" x14ac:dyDescent="0.25">
      <c r="F847" s="2"/>
    </row>
    <row r="848" spans="6:84" x14ac:dyDescent="0.25">
      <c r="F848" s="2"/>
      <c r="BS848" s="2"/>
      <c r="BT848" s="3"/>
      <c r="CF848" s="2"/>
    </row>
    <row r="849" spans="6:84" x14ac:dyDescent="0.25">
      <c r="F849" s="2"/>
      <c r="BS849" s="2"/>
      <c r="BT849" s="3"/>
      <c r="CF849" s="2"/>
    </row>
    <row r="850" spans="6:84" x14ac:dyDescent="0.25">
      <c r="F850" s="2"/>
      <c r="BS850" s="2"/>
      <c r="BT850" s="3"/>
      <c r="CF850" s="2"/>
    </row>
    <row r="851" spans="6:84" x14ac:dyDescent="0.25">
      <c r="F851" s="2"/>
      <c r="BS851" s="2"/>
      <c r="BT851" s="3"/>
      <c r="CF851" s="2"/>
    </row>
    <row r="852" spans="6:84" x14ac:dyDescent="0.25">
      <c r="F852" s="2"/>
      <c r="BS852" s="2"/>
      <c r="BT852" s="3"/>
      <c r="CF852" s="2"/>
    </row>
    <row r="853" spans="6:84" x14ac:dyDescent="0.25">
      <c r="F853" s="2"/>
      <c r="BS853" s="2"/>
      <c r="BT853" s="3"/>
      <c r="CF853" s="2"/>
    </row>
    <row r="854" spans="6:84" x14ac:dyDescent="0.25">
      <c r="F854" s="2"/>
      <c r="BS854" s="2"/>
      <c r="BT854" s="3"/>
      <c r="CF854" s="2"/>
    </row>
    <row r="855" spans="6:84" x14ac:dyDescent="0.25">
      <c r="F855" s="2"/>
      <c r="BS855" s="2"/>
      <c r="BT855" s="3"/>
      <c r="CF855" s="2"/>
    </row>
    <row r="856" spans="6:84" x14ac:dyDescent="0.25">
      <c r="F856" s="2"/>
      <c r="BS856" s="2"/>
      <c r="BT856" s="3"/>
      <c r="CF856" s="2"/>
    </row>
    <row r="857" spans="6:84" x14ac:dyDescent="0.25">
      <c r="F857" s="2"/>
      <c r="BS857" s="2"/>
      <c r="BT857" s="3"/>
      <c r="CF857" s="2"/>
    </row>
    <row r="858" spans="6:84" x14ac:dyDescent="0.25">
      <c r="F858" s="2"/>
      <c r="BS858" s="2"/>
      <c r="BT858" s="3"/>
      <c r="CF858" s="2"/>
    </row>
    <row r="859" spans="6:84" x14ac:dyDescent="0.25">
      <c r="F859" s="2"/>
      <c r="BS859" s="2"/>
      <c r="BT859" s="3"/>
      <c r="CF859" s="2"/>
    </row>
    <row r="860" spans="6:84" x14ac:dyDescent="0.25">
      <c r="F860" s="2"/>
      <c r="BS860" s="2"/>
      <c r="BT860" s="3"/>
      <c r="CF860" s="2"/>
    </row>
    <row r="861" spans="6:84" x14ac:dyDescent="0.25">
      <c r="F861" s="2"/>
      <c r="BS861" s="2"/>
      <c r="BT861" s="3"/>
      <c r="CF861" s="2"/>
    </row>
    <row r="862" spans="6:84" x14ac:dyDescent="0.25">
      <c r="F862" s="2"/>
      <c r="BS862" s="2"/>
      <c r="BT862" s="3"/>
      <c r="CF862" s="2"/>
    </row>
    <row r="863" spans="6:84" x14ac:dyDescent="0.25">
      <c r="F863" s="2"/>
      <c r="BS863" s="2"/>
      <c r="BT863" s="3"/>
      <c r="CF863" s="2"/>
    </row>
    <row r="864" spans="6:84" x14ac:dyDescent="0.25">
      <c r="F864" s="2"/>
      <c r="BS864" s="2"/>
      <c r="BT864" s="3"/>
      <c r="CF864" s="2"/>
    </row>
    <row r="865" spans="6:84" x14ac:dyDescent="0.25">
      <c r="F865" s="2"/>
      <c r="BS865" s="2"/>
      <c r="BT865" s="3"/>
      <c r="CF865" s="2"/>
    </row>
    <row r="866" spans="6:84" x14ac:dyDescent="0.25">
      <c r="F866" s="2"/>
      <c r="BS866" s="2"/>
      <c r="BT866" s="3"/>
      <c r="CF866" s="2"/>
    </row>
    <row r="867" spans="6:84" x14ac:dyDescent="0.25">
      <c r="F867" s="2"/>
      <c r="BS867" s="2"/>
      <c r="BT867" s="3"/>
      <c r="CF867" s="2"/>
    </row>
    <row r="868" spans="6:84" x14ac:dyDescent="0.25">
      <c r="F868" s="2"/>
      <c r="BS868" s="2"/>
      <c r="BT868" s="3"/>
      <c r="CF868" s="2"/>
    </row>
    <row r="869" spans="6:84" x14ac:dyDescent="0.25">
      <c r="F869" s="2"/>
      <c r="BS869" s="2"/>
      <c r="BT869" s="3"/>
      <c r="CF869" s="2"/>
    </row>
    <row r="870" spans="6:84" x14ac:dyDescent="0.25">
      <c r="F870" s="2"/>
      <c r="BS870" s="2"/>
      <c r="BT870" s="3"/>
      <c r="CF870" s="2"/>
    </row>
    <row r="871" spans="6:84" x14ac:dyDescent="0.25">
      <c r="F871" s="2"/>
      <c r="BS871" s="2"/>
      <c r="BT871" s="3"/>
      <c r="CF871" s="2"/>
    </row>
    <row r="872" spans="6:84" x14ac:dyDescent="0.25">
      <c r="F872" s="2"/>
      <c r="BS872" s="2"/>
      <c r="BT872" s="3"/>
      <c r="CF872" s="2"/>
    </row>
    <row r="873" spans="6:84" x14ac:dyDescent="0.25">
      <c r="F873" s="2"/>
      <c r="BS873" s="2"/>
      <c r="BT873" s="3"/>
      <c r="CF873" s="2"/>
    </row>
    <row r="874" spans="6:84" x14ac:dyDescent="0.25">
      <c r="F874" s="2"/>
      <c r="BS874" s="2"/>
      <c r="BT874" s="3"/>
      <c r="CF874" s="2"/>
    </row>
    <row r="875" spans="6:84" x14ac:dyDescent="0.25">
      <c r="F875" s="2"/>
      <c r="BS875" s="2"/>
      <c r="BT875" s="3"/>
      <c r="CF875" s="2"/>
    </row>
    <row r="876" spans="6:84" x14ac:dyDescent="0.25">
      <c r="F876" s="2"/>
      <c r="BS876" s="2"/>
      <c r="BT876" s="3"/>
      <c r="CF876" s="2"/>
    </row>
    <row r="877" spans="6:84" x14ac:dyDescent="0.25">
      <c r="F877" s="2"/>
      <c r="BS877" s="2"/>
      <c r="BT877" s="3"/>
      <c r="CF877" s="2"/>
    </row>
    <row r="878" spans="6:84" x14ac:dyDescent="0.25">
      <c r="F878" s="2"/>
      <c r="BS878" s="2"/>
      <c r="BT878" s="3"/>
      <c r="CF878" s="2"/>
    </row>
    <row r="879" spans="6:84" x14ac:dyDescent="0.25">
      <c r="F879" s="2"/>
      <c r="BS879" s="2"/>
      <c r="BT879" s="3"/>
      <c r="CF879" s="2"/>
    </row>
    <row r="880" spans="6:84" x14ac:dyDescent="0.25">
      <c r="F880" s="2"/>
      <c r="BS880" s="2"/>
      <c r="BT880" s="3"/>
      <c r="CF880" s="2"/>
    </row>
    <row r="881" spans="6:84" x14ac:dyDescent="0.25">
      <c r="F881" s="2"/>
      <c r="BS881" s="2"/>
      <c r="BT881" s="3"/>
      <c r="CF881" s="2"/>
    </row>
    <row r="882" spans="6:84" x14ac:dyDescent="0.25">
      <c r="F882" s="2"/>
      <c r="BS882" s="2"/>
      <c r="BT882" s="3"/>
      <c r="CF882" s="2"/>
    </row>
    <row r="883" spans="6:84" x14ac:dyDescent="0.25">
      <c r="F883" s="2"/>
      <c r="BS883" s="2"/>
      <c r="BT883" s="3"/>
      <c r="CF883" s="2"/>
    </row>
    <row r="884" spans="6:84" x14ac:dyDescent="0.25">
      <c r="F884" s="2"/>
      <c r="BS884" s="2"/>
      <c r="BT884" s="3"/>
      <c r="CF884" s="2"/>
    </row>
    <row r="885" spans="6:84" x14ac:dyDescent="0.25">
      <c r="F885" s="2"/>
      <c r="BS885" s="2"/>
      <c r="BT885" s="3"/>
      <c r="CF885" s="2"/>
    </row>
    <row r="886" spans="6:84" x14ac:dyDescent="0.25">
      <c r="F886" s="2"/>
      <c r="BS886" s="2"/>
      <c r="BT886" s="3"/>
      <c r="CF886" s="2"/>
    </row>
    <row r="887" spans="6:84" x14ac:dyDescent="0.25">
      <c r="F887" s="2"/>
      <c r="BS887" s="2"/>
      <c r="BT887" s="3"/>
      <c r="CF887" s="2"/>
    </row>
    <row r="888" spans="6:84" x14ac:dyDescent="0.25">
      <c r="F888" s="2"/>
      <c r="BS888" s="2"/>
      <c r="BT888" s="3"/>
      <c r="CF888" s="2"/>
    </row>
    <row r="889" spans="6:84" x14ac:dyDescent="0.25">
      <c r="F889" s="2"/>
      <c r="BS889" s="2"/>
      <c r="BT889" s="3"/>
      <c r="CF889" s="2"/>
    </row>
    <row r="890" spans="6:84" x14ac:dyDescent="0.25">
      <c r="F890" s="2"/>
      <c r="BS890" s="2"/>
      <c r="BT890" s="3"/>
      <c r="CF890" s="2"/>
    </row>
    <row r="891" spans="6:84" x14ac:dyDescent="0.25">
      <c r="F891" s="2"/>
      <c r="BS891" s="2"/>
      <c r="BT891" s="3"/>
      <c r="CF891" s="2"/>
    </row>
    <row r="892" spans="6:84" x14ac:dyDescent="0.25">
      <c r="F892" s="2"/>
      <c r="BS892" s="2"/>
      <c r="BT892" s="3"/>
      <c r="CF892" s="2"/>
    </row>
    <row r="893" spans="6:84" x14ac:dyDescent="0.25">
      <c r="F893" s="2"/>
      <c r="BS893" s="2"/>
      <c r="BT893" s="3"/>
      <c r="CF893" s="2"/>
    </row>
    <row r="894" spans="6:84" x14ac:dyDescent="0.25">
      <c r="F894" s="2"/>
      <c r="BS894" s="2"/>
      <c r="BT894" s="3"/>
      <c r="CF894" s="2"/>
    </row>
    <row r="895" spans="6:84" x14ac:dyDescent="0.25">
      <c r="F895" s="2"/>
      <c r="BS895" s="2"/>
      <c r="BT895" s="3"/>
      <c r="CF895" s="2"/>
    </row>
    <row r="896" spans="6:84" x14ac:dyDescent="0.25">
      <c r="F896" s="2"/>
      <c r="BS896" s="2"/>
      <c r="BT896" s="3"/>
      <c r="CF896" s="2"/>
    </row>
    <row r="897" spans="6:84" x14ac:dyDescent="0.25">
      <c r="F897" s="2"/>
      <c r="BS897" s="2"/>
      <c r="BT897" s="3"/>
      <c r="CF897" s="2"/>
    </row>
    <row r="898" spans="6:84" x14ac:dyDescent="0.25">
      <c r="F898" s="2"/>
      <c r="BS898" s="2"/>
      <c r="BT898" s="3"/>
      <c r="CF898" s="2"/>
    </row>
    <row r="899" spans="6:84" x14ac:dyDescent="0.25">
      <c r="F899" s="2"/>
      <c r="BS899" s="2"/>
      <c r="BT899" s="3"/>
      <c r="CF899" s="2"/>
    </row>
    <row r="900" spans="6:84" x14ac:dyDescent="0.25">
      <c r="F900" s="2"/>
      <c r="BS900" s="2"/>
      <c r="BT900" s="3"/>
      <c r="CF900" s="2"/>
    </row>
    <row r="901" spans="6:84" x14ac:dyDescent="0.25">
      <c r="F901" s="2"/>
      <c r="BS901" s="2"/>
      <c r="BT901" s="3"/>
      <c r="CF901" s="2"/>
    </row>
    <row r="902" spans="6:84" x14ac:dyDescent="0.25">
      <c r="F902" s="2"/>
      <c r="BS902" s="2"/>
      <c r="BT902" s="3"/>
      <c r="CF902" s="2"/>
    </row>
    <row r="903" spans="6:84" x14ac:dyDescent="0.25">
      <c r="F903" s="2"/>
      <c r="BS903" s="2"/>
      <c r="BT903" s="3"/>
      <c r="CF903" s="2"/>
    </row>
    <row r="904" spans="6:84" x14ac:dyDescent="0.25">
      <c r="F904" s="2"/>
      <c r="BS904" s="2"/>
      <c r="BT904" s="3"/>
      <c r="CF904" s="2"/>
    </row>
    <row r="905" spans="6:84" x14ac:dyDescent="0.25">
      <c r="F905" s="2"/>
      <c r="BS905" s="2"/>
      <c r="BT905" s="3"/>
      <c r="CF905" s="2"/>
    </row>
    <row r="906" spans="6:84" x14ac:dyDescent="0.25">
      <c r="F906" s="2"/>
      <c r="BS906" s="2"/>
      <c r="BT906" s="3"/>
      <c r="CF906" s="2"/>
    </row>
    <row r="907" spans="6:84" x14ac:dyDescent="0.25">
      <c r="F907" s="2"/>
      <c r="BS907" s="2"/>
      <c r="BT907" s="3"/>
      <c r="CF907" s="2"/>
    </row>
    <row r="908" spans="6:84" x14ac:dyDescent="0.25">
      <c r="F908" s="2"/>
      <c r="BS908" s="2"/>
      <c r="BT908" s="3"/>
      <c r="CF908" s="2"/>
    </row>
    <row r="909" spans="6:84" x14ac:dyDescent="0.25">
      <c r="F909" s="2"/>
      <c r="BS909" s="2"/>
      <c r="BT909" s="3"/>
      <c r="CF909" s="2"/>
    </row>
    <row r="910" spans="6:84" x14ac:dyDescent="0.25">
      <c r="F910" s="2"/>
      <c r="BS910" s="2"/>
      <c r="BT910" s="3"/>
      <c r="CF910" s="2"/>
    </row>
    <row r="911" spans="6:84" x14ac:dyDescent="0.25">
      <c r="F911" s="2"/>
      <c r="BS911" s="2"/>
      <c r="BT911" s="3"/>
      <c r="CF911" s="2"/>
    </row>
    <row r="912" spans="6:84" x14ac:dyDescent="0.25">
      <c r="F912" s="2"/>
      <c r="BS912" s="2"/>
      <c r="BT912" s="3"/>
      <c r="CF912" s="2"/>
    </row>
    <row r="913" spans="6:84" x14ac:dyDescent="0.25">
      <c r="F913" s="2"/>
      <c r="BS913" s="2"/>
      <c r="BT913" s="3"/>
      <c r="CF913" s="2"/>
    </row>
    <row r="914" spans="6:84" x14ac:dyDescent="0.25">
      <c r="F914" s="2"/>
      <c r="BS914" s="2"/>
      <c r="BT914" s="3"/>
      <c r="CF914" s="2"/>
    </row>
    <row r="915" spans="6:84" x14ac:dyDescent="0.25">
      <c r="F915" s="2"/>
      <c r="BS915" s="2"/>
      <c r="BT915" s="3"/>
      <c r="CF915" s="2"/>
    </row>
    <row r="916" spans="6:84" x14ac:dyDescent="0.25">
      <c r="F916" s="2"/>
      <c r="BS916" s="2"/>
      <c r="BT916" s="3"/>
      <c r="CF916" s="2"/>
    </row>
    <row r="917" spans="6:84" x14ac:dyDescent="0.25">
      <c r="F917" s="2"/>
      <c r="BS917" s="2"/>
      <c r="BT917" s="3"/>
      <c r="CF917" s="2"/>
    </row>
    <row r="918" spans="6:84" x14ac:dyDescent="0.25">
      <c r="F918" s="2"/>
      <c r="BS918" s="2"/>
      <c r="BT918" s="3"/>
      <c r="CF918" s="2"/>
    </row>
    <row r="919" spans="6:84" x14ac:dyDescent="0.25">
      <c r="F919" s="2"/>
      <c r="BS919" s="2"/>
      <c r="BT919" s="3"/>
      <c r="CF91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2021-06-30T10:41:10Z</dcterms:created>
  <dcterms:modified xsi:type="dcterms:W3CDTF">2021-06-30T10:54:00Z</dcterms:modified>
</cp:coreProperties>
</file>