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C18281" sheetId="1" r:id="rId1"/>
  </sheets>
  <calcPr calcId="125725"/>
</workbook>
</file>

<file path=xl/calcChain.xml><?xml version="1.0" encoding="utf-8"?>
<calcChain xmlns="http://schemas.openxmlformats.org/spreadsheetml/2006/main">
  <c r="P72" i="1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<sst xmlns="http://schemas.openxmlformats.org/spreadsheetml/2006/main" count="1407" uniqueCount="247">
  <si>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</si>
  <si>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</si>
  <si>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</si>
  <si>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</si>
  <si>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</si>
  <si>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</si>
  <si>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</si>
  <si>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</si>
  <si>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</si>
  <si>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</si>
  <si>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</si>
  <si>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</si>
  <si>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</si>
  <si>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</si>
  <si>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</si>
  <si>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</si>
  <si>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</si>
  <si>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</si>
  <si>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</si>
  <si>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</si>
  <si>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</si>
  <si>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</si>
  <si>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</si>
  <si>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</si>
  <si>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</si>
  <si>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</si>
  <si>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</si>
  <si>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</si>
  <si>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</si>
  <si>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</si>
  <si>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</si>
  <si>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</si>
  <si>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</si>
  <si>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</si>
  <si>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</si>
  <si>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</si>
  <si>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</si>
  <si>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</si>
  <si>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</si>
  <si>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</si>
  <si>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</si>
  <si>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</si>
  <si>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</si>
  <si>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</si>
  <si>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</si>
  <si>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</si>
  <si>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</si>
  <si>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</si>
  <si>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</si>
  <si>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</si>
  <si>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</si>
  <si>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</si>
  <si>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</si>
  <si>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</si>
  <si>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</si>
  <si>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</si>
  <si>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</si>
  <si>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</si>
  <si>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</si>
  <si>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</si>
  <si>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</si>
  <si>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</si>
  <si>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</si>
  <si>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</si>
  <si>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</si>
  <si>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</si>
  <si>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</si>
  <si>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</si>
  <si>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</si>
  <si>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</si>
  <si>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</si>
  <si>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C18281</t>
  </si>
  <si>
    <t>MOVE ANALYTICS SA CC (SA GREETINGS)</t>
  </si>
  <si>
    <t>WAY</t>
  </si>
  <si>
    <t>DURBA</t>
  </si>
  <si>
    <t>DURBAN</t>
  </si>
  <si>
    <t xml:space="preserve">SA GREETINGS                       </t>
  </si>
  <si>
    <t xml:space="preserve">                                   </t>
  </si>
  <si>
    <t>JOHAN</t>
  </si>
  <si>
    <t>JOHANNESBURG</t>
  </si>
  <si>
    <t>RD</t>
  </si>
  <si>
    <t>NOMFUNDO</t>
  </si>
  <si>
    <t>PATIENCE</t>
  </si>
  <si>
    <t>yes</t>
  </si>
  <si>
    <t>PARCEL</t>
  </si>
  <si>
    <t>rdd</t>
  </si>
  <si>
    <t>no</t>
  </si>
  <si>
    <t>capet</t>
  </si>
  <si>
    <t>CAPE TOWN</t>
  </si>
  <si>
    <t>WILMA BRIKKELS</t>
  </si>
  <si>
    <t>SHARNE</t>
  </si>
  <si>
    <t>WILMA</t>
  </si>
  <si>
    <t>RD2</t>
  </si>
  <si>
    <t>c18281</t>
  </si>
  <si>
    <t>USHA</t>
  </si>
  <si>
    <t>wilma</t>
  </si>
  <si>
    <t>MOOSA</t>
  </si>
  <si>
    <t xml:space="preserve">SA GREETINFS                       </t>
  </si>
  <si>
    <t>SYLVIA</t>
  </si>
  <si>
    <t>N DLAMINI</t>
  </si>
  <si>
    <t>CARLA CE</t>
  </si>
  <si>
    <t>CAPET</t>
  </si>
  <si>
    <t>ON1</t>
  </si>
  <si>
    <t>WILMA BRIKKLES</t>
  </si>
  <si>
    <t>NOMFUNDO DLAMINI</t>
  </si>
  <si>
    <t>LADYS</t>
  </si>
  <si>
    <t>LADYSMITH (NTL)</t>
  </si>
  <si>
    <t xml:space="preserve">SAG EZAKHENI                       </t>
  </si>
  <si>
    <t>ALYSHA</t>
  </si>
  <si>
    <t>AKYSHA</t>
  </si>
  <si>
    <t xml:space="preserve">DISNEY                             </t>
  </si>
  <si>
    <t>LINDI</t>
  </si>
  <si>
    <t>CECIL</t>
  </si>
  <si>
    <t xml:space="preserve">SA GREETINFGS                      </t>
  </si>
  <si>
    <t>patience</t>
  </si>
  <si>
    <t>VERWO</t>
  </si>
  <si>
    <t>CENTURION</t>
  </si>
  <si>
    <t xml:space="preserve">MOMENTUM                           </t>
  </si>
  <si>
    <t>MARITZA TRENGOVE</t>
  </si>
  <si>
    <t>illeg</t>
  </si>
  <si>
    <t xml:space="preserve">REBOSIS PROPERTY FUND HEAD OFF     </t>
  </si>
  <si>
    <t>GARY VIPONEL</t>
  </si>
  <si>
    <t>MATHAPELO</t>
  </si>
  <si>
    <t>POD received from cell 0733622001 M</t>
  </si>
  <si>
    <t>SANDT</t>
  </si>
  <si>
    <t>SANDTON</t>
  </si>
  <si>
    <t xml:space="preserve">HOGAN LOVELLS INC                  </t>
  </si>
  <si>
    <t>VIVIEN CHAPLIN</t>
  </si>
  <si>
    <t>LORRAINE</t>
  </si>
  <si>
    <t>PATIENCE MUNGWE</t>
  </si>
  <si>
    <t xml:space="preserve">SA GREEETINGS                      </t>
  </si>
  <si>
    <t>NIKITA</t>
  </si>
  <si>
    <t xml:space="preserve">patience                      </t>
  </si>
  <si>
    <t xml:space="preserve">                                        </t>
  </si>
  <si>
    <t>BAG</t>
  </si>
  <si>
    <t>SA GREETINGS</t>
  </si>
  <si>
    <t>POD received from cell 0739633425 M</t>
  </si>
  <si>
    <t>BLOE1</t>
  </si>
  <si>
    <t>BLOEMFONTEIN</t>
  </si>
  <si>
    <t xml:space="preserve">REGRO TECHOLOGIES                  </t>
  </si>
  <si>
    <t>MELINDA BEYLEVELD</t>
  </si>
  <si>
    <t>LINDIE</t>
  </si>
  <si>
    <t>RANDB</t>
  </si>
  <si>
    <t>RANDBURG</t>
  </si>
  <si>
    <t xml:space="preserve">KARLIEN VAN VUUREN                 </t>
  </si>
  <si>
    <t>KARLEIN</t>
  </si>
  <si>
    <t>KARLIEN VAN VUUREN</t>
  </si>
  <si>
    <t>POD received from cell 0769347056 M</t>
  </si>
  <si>
    <t>nomfundo</t>
  </si>
  <si>
    <t xml:space="preserve">DISNEY ENTERPRISES                 </t>
  </si>
  <si>
    <t>LINDI\</t>
  </si>
  <si>
    <t xml:space="preserve">S.A.GREETINGS                      </t>
  </si>
  <si>
    <t>SIGNED</t>
  </si>
  <si>
    <t>CLAIMS</t>
  </si>
  <si>
    <t>.</t>
  </si>
  <si>
    <t>DOCS</t>
  </si>
  <si>
    <t>MC GREGOR</t>
  </si>
  <si>
    <t>Late linehaul</t>
  </si>
  <si>
    <t>NGF</t>
  </si>
  <si>
    <t xml:space="preserve">SA GREETING                        </t>
  </si>
  <si>
    <t xml:space="preserve">REVOLUTION ADVERTISING AND LIC     </t>
  </si>
  <si>
    <t>MELLISA</t>
  </si>
  <si>
    <t>EMMA</t>
  </si>
  <si>
    <t>Driver late</t>
  </si>
  <si>
    <t>elw</t>
  </si>
  <si>
    <t>NOMDUNDO DLANMINI</t>
  </si>
  <si>
    <t>PORT3</t>
  </si>
  <si>
    <t>PORT ELIZABETH</t>
  </si>
  <si>
    <t xml:space="preserve">CARDIES BAYWEST                    </t>
  </si>
  <si>
    <t>ROLIEN</t>
  </si>
  <si>
    <t>CARLY</t>
  </si>
  <si>
    <t>JENNY</t>
  </si>
  <si>
    <t xml:space="preserve">SAG                                </t>
  </si>
  <si>
    <t>MONIQUE NEL</t>
  </si>
  <si>
    <t>NOVIQE</t>
  </si>
  <si>
    <t>Missed cutoff</t>
  </si>
  <si>
    <t>SHM</t>
  </si>
  <si>
    <t>EAST</t>
  </si>
  <si>
    <t>EAST LONDON</t>
  </si>
  <si>
    <t xml:space="preserve">PVT                                </t>
  </si>
  <si>
    <t>KATE</t>
  </si>
  <si>
    <t>bbt</t>
  </si>
  <si>
    <t>ON2</t>
  </si>
  <si>
    <t>KATE C</t>
  </si>
  <si>
    <t>phillip</t>
  </si>
  <si>
    <t>PINET</t>
  </si>
  <si>
    <t>PINETOWN</t>
  </si>
  <si>
    <t xml:space="preserve">NORMAN SDENCLORFF                  </t>
  </si>
  <si>
    <t>NORMAN ADENDORFF</t>
  </si>
  <si>
    <t>ELENOR</t>
  </si>
  <si>
    <t xml:space="preserve">S A GREETINGS                      </t>
  </si>
  <si>
    <t>NUMFUNDO</t>
  </si>
  <si>
    <t>SHANNE</t>
  </si>
  <si>
    <t xml:space="preserve">POSNET GREENSIDE                   </t>
  </si>
  <si>
    <t>PAUL CARLISLE</t>
  </si>
  <si>
    <t>signed</t>
  </si>
  <si>
    <t xml:space="preserve">GARDIES SANDTON FOOD CRT           </t>
  </si>
  <si>
    <t>SIGNATURE</t>
  </si>
  <si>
    <t>TSE</t>
  </si>
  <si>
    <t xml:space="preserve">THE WALT DYSNEY COMPANY            </t>
  </si>
  <si>
    <t>LUKE NELL</t>
  </si>
  <si>
    <t>ALVINA</t>
  </si>
  <si>
    <t>J.VISSER</t>
  </si>
  <si>
    <t>.ATIENCE</t>
  </si>
  <si>
    <t xml:space="preserve">CARDIES STORE                      </t>
  </si>
  <si>
    <t>VAL</t>
  </si>
  <si>
    <t>samantha</t>
  </si>
  <si>
    <t>WILMNA</t>
  </si>
  <si>
    <t>LADIS</t>
  </si>
  <si>
    <t>LADISMITH (CP)</t>
  </si>
  <si>
    <t xml:space="preserve">MR HP LATEGHAN                     </t>
  </si>
  <si>
    <t>PRETO</t>
  </si>
  <si>
    <t>PRETORIA</t>
  </si>
  <si>
    <t xml:space="preserve">DELPORT VAN DEN BERG               </t>
  </si>
  <si>
    <t>PLEASE TAKE A FLYER WITH FOR THE COLLECTION</t>
  </si>
  <si>
    <t>CALLIE VAN DER MERWE</t>
  </si>
  <si>
    <t>MR H LATEGHAN</t>
  </si>
  <si>
    <t>EZEL</t>
  </si>
  <si>
    <t>teb</t>
  </si>
  <si>
    <t>BOSSIE</t>
  </si>
  <si>
    <t>RDR</t>
  </si>
  <si>
    <t>KEMPT</t>
  </si>
  <si>
    <t>KEMPTON PARK</t>
  </si>
  <si>
    <t xml:space="preserve">ELBIE NEWLAND                      </t>
  </si>
  <si>
    <t>ELBIE NEWLAND</t>
  </si>
  <si>
    <t>SUE CLOETE</t>
  </si>
  <si>
    <t xml:space="preserve">P V T                              </t>
  </si>
  <si>
    <t>CLAIRE YOUNG</t>
  </si>
  <si>
    <t>patrick</t>
  </si>
  <si>
    <t xml:space="preserve">CARDIES CANAL WALK                 </t>
  </si>
  <si>
    <t>CARDIES CANAL WALK</t>
  </si>
  <si>
    <t>cynthia</t>
  </si>
  <si>
    <t>LINDI TREURNICHT</t>
  </si>
  <si>
    <t>LIAZETTE</t>
  </si>
  <si>
    <t>MIDD2</t>
  </si>
  <si>
    <t>MIDDELBURG (Mpumalanga)</t>
  </si>
  <si>
    <t xml:space="preserve">CARDIES HIGHVELD MALL              </t>
  </si>
  <si>
    <t>N.A</t>
  </si>
  <si>
    <t>BONGI</t>
  </si>
  <si>
    <t>TRACEY</t>
  </si>
  <si>
    <t xml:space="preserve">KATE                               </t>
  </si>
  <si>
    <t>?</t>
  </si>
  <si>
    <t xml:space="preserve">SA GREETINF                        </t>
  </si>
  <si>
    <t>CHERYL</t>
  </si>
  <si>
    <t>NOMFUNDO DLAMII</t>
  </si>
  <si>
    <t xml:space="preserve">SA GREETINS                        </t>
  </si>
  <si>
    <t>Account 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</si>
</sst>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/>
    <xf numFmtId="14" fontId="0" fillId="0" borderId="1" xfId="0" applyNumberFormat="1" applyBorder="1"/>
    <xf numFmtId="20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M74"/>
  <sheetViews>
    <sheetView tabSelected="1" workbookViewId="0">
      <selection sqref="A1:IV1"/>
    </sheetView>
  </sheetViews>
  <sheetFormatPr defaultRowHeight="15"/>
  <cols>
    <col min="1" max="1" width="7.42578125" style="2" bestFit="1" customWidth="1"/>
    <col min="2" max="2" width="37" style="2" bestFit="1" customWidth="1"/>
    <col min="3" max="3" width="5.28515625" style="2" bestFit="1" customWidth="1"/>
    <col min="4" max="4" width="10.140625" style="2" bestFit="1" customWidth="1"/>
    <col min="5" max="5" width="14.42578125" style="2" bestFit="1" customWidth="1"/>
    <col min="6" max="6" width="10.42578125" style="2" bestFit="1" customWidth="1"/>
    <col min="7" max="7" width="7" style="2" bestFit="1" customWidth="1"/>
    <col min="8" max="8" width="7.140625" style="2" bestFit="1" customWidth="1"/>
    <col min="9" max="9" width="15.5703125" style="2" bestFit="1" customWidth="1"/>
    <col min="10" max="10" width="26.140625" style="2" bestFit="1" customWidth="1"/>
    <col min="11" max="11" width="16.140625" style="2" bestFit="1" customWidth="1"/>
    <col min="12" max="12" width="7.7109375" style="2" bestFit="1" customWidth="1"/>
    <col min="13" max="13" width="26.42578125" style="2" bestFit="1" customWidth="1"/>
    <col min="14" max="14" width="35.28515625" style="2" bestFit="1" customWidth="1"/>
    <col min="15" max="15" width="4.85546875" style="2" bestFit="1" customWidth="1"/>
    <col min="16" max="16" width="18" style="2" bestFit="1" customWidth="1"/>
    <col min="17" max="17" width="4.28515625" style="2" bestFit="1" customWidth="1"/>
    <col min="18" max="18" width="4.5703125" style="2" bestFit="1" customWidth="1"/>
    <col min="19" max="19" width="5.140625" style="2" bestFit="1" customWidth="1"/>
    <col min="20" max="22" width="4.5703125" style="2" bestFit="1" customWidth="1"/>
    <col min="23" max="23" width="4.28515625" style="2" bestFit="1" customWidth="1"/>
    <col min="24" max="24" width="4.5703125" style="2" bestFit="1" customWidth="1"/>
    <col min="25" max="25" width="4.42578125" style="2" bestFit="1" customWidth="1"/>
    <col min="26" max="26" width="4.5703125" style="2" bestFit="1" customWidth="1"/>
    <col min="27" max="27" width="4" style="2" bestFit="1" customWidth="1"/>
    <col min="28" max="28" width="4.5703125" style="2" bestFit="1" customWidth="1"/>
    <col min="29" max="29" width="4.28515625" style="2" bestFit="1" customWidth="1"/>
    <col min="30" max="32" width="4.5703125" style="2" bestFit="1" customWidth="1"/>
    <col min="33" max="33" width="4.42578125" style="2" bestFit="1" customWidth="1"/>
    <col min="34" max="34" width="4.5703125" style="2" bestFit="1" customWidth="1"/>
    <col min="35" max="35" width="4.85546875" style="2" bestFit="1" customWidth="1"/>
    <col min="36" max="36" width="4.5703125" style="2" bestFit="1" customWidth="1"/>
    <col min="37" max="37" width="4.28515625" style="2" bestFit="1" customWidth="1"/>
    <col min="38" max="38" width="4.5703125" style="2" bestFit="1" customWidth="1"/>
    <col min="39" max="39" width="7" style="2" bestFit="1" customWidth="1"/>
    <col min="40" max="42" width="4.5703125" style="2" bestFit="1" customWidth="1"/>
    <col min="43" max="43" width="5" style="2" bestFit="1" customWidth="1"/>
    <col min="44" max="44" width="4.5703125" style="2" bestFit="1" customWidth="1"/>
    <col min="45" max="45" width="3.42578125" style="2" bestFit="1" customWidth="1"/>
    <col min="46" max="46" width="4.5703125" style="2" bestFit="1" customWidth="1"/>
    <col min="47" max="47" width="4.28515625" style="2" bestFit="1" customWidth="1"/>
    <col min="48" max="48" width="4.5703125" style="2" bestFit="1" customWidth="1"/>
    <col min="49" max="49" width="4" style="2" bestFit="1" customWidth="1"/>
    <col min="50" max="50" width="4.5703125" style="2" bestFit="1" customWidth="1"/>
    <col min="51" max="51" width="3.85546875" style="2" bestFit="1" customWidth="1"/>
    <col min="52" max="52" width="4.5703125" style="2" bestFit="1" customWidth="1"/>
    <col min="53" max="53" width="4.85546875" style="2" bestFit="1" customWidth="1"/>
    <col min="54" max="54" width="4.5703125" style="2" bestFit="1" customWidth="1"/>
    <col min="55" max="55" width="4.7109375" style="2" bestFit="1" customWidth="1"/>
    <col min="56" max="56" width="4.5703125" style="2" bestFit="1" customWidth="1"/>
    <col min="57" max="57" width="4" style="2" bestFit="1" customWidth="1"/>
    <col min="58" max="58" width="4.5703125" style="2" bestFit="1" customWidth="1"/>
    <col min="59" max="59" width="13.7109375" style="2" bestFit="1" customWidth="1"/>
    <col min="60" max="60" width="6.85546875" style="2" bestFit="1" customWidth="1"/>
    <col min="61" max="61" width="6.7109375" style="2" bestFit="1" customWidth="1"/>
    <col min="62" max="62" width="7.28515625" style="2" bestFit="1" customWidth="1"/>
    <col min="63" max="63" width="6.28515625" style="2" bestFit="1" customWidth="1"/>
    <col min="64" max="64" width="8.5703125" style="2" bestFit="1" customWidth="1"/>
    <col min="65" max="65" width="7" style="2" bestFit="1" customWidth="1"/>
    <col min="66" max="66" width="8" style="2" bestFit="1" customWidth="1"/>
    <col min="67" max="67" width="9.140625" style="2"/>
    <col min="68" max="68" width="44.5703125" style="2" bestFit="1" customWidth="1"/>
    <col min="69" max="69" width="22.5703125" style="2" bestFit="1" customWidth="1"/>
    <col min="70" max="70" width="20.42578125" style="2" bestFit="1" customWidth="1"/>
    <col min="71" max="71" width="10.42578125" style="2" bestFit="1" customWidth="1"/>
    <col min="72" max="72" width="9.7109375" style="2" bestFit="1" customWidth="1"/>
    <col min="73" max="73" width="21" style="2" bestFit="1" customWidth="1"/>
    <col min="74" max="74" width="8.5703125" style="2" bestFit="1" customWidth="1"/>
    <col min="75" max="75" width="13.140625" style="2" bestFit="1" customWidth="1"/>
    <col min="76" max="76" width="16.140625" style="2" bestFit="1" customWidth="1"/>
    <col min="77" max="77" width="13.85546875" style="2" bestFit="1" customWidth="1"/>
    <col min="78" max="78" width="8" style="2" bestFit="1" customWidth="1"/>
    <col min="79" max="79" width="34.7109375" style="2" bestFit="1" customWidth="1"/>
    <col min="80" max="80" width="9" style="2" bestFit="1" customWidth="1"/>
    <col min="81" max="81" width="26.42578125" style="2" bestFit="1" customWidth="1"/>
    <col min="82" max="82" width="16" style="2" bestFit="1" customWidth="1"/>
    <col min="83" max="83" width="22.28515625" style="2" bestFit="1" customWidth="1"/>
    <col min="84" max="84" width="14" style="2" bestFit="1" customWidth="1"/>
    <col min="85" max="85" width="6.42578125" style="2" bestFit="1" customWidth="1"/>
    <col min="86" max="86" width="13.85546875" style="2" bestFit="1" customWidth="1"/>
    <col min="87" max="87" width="11.140625" style="2" bestFit="1" customWidth="1"/>
    <col min="88" max="88" width="12" style="2" bestFit="1" customWidth="1"/>
    <col min="89" max="89" width="5" style="2" bestFit="1" customWidth="1"/>
    <col min="90" max="90" width="13.28515625" style="2" bestFit="1" customWidth="1"/>
    <col min="91" max="91" width="18.28515625" style="2" bestFit="1" customWidth="1"/>
    <col min="92" max="16384" width="9.140625" style="2"/>
  </cols>
  <sheetData>
    <row r="1" spans="1:91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>
      <c r="A2" s="2" t="s">
        <v>71</v>
      </c>
      <c r="B2" s="2" t="s">
        <v>72</v>
      </c>
      <c r="C2" s="2" t="s">
        <v>73</v>
      </c>
      <c r="E2" s="2" t="str">
        <f>"029907660091"</f>
        <v>029907660091</v>
      </c>
      <c r="F2" s="3">
        <v>42857</v>
      </c>
      <c r="G2" s="2">
        <v>201711</v>
      </c>
      <c r="H2" s="2" t="s">
        <v>74</v>
      </c>
      <c r="I2" s="2" t="s">
        <v>75</v>
      </c>
      <c r="J2" s="2" t="s">
        <v>76</v>
      </c>
      <c r="K2" s="2" t="s">
        <v>77</v>
      </c>
      <c r="L2" s="2" t="s">
        <v>78</v>
      </c>
      <c r="M2" s="2" t="s">
        <v>79</v>
      </c>
      <c r="N2" s="2" t="s">
        <v>76</v>
      </c>
      <c r="O2" s="2" t="s">
        <v>80</v>
      </c>
      <c r="P2" s="2" t="str">
        <f t="shared" ref="P2:P7" si="0">"                              "</f>
        <v xml:space="preserve">                              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8.0399999999999991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2.5</v>
      </c>
      <c r="BJ2" s="2">
        <v>2.8</v>
      </c>
      <c r="BK2" s="2">
        <v>3</v>
      </c>
      <c r="BL2" s="2">
        <v>83.24</v>
      </c>
      <c r="BM2" s="2">
        <v>11.65</v>
      </c>
      <c r="BN2" s="2">
        <v>94.89</v>
      </c>
      <c r="BO2" s="2">
        <v>94.89</v>
      </c>
      <c r="BQ2" s="2" t="s">
        <v>81</v>
      </c>
      <c r="BR2" s="2" t="s">
        <v>82</v>
      </c>
      <c r="BS2" s="3">
        <v>42858</v>
      </c>
      <c r="BT2" s="4">
        <v>0.49236111111111108</v>
      </c>
      <c r="BU2" s="2" t="s">
        <v>81</v>
      </c>
      <c r="BV2" s="2" t="s">
        <v>83</v>
      </c>
      <c r="BY2" s="2">
        <v>13860</v>
      </c>
      <c r="CC2" s="2" t="s">
        <v>79</v>
      </c>
      <c r="CD2" s="2">
        <v>2001</v>
      </c>
      <c r="CE2" s="2" t="s">
        <v>84</v>
      </c>
      <c r="CF2" s="3">
        <v>42860</v>
      </c>
      <c r="CI2" s="2">
        <v>1</v>
      </c>
      <c r="CJ2" s="2">
        <v>1</v>
      </c>
      <c r="CK2" s="2" t="s">
        <v>85</v>
      </c>
      <c r="CL2" s="2" t="s">
        <v>86</v>
      </c>
    </row>
    <row r="3" spans="1:91">
      <c r="A3" s="2" t="s">
        <v>71</v>
      </c>
      <c r="B3" s="2" t="s">
        <v>72</v>
      </c>
      <c r="C3" s="2" t="s">
        <v>73</v>
      </c>
      <c r="E3" s="2" t="str">
        <f>"029907409331D"</f>
        <v>029907409331D</v>
      </c>
      <c r="F3" s="3">
        <v>42768</v>
      </c>
      <c r="G3" s="2">
        <v>201711</v>
      </c>
      <c r="H3" s="2" t="s">
        <v>74</v>
      </c>
      <c r="I3" s="2" t="s">
        <v>75</v>
      </c>
      <c r="J3" s="2" t="s">
        <v>76</v>
      </c>
      <c r="K3" s="2" t="s">
        <v>77</v>
      </c>
      <c r="L3" s="2" t="s">
        <v>87</v>
      </c>
      <c r="M3" s="2" t="s">
        <v>88</v>
      </c>
      <c r="N3" s="2" t="s">
        <v>76</v>
      </c>
      <c r="O3" s="2" t="s">
        <v>80</v>
      </c>
      <c r="P3" s="2" t="str">
        <f t="shared" si="0"/>
        <v xml:space="preserve">                              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9.1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1</v>
      </c>
      <c r="BI3" s="2">
        <v>1</v>
      </c>
      <c r="BJ3" s="2">
        <v>9.3000000000000007</v>
      </c>
      <c r="BK3" s="2">
        <v>10</v>
      </c>
      <c r="BL3" s="2">
        <v>90.74</v>
      </c>
      <c r="BM3" s="2">
        <v>12.7</v>
      </c>
      <c r="BN3" s="2">
        <v>103.44</v>
      </c>
      <c r="BO3" s="2">
        <v>103.44</v>
      </c>
      <c r="BQ3" s="2" t="s">
        <v>89</v>
      </c>
      <c r="BR3" s="2" t="s">
        <v>90</v>
      </c>
      <c r="BS3" s="3">
        <v>42772</v>
      </c>
      <c r="BT3" s="4">
        <v>0.58680555555555558</v>
      </c>
      <c r="BU3" s="2" t="s">
        <v>91</v>
      </c>
      <c r="BY3" s="2">
        <v>46620</v>
      </c>
      <c r="CC3" s="2" t="s">
        <v>88</v>
      </c>
      <c r="CD3" s="2">
        <v>8000</v>
      </c>
      <c r="CE3" s="2" t="s">
        <v>84</v>
      </c>
      <c r="CF3" s="3">
        <v>42773</v>
      </c>
      <c r="CI3" s="2">
        <v>0</v>
      </c>
      <c r="CJ3" s="2">
        <v>0</v>
      </c>
      <c r="CK3" s="2" t="s">
        <v>92</v>
      </c>
      <c r="CL3" s="2" t="s">
        <v>86</v>
      </c>
    </row>
    <row r="4" spans="1:91">
      <c r="A4" s="2" t="s">
        <v>93</v>
      </c>
      <c r="B4" s="2" t="s">
        <v>72</v>
      </c>
      <c r="C4" s="2" t="s">
        <v>73</v>
      </c>
      <c r="E4" s="2" t="str">
        <f>"029907409265"</f>
        <v>029907409265</v>
      </c>
      <c r="F4" s="3">
        <v>42870</v>
      </c>
      <c r="G4" s="2">
        <v>201711</v>
      </c>
      <c r="H4" s="2" t="s">
        <v>74</v>
      </c>
      <c r="I4" s="2" t="s">
        <v>75</v>
      </c>
      <c r="J4" s="2" t="s">
        <v>76</v>
      </c>
      <c r="K4" s="2" t="s">
        <v>77</v>
      </c>
      <c r="L4" s="2" t="s">
        <v>87</v>
      </c>
      <c r="M4" s="2" t="s">
        <v>88</v>
      </c>
      <c r="N4" s="2" t="s">
        <v>76</v>
      </c>
      <c r="O4" s="2" t="s">
        <v>80</v>
      </c>
      <c r="P4" s="2" t="str">
        <f t="shared" si="0"/>
        <v xml:space="preserve">                              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9.5299999999999994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1</v>
      </c>
      <c r="BI4" s="2">
        <v>1</v>
      </c>
      <c r="BJ4" s="2">
        <v>9.1999999999999993</v>
      </c>
      <c r="BK4" s="2">
        <v>10</v>
      </c>
      <c r="BL4" s="2">
        <v>91.17</v>
      </c>
      <c r="BM4" s="2">
        <v>12.76</v>
      </c>
      <c r="BN4" s="2">
        <v>103.93</v>
      </c>
      <c r="BO4" s="2">
        <v>103.93</v>
      </c>
      <c r="BQ4" s="2" t="s">
        <v>89</v>
      </c>
      <c r="BR4" s="2" t="s">
        <v>94</v>
      </c>
      <c r="BS4" s="3">
        <v>42872</v>
      </c>
      <c r="BT4" s="4">
        <v>0.52430555555555558</v>
      </c>
      <c r="BU4" s="2" t="s">
        <v>95</v>
      </c>
      <c r="BV4" s="2" t="s">
        <v>83</v>
      </c>
      <c r="BY4" s="2">
        <v>46200</v>
      </c>
      <c r="CC4" s="2" t="s">
        <v>88</v>
      </c>
      <c r="CD4" s="2">
        <v>7441</v>
      </c>
      <c r="CE4" s="2" t="s">
        <v>84</v>
      </c>
      <c r="CF4" s="3">
        <v>42873</v>
      </c>
      <c r="CI4" s="2">
        <v>2</v>
      </c>
      <c r="CJ4" s="2">
        <v>2</v>
      </c>
      <c r="CK4" s="2" t="s">
        <v>92</v>
      </c>
      <c r="CL4" s="2" t="s">
        <v>86</v>
      </c>
    </row>
    <row r="5" spans="1:91">
      <c r="A5" s="2" t="s">
        <v>71</v>
      </c>
      <c r="B5" s="2" t="s">
        <v>72</v>
      </c>
      <c r="C5" s="2" t="s">
        <v>73</v>
      </c>
      <c r="E5" s="2" t="str">
        <f>"029907409328"</f>
        <v>029907409328</v>
      </c>
      <c r="F5" s="3">
        <v>42878</v>
      </c>
      <c r="G5" s="2">
        <v>201711</v>
      </c>
      <c r="H5" s="2" t="s">
        <v>74</v>
      </c>
      <c r="I5" s="2" t="s">
        <v>75</v>
      </c>
      <c r="J5" s="2" t="s">
        <v>76</v>
      </c>
      <c r="K5" s="2" t="s">
        <v>77</v>
      </c>
      <c r="L5" s="2" t="s">
        <v>87</v>
      </c>
      <c r="M5" s="2" t="s">
        <v>88</v>
      </c>
      <c r="N5" s="2" t="s">
        <v>76</v>
      </c>
      <c r="O5" s="2" t="s">
        <v>80</v>
      </c>
      <c r="P5" s="2" t="str">
        <f t="shared" si="0"/>
        <v xml:space="preserve">                              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9.5299999999999994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2</v>
      </c>
      <c r="BI5" s="2">
        <v>1.5</v>
      </c>
      <c r="BJ5" s="2">
        <v>14.9</v>
      </c>
      <c r="BK5" s="2">
        <v>15</v>
      </c>
      <c r="BL5" s="2">
        <v>91.17</v>
      </c>
      <c r="BM5" s="2">
        <v>12.76</v>
      </c>
      <c r="BN5" s="2">
        <v>103.93</v>
      </c>
      <c r="BO5" s="2">
        <v>103.93</v>
      </c>
      <c r="BQ5" s="2" t="s">
        <v>96</v>
      </c>
      <c r="BR5" s="2" t="s">
        <v>82</v>
      </c>
      <c r="BS5" s="3">
        <v>42880</v>
      </c>
      <c r="BT5" s="4">
        <v>0.61319444444444449</v>
      </c>
      <c r="BU5" s="2" t="s">
        <v>95</v>
      </c>
      <c r="BV5" s="2" t="s">
        <v>83</v>
      </c>
      <c r="BY5" s="2">
        <v>74630</v>
      </c>
      <c r="CC5" s="2" t="s">
        <v>88</v>
      </c>
      <c r="CD5" s="2">
        <v>7441</v>
      </c>
      <c r="CE5" s="2" t="s">
        <v>84</v>
      </c>
      <c r="CF5" s="3">
        <v>42881</v>
      </c>
      <c r="CI5" s="2">
        <v>2</v>
      </c>
      <c r="CJ5" s="2">
        <v>2</v>
      </c>
      <c r="CK5" s="2" t="s">
        <v>92</v>
      </c>
      <c r="CL5" s="2" t="s">
        <v>86</v>
      </c>
    </row>
    <row r="6" spans="1:91">
      <c r="A6" s="2" t="s">
        <v>71</v>
      </c>
      <c r="B6" s="2" t="s">
        <v>72</v>
      </c>
      <c r="C6" s="2" t="s">
        <v>73</v>
      </c>
      <c r="E6" s="2" t="str">
        <f>"029907409440"</f>
        <v>029907409440</v>
      </c>
      <c r="F6" s="3">
        <v>42878</v>
      </c>
      <c r="G6" s="2">
        <v>201711</v>
      </c>
      <c r="H6" s="2" t="s">
        <v>74</v>
      </c>
      <c r="I6" s="2" t="s">
        <v>75</v>
      </c>
      <c r="J6" s="2" t="s">
        <v>76</v>
      </c>
      <c r="K6" s="2" t="s">
        <v>77</v>
      </c>
      <c r="L6" s="2" t="s">
        <v>78</v>
      </c>
      <c r="M6" s="2" t="s">
        <v>79</v>
      </c>
      <c r="N6" s="2" t="s">
        <v>97</v>
      </c>
      <c r="O6" s="2" t="s">
        <v>80</v>
      </c>
      <c r="P6" s="2" t="str">
        <f t="shared" si="0"/>
        <v xml:space="preserve">                              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8.73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1</v>
      </c>
      <c r="BI6" s="2">
        <v>0.5</v>
      </c>
      <c r="BJ6" s="2">
        <v>6.1</v>
      </c>
      <c r="BK6" s="2">
        <v>7</v>
      </c>
      <c r="BL6" s="2">
        <v>83.93</v>
      </c>
      <c r="BM6" s="2">
        <v>11.75</v>
      </c>
      <c r="BN6" s="2">
        <v>95.68</v>
      </c>
      <c r="BO6" s="2">
        <v>95.68</v>
      </c>
      <c r="BQ6" s="2" t="s">
        <v>98</v>
      </c>
      <c r="BR6" s="2" t="s">
        <v>82</v>
      </c>
      <c r="BS6" s="3">
        <v>42879</v>
      </c>
      <c r="BT6" s="4">
        <v>0.56180555555555556</v>
      </c>
      <c r="BU6" s="2" t="s">
        <v>81</v>
      </c>
      <c r="BV6" s="2" t="s">
        <v>83</v>
      </c>
      <c r="BY6" s="2">
        <v>30600</v>
      </c>
      <c r="CC6" s="2" t="s">
        <v>79</v>
      </c>
      <c r="CD6" s="2">
        <v>2001</v>
      </c>
      <c r="CE6" s="2" t="s">
        <v>84</v>
      </c>
      <c r="CF6" s="3">
        <v>42880</v>
      </c>
      <c r="CI6" s="2">
        <v>1</v>
      </c>
      <c r="CJ6" s="2">
        <v>1</v>
      </c>
      <c r="CK6" s="2" t="s">
        <v>85</v>
      </c>
      <c r="CL6" s="2" t="s">
        <v>86</v>
      </c>
    </row>
    <row r="7" spans="1:91">
      <c r="A7" s="2" t="s">
        <v>93</v>
      </c>
      <c r="B7" s="2" t="s">
        <v>72</v>
      </c>
      <c r="C7" s="2" t="s">
        <v>73</v>
      </c>
      <c r="E7" s="2" t="str">
        <f>"029907660101"</f>
        <v>029907660101</v>
      </c>
      <c r="F7" s="3">
        <v>42880</v>
      </c>
      <c r="G7" s="2">
        <v>201711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76</v>
      </c>
      <c r="O7" s="2" t="s">
        <v>80</v>
      </c>
      <c r="P7" s="2" t="str">
        <f t="shared" si="0"/>
        <v xml:space="preserve">                              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8.73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1</v>
      </c>
      <c r="BI7" s="2">
        <v>2.5</v>
      </c>
      <c r="BJ7" s="2">
        <v>7.8</v>
      </c>
      <c r="BK7" s="2">
        <v>8</v>
      </c>
      <c r="BL7" s="2">
        <v>83.93</v>
      </c>
      <c r="BM7" s="2">
        <v>11.75</v>
      </c>
      <c r="BN7" s="2">
        <v>95.68</v>
      </c>
      <c r="BO7" s="2">
        <v>95.68</v>
      </c>
      <c r="BQ7" s="2" t="s">
        <v>99</v>
      </c>
      <c r="BR7" s="2" t="s">
        <v>100</v>
      </c>
      <c r="BS7" s="3">
        <v>42881</v>
      </c>
      <c r="BT7" s="4">
        <v>0.52500000000000002</v>
      </c>
      <c r="BU7" s="2" t="s">
        <v>81</v>
      </c>
      <c r="BV7" s="2" t="s">
        <v>83</v>
      </c>
      <c r="BY7" s="2">
        <v>38976</v>
      </c>
      <c r="CC7" s="2" t="s">
        <v>79</v>
      </c>
      <c r="CD7" s="2">
        <v>2001</v>
      </c>
      <c r="CE7" s="2" t="s">
        <v>84</v>
      </c>
      <c r="CF7" s="3">
        <v>42884</v>
      </c>
      <c r="CI7" s="2">
        <v>1</v>
      </c>
      <c r="CJ7" s="2">
        <v>1</v>
      </c>
      <c r="CK7" s="2" t="s">
        <v>85</v>
      </c>
      <c r="CL7" s="2" t="s">
        <v>86</v>
      </c>
    </row>
    <row r="8" spans="1:91">
      <c r="A8" s="2" t="s">
        <v>71</v>
      </c>
      <c r="B8" s="2" t="s">
        <v>72</v>
      </c>
      <c r="C8" s="2" t="s">
        <v>73</v>
      </c>
      <c r="E8" s="2" t="str">
        <f>"009935897678"</f>
        <v>009935897678</v>
      </c>
      <c r="F8" s="3">
        <v>42879</v>
      </c>
      <c r="G8" s="2">
        <v>201711</v>
      </c>
      <c r="H8" s="2" t="s">
        <v>78</v>
      </c>
      <c r="I8" s="2" t="s">
        <v>79</v>
      </c>
      <c r="J8" s="2" t="s">
        <v>76</v>
      </c>
      <c r="K8" s="2" t="s">
        <v>77</v>
      </c>
      <c r="L8" s="2" t="s">
        <v>101</v>
      </c>
      <c r="M8" s="2" t="s">
        <v>88</v>
      </c>
      <c r="N8" s="2" t="s">
        <v>76</v>
      </c>
      <c r="O8" s="2" t="s">
        <v>102</v>
      </c>
      <c r="P8" s="2" t="str">
        <f>"NO REF                        "</f>
        <v xml:space="preserve">NO REF                        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4.9800000000000004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1</v>
      </c>
      <c r="BI8" s="2">
        <v>1</v>
      </c>
      <c r="BJ8" s="2">
        <v>0.2</v>
      </c>
      <c r="BK8" s="2">
        <v>1</v>
      </c>
      <c r="BL8" s="2">
        <v>45.04</v>
      </c>
      <c r="BM8" s="2">
        <v>6.31</v>
      </c>
      <c r="BN8" s="2">
        <v>51.35</v>
      </c>
      <c r="BO8" s="2">
        <v>51.35</v>
      </c>
      <c r="BQ8" s="2" t="s">
        <v>103</v>
      </c>
      <c r="BR8" s="2" t="s">
        <v>104</v>
      </c>
      <c r="BS8" s="3">
        <v>42880</v>
      </c>
      <c r="BT8" s="4">
        <v>0.41666666666666669</v>
      </c>
      <c r="BU8" s="2" t="s">
        <v>96</v>
      </c>
      <c r="BV8" s="2" t="s">
        <v>83</v>
      </c>
      <c r="BY8" s="2">
        <v>1200</v>
      </c>
      <c r="CC8" s="2" t="s">
        <v>88</v>
      </c>
      <c r="CD8" s="2">
        <v>7441</v>
      </c>
      <c r="CE8" s="2" t="s">
        <v>84</v>
      </c>
      <c r="CF8" s="3">
        <v>42881</v>
      </c>
      <c r="CI8" s="2">
        <v>1</v>
      </c>
      <c r="CJ8" s="2">
        <v>1</v>
      </c>
      <c r="CK8" s="2">
        <v>21</v>
      </c>
      <c r="CL8" s="2" t="s">
        <v>86</v>
      </c>
    </row>
    <row r="9" spans="1:91">
      <c r="A9" s="2" t="s">
        <v>71</v>
      </c>
      <c r="B9" s="2" t="s">
        <v>72</v>
      </c>
      <c r="C9" s="2" t="s">
        <v>73</v>
      </c>
      <c r="E9" s="2" t="str">
        <f>"009936060201"</f>
        <v>009936060201</v>
      </c>
      <c r="F9" s="3">
        <v>42880</v>
      </c>
      <c r="G9" s="2">
        <v>201711</v>
      </c>
      <c r="H9" s="2" t="s">
        <v>78</v>
      </c>
      <c r="I9" s="2" t="s">
        <v>79</v>
      </c>
      <c r="J9" s="2" t="s">
        <v>76</v>
      </c>
      <c r="K9" s="2" t="s">
        <v>77</v>
      </c>
      <c r="L9" s="2" t="s">
        <v>105</v>
      </c>
      <c r="M9" s="2" t="s">
        <v>106</v>
      </c>
      <c r="N9" s="2" t="s">
        <v>107</v>
      </c>
      <c r="O9" s="2" t="s">
        <v>102</v>
      </c>
      <c r="P9" s="2" t="str">
        <f>"NA                            "</f>
        <v xml:space="preserve">NA                            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9.66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1</v>
      </c>
      <c r="BI9" s="2">
        <v>0.5</v>
      </c>
      <c r="BJ9" s="2">
        <v>0.2</v>
      </c>
      <c r="BK9" s="2">
        <v>0.5</v>
      </c>
      <c r="BL9" s="2">
        <v>87.28</v>
      </c>
      <c r="BM9" s="2">
        <v>12.22</v>
      </c>
      <c r="BN9" s="2">
        <v>99.5</v>
      </c>
      <c r="BO9" s="2">
        <v>99.5</v>
      </c>
      <c r="BQ9" s="2" t="s">
        <v>108</v>
      </c>
      <c r="BR9" s="2" t="s">
        <v>104</v>
      </c>
      <c r="BS9" s="3">
        <v>42881</v>
      </c>
      <c r="BT9" s="4">
        <v>0.50486111111111109</v>
      </c>
      <c r="BU9" s="2" t="s">
        <v>109</v>
      </c>
      <c r="BV9" s="2" t="s">
        <v>83</v>
      </c>
      <c r="BY9" s="2">
        <v>1200</v>
      </c>
      <c r="CC9" s="2" t="s">
        <v>106</v>
      </c>
      <c r="CD9" s="2">
        <v>3370</v>
      </c>
      <c r="CE9" s="2" t="s">
        <v>84</v>
      </c>
      <c r="CF9" s="3">
        <v>42885</v>
      </c>
      <c r="CI9" s="2">
        <v>3</v>
      </c>
      <c r="CJ9" s="2">
        <v>1</v>
      </c>
      <c r="CK9" s="2">
        <v>23</v>
      </c>
      <c r="CL9" s="2" t="s">
        <v>86</v>
      </c>
    </row>
    <row r="10" spans="1:91">
      <c r="A10" s="2" t="s">
        <v>71</v>
      </c>
      <c r="B10" s="2" t="s">
        <v>72</v>
      </c>
      <c r="C10" s="2" t="s">
        <v>73</v>
      </c>
      <c r="E10" s="2" t="str">
        <f>"009936060197"</f>
        <v>009936060197</v>
      </c>
      <c r="F10" s="3">
        <v>42879</v>
      </c>
      <c r="G10" s="2">
        <v>201711</v>
      </c>
      <c r="H10" s="2" t="s">
        <v>78</v>
      </c>
      <c r="I10" s="2" t="s">
        <v>79</v>
      </c>
      <c r="J10" s="2" t="s">
        <v>76</v>
      </c>
      <c r="K10" s="2" t="s">
        <v>77</v>
      </c>
      <c r="L10" s="2" t="s">
        <v>101</v>
      </c>
      <c r="M10" s="2" t="s">
        <v>88</v>
      </c>
      <c r="N10" s="2" t="s">
        <v>110</v>
      </c>
      <c r="O10" s="2" t="s">
        <v>102</v>
      </c>
      <c r="P10" s="2" t="str">
        <f>"NO REF                        "</f>
        <v xml:space="preserve">NO REF                        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4.9800000000000004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1</v>
      </c>
      <c r="BI10" s="2">
        <v>1</v>
      </c>
      <c r="BJ10" s="2">
        <v>0.2</v>
      </c>
      <c r="BK10" s="2">
        <v>1</v>
      </c>
      <c r="BL10" s="2">
        <v>45.04</v>
      </c>
      <c r="BM10" s="2">
        <v>6.31</v>
      </c>
      <c r="BN10" s="2">
        <v>51.35</v>
      </c>
      <c r="BO10" s="2">
        <v>51.35</v>
      </c>
      <c r="BQ10" s="2" t="s">
        <v>111</v>
      </c>
      <c r="BR10" s="2" t="s">
        <v>104</v>
      </c>
      <c r="BS10" s="3">
        <v>42880</v>
      </c>
      <c r="BT10" s="4">
        <v>0.40069444444444446</v>
      </c>
      <c r="BU10" s="2" t="s">
        <v>112</v>
      </c>
      <c r="BV10" s="2" t="s">
        <v>83</v>
      </c>
      <c r="BY10" s="2">
        <v>1200</v>
      </c>
      <c r="CC10" s="2" t="s">
        <v>88</v>
      </c>
      <c r="CD10" s="2">
        <v>7700</v>
      </c>
      <c r="CE10" s="2" t="s">
        <v>84</v>
      </c>
      <c r="CF10" s="3">
        <v>42881</v>
      </c>
      <c r="CI10" s="2">
        <v>1</v>
      </c>
      <c r="CJ10" s="2">
        <v>1</v>
      </c>
      <c r="CK10" s="2">
        <v>21</v>
      </c>
      <c r="CL10" s="2" t="s">
        <v>86</v>
      </c>
    </row>
    <row r="11" spans="1:91">
      <c r="A11" s="2" t="s">
        <v>71</v>
      </c>
      <c r="B11" s="2" t="s">
        <v>72</v>
      </c>
      <c r="C11" s="2" t="s">
        <v>73</v>
      </c>
      <c r="E11" s="2" t="str">
        <f>"009935856229"</f>
        <v>009935856229</v>
      </c>
      <c r="F11" s="3">
        <v>42877</v>
      </c>
      <c r="G11" s="2">
        <v>201711</v>
      </c>
      <c r="H11" s="2" t="s">
        <v>78</v>
      </c>
      <c r="I11" s="2" t="s">
        <v>79</v>
      </c>
      <c r="J11" s="2" t="s">
        <v>76</v>
      </c>
      <c r="K11" s="2" t="s">
        <v>77</v>
      </c>
      <c r="L11" s="2" t="s">
        <v>74</v>
      </c>
      <c r="M11" s="2" t="s">
        <v>75</v>
      </c>
      <c r="N11" s="2" t="s">
        <v>113</v>
      </c>
      <c r="O11" s="2" t="s">
        <v>102</v>
      </c>
      <c r="P11" s="2" t="str">
        <f>"..                            "</f>
        <v xml:space="preserve">..                            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12.46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1</v>
      </c>
      <c r="BI11" s="2">
        <v>4.7</v>
      </c>
      <c r="BJ11" s="2">
        <v>4.5</v>
      </c>
      <c r="BK11" s="2">
        <v>5</v>
      </c>
      <c r="BL11" s="2">
        <v>112.64</v>
      </c>
      <c r="BM11" s="2">
        <v>15.77</v>
      </c>
      <c r="BN11" s="2">
        <v>128.41</v>
      </c>
      <c r="BO11" s="2">
        <v>128.41</v>
      </c>
      <c r="BQ11" s="2" t="s">
        <v>82</v>
      </c>
      <c r="BR11" s="2" t="s">
        <v>104</v>
      </c>
      <c r="BS11" s="3">
        <v>42878</v>
      </c>
      <c r="BT11" s="4">
        <v>0.42569444444444443</v>
      </c>
      <c r="BU11" s="2" t="s">
        <v>114</v>
      </c>
      <c r="BV11" s="2" t="s">
        <v>83</v>
      </c>
      <c r="BY11" s="2">
        <v>22724.55</v>
      </c>
      <c r="CC11" s="2" t="s">
        <v>75</v>
      </c>
      <c r="CD11" s="2">
        <v>3629</v>
      </c>
      <c r="CE11" s="2" t="s">
        <v>84</v>
      </c>
      <c r="CF11" s="3">
        <v>42879</v>
      </c>
      <c r="CI11" s="2">
        <v>1</v>
      </c>
      <c r="CJ11" s="2">
        <v>1</v>
      </c>
      <c r="CK11" s="2">
        <v>21</v>
      </c>
      <c r="CL11" s="2" t="s">
        <v>86</v>
      </c>
    </row>
    <row r="12" spans="1:91">
      <c r="A12" s="2" t="s">
        <v>71</v>
      </c>
      <c r="B12" s="2" t="s">
        <v>72</v>
      </c>
      <c r="C12" s="2" t="s">
        <v>73</v>
      </c>
      <c r="E12" s="2" t="str">
        <f>"009936060178"</f>
        <v>009936060178</v>
      </c>
      <c r="F12" s="3">
        <v>42878</v>
      </c>
      <c r="G12" s="2">
        <v>201711</v>
      </c>
      <c r="H12" s="2" t="s">
        <v>78</v>
      </c>
      <c r="I12" s="2" t="s">
        <v>79</v>
      </c>
      <c r="J12" s="2" t="s">
        <v>76</v>
      </c>
      <c r="K12" s="2" t="s">
        <v>77</v>
      </c>
      <c r="L12" s="2" t="s">
        <v>115</v>
      </c>
      <c r="M12" s="2" t="s">
        <v>116</v>
      </c>
      <c r="N12" s="2" t="s">
        <v>117</v>
      </c>
      <c r="O12" s="2" t="s">
        <v>102</v>
      </c>
      <c r="P12" s="2" t="str">
        <f>"NO REF                        "</f>
        <v xml:space="preserve">NO REF                        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4.9800000000000004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1</v>
      </c>
      <c r="BI12" s="2">
        <v>0.5</v>
      </c>
      <c r="BJ12" s="2">
        <v>0.2</v>
      </c>
      <c r="BK12" s="2">
        <v>0.5</v>
      </c>
      <c r="BL12" s="2">
        <v>45.04</v>
      </c>
      <c r="BM12" s="2">
        <v>6.31</v>
      </c>
      <c r="BN12" s="2">
        <v>51.35</v>
      </c>
      <c r="BO12" s="2">
        <v>51.35</v>
      </c>
      <c r="BQ12" s="2" t="s">
        <v>118</v>
      </c>
      <c r="BR12" s="2" t="s">
        <v>104</v>
      </c>
      <c r="BS12" s="3">
        <v>42879</v>
      </c>
      <c r="BT12" s="4">
        <v>0.35416666666666669</v>
      </c>
      <c r="BU12" s="2" t="s">
        <v>119</v>
      </c>
      <c r="BV12" s="2" t="s">
        <v>83</v>
      </c>
      <c r="BY12" s="2">
        <v>1200</v>
      </c>
      <c r="CC12" s="2" t="s">
        <v>116</v>
      </c>
      <c r="CD12" s="2">
        <v>46</v>
      </c>
      <c r="CE12" s="2" t="s">
        <v>84</v>
      </c>
      <c r="CF12" s="3">
        <v>42880</v>
      </c>
      <c r="CI12" s="2">
        <v>1</v>
      </c>
      <c r="CJ12" s="2">
        <v>1</v>
      </c>
      <c r="CK12" s="2">
        <v>21</v>
      </c>
      <c r="CL12" s="2" t="s">
        <v>86</v>
      </c>
    </row>
    <row r="13" spans="1:91">
      <c r="A13" s="2" t="s">
        <v>71</v>
      </c>
      <c r="B13" s="2" t="s">
        <v>72</v>
      </c>
      <c r="C13" s="2" t="s">
        <v>73</v>
      </c>
      <c r="E13" s="2" t="str">
        <f>"009936060200"</f>
        <v>009936060200</v>
      </c>
      <c r="F13" s="3">
        <v>42880</v>
      </c>
      <c r="G13" s="2">
        <v>201711</v>
      </c>
      <c r="H13" s="2" t="s">
        <v>78</v>
      </c>
      <c r="I13" s="2" t="s">
        <v>79</v>
      </c>
      <c r="J13" s="2" t="s">
        <v>76</v>
      </c>
      <c r="K13" s="2" t="s">
        <v>77</v>
      </c>
      <c r="L13" s="2" t="s">
        <v>78</v>
      </c>
      <c r="M13" s="2" t="s">
        <v>79</v>
      </c>
      <c r="N13" s="2" t="s">
        <v>120</v>
      </c>
      <c r="O13" s="2" t="s">
        <v>102</v>
      </c>
      <c r="P13" s="2" t="str">
        <f>"NA                            "</f>
        <v xml:space="preserve">NA                            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3.89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1</v>
      </c>
      <c r="BI13" s="2">
        <v>0.5</v>
      </c>
      <c r="BJ13" s="2">
        <v>0.2</v>
      </c>
      <c r="BK13" s="2">
        <v>1</v>
      </c>
      <c r="BL13" s="2">
        <v>35.19</v>
      </c>
      <c r="BM13" s="2">
        <v>4.93</v>
      </c>
      <c r="BN13" s="2">
        <v>40.119999999999997</v>
      </c>
      <c r="BO13" s="2">
        <v>40.119999999999997</v>
      </c>
      <c r="BQ13" s="2" t="s">
        <v>121</v>
      </c>
      <c r="BR13" s="2" t="s">
        <v>104</v>
      </c>
      <c r="BS13" s="3">
        <v>42881</v>
      </c>
      <c r="BT13" s="4">
        <v>0.36458333333333331</v>
      </c>
      <c r="BU13" s="2" t="s">
        <v>122</v>
      </c>
      <c r="BV13" s="2" t="s">
        <v>83</v>
      </c>
      <c r="BY13" s="2">
        <v>1200</v>
      </c>
      <c r="CA13" s="2" t="s">
        <v>123</v>
      </c>
      <c r="CC13" s="2" t="s">
        <v>79</v>
      </c>
      <c r="CD13" s="2">
        <v>2055</v>
      </c>
      <c r="CE13" s="2" t="s">
        <v>84</v>
      </c>
      <c r="CF13" s="3">
        <v>42884</v>
      </c>
      <c r="CI13" s="2">
        <v>1</v>
      </c>
      <c r="CJ13" s="2">
        <v>1</v>
      </c>
      <c r="CK13" s="2">
        <v>22</v>
      </c>
      <c r="CL13" s="2" t="s">
        <v>86</v>
      </c>
    </row>
    <row r="14" spans="1:91">
      <c r="A14" s="2" t="s">
        <v>71</v>
      </c>
      <c r="B14" s="2" t="s">
        <v>72</v>
      </c>
      <c r="C14" s="2" t="s">
        <v>73</v>
      </c>
      <c r="E14" s="2" t="str">
        <f>"009936060198"</f>
        <v>009936060198</v>
      </c>
      <c r="F14" s="3">
        <v>42879</v>
      </c>
      <c r="G14" s="2">
        <v>201711</v>
      </c>
      <c r="H14" s="2" t="s">
        <v>78</v>
      </c>
      <c r="I14" s="2" t="s">
        <v>79</v>
      </c>
      <c r="J14" s="2" t="s">
        <v>76</v>
      </c>
      <c r="K14" s="2" t="s">
        <v>77</v>
      </c>
      <c r="L14" s="2" t="s">
        <v>124</v>
      </c>
      <c r="M14" s="2" t="s">
        <v>125</v>
      </c>
      <c r="N14" s="2" t="s">
        <v>126</v>
      </c>
      <c r="O14" s="2" t="s">
        <v>102</v>
      </c>
      <c r="P14" s="2" t="str">
        <f>"NO REF                        "</f>
        <v xml:space="preserve">NO REF                        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3.89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1</v>
      </c>
      <c r="BI14" s="2">
        <v>1</v>
      </c>
      <c r="BJ14" s="2">
        <v>0.2</v>
      </c>
      <c r="BK14" s="2">
        <v>1</v>
      </c>
      <c r="BL14" s="2">
        <v>35.19</v>
      </c>
      <c r="BM14" s="2">
        <v>4.93</v>
      </c>
      <c r="BN14" s="2">
        <v>40.119999999999997</v>
      </c>
      <c r="BO14" s="2">
        <v>40.119999999999997</v>
      </c>
      <c r="BQ14" s="2" t="s">
        <v>127</v>
      </c>
      <c r="BR14" s="2" t="s">
        <v>104</v>
      </c>
      <c r="BS14" s="3">
        <v>42880</v>
      </c>
      <c r="BT14" s="4">
        <v>0.4145833333333333</v>
      </c>
      <c r="BU14" s="2" t="s">
        <v>128</v>
      </c>
      <c r="BV14" s="2" t="s">
        <v>83</v>
      </c>
      <c r="BY14" s="2">
        <v>1200</v>
      </c>
      <c r="CC14" s="2" t="s">
        <v>125</v>
      </c>
      <c r="CD14" s="2">
        <v>2146</v>
      </c>
      <c r="CE14" s="2" t="s">
        <v>84</v>
      </c>
      <c r="CF14" s="3">
        <v>42881</v>
      </c>
      <c r="CI14" s="2">
        <v>1</v>
      </c>
      <c r="CJ14" s="2">
        <v>1</v>
      </c>
      <c r="CK14" s="2">
        <v>22</v>
      </c>
      <c r="CL14" s="2" t="s">
        <v>86</v>
      </c>
    </row>
    <row r="15" spans="1:91">
      <c r="A15" s="2" t="s">
        <v>71</v>
      </c>
      <c r="B15" s="2" t="s">
        <v>72</v>
      </c>
      <c r="C15" s="2" t="s">
        <v>73</v>
      </c>
      <c r="E15" s="2" t="str">
        <f>"009935856216"</f>
        <v>009935856216</v>
      </c>
      <c r="F15" s="3">
        <v>42873</v>
      </c>
      <c r="G15" s="2">
        <v>201711</v>
      </c>
      <c r="H15" s="2" t="s">
        <v>78</v>
      </c>
      <c r="I15" s="2" t="s">
        <v>79</v>
      </c>
      <c r="J15" s="2" t="s">
        <v>76</v>
      </c>
      <c r="K15" s="2" t="s">
        <v>77</v>
      </c>
      <c r="L15" s="2" t="s">
        <v>74</v>
      </c>
      <c r="M15" s="2" t="s">
        <v>75</v>
      </c>
      <c r="N15" s="2" t="s">
        <v>76</v>
      </c>
      <c r="O15" s="2" t="s">
        <v>102</v>
      </c>
      <c r="P15" s="2" t="str">
        <f>"NA                            "</f>
        <v xml:space="preserve">NA                            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4.9800000000000004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1</v>
      </c>
      <c r="BI15" s="2">
        <v>0.5</v>
      </c>
      <c r="BJ15" s="2">
        <v>0.2</v>
      </c>
      <c r="BK15" s="2">
        <v>0.5</v>
      </c>
      <c r="BL15" s="2">
        <v>45.04</v>
      </c>
      <c r="BM15" s="2">
        <v>6.31</v>
      </c>
      <c r="BN15" s="2">
        <v>51.35</v>
      </c>
      <c r="BO15" s="2">
        <v>51.35</v>
      </c>
      <c r="BQ15" s="2" t="s">
        <v>129</v>
      </c>
      <c r="BR15" s="2" t="s">
        <v>104</v>
      </c>
      <c r="BS15" s="3">
        <v>42874</v>
      </c>
      <c r="BT15" s="4">
        <v>0.4375</v>
      </c>
      <c r="BU15" s="2" t="s">
        <v>82</v>
      </c>
      <c r="BV15" s="2" t="s">
        <v>83</v>
      </c>
      <c r="BY15" s="2">
        <v>1200</v>
      </c>
      <c r="CC15" s="2" t="s">
        <v>75</v>
      </c>
      <c r="CD15" s="2">
        <v>4000</v>
      </c>
      <c r="CE15" s="2" t="s">
        <v>84</v>
      </c>
      <c r="CF15" s="3">
        <v>42877</v>
      </c>
      <c r="CI15" s="2">
        <v>1</v>
      </c>
      <c r="CJ15" s="2">
        <v>1</v>
      </c>
      <c r="CK15" s="2">
        <v>21</v>
      </c>
      <c r="CL15" s="2" t="s">
        <v>86</v>
      </c>
    </row>
    <row r="16" spans="1:91">
      <c r="A16" s="2" t="s">
        <v>71</v>
      </c>
      <c r="B16" s="2" t="s">
        <v>72</v>
      </c>
      <c r="C16" s="2" t="s">
        <v>73</v>
      </c>
      <c r="E16" s="2" t="str">
        <f>"009935856230"</f>
        <v>009935856230</v>
      </c>
      <c r="F16" s="3">
        <v>42873</v>
      </c>
      <c r="G16" s="2">
        <v>201711</v>
      </c>
      <c r="H16" s="2" t="s">
        <v>78</v>
      </c>
      <c r="I16" s="2" t="s">
        <v>79</v>
      </c>
      <c r="J16" s="2" t="s">
        <v>76</v>
      </c>
      <c r="K16" s="2" t="s">
        <v>77</v>
      </c>
      <c r="L16" s="2" t="s">
        <v>74</v>
      </c>
      <c r="M16" s="2" t="s">
        <v>75</v>
      </c>
      <c r="N16" s="2" t="s">
        <v>76</v>
      </c>
      <c r="O16" s="2" t="s">
        <v>102</v>
      </c>
      <c r="P16" s="2" t="str">
        <f>"NA                            "</f>
        <v xml:space="preserve">NA                            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4.9800000000000004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1</v>
      </c>
      <c r="BI16" s="2">
        <v>0.5</v>
      </c>
      <c r="BJ16" s="2">
        <v>0.2</v>
      </c>
      <c r="BK16" s="2">
        <v>0.5</v>
      </c>
      <c r="BL16" s="2">
        <v>45.04</v>
      </c>
      <c r="BM16" s="2">
        <v>6.31</v>
      </c>
      <c r="BN16" s="2">
        <v>51.35</v>
      </c>
      <c r="BO16" s="2">
        <v>51.35</v>
      </c>
      <c r="BQ16" s="2" t="s">
        <v>129</v>
      </c>
      <c r="BR16" s="2" t="s">
        <v>104</v>
      </c>
      <c r="BS16" s="3">
        <v>42874</v>
      </c>
      <c r="BT16" s="4">
        <v>0.4375</v>
      </c>
      <c r="BU16" s="2" t="s">
        <v>82</v>
      </c>
      <c r="BV16" s="2" t="s">
        <v>83</v>
      </c>
      <c r="BY16" s="2">
        <v>1200</v>
      </c>
      <c r="CA16" s="2">
        <v>9935965873</v>
      </c>
      <c r="CC16" s="2" t="s">
        <v>75</v>
      </c>
      <c r="CD16" s="2">
        <v>4000</v>
      </c>
      <c r="CE16" s="2" t="s">
        <v>84</v>
      </c>
      <c r="CF16" s="3">
        <v>42877</v>
      </c>
      <c r="CI16" s="2">
        <v>1</v>
      </c>
      <c r="CJ16" s="2">
        <v>1</v>
      </c>
      <c r="CK16" s="2">
        <v>21</v>
      </c>
      <c r="CL16" s="2" t="s">
        <v>86</v>
      </c>
    </row>
    <row r="17" spans="1:90">
      <c r="A17" s="2" t="s">
        <v>71</v>
      </c>
      <c r="B17" s="2" t="s">
        <v>72</v>
      </c>
      <c r="C17" s="2" t="s">
        <v>73</v>
      </c>
      <c r="E17" s="2" t="str">
        <f>"019909749543"</f>
        <v>019909749543</v>
      </c>
      <c r="F17" s="3">
        <v>42872</v>
      </c>
      <c r="G17" s="2">
        <v>201711</v>
      </c>
      <c r="H17" s="2" t="s">
        <v>101</v>
      </c>
      <c r="I17" s="2" t="s">
        <v>88</v>
      </c>
      <c r="J17" s="2" t="s">
        <v>76</v>
      </c>
      <c r="K17" s="2" t="s">
        <v>77</v>
      </c>
      <c r="L17" s="2" t="s">
        <v>74</v>
      </c>
      <c r="M17" s="2" t="s">
        <v>75</v>
      </c>
      <c r="N17" s="2" t="s">
        <v>130</v>
      </c>
      <c r="O17" s="2" t="s">
        <v>102</v>
      </c>
      <c r="P17" s="2" t="str">
        <f>"NA                            "</f>
        <v xml:space="preserve">NA                            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4.9800000000000004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1</v>
      </c>
      <c r="BI17" s="2">
        <v>1</v>
      </c>
      <c r="BJ17" s="2">
        <v>0.2</v>
      </c>
      <c r="BK17" s="2">
        <v>1</v>
      </c>
      <c r="BL17" s="2">
        <v>45.04</v>
      </c>
      <c r="BM17" s="2">
        <v>6.31</v>
      </c>
      <c r="BN17" s="2">
        <v>51.35</v>
      </c>
      <c r="BO17" s="2">
        <v>51.35</v>
      </c>
      <c r="BQ17" s="2" t="s">
        <v>131</v>
      </c>
      <c r="BR17" s="2" t="s">
        <v>89</v>
      </c>
      <c r="BS17" s="3">
        <v>42873</v>
      </c>
      <c r="BT17" s="4">
        <v>0.42430555555555555</v>
      </c>
      <c r="BU17" s="2" t="s">
        <v>132</v>
      </c>
      <c r="BV17" s="2" t="s">
        <v>83</v>
      </c>
      <c r="BY17" s="2">
        <v>1200</v>
      </c>
      <c r="CA17" s="2" t="s">
        <v>133</v>
      </c>
      <c r="CC17" s="2" t="s">
        <v>75</v>
      </c>
      <c r="CD17" s="2">
        <v>3629</v>
      </c>
      <c r="CE17" s="2" t="s">
        <v>134</v>
      </c>
      <c r="CF17" s="3">
        <v>42874</v>
      </c>
      <c r="CI17" s="2">
        <v>1</v>
      </c>
      <c r="CJ17" s="2">
        <v>1</v>
      </c>
      <c r="CK17" s="2">
        <v>21</v>
      </c>
      <c r="CL17" s="2" t="s">
        <v>86</v>
      </c>
    </row>
    <row r="18" spans="1:90">
      <c r="A18" s="2" t="s">
        <v>93</v>
      </c>
      <c r="B18" s="2" t="s">
        <v>72</v>
      </c>
      <c r="C18" s="2" t="s">
        <v>73</v>
      </c>
      <c r="E18" s="2" t="str">
        <f>"029907660098"</f>
        <v>029907660098</v>
      </c>
      <c r="F18" s="3">
        <v>42872</v>
      </c>
      <c r="G18" s="2">
        <v>201711</v>
      </c>
      <c r="H18" s="2" t="s">
        <v>74</v>
      </c>
      <c r="I18" s="2" t="s">
        <v>75</v>
      </c>
      <c r="J18" s="2" t="s">
        <v>76</v>
      </c>
      <c r="K18" s="2" t="s">
        <v>77</v>
      </c>
      <c r="L18" s="2" t="s">
        <v>78</v>
      </c>
      <c r="M18" s="2" t="s">
        <v>79</v>
      </c>
      <c r="N18" s="2" t="s">
        <v>76</v>
      </c>
      <c r="O18" s="2" t="s">
        <v>102</v>
      </c>
      <c r="P18" s="2" t="str">
        <f>"                              "</f>
        <v xml:space="preserve">                              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4.9800000000000004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1</v>
      </c>
      <c r="BI18" s="2">
        <v>0.5</v>
      </c>
      <c r="BJ18" s="2">
        <v>0.2</v>
      </c>
      <c r="BK18" s="2">
        <v>0.5</v>
      </c>
      <c r="BL18" s="2">
        <v>45.04</v>
      </c>
      <c r="BM18" s="2">
        <v>6.31</v>
      </c>
      <c r="BN18" s="2">
        <v>51.35</v>
      </c>
      <c r="BO18" s="2">
        <v>51.35</v>
      </c>
      <c r="BQ18" s="2" t="s">
        <v>81</v>
      </c>
      <c r="BR18" s="2" t="s">
        <v>82</v>
      </c>
      <c r="BS18" s="3">
        <v>42873</v>
      </c>
      <c r="BT18" s="4">
        <v>0.34513888888888888</v>
      </c>
      <c r="BU18" s="2" t="s">
        <v>135</v>
      </c>
      <c r="BV18" s="2" t="s">
        <v>83</v>
      </c>
      <c r="BY18" s="2">
        <v>1200</v>
      </c>
      <c r="CA18" s="2" t="s">
        <v>136</v>
      </c>
      <c r="CC18" s="2" t="s">
        <v>79</v>
      </c>
      <c r="CD18" s="2">
        <v>2013</v>
      </c>
      <c r="CE18" s="2" t="s">
        <v>84</v>
      </c>
      <c r="CF18" s="3">
        <v>42874</v>
      </c>
      <c r="CI18" s="2">
        <v>1</v>
      </c>
      <c r="CJ18" s="2">
        <v>1</v>
      </c>
      <c r="CK18" s="2">
        <v>21</v>
      </c>
      <c r="CL18" s="2" t="s">
        <v>86</v>
      </c>
    </row>
    <row r="19" spans="1:90">
      <c r="A19" s="2" t="s">
        <v>71</v>
      </c>
      <c r="B19" s="2" t="s">
        <v>72</v>
      </c>
      <c r="C19" s="2" t="s">
        <v>73</v>
      </c>
      <c r="E19" s="2" t="str">
        <f>"009936060176"</f>
        <v>009936060176</v>
      </c>
      <c r="F19" s="3">
        <v>42871</v>
      </c>
      <c r="G19" s="2">
        <v>201711</v>
      </c>
      <c r="H19" s="2" t="s">
        <v>78</v>
      </c>
      <c r="I19" s="2" t="s">
        <v>79</v>
      </c>
      <c r="J19" s="2" t="s">
        <v>76</v>
      </c>
      <c r="K19" s="2" t="s">
        <v>77</v>
      </c>
      <c r="L19" s="2" t="s">
        <v>137</v>
      </c>
      <c r="M19" s="2" t="s">
        <v>138</v>
      </c>
      <c r="N19" s="2" t="s">
        <v>139</v>
      </c>
      <c r="O19" s="2" t="s">
        <v>102</v>
      </c>
      <c r="P19" s="2" t="str">
        <f>"NA                            "</f>
        <v xml:space="preserve">NA                            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4.9800000000000004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0.5</v>
      </c>
      <c r="BJ19" s="2">
        <v>0.2</v>
      </c>
      <c r="BK19" s="2">
        <v>0.5</v>
      </c>
      <c r="BL19" s="2">
        <v>45.04</v>
      </c>
      <c r="BM19" s="2">
        <v>6.31</v>
      </c>
      <c r="BN19" s="2">
        <v>51.35</v>
      </c>
      <c r="BO19" s="2">
        <v>51.35</v>
      </c>
      <c r="BQ19" s="2" t="s">
        <v>140</v>
      </c>
      <c r="BR19" s="2" t="s">
        <v>104</v>
      </c>
      <c r="BS19" s="3">
        <v>42872</v>
      </c>
      <c r="BT19" s="4">
        <v>0.41250000000000003</v>
      </c>
      <c r="BU19" s="2" t="s">
        <v>141</v>
      </c>
      <c r="BV19" s="2" t="s">
        <v>83</v>
      </c>
      <c r="BY19" s="2">
        <v>1200</v>
      </c>
      <c r="CC19" s="2" t="s">
        <v>138</v>
      </c>
      <c r="CD19" s="2">
        <v>9301</v>
      </c>
      <c r="CE19" s="2" t="s">
        <v>84</v>
      </c>
      <c r="CF19" s="3">
        <v>42873</v>
      </c>
      <c r="CI19" s="2">
        <v>1</v>
      </c>
      <c r="CJ19" s="2">
        <v>1</v>
      </c>
      <c r="CK19" s="2">
        <v>21</v>
      </c>
      <c r="CL19" s="2" t="s">
        <v>86</v>
      </c>
    </row>
    <row r="20" spans="1:90">
      <c r="A20" s="2" t="s">
        <v>71</v>
      </c>
      <c r="B20" s="2" t="s">
        <v>72</v>
      </c>
      <c r="C20" s="2" t="s">
        <v>73</v>
      </c>
      <c r="E20" s="2" t="str">
        <f>"009936060177"</f>
        <v>009936060177</v>
      </c>
      <c r="F20" s="3">
        <v>42871</v>
      </c>
      <c r="G20" s="2">
        <v>201711</v>
      </c>
      <c r="H20" s="2" t="s">
        <v>78</v>
      </c>
      <c r="I20" s="2" t="s">
        <v>79</v>
      </c>
      <c r="J20" s="2" t="s">
        <v>76</v>
      </c>
      <c r="K20" s="2" t="s">
        <v>77</v>
      </c>
      <c r="L20" s="2" t="s">
        <v>142</v>
      </c>
      <c r="M20" s="2" t="s">
        <v>143</v>
      </c>
      <c r="N20" s="2" t="s">
        <v>144</v>
      </c>
      <c r="O20" s="2" t="s">
        <v>102</v>
      </c>
      <c r="P20" s="2" t="str">
        <f>"NA                            "</f>
        <v xml:space="preserve">NA                            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3.89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1</v>
      </c>
      <c r="BI20" s="2">
        <v>1</v>
      </c>
      <c r="BJ20" s="2">
        <v>2.5</v>
      </c>
      <c r="BK20" s="2">
        <v>3</v>
      </c>
      <c r="BL20" s="2">
        <v>35.19</v>
      </c>
      <c r="BM20" s="2">
        <v>4.93</v>
      </c>
      <c r="BN20" s="2">
        <v>40.119999999999997</v>
      </c>
      <c r="BO20" s="2">
        <v>40.119999999999997</v>
      </c>
      <c r="BQ20" s="2" t="s">
        <v>145</v>
      </c>
      <c r="BR20" s="2" t="s">
        <v>104</v>
      </c>
      <c r="BS20" s="3">
        <v>42872</v>
      </c>
      <c r="BT20" s="4">
        <v>0.4236111111111111</v>
      </c>
      <c r="BU20" s="2" t="s">
        <v>146</v>
      </c>
      <c r="BV20" s="2" t="s">
        <v>83</v>
      </c>
      <c r="BY20" s="2">
        <v>12529.73</v>
      </c>
      <c r="CA20" s="2" t="s">
        <v>147</v>
      </c>
      <c r="CC20" s="2" t="s">
        <v>143</v>
      </c>
      <c r="CD20" s="2">
        <v>2170</v>
      </c>
      <c r="CE20" s="2" t="s">
        <v>84</v>
      </c>
      <c r="CF20" s="3">
        <v>42872</v>
      </c>
      <c r="CI20" s="2">
        <v>1</v>
      </c>
      <c r="CJ20" s="2">
        <v>1</v>
      </c>
      <c r="CK20" s="2">
        <v>22</v>
      </c>
      <c r="CL20" s="2" t="s">
        <v>86</v>
      </c>
    </row>
    <row r="21" spans="1:90">
      <c r="A21" s="2" t="s">
        <v>71</v>
      </c>
      <c r="B21" s="2" t="s">
        <v>72</v>
      </c>
      <c r="C21" s="2" t="s">
        <v>73</v>
      </c>
      <c r="E21" s="2" t="str">
        <f>"019909749544"</f>
        <v>019909749544</v>
      </c>
      <c r="F21" s="3">
        <v>42880</v>
      </c>
      <c r="G21" s="2">
        <v>201711</v>
      </c>
      <c r="H21" s="2" t="s">
        <v>101</v>
      </c>
      <c r="I21" s="2" t="s">
        <v>88</v>
      </c>
      <c r="J21" s="2" t="s">
        <v>76</v>
      </c>
      <c r="K21" s="2" t="s">
        <v>77</v>
      </c>
      <c r="L21" s="2" t="s">
        <v>78</v>
      </c>
      <c r="M21" s="2" t="s">
        <v>79</v>
      </c>
      <c r="N21" s="2" t="s">
        <v>76</v>
      </c>
      <c r="O21" s="2" t="s">
        <v>102</v>
      </c>
      <c r="P21" s="2" t="str">
        <f>"NA                            "</f>
        <v xml:space="preserve">NA                            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4.9800000000000004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1</v>
      </c>
      <c r="BI21" s="2">
        <v>1</v>
      </c>
      <c r="BJ21" s="2">
        <v>1.5</v>
      </c>
      <c r="BK21" s="2">
        <v>1.5</v>
      </c>
      <c r="BL21" s="2">
        <v>45.04</v>
      </c>
      <c r="BM21" s="2">
        <v>6.31</v>
      </c>
      <c r="BN21" s="2">
        <v>51.35</v>
      </c>
      <c r="BO21" s="2">
        <v>51.35</v>
      </c>
      <c r="BR21" s="2" t="s">
        <v>89</v>
      </c>
      <c r="BS21" s="3">
        <v>42881</v>
      </c>
      <c r="BT21" s="4">
        <v>0.34722222222222227</v>
      </c>
      <c r="BU21" s="2" t="s">
        <v>148</v>
      </c>
      <c r="BV21" s="2" t="s">
        <v>83</v>
      </c>
      <c r="BY21" s="2">
        <v>7716.8</v>
      </c>
      <c r="CC21" s="2" t="s">
        <v>79</v>
      </c>
      <c r="CD21" s="2">
        <v>2013</v>
      </c>
      <c r="CE21" s="2" t="s">
        <v>84</v>
      </c>
      <c r="CF21" s="3">
        <v>42884</v>
      </c>
      <c r="CI21" s="2">
        <v>1</v>
      </c>
      <c r="CJ21" s="2">
        <v>1</v>
      </c>
      <c r="CK21" s="2">
        <v>21</v>
      </c>
      <c r="CL21" s="2" t="s">
        <v>86</v>
      </c>
    </row>
    <row r="22" spans="1:90">
      <c r="A22" s="2" t="s">
        <v>93</v>
      </c>
      <c r="B22" s="2" t="s">
        <v>72</v>
      </c>
      <c r="C22" s="2" t="s">
        <v>73</v>
      </c>
      <c r="E22" s="2" t="str">
        <f>"029907650827"</f>
        <v>029907650827</v>
      </c>
      <c r="F22" s="3">
        <v>42880</v>
      </c>
      <c r="G22" s="2">
        <v>201711</v>
      </c>
      <c r="H22" s="2" t="s">
        <v>74</v>
      </c>
      <c r="I22" s="2" t="s">
        <v>75</v>
      </c>
      <c r="J22" s="2" t="s">
        <v>76</v>
      </c>
      <c r="K22" s="2" t="s">
        <v>77</v>
      </c>
      <c r="L22" s="2" t="s">
        <v>101</v>
      </c>
      <c r="M22" s="2" t="s">
        <v>88</v>
      </c>
      <c r="N22" s="2" t="s">
        <v>149</v>
      </c>
      <c r="O22" s="2" t="s">
        <v>102</v>
      </c>
      <c r="P22" s="2" t="str">
        <f>"                              "</f>
        <v xml:space="preserve">                              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23.68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1</v>
      </c>
      <c r="BI22" s="2">
        <v>0.1</v>
      </c>
      <c r="BJ22" s="2">
        <v>9.3000000000000007</v>
      </c>
      <c r="BK22" s="2">
        <v>9.5</v>
      </c>
      <c r="BL22" s="2">
        <v>214.04</v>
      </c>
      <c r="BM22" s="2">
        <v>29.97</v>
      </c>
      <c r="BN22" s="2">
        <v>244.01</v>
      </c>
      <c r="BO22" s="2">
        <v>244.01</v>
      </c>
      <c r="BQ22" s="2" t="s">
        <v>150</v>
      </c>
      <c r="BR22" s="2" t="s">
        <v>82</v>
      </c>
      <c r="BS22" s="3">
        <v>42881</v>
      </c>
      <c r="BT22" s="4">
        <v>0.45416666666666666</v>
      </c>
      <c r="BU22" s="2">
        <v>915</v>
      </c>
      <c r="BV22" s="2" t="s">
        <v>83</v>
      </c>
      <c r="BY22" s="2">
        <v>46620</v>
      </c>
      <c r="CC22" s="2" t="s">
        <v>88</v>
      </c>
      <c r="CD22" s="2">
        <v>8001</v>
      </c>
      <c r="CE22" s="2" t="s">
        <v>84</v>
      </c>
      <c r="CF22" s="3">
        <v>42884</v>
      </c>
      <c r="CI22" s="2">
        <v>1</v>
      </c>
      <c r="CJ22" s="2">
        <v>1</v>
      </c>
      <c r="CK22" s="2">
        <v>21</v>
      </c>
      <c r="CL22" s="2" t="s">
        <v>86</v>
      </c>
    </row>
    <row r="23" spans="1:90">
      <c r="A23" s="2" t="s">
        <v>71</v>
      </c>
      <c r="B23" s="2" t="s">
        <v>72</v>
      </c>
      <c r="C23" s="2" t="s">
        <v>73</v>
      </c>
      <c r="E23" s="2" t="str">
        <f>"009935856232"</f>
        <v>009935856232</v>
      </c>
      <c r="F23" s="3">
        <v>42859</v>
      </c>
      <c r="G23" s="2">
        <v>201711</v>
      </c>
      <c r="H23" s="2" t="s">
        <v>78</v>
      </c>
      <c r="I23" s="2" t="s">
        <v>79</v>
      </c>
      <c r="J23" s="2" t="s">
        <v>76</v>
      </c>
      <c r="K23" s="2" t="s">
        <v>77</v>
      </c>
      <c r="L23" s="2" t="s">
        <v>74</v>
      </c>
      <c r="M23" s="2" t="s">
        <v>75</v>
      </c>
      <c r="N23" s="2" t="s">
        <v>151</v>
      </c>
      <c r="O23" s="2" t="s">
        <v>102</v>
      </c>
      <c r="P23" s="2" t="str">
        <f>"NA                            "</f>
        <v xml:space="preserve">NA                            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4.9800000000000004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1</v>
      </c>
      <c r="BI23" s="2">
        <v>0.5</v>
      </c>
      <c r="BJ23" s="2">
        <v>0.2</v>
      </c>
      <c r="BK23" s="2">
        <v>0.5</v>
      </c>
      <c r="BL23" s="2">
        <v>45.04</v>
      </c>
      <c r="BM23" s="2">
        <v>6.31</v>
      </c>
      <c r="BN23" s="2">
        <v>51.35</v>
      </c>
      <c r="BO23" s="2">
        <v>51.35</v>
      </c>
      <c r="BQ23" s="2" t="s">
        <v>129</v>
      </c>
      <c r="BR23" s="2" t="s">
        <v>104</v>
      </c>
      <c r="BS23" s="3">
        <v>42860</v>
      </c>
      <c r="BT23" s="4">
        <v>0.3888888888888889</v>
      </c>
      <c r="BU23" s="2" t="s">
        <v>114</v>
      </c>
      <c r="BV23" s="2" t="s">
        <v>83</v>
      </c>
      <c r="BY23" s="2">
        <v>1200</v>
      </c>
      <c r="CC23" s="2" t="s">
        <v>75</v>
      </c>
      <c r="CD23" s="2">
        <v>3629</v>
      </c>
      <c r="CE23" s="2" t="s">
        <v>84</v>
      </c>
      <c r="CF23" s="3">
        <v>42863</v>
      </c>
      <c r="CI23" s="2">
        <v>1</v>
      </c>
      <c r="CJ23" s="2">
        <v>1</v>
      </c>
      <c r="CK23" s="2">
        <v>21</v>
      </c>
      <c r="CL23" s="2" t="s">
        <v>86</v>
      </c>
    </row>
    <row r="24" spans="1:90">
      <c r="A24" s="2" t="s">
        <v>71</v>
      </c>
      <c r="B24" s="2" t="s">
        <v>72</v>
      </c>
      <c r="C24" s="2" t="s">
        <v>73</v>
      </c>
      <c r="E24" s="2" t="str">
        <f>"009935856231"</f>
        <v>009935856231</v>
      </c>
      <c r="F24" s="3">
        <v>42860</v>
      </c>
      <c r="G24" s="2">
        <v>201711</v>
      </c>
      <c r="H24" s="2" t="s">
        <v>78</v>
      </c>
      <c r="I24" s="2" t="s">
        <v>79</v>
      </c>
      <c r="J24" s="2" t="s">
        <v>76</v>
      </c>
      <c r="K24" s="2" t="s">
        <v>77</v>
      </c>
      <c r="L24" s="2" t="s">
        <v>74</v>
      </c>
      <c r="M24" s="2" t="s">
        <v>75</v>
      </c>
      <c r="N24" s="2" t="s">
        <v>76</v>
      </c>
      <c r="O24" s="2" t="s">
        <v>102</v>
      </c>
      <c r="P24" s="2" t="str">
        <f>"NA                            "</f>
        <v xml:space="preserve">NA                            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4.9800000000000004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1</v>
      </c>
      <c r="BI24" s="2">
        <v>0.5</v>
      </c>
      <c r="BJ24" s="2">
        <v>0.2</v>
      </c>
      <c r="BK24" s="2">
        <v>0.5</v>
      </c>
      <c r="BL24" s="2">
        <v>45.04</v>
      </c>
      <c r="BM24" s="2">
        <v>6.31</v>
      </c>
      <c r="BN24" s="2">
        <v>51.35</v>
      </c>
      <c r="BO24" s="2">
        <v>51.35</v>
      </c>
      <c r="BQ24" s="2" t="s">
        <v>82</v>
      </c>
      <c r="BR24" s="2" t="s">
        <v>104</v>
      </c>
      <c r="BS24" s="3">
        <v>42863</v>
      </c>
      <c r="BT24" s="4">
        <v>0.3923611111111111</v>
      </c>
      <c r="BU24" s="2" t="s">
        <v>114</v>
      </c>
      <c r="BV24" s="2" t="s">
        <v>83</v>
      </c>
      <c r="BY24" s="2">
        <v>1200</v>
      </c>
      <c r="CC24" s="2" t="s">
        <v>75</v>
      </c>
      <c r="CD24" s="2">
        <v>4000</v>
      </c>
      <c r="CE24" s="2" t="s">
        <v>84</v>
      </c>
      <c r="CF24" s="3">
        <v>42864</v>
      </c>
      <c r="CI24" s="2">
        <v>1</v>
      </c>
      <c r="CJ24" s="2">
        <v>1</v>
      </c>
      <c r="CK24" s="2">
        <v>21</v>
      </c>
      <c r="CL24" s="2" t="s">
        <v>86</v>
      </c>
    </row>
    <row r="25" spans="1:90">
      <c r="A25" s="2" t="s">
        <v>71</v>
      </c>
      <c r="B25" s="2" t="s">
        <v>72</v>
      </c>
      <c r="C25" s="2" t="s">
        <v>73</v>
      </c>
      <c r="E25" s="2" t="str">
        <f>"019909749541"</f>
        <v>019909749541</v>
      </c>
      <c r="F25" s="3">
        <v>42860</v>
      </c>
      <c r="G25" s="2">
        <v>201711</v>
      </c>
      <c r="H25" s="2" t="s">
        <v>101</v>
      </c>
      <c r="I25" s="2" t="s">
        <v>88</v>
      </c>
      <c r="J25" s="2" t="s">
        <v>76</v>
      </c>
      <c r="K25" s="2" t="s">
        <v>77</v>
      </c>
      <c r="L25" s="2" t="s">
        <v>78</v>
      </c>
      <c r="M25" s="2" t="s">
        <v>79</v>
      </c>
      <c r="N25" s="2" t="s">
        <v>76</v>
      </c>
      <c r="O25" s="2" t="s">
        <v>102</v>
      </c>
      <c r="P25" s="2" t="str">
        <f>"NA                            "</f>
        <v xml:space="preserve">NA                            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7.48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1</v>
      </c>
      <c r="BI25" s="2">
        <v>2.6</v>
      </c>
      <c r="BJ25" s="2">
        <v>2.6</v>
      </c>
      <c r="BK25" s="2">
        <v>3</v>
      </c>
      <c r="BL25" s="2">
        <v>67.58</v>
      </c>
      <c r="BM25" s="2">
        <v>9.4600000000000009</v>
      </c>
      <c r="BN25" s="2">
        <v>77.040000000000006</v>
      </c>
      <c r="BO25" s="2">
        <v>77.040000000000006</v>
      </c>
      <c r="BR25" s="2" t="s">
        <v>89</v>
      </c>
      <c r="BS25" s="3">
        <v>42863</v>
      </c>
      <c r="BT25" s="4">
        <v>0.35555555555555557</v>
      </c>
      <c r="BU25" s="2" t="s">
        <v>152</v>
      </c>
      <c r="BV25" s="2" t="s">
        <v>83</v>
      </c>
      <c r="BY25" s="2">
        <v>12978.36</v>
      </c>
      <c r="CC25" s="2" t="s">
        <v>79</v>
      </c>
      <c r="CD25" s="2">
        <v>2013</v>
      </c>
      <c r="CE25" s="2" t="s">
        <v>153</v>
      </c>
      <c r="CF25" s="3">
        <v>42864</v>
      </c>
      <c r="CI25" s="2">
        <v>1</v>
      </c>
      <c r="CJ25" s="2">
        <v>1</v>
      </c>
      <c r="CK25" s="2">
        <v>21</v>
      </c>
      <c r="CL25" s="2" t="s">
        <v>86</v>
      </c>
    </row>
    <row r="26" spans="1:90">
      <c r="A26" s="2" t="s">
        <v>71</v>
      </c>
      <c r="B26" s="2" t="s">
        <v>72</v>
      </c>
      <c r="C26" s="2" t="s">
        <v>73</v>
      </c>
      <c r="E26" s="2" t="str">
        <f>"019909749542"</f>
        <v>019909749542</v>
      </c>
      <c r="F26" s="3">
        <v>42871</v>
      </c>
      <c r="G26" s="2">
        <v>201711</v>
      </c>
      <c r="H26" s="2" t="s">
        <v>101</v>
      </c>
      <c r="I26" s="2" t="s">
        <v>88</v>
      </c>
      <c r="J26" s="2" t="s">
        <v>76</v>
      </c>
      <c r="K26" s="2" t="s">
        <v>77</v>
      </c>
      <c r="L26" s="2" t="s">
        <v>78</v>
      </c>
      <c r="M26" s="2" t="s">
        <v>79</v>
      </c>
      <c r="N26" s="2" t="s">
        <v>76</v>
      </c>
      <c r="O26" s="2" t="s">
        <v>102</v>
      </c>
      <c r="P26" s="2" t="str">
        <f>"NA                            "</f>
        <v xml:space="preserve">NA                            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4.9800000000000004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1</v>
      </c>
      <c r="BI26" s="2">
        <v>1</v>
      </c>
      <c r="BJ26" s="2">
        <v>0.2</v>
      </c>
      <c r="BK26" s="2">
        <v>1</v>
      </c>
      <c r="BL26" s="2">
        <v>45.04</v>
      </c>
      <c r="BM26" s="2">
        <v>6.31</v>
      </c>
      <c r="BN26" s="2">
        <v>51.35</v>
      </c>
      <c r="BO26" s="2">
        <v>51.35</v>
      </c>
      <c r="BQ26" s="2" t="s">
        <v>154</v>
      </c>
      <c r="BR26" s="2" t="s">
        <v>89</v>
      </c>
      <c r="BS26" s="3">
        <v>42872</v>
      </c>
      <c r="BT26" s="4">
        <v>0.33749999999999997</v>
      </c>
      <c r="BU26" s="2" t="s">
        <v>148</v>
      </c>
      <c r="BV26" s="2" t="s">
        <v>83</v>
      </c>
      <c r="BY26" s="2">
        <v>1200</v>
      </c>
      <c r="CA26" s="2" t="s">
        <v>136</v>
      </c>
      <c r="CC26" s="2" t="s">
        <v>79</v>
      </c>
      <c r="CD26" s="2">
        <v>2013</v>
      </c>
      <c r="CE26" s="2" t="s">
        <v>155</v>
      </c>
      <c r="CF26" s="3">
        <v>42872</v>
      </c>
      <c r="CI26" s="2">
        <v>1</v>
      </c>
      <c r="CJ26" s="2">
        <v>1</v>
      </c>
      <c r="CK26" s="2">
        <v>21</v>
      </c>
      <c r="CL26" s="2" t="s">
        <v>86</v>
      </c>
    </row>
    <row r="27" spans="1:90">
      <c r="A27" s="2" t="s">
        <v>71</v>
      </c>
      <c r="B27" s="2" t="s">
        <v>72</v>
      </c>
      <c r="C27" s="2" t="s">
        <v>73</v>
      </c>
      <c r="E27" s="2" t="str">
        <f>"009936060194"</f>
        <v>009936060194</v>
      </c>
      <c r="F27" s="3">
        <v>42870</v>
      </c>
      <c r="G27" s="2">
        <v>201711</v>
      </c>
      <c r="H27" s="2" t="s">
        <v>78</v>
      </c>
      <c r="I27" s="2" t="s">
        <v>79</v>
      </c>
      <c r="J27" s="2" t="s">
        <v>76</v>
      </c>
      <c r="K27" s="2" t="s">
        <v>77</v>
      </c>
      <c r="L27" s="2" t="s">
        <v>101</v>
      </c>
      <c r="M27" s="2" t="s">
        <v>88</v>
      </c>
      <c r="N27" s="2" t="s">
        <v>110</v>
      </c>
      <c r="O27" s="2" t="s">
        <v>102</v>
      </c>
      <c r="P27" s="2" t="str">
        <f>"NA                            "</f>
        <v xml:space="preserve">NA                            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4.9800000000000004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1</v>
      </c>
      <c r="BI27" s="2">
        <v>0.5</v>
      </c>
      <c r="BJ27" s="2">
        <v>0.6</v>
      </c>
      <c r="BK27" s="2">
        <v>1</v>
      </c>
      <c r="BL27" s="2">
        <v>45.04</v>
      </c>
      <c r="BM27" s="2">
        <v>6.31</v>
      </c>
      <c r="BN27" s="2">
        <v>51.35</v>
      </c>
      <c r="BO27" s="2">
        <v>51.35</v>
      </c>
      <c r="BQ27" s="2" t="s">
        <v>111</v>
      </c>
      <c r="BR27" s="2" t="s">
        <v>104</v>
      </c>
      <c r="BS27" s="3">
        <v>42871</v>
      </c>
      <c r="BT27" s="4">
        <v>0.4909722222222222</v>
      </c>
      <c r="BU27" s="2" t="s">
        <v>156</v>
      </c>
      <c r="BV27" s="2" t="s">
        <v>86</v>
      </c>
      <c r="BW27" s="2" t="s">
        <v>157</v>
      </c>
      <c r="BX27" s="2" t="s">
        <v>158</v>
      </c>
      <c r="BY27" s="2">
        <v>2809.62</v>
      </c>
      <c r="CC27" s="2" t="s">
        <v>88</v>
      </c>
      <c r="CD27" s="2">
        <v>7700</v>
      </c>
      <c r="CE27" s="2" t="s">
        <v>84</v>
      </c>
      <c r="CF27" s="3">
        <v>42872</v>
      </c>
      <c r="CI27" s="2">
        <v>1</v>
      </c>
      <c r="CJ27" s="2">
        <v>1</v>
      </c>
      <c r="CK27" s="2">
        <v>21</v>
      </c>
      <c r="CL27" s="2" t="s">
        <v>86</v>
      </c>
    </row>
    <row r="28" spans="1:90">
      <c r="A28" s="2" t="s">
        <v>71</v>
      </c>
      <c r="B28" s="2" t="s">
        <v>72</v>
      </c>
      <c r="C28" s="2" t="s">
        <v>73</v>
      </c>
      <c r="E28" s="2" t="str">
        <f>"029907660090"</f>
        <v>029907660090</v>
      </c>
      <c r="F28" s="3">
        <v>42857</v>
      </c>
      <c r="G28" s="2">
        <v>201711</v>
      </c>
      <c r="H28" s="2" t="s">
        <v>74</v>
      </c>
      <c r="I28" s="2" t="s">
        <v>75</v>
      </c>
      <c r="J28" s="2" t="s">
        <v>76</v>
      </c>
      <c r="K28" s="2" t="s">
        <v>77</v>
      </c>
      <c r="L28" s="2" t="s">
        <v>78</v>
      </c>
      <c r="M28" s="2" t="s">
        <v>79</v>
      </c>
      <c r="N28" s="2" t="s">
        <v>159</v>
      </c>
      <c r="O28" s="2" t="s">
        <v>102</v>
      </c>
      <c r="P28" s="2" t="str">
        <f>"                              "</f>
        <v xml:space="preserve">                              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4.59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0.5</v>
      </c>
      <c r="BJ28" s="2">
        <v>1.4</v>
      </c>
      <c r="BK28" s="2">
        <v>1.5</v>
      </c>
      <c r="BL28" s="2">
        <v>44.65</v>
      </c>
      <c r="BM28" s="2">
        <v>6.25</v>
      </c>
      <c r="BN28" s="2">
        <v>50.9</v>
      </c>
      <c r="BO28" s="2">
        <v>50.9</v>
      </c>
      <c r="BQ28" s="2" t="s">
        <v>81</v>
      </c>
      <c r="BR28" s="2" t="s">
        <v>82</v>
      </c>
      <c r="BS28" s="3">
        <v>42858</v>
      </c>
      <c r="BT28" s="4">
        <v>0.3430555555555555</v>
      </c>
      <c r="BU28" s="2" t="s">
        <v>81</v>
      </c>
      <c r="BV28" s="2" t="s">
        <v>83</v>
      </c>
      <c r="BY28" s="2">
        <v>7200</v>
      </c>
      <c r="CC28" s="2" t="s">
        <v>79</v>
      </c>
      <c r="CD28" s="2">
        <v>2001</v>
      </c>
      <c r="CE28" s="2" t="s">
        <v>84</v>
      </c>
      <c r="CF28" s="3">
        <v>42859</v>
      </c>
      <c r="CI28" s="2">
        <v>1</v>
      </c>
      <c r="CJ28" s="2">
        <v>1</v>
      </c>
      <c r="CK28" s="2">
        <v>21</v>
      </c>
      <c r="CL28" s="2" t="s">
        <v>86</v>
      </c>
    </row>
    <row r="29" spans="1:90">
      <c r="A29" s="2" t="s">
        <v>71</v>
      </c>
      <c r="B29" s="2" t="s">
        <v>72</v>
      </c>
      <c r="C29" s="2" t="s">
        <v>73</v>
      </c>
      <c r="E29" s="2" t="str">
        <f>"009936060193"</f>
        <v>009936060193</v>
      </c>
      <c r="F29" s="3">
        <v>42870</v>
      </c>
      <c r="G29" s="2">
        <v>201711</v>
      </c>
      <c r="H29" s="2" t="s">
        <v>78</v>
      </c>
      <c r="I29" s="2" t="s">
        <v>79</v>
      </c>
      <c r="J29" s="2" t="s">
        <v>76</v>
      </c>
      <c r="K29" s="2" t="s">
        <v>77</v>
      </c>
      <c r="L29" s="2" t="s">
        <v>101</v>
      </c>
      <c r="M29" s="2" t="s">
        <v>88</v>
      </c>
      <c r="N29" s="2" t="s">
        <v>160</v>
      </c>
      <c r="O29" s="2" t="s">
        <v>102</v>
      </c>
      <c r="P29" s="2" t="str">
        <f>"NA                            "</f>
        <v xml:space="preserve">NA                            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4.9800000000000004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1</v>
      </c>
      <c r="BI29" s="2">
        <v>0.5</v>
      </c>
      <c r="BJ29" s="2">
        <v>0.2</v>
      </c>
      <c r="BK29" s="2">
        <v>0.5</v>
      </c>
      <c r="BL29" s="2">
        <v>45.04</v>
      </c>
      <c r="BM29" s="2">
        <v>6.31</v>
      </c>
      <c r="BN29" s="2">
        <v>51.35</v>
      </c>
      <c r="BO29" s="2">
        <v>51.35</v>
      </c>
      <c r="BQ29" s="2" t="s">
        <v>161</v>
      </c>
      <c r="BR29" s="2" t="s">
        <v>104</v>
      </c>
      <c r="BS29" s="3">
        <v>42871</v>
      </c>
      <c r="BT29" s="4">
        <v>0.47916666666666669</v>
      </c>
      <c r="BU29" s="2" t="s">
        <v>162</v>
      </c>
      <c r="BV29" s="2" t="s">
        <v>86</v>
      </c>
      <c r="BW29" s="2" t="s">
        <v>163</v>
      </c>
      <c r="BX29" s="2" t="s">
        <v>164</v>
      </c>
      <c r="BY29" s="2">
        <v>1200</v>
      </c>
      <c r="CC29" s="2" t="s">
        <v>88</v>
      </c>
      <c r="CD29" s="2">
        <v>8000</v>
      </c>
      <c r="CE29" s="2" t="s">
        <v>84</v>
      </c>
      <c r="CF29" s="3">
        <v>42872</v>
      </c>
      <c r="CI29" s="2">
        <v>1</v>
      </c>
      <c r="CJ29" s="2">
        <v>1</v>
      </c>
      <c r="CK29" s="2">
        <v>21</v>
      </c>
      <c r="CL29" s="2" t="s">
        <v>86</v>
      </c>
    </row>
    <row r="30" spans="1:90">
      <c r="A30" s="2" t="s">
        <v>93</v>
      </c>
      <c r="B30" s="2" t="s">
        <v>72</v>
      </c>
      <c r="C30" s="2" t="s">
        <v>73</v>
      </c>
      <c r="E30" s="2" t="str">
        <f>"029907660097"</f>
        <v>029907660097</v>
      </c>
      <c r="F30" s="3">
        <v>42870</v>
      </c>
      <c r="G30" s="2">
        <v>201711</v>
      </c>
      <c r="H30" s="2" t="s">
        <v>74</v>
      </c>
      <c r="I30" s="2" t="s">
        <v>75</v>
      </c>
      <c r="J30" s="2" t="s">
        <v>76</v>
      </c>
      <c r="K30" s="2" t="s">
        <v>77</v>
      </c>
      <c r="L30" s="2" t="s">
        <v>78</v>
      </c>
      <c r="M30" s="2" t="s">
        <v>79</v>
      </c>
      <c r="N30" s="2" t="s">
        <v>76</v>
      </c>
      <c r="O30" s="2" t="s">
        <v>102</v>
      </c>
      <c r="P30" s="2" t="str">
        <f>"                              "</f>
        <v xml:space="preserve">                              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4.9800000000000004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1</v>
      </c>
      <c r="BI30" s="2">
        <v>0.5</v>
      </c>
      <c r="BJ30" s="2">
        <v>0.2</v>
      </c>
      <c r="BK30" s="2">
        <v>0.5</v>
      </c>
      <c r="BL30" s="2">
        <v>45.04</v>
      </c>
      <c r="BM30" s="2">
        <v>6.31</v>
      </c>
      <c r="BN30" s="2">
        <v>51.35</v>
      </c>
      <c r="BO30" s="2">
        <v>51.35</v>
      </c>
      <c r="BQ30" s="2" t="s">
        <v>165</v>
      </c>
      <c r="BR30" s="2" t="s">
        <v>82</v>
      </c>
      <c r="BS30" s="3">
        <v>42871</v>
      </c>
      <c r="BT30" s="4">
        <v>0.33124999999999999</v>
      </c>
      <c r="BU30" s="2" t="s">
        <v>81</v>
      </c>
      <c r="BV30" s="2" t="s">
        <v>83</v>
      </c>
      <c r="BY30" s="2">
        <v>1200</v>
      </c>
      <c r="CC30" s="2" t="s">
        <v>79</v>
      </c>
      <c r="CD30" s="2">
        <v>2013</v>
      </c>
      <c r="CE30" s="2" t="s">
        <v>84</v>
      </c>
      <c r="CF30" s="3">
        <v>42872</v>
      </c>
      <c r="CI30" s="2">
        <v>1</v>
      </c>
      <c r="CJ30" s="2">
        <v>1</v>
      </c>
      <c r="CK30" s="2">
        <v>21</v>
      </c>
      <c r="CL30" s="2" t="s">
        <v>86</v>
      </c>
    </row>
    <row r="31" spans="1:90">
      <c r="A31" s="2" t="s">
        <v>71</v>
      </c>
      <c r="B31" s="2" t="s">
        <v>72</v>
      </c>
      <c r="C31" s="2" t="s">
        <v>73</v>
      </c>
      <c r="E31" s="2" t="str">
        <f>"009936060192"</f>
        <v>009936060192</v>
      </c>
      <c r="F31" s="3">
        <v>42867</v>
      </c>
      <c r="G31" s="2">
        <v>201711</v>
      </c>
      <c r="H31" s="2" t="s">
        <v>78</v>
      </c>
      <c r="I31" s="2" t="s">
        <v>79</v>
      </c>
      <c r="J31" s="2" t="s">
        <v>76</v>
      </c>
      <c r="K31" s="2" t="s">
        <v>77</v>
      </c>
      <c r="L31" s="2" t="s">
        <v>166</v>
      </c>
      <c r="M31" s="2" t="s">
        <v>167</v>
      </c>
      <c r="N31" s="2" t="s">
        <v>168</v>
      </c>
      <c r="O31" s="2" t="s">
        <v>102</v>
      </c>
      <c r="P31" s="2" t="str">
        <f>"NA                            "</f>
        <v xml:space="preserve">NA                            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4.9800000000000004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1</v>
      </c>
      <c r="BI31" s="2">
        <v>0.5</v>
      </c>
      <c r="BJ31" s="2">
        <v>0.2</v>
      </c>
      <c r="BK31" s="2">
        <v>0.5</v>
      </c>
      <c r="BL31" s="2">
        <v>45.04</v>
      </c>
      <c r="BM31" s="2">
        <v>6.31</v>
      </c>
      <c r="BN31" s="2">
        <v>51.35</v>
      </c>
      <c r="BO31" s="2">
        <v>51.35</v>
      </c>
      <c r="BQ31" s="2" t="s">
        <v>169</v>
      </c>
      <c r="BR31" s="2" t="s">
        <v>104</v>
      </c>
      <c r="BS31" s="3">
        <v>42870</v>
      </c>
      <c r="BT31" s="4">
        <v>0.42708333333333331</v>
      </c>
      <c r="BU31" s="2" t="s">
        <v>170</v>
      </c>
      <c r="BV31" s="2" t="s">
        <v>83</v>
      </c>
      <c r="BY31" s="2">
        <v>1200</v>
      </c>
      <c r="CC31" s="2" t="s">
        <v>167</v>
      </c>
      <c r="CD31" s="2">
        <v>6000</v>
      </c>
      <c r="CE31" s="2" t="s">
        <v>84</v>
      </c>
      <c r="CF31" s="3">
        <v>42871</v>
      </c>
      <c r="CI31" s="2">
        <v>1</v>
      </c>
      <c r="CJ31" s="2">
        <v>1</v>
      </c>
      <c r="CK31" s="2">
        <v>21</v>
      </c>
      <c r="CL31" s="2" t="s">
        <v>86</v>
      </c>
    </row>
    <row r="32" spans="1:90">
      <c r="A32" s="2" t="s">
        <v>71</v>
      </c>
      <c r="B32" s="2" t="s">
        <v>72</v>
      </c>
      <c r="C32" s="2" t="s">
        <v>73</v>
      </c>
      <c r="E32" s="2" t="str">
        <f>"029907660093"</f>
        <v>029907660093</v>
      </c>
      <c r="F32" s="3">
        <v>42857</v>
      </c>
      <c r="G32" s="2">
        <v>201711</v>
      </c>
      <c r="H32" s="2" t="s">
        <v>74</v>
      </c>
      <c r="I32" s="2" t="s">
        <v>75</v>
      </c>
      <c r="J32" s="2" t="s">
        <v>76</v>
      </c>
      <c r="K32" s="2" t="s">
        <v>77</v>
      </c>
      <c r="L32" s="2" t="s">
        <v>78</v>
      </c>
      <c r="M32" s="2" t="s">
        <v>79</v>
      </c>
      <c r="N32" s="2" t="s">
        <v>76</v>
      </c>
      <c r="O32" s="2" t="s">
        <v>102</v>
      </c>
      <c r="P32" s="2" t="str">
        <f>"                              "</f>
        <v xml:space="preserve">                              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9.18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1</v>
      </c>
      <c r="BI32" s="2">
        <v>0.5</v>
      </c>
      <c r="BJ32" s="2">
        <v>3.6</v>
      </c>
      <c r="BK32" s="2">
        <v>4</v>
      </c>
      <c r="BL32" s="2">
        <v>89.32</v>
      </c>
      <c r="BM32" s="2">
        <v>12.5</v>
      </c>
      <c r="BN32" s="2">
        <v>101.82</v>
      </c>
      <c r="BO32" s="2">
        <v>101.82</v>
      </c>
      <c r="BQ32" s="2" t="s">
        <v>171</v>
      </c>
      <c r="BR32" s="2" t="s">
        <v>82</v>
      </c>
      <c r="BS32" s="3">
        <v>42858</v>
      </c>
      <c r="BT32" s="4">
        <v>0.3430555555555555</v>
      </c>
      <c r="BU32" s="2" t="s">
        <v>81</v>
      </c>
      <c r="BV32" s="2" t="s">
        <v>83</v>
      </c>
      <c r="BY32" s="2">
        <v>18144</v>
      </c>
      <c r="CC32" s="2" t="s">
        <v>79</v>
      </c>
      <c r="CD32" s="2">
        <v>2001</v>
      </c>
      <c r="CE32" s="2" t="s">
        <v>84</v>
      </c>
      <c r="CF32" s="3">
        <v>42859</v>
      </c>
      <c r="CI32" s="2">
        <v>1</v>
      </c>
      <c r="CJ32" s="2">
        <v>1</v>
      </c>
      <c r="CK32" s="2">
        <v>21</v>
      </c>
      <c r="CL32" s="2" t="s">
        <v>86</v>
      </c>
    </row>
    <row r="33" spans="1:90">
      <c r="A33" s="2" t="s">
        <v>71</v>
      </c>
      <c r="B33" s="2" t="s">
        <v>72</v>
      </c>
      <c r="C33" s="2" t="s">
        <v>73</v>
      </c>
      <c r="E33" s="2" t="str">
        <f>"029907617719"</f>
        <v>029907617719</v>
      </c>
      <c r="F33" s="3">
        <v>42858</v>
      </c>
      <c r="G33" s="2">
        <v>201711</v>
      </c>
      <c r="H33" s="2" t="s">
        <v>74</v>
      </c>
      <c r="I33" s="2" t="s">
        <v>75</v>
      </c>
      <c r="J33" s="2" t="s">
        <v>76</v>
      </c>
      <c r="K33" s="2" t="s">
        <v>77</v>
      </c>
      <c r="L33" s="2" t="s">
        <v>166</v>
      </c>
      <c r="M33" s="2" t="s">
        <v>167</v>
      </c>
      <c r="N33" s="2" t="s">
        <v>172</v>
      </c>
      <c r="O33" s="2" t="s">
        <v>102</v>
      </c>
      <c r="P33" s="2" t="str">
        <f>"                              "</f>
        <v xml:space="preserve">                              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19.940000000000001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1</v>
      </c>
      <c r="BI33" s="2">
        <v>0.5</v>
      </c>
      <c r="BJ33" s="2">
        <v>7.6</v>
      </c>
      <c r="BK33" s="2">
        <v>8</v>
      </c>
      <c r="BL33" s="2">
        <v>180.24</v>
      </c>
      <c r="BM33" s="2">
        <v>25.23</v>
      </c>
      <c r="BN33" s="2">
        <v>205.47</v>
      </c>
      <c r="BO33" s="2">
        <v>205.47</v>
      </c>
      <c r="BQ33" s="2" t="s">
        <v>173</v>
      </c>
      <c r="BR33" s="2" t="s">
        <v>94</v>
      </c>
      <c r="BS33" s="3">
        <v>42859</v>
      </c>
      <c r="BT33" s="4">
        <v>0.71388888888888891</v>
      </c>
      <c r="BU33" s="2" t="s">
        <v>174</v>
      </c>
      <c r="BV33" s="2" t="s">
        <v>86</v>
      </c>
      <c r="BW33" s="2" t="s">
        <v>175</v>
      </c>
      <c r="BX33" s="2" t="s">
        <v>176</v>
      </c>
      <c r="BY33" s="2">
        <v>38080</v>
      </c>
      <c r="CC33" s="2" t="s">
        <v>167</v>
      </c>
      <c r="CD33" s="2">
        <v>6000</v>
      </c>
      <c r="CE33" s="2" t="s">
        <v>84</v>
      </c>
      <c r="CF33" s="3">
        <v>42860</v>
      </c>
      <c r="CI33" s="2">
        <v>1</v>
      </c>
      <c r="CJ33" s="2">
        <v>1</v>
      </c>
      <c r="CK33" s="2">
        <v>21</v>
      </c>
      <c r="CL33" s="2" t="s">
        <v>86</v>
      </c>
    </row>
    <row r="34" spans="1:90">
      <c r="A34" s="2" t="s">
        <v>71</v>
      </c>
      <c r="B34" s="2" t="s">
        <v>72</v>
      </c>
      <c r="C34" s="2" t="s">
        <v>73</v>
      </c>
      <c r="E34" s="2" t="str">
        <f>"029907409264"</f>
        <v>029907409264</v>
      </c>
      <c r="F34" s="3">
        <v>42858</v>
      </c>
      <c r="G34" s="2">
        <v>201711</v>
      </c>
      <c r="H34" s="2" t="s">
        <v>74</v>
      </c>
      <c r="I34" s="2" t="s">
        <v>75</v>
      </c>
      <c r="J34" s="2" t="s">
        <v>76</v>
      </c>
      <c r="K34" s="2" t="s">
        <v>77</v>
      </c>
      <c r="L34" s="2" t="s">
        <v>101</v>
      </c>
      <c r="M34" s="2" t="s">
        <v>88</v>
      </c>
      <c r="N34" s="2" t="s">
        <v>76</v>
      </c>
      <c r="O34" s="2" t="s">
        <v>102</v>
      </c>
      <c r="P34" s="2" t="str">
        <f>"                              "</f>
        <v xml:space="preserve">                              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19.940000000000001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1</v>
      </c>
      <c r="BI34" s="2">
        <v>0.5</v>
      </c>
      <c r="BJ34" s="2">
        <v>7.6</v>
      </c>
      <c r="BK34" s="2">
        <v>8</v>
      </c>
      <c r="BL34" s="2">
        <v>180.24</v>
      </c>
      <c r="BM34" s="2">
        <v>25.23</v>
      </c>
      <c r="BN34" s="2">
        <v>205.47</v>
      </c>
      <c r="BO34" s="2">
        <v>205.47</v>
      </c>
      <c r="BQ34" s="2" t="s">
        <v>91</v>
      </c>
      <c r="BR34" s="2" t="s">
        <v>82</v>
      </c>
      <c r="BS34" s="3">
        <v>42859</v>
      </c>
      <c r="BT34" s="4">
        <v>0.35138888888888892</v>
      </c>
      <c r="BU34" s="2" t="s">
        <v>91</v>
      </c>
      <c r="BV34" s="2" t="s">
        <v>83</v>
      </c>
      <c r="BY34" s="2">
        <v>38080</v>
      </c>
      <c r="CC34" s="2" t="s">
        <v>88</v>
      </c>
      <c r="CD34" s="2">
        <v>8000</v>
      </c>
      <c r="CE34" s="2" t="s">
        <v>84</v>
      </c>
      <c r="CF34" s="3">
        <v>42860</v>
      </c>
      <c r="CI34" s="2">
        <v>1</v>
      </c>
      <c r="CJ34" s="2">
        <v>1</v>
      </c>
      <c r="CK34" s="2">
        <v>21</v>
      </c>
      <c r="CL34" s="2" t="s">
        <v>86</v>
      </c>
    </row>
    <row r="35" spans="1:90">
      <c r="A35" s="2" t="s">
        <v>71</v>
      </c>
      <c r="B35" s="2" t="s">
        <v>72</v>
      </c>
      <c r="C35" s="2" t="s">
        <v>73</v>
      </c>
      <c r="E35" s="2" t="str">
        <f>"029907617718"</f>
        <v>029907617718</v>
      </c>
      <c r="F35" s="3">
        <v>42858</v>
      </c>
      <c r="G35" s="2">
        <v>201711</v>
      </c>
      <c r="H35" s="2" t="s">
        <v>74</v>
      </c>
      <c r="I35" s="2" t="s">
        <v>75</v>
      </c>
      <c r="J35" s="2" t="s">
        <v>76</v>
      </c>
      <c r="K35" s="2" t="s">
        <v>77</v>
      </c>
      <c r="L35" s="2" t="s">
        <v>177</v>
      </c>
      <c r="M35" s="2" t="s">
        <v>178</v>
      </c>
      <c r="N35" s="2" t="s">
        <v>179</v>
      </c>
      <c r="O35" s="2" t="s">
        <v>102</v>
      </c>
      <c r="P35" s="2" t="str">
        <f>".                             "</f>
        <v xml:space="preserve">.                             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19.940000000000001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1</v>
      </c>
      <c r="BI35" s="2">
        <v>0.5</v>
      </c>
      <c r="BJ35" s="2">
        <v>7.6</v>
      </c>
      <c r="BK35" s="2">
        <v>8</v>
      </c>
      <c r="BL35" s="2">
        <v>180.24</v>
      </c>
      <c r="BM35" s="2">
        <v>25.23</v>
      </c>
      <c r="BN35" s="2">
        <v>205.47</v>
      </c>
      <c r="BO35" s="2">
        <v>205.47</v>
      </c>
      <c r="BQ35" s="2" t="s">
        <v>180</v>
      </c>
      <c r="BR35" s="2" t="s">
        <v>94</v>
      </c>
      <c r="BS35" s="3">
        <v>42860</v>
      </c>
      <c r="BT35" s="4">
        <v>0.64583333333333337</v>
      </c>
      <c r="BU35" s="2" t="s">
        <v>180</v>
      </c>
      <c r="BV35" s="2" t="s">
        <v>86</v>
      </c>
      <c r="BW35" s="2" t="s">
        <v>163</v>
      </c>
      <c r="BX35" s="2" t="s">
        <v>181</v>
      </c>
      <c r="BY35" s="2">
        <v>38080</v>
      </c>
      <c r="CC35" s="2" t="s">
        <v>178</v>
      </c>
      <c r="CD35" s="2">
        <v>5200</v>
      </c>
      <c r="CE35" s="2" t="s">
        <v>84</v>
      </c>
      <c r="CF35" s="3">
        <v>42864</v>
      </c>
      <c r="CI35" s="2">
        <v>1</v>
      </c>
      <c r="CJ35" s="2">
        <v>2</v>
      </c>
      <c r="CK35" s="2">
        <v>21</v>
      </c>
      <c r="CL35" s="2" t="s">
        <v>86</v>
      </c>
    </row>
    <row r="36" spans="1:90">
      <c r="A36" s="2" t="s">
        <v>71</v>
      </c>
      <c r="B36" s="2" t="s">
        <v>72</v>
      </c>
      <c r="C36" s="2" t="s">
        <v>73</v>
      </c>
      <c r="E36" s="2" t="str">
        <f>"029907409441"</f>
        <v>029907409441</v>
      </c>
      <c r="F36" s="3">
        <v>42858</v>
      </c>
      <c r="G36" s="2">
        <v>201711</v>
      </c>
      <c r="H36" s="2" t="s">
        <v>74</v>
      </c>
      <c r="I36" s="2" t="s">
        <v>75</v>
      </c>
      <c r="J36" s="2" t="s">
        <v>76</v>
      </c>
      <c r="K36" s="2" t="s">
        <v>77</v>
      </c>
      <c r="L36" s="2" t="s">
        <v>78</v>
      </c>
      <c r="M36" s="2" t="s">
        <v>79</v>
      </c>
      <c r="N36" s="2" t="s">
        <v>159</v>
      </c>
      <c r="O36" s="2" t="s">
        <v>182</v>
      </c>
      <c r="P36" s="2" t="str">
        <f>".                             "</f>
        <v xml:space="preserve">.                             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25.7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2</v>
      </c>
      <c r="BI36" s="2">
        <v>1</v>
      </c>
      <c r="BJ36" s="2">
        <v>10.8</v>
      </c>
      <c r="BK36" s="2">
        <v>11</v>
      </c>
      <c r="BL36" s="2">
        <v>232.27</v>
      </c>
      <c r="BM36" s="2">
        <v>32.520000000000003</v>
      </c>
      <c r="BN36" s="2">
        <v>264.79000000000002</v>
      </c>
      <c r="BO36" s="2">
        <v>264.79000000000002</v>
      </c>
      <c r="BQ36" s="2" t="s">
        <v>81</v>
      </c>
      <c r="BR36" s="2" t="s">
        <v>82</v>
      </c>
      <c r="BS36" s="3">
        <v>42859</v>
      </c>
      <c r="BT36" s="4">
        <v>0.3527777777777778</v>
      </c>
      <c r="BU36" s="2" t="s">
        <v>81</v>
      </c>
      <c r="BV36" s="2" t="s">
        <v>83</v>
      </c>
      <c r="BY36" s="2">
        <v>53966</v>
      </c>
      <c r="CC36" s="2" t="s">
        <v>79</v>
      </c>
      <c r="CD36" s="2">
        <v>2001</v>
      </c>
      <c r="CE36" s="2" t="s">
        <v>84</v>
      </c>
      <c r="CF36" s="3">
        <v>42860</v>
      </c>
      <c r="CI36" s="2">
        <v>1</v>
      </c>
      <c r="CJ36" s="2">
        <v>1</v>
      </c>
      <c r="CK36" s="2">
        <v>31</v>
      </c>
      <c r="CL36" s="2" t="s">
        <v>86</v>
      </c>
    </row>
    <row r="37" spans="1:90">
      <c r="A37" s="2" t="s">
        <v>71</v>
      </c>
      <c r="B37" s="2" t="s">
        <v>72</v>
      </c>
      <c r="C37" s="2" t="s">
        <v>73</v>
      </c>
      <c r="E37" s="2" t="str">
        <f>"029907650859D"</f>
        <v>029907650859D</v>
      </c>
      <c r="F37" s="3">
        <v>42769</v>
      </c>
      <c r="G37" s="2">
        <v>201711</v>
      </c>
      <c r="H37" s="2" t="s">
        <v>74</v>
      </c>
      <c r="I37" s="2" t="s">
        <v>75</v>
      </c>
      <c r="J37" s="2" t="s">
        <v>76</v>
      </c>
      <c r="K37" s="2" t="s">
        <v>77</v>
      </c>
      <c r="L37" s="2" t="s">
        <v>166</v>
      </c>
      <c r="M37" s="2" t="s">
        <v>167</v>
      </c>
      <c r="N37" s="2" t="s">
        <v>172</v>
      </c>
      <c r="O37" s="2" t="s">
        <v>182</v>
      </c>
      <c r="P37" s="2" t="str">
        <f>"                              "</f>
        <v xml:space="preserve">                              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12.5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1</v>
      </c>
      <c r="BI37" s="2">
        <v>0.4</v>
      </c>
      <c r="BJ37" s="2">
        <v>5.9</v>
      </c>
      <c r="BK37" s="2">
        <v>6</v>
      </c>
      <c r="BL37" s="2">
        <v>117.8</v>
      </c>
      <c r="BM37" s="2">
        <v>16.489999999999998</v>
      </c>
      <c r="BN37" s="2">
        <v>134.29</v>
      </c>
      <c r="BO37" s="2">
        <v>134.29</v>
      </c>
      <c r="BQ37" s="2" t="s">
        <v>183</v>
      </c>
      <c r="BR37" s="2" t="s">
        <v>82</v>
      </c>
      <c r="BS37" s="3">
        <v>42774</v>
      </c>
      <c r="BT37" s="4">
        <v>0.49305555555555558</v>
      </c>
      <c r="BU37" s="2" t="s">
        <v>184</v>
      </c>
      <c r="BV37" s="2" t="s">
        <v>86</v>
      </c>
      <c r="BY37" s="2">
        <v>29700</v>
      </c>
      <c r="CC37" s="2" t="s">
        <v>167</v>
      </c>
      <c r="CD37" s="2">
        <v>6000</v>
      </c>
      <c r="CE37" s="2" t="s">
        <v>84</v>
      </c>
      <c r="CF37" s="3">
        <v>42779</v>
      </c>
      <c r="CI37" s="2">
        <v>1</v>
      </c>
      <c r="CJ37" s="2">
        <v>3</v>
      </c>
      <c r="CK37" s="2">
        <v>31</v>
      </c>
      <c r="CL37" s="2" t="s">
        <v>86</v>
      </c>
    </row>
    <row r="38" spans="1:90">
      <c r="A38" s="2" t="s">
        <v>71</v>
      </c>
      <c r="B38" s="2" t="s">
        <v>72</v>
      </c>
      <c r="C38" s="2" t="s">
        <v>73</v>
      </c>
      <c r="E38" s="2" t="str">
        <f>"009936060195"</f>
        <v>009936060195</v>
      </c>
      <c r="F38" s="3">
        <v>42874</v>
      </c>
      <c r="G38" s="2">
        <v>201711</v>
      </c>
      <c r="H38" s="2" t="s">
        <v>78</v>
      </c>
      <c r="I38" s="2" t="s">
        <v>79</v>
      </c>
      <c r="J38" s="2" t="s">
        <v>76</v>
      </c>
      <c r="K38" s="2" t="s">
        <v>77</v>
      </c>
      <c r="L38" s="2" t="s">
        <v>185</v>
      </c>
      <c r="M38" s="2" t="s">
        <v>186</v>
      </c>
      <c r="N38" s="2" t="s">
        <v>187</v>
      </c>
      <c r="O38" s="2" t="s">
        <v>102</v>
      </c>
      <c r="P38" s="2" t="str">
        <f>"NA                            "</f>
        <v xml:space="preserve">NA                            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4.9800000000000004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1</v>
      </c>
      <c r="BI38" s="2">
        <v>1</v>
      </c>
      <c r="BJ38" s="2">
        <v>0.2</v>
      </c>
      <c r="BK38" s="2">
        <v>1</v>
      </c>
      <c r="BL38" s="2">
        <v>45.04</v>
      </c>
      <c r="BM38" s="2">
        <v>6.31</v>
      </c>
      <c r="BN38" s="2">
        <v>51.35</v>
      </c>
      <c r="BO38" s="2">
        <v>51.35</v>
      </c>
      <c r="BQ38" s="2" t="s">
        <v>188</v>
      </c>
      <c r="BR38" s="2" t="s">
        <v>104</v>
      </c>
      <c r="BS38" s="3">
        <v>42877</v>
      </c>
      <c r="BT38" s="4">
        <v>0.39583333333333331</v>
      </c>
      <c r="BU38" s="2" t="s">
        <v>189</v>
      </c>
      <c r="BV38" s="2" t="s">
        <v>83</v>
      </c>
      <c r="BY38" s="2">
        <v>1200</v>
      </c>
      <c r="CC38" s="2" t="s">
        <v>186</v>
      </c>
      <c r="CD38" s="2">
        <v>3600</v>
      </c>
      <c r="CE38" s="2" t="s">
        <v>84</v>
      </c>
      <c r="CF38" s="3">
        <v>42878</v>
      </c>
      <c r="CI38" s="2">
        <v>1</v>
      </c>
      <c r="CJ38" s="2">
        <v>1</v>
      </c>
      <c r="CK38" s="2">
        <v>21</v>
      </c>
      <c r="CL38" s="2" t="s">
        <v>86</v>
      </c>
    </row>
    <row r="39" spans="1:90">
      <c r="A39" s="2" t="s">
        <v>93</v>
      </c>
      <c r="B39" s="2" t="s">
        <v>72</v>
      </c>
      <c r="C39" s="2" t="s">
        <v>73</v>
      </c>
      <c r="E39" s="2" t="str">
        <f>"029907660099"</f>
        <v>029907660099</v>
      </c>
      <c r="F39" s="3">
        <v>42874</v>
      </c>
      <c r="G39" s="2">
        <v>201711</v>
      </c>
      <c r="H39" s="2" t="s">
        <v>74</v>
      </c>
      <c r="I39" s="2" t="s">
        <v>75</v>
      </c>
      <c r="J39" s="2" t="s">
        <v>76</v>
      </c>
      <c r="K39" s="2" t="s">
        <v>77</v>
      </c>
      <c r="L39" s="2" t="s">
        <v>78</v>
      </c>
      <c r="M39" s="2" t="s">
        <v>79</v>
      </c>
      <c r="N39" s="2" t="s">
        <v>190</v>
      </c>
      <c r="O39" s="2" t="s">
        <v>102</v>
      </c>
      <c r="P39" s="2" t="str">
        <f>"                              "</f>
        <v xml:space="preserve">                              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4.9800000000000004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1</v>
      </c>
      <c r="BI39" s="2">
        <v>0.5</v>
      </c>
      <c r="BJ39" s="2">
        <v>0.2</v>
      </c>
      <c r="BK39" s="2">
        <v>0.5</v>
      </c>
      <c r="BL39" s="2">
        <v>45.04</v>
      </c>
      <c r="BM39" s="2">
        <v>6.31</v>
      </c>
      <c r="BN39" s="2">
        <v>51.35</v>
      </c>
      <c r="BO39" s="2">
        <v>51.35</v>
      </c>
      <c r="BR39" s="2" t="s">
        <v>82</v>
      </c>
      <c r="BS39" s="3">
        <v>42877</v>
      </c>
      <c r="BT39" s="4">
        <v>0.34722222222222227</v>
      </c>
      <c r="BU39" s="2" t="s">
        <v>81</v>
      </c>
      <c r="BV39" s="2" t="s">
        <v>83</v>
      </c>
      <c r="BY39" s="2">
        <v>1200</v>
      </c>
      <c r="CC39" s="2" t="s">
        <v>79</v>
      </c>
      <c r="CD39" s="2">
        <v>2013</v>
      </c>
      <c r="CE39" s="2" t="s">
        <v>84</v>
      </c>
      <c r="CF39" s="3">
        <v>42877</v>
      </c>
      <c r="CI39" s="2">
        <v>1</v>
      </c>
      <c r="CJ39" s="2">
        <v>1</v>
      </c>
      <c r="CK39" s="2">
        <v>21</v>
      </c>
      <c r="CL39" s="2" t="s">
        <v>86</v>
      </c>
    </row>
    <row r="40" spans="1:90">
      <c r="A40" s="2" t="s">
        <v>93</v>
      </c>
      <c r="B40" s="2" t="s">
        <v>72</v>
      </c>
      <c r="C40" s="2" t="s">
        <v>73</v>
      </c>
      <c r="E40" s="2" t="str">
        <f>"029907660089"</f>
        <v>029907660089</v>
      </c>
      <c r="F40" s="3">
        <v>42866</v>
      </c>
      <c r="G40" s="2">
        <v>201711</v>
      </c>
      <c r="H40" s="2" t="s">
        <v>74</v>
      </c>
      <c r="I40" s="2" t="s">
        <v>75</v>
      </c>
      <c r="J40" s="2" t="s">
        <v>76</v>
      </c>
      <c r="K40" s="2" t="s">
        <v>77</v>
      </c>
      <c r="L40" s="2" t="s">
        <v>78</v>
      </c>
      <c r="M40" s="2" t="s">
        <v>79</v>
      </c>
      <c r="N40" s="2" t="s">
        <v>76</v>
      </c>
      <c r="O40" s="2" t="s">
        <v>102</v>
      </c>
      <c r="P40" s="2" t="str">
        <f>"                              "</f>
        <v xml:space="preserve">                              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4.9800000000000004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1</v>
      </c>
      <c r="BI40" s="2">
        <v>0.5</v>
      </c>
      <c r="BJ40" s="2">
        <v>0.3</v>
      </c>
      <c r="BK40" s="2">
        <v>0.5</v>
      </c>
      <c r="BL40" s="2">
        <v>45.04</v>
      </c>
      <c r="BM40" s="2">
        <v>6.31</v>
      </c>
      <c r="BN40" s="2">
        <v>51.35</v>
      </c>
      <c r="BO40" s="2">
        <v>51.35</v>
      </c>
      <c r="BQ40" s="2" t="s">
        <v>191</v>
      </c>
      <c r="BR40" s="2" t="s">
        <v>192</v>
      </c>
      <c r="BS40" s="3">
        <v>42867</v>
      </c>
      <c r="BT40" s="4">
        <v>0.33611111111111108</v>
      </c>
      <c r="BU40" s="2" t="s">
        <v>148</v>
      </c>
      <c r="BV40" s="2" t="s">
        <v>83</v>
      </c>
      <c r="BY40" s="2">
        <v>1408</v>
      </c>
      <c r="CC40" s="2" t="s">
        <v>79</v>
      </c>
      <c r="CD40" s="2">
        <v>2013</v>
      </c>
      <c r="CE40" s="2" t="s">
        <v>84</v>
      </c>
      <c r="CF40" s="3">
        <v>42870</v>
      </c>
      <c r="CI40" s="2">
        <v>1</v>
      </c>
      <c r="CJ40" s="2">
        <v>1</v>
      </c>
      <c r="CK40" s="2">
        <v>21</v>
      </c>
      <c r="CL40" s="2" t="s">
        <v>86</v>
      </c>
    </row>
    <row r="41" spans="1:90">
      <c r="A41" s="2" t="s">
        <v>71</v>
      </c>
      <c r="B41" s="2" t="s">
        <v>72</v>
      </c>
      <c r="C41" s="2" t="s">
        <v>73</v>
      </c>
      <c r="E41" s="2" t="str">
        <f>"009936060175"</f>
        <v>009936060175</v>
      </c>
      <c r="F41" s="3">
        <v>42866</v>
      </c>
      <c r="G41" s="2">
        <v>201711</v>
      </c>
      <c r="H41" s="2" t="s">
        <v>78</v>
      </c>
      <c r="I41" s="2" t="s">
        <v>79</v>
      </c>
      <c r="J41" s="2" t="s">
        <v>76</v>
      </c>
      <c r="K41" s="2" t="s">
        <v>77</v>
      </c>
      <c r="L41" s="2" t="s">
        <v>78</v>
      </c>
      <c r="M41" s="2" t="s">
        <v>79</v>
      </c>
      <c r="N41" s="2" t="s">
        <v>193</v>
      </c>
      <c r="O41" s="2" t="s">
        <v>102</v>
      </c>
      <c r="P41" s="2" t="str">
        <f>"NA                            "</f>
        <v xml:space="preserve">NA                            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3.89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1</v>
      </c>
      <c r="BI41" s="2">
        <v>0.5</v>
      </c>
      <c r="BJ41" s="2">
        <v>1.1000000000000001</v>
      </c>
      <c r="BK41" s="2">
        <v>2</v>
      </c>
      <c r="BL41" s="2">
        <v>35.19</v>
      </c>
      <c r="BM41" s="2">
        <v>4.93</v>
      </c>
      <c r="BN41" s="2">
        <v>40.119999999999997</v>
      </c>
      <c r="BO41" s="2">
        <v>40.119999999999997</v>
      </c>
      <c r="BQ41" s="2" t="s">
        <v>194</v>
      </c>
      <c r="BR41" s="2" t="s">
        <v>104</v>
      </c>
      <c r="BS41" s="3">
        <v>42867</v>
      </c>
      <c r="BT41" s="4">
        <v>0.44861111111111113</v>
      </c>
      <c r="BU41" s="2" t="s">
        <v>195</v>
      </c>
      <c r="BV41" s="2" t="s">
        <v>83</v>
      </c>
      <c r="BY41" s="2">
        <v>5669.79</v>
      </c>
      <c r="CC41" s="2" t="s">
        <v>79</v>
      </c>
      <c r="CD41" s="2">
        <v>2034</v>
      </c>
      <c r="CE41" s="2" t="s">
        <v>84</v>
      </c>
      <c r="CF41" s="3">
        <v>42870</v>
      </c>
      <c r="CI41" s="2">
        <v>1</v>
      </c>
      <c r="CJ41" s="2">
        <v>1</v>
      </c>
      <c r="CK41" s="2">
        <v>22</v>
      </c>
      <c r="CL41" s="2" t="s">
        <v>86</v>
      </c>
    </row>
    <row r="42" spans="1:90">
      <c r="A42" s="2" t="s">
        <v>93</v>
      </c>
      <c r="B42" s="2" t="s">
        <v>72</v>
      </c>
      <c r="C42" s="2" t="s">
        <v>73</v>
      </c>
      <c r="E42" s="2" t="str">
        <f>"029907660100"</f>
        <v>029907660100</v>
      </c>
      <c r="F42" s="3">
        <v>42877</v>
      </c>
      <c r="G42" s="2">
        <v>201711</v>
      </c>
      <c r="H42" s="2" t="s">
        <v>74</v>
      </c>
      <c r="I42" s="2" t="s">
        <v>75</v>
      </c>
      <c r="J42" s="2" t="s">
        <v>76</v>
      </c>
      <c r="K42" s="2" t="s">
        <v>77</v>
      </c>
      <c r="L42" s="2" t="s">
        <v>78</v>
      </c>
      <c r="M42" s="2" t="s">
        <v>79</v>
      </c>
      <c r="N42" s="2" t="s">
        <v>159</v>
      </c>
      <c r="O42" s="2" t="s">
        <v>102</v>
      </c>
      <c r="P42" s="2" t="str">
        <f>"                              "</f>
        <v xml:space="preserve">                              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4.9800000000000004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1</v>
      </c>
      <c r="BI42" s="2">
        <v>0.5</v>
      </c>
      <c r="BJ42" s="2">
        <v>0.2</v>
      </c>
      <c r="BK42" s="2">
        <v>0.5</v>
      </c>
      <c r="BL42" s="2">
        <v>45.04</v>
      </c>
      <c r="BM42" s="2">
        <v>6.31</v>
      </c>
      <c r="BN42" s="2">
        <v>51.35</v>
      </c>
      <c r="BO42" s="2">
        <v>51.35</v>
      </c>
      <c r="BQ42" s="2" t="s">
        <v>81</v>
      </c>
      <c r="BR42" s="2" t="s">
        <v>82</v>
      </c>
      <c r="BS42" s="3">
        <v>42878</v>
      </c>
      <c r="BT42" s="4">
        <v>0.33680555555555558</v>
      </c>
      <c r="BU42" s="2" t="s">
        <v>148</v>
      </c>
      <c r="BV42" s="2" t="s">
        <v>83</v>
      </c>
      <c r="BY42" s="2">
        <v>1200</v>
      </c>
      <c r="CA42" s="2" t="s">
        <v>136</v>
      </c>
      <c r="CC42" s="2" t="s">
        <v>79</v>
      </c>
      <c r="CD42" s="2">
        <v>2013</v>
      </c>
      <c r="CE42" s="2" t="s">
        <v>84</v>
      </c>
      <c r="CF42" s="3">
        <v>42878</v>
      </c>
      <c r="CI42" s="2">
        <v>1</v>
      </c>
      <c r="CJ42" s="2">
        <v>1</v>
      </c>
      <c r="CK42" s="2">
        <v>21</v>
      </c>
      <c r="CL42" s="2" t="s">
        <v>86</v>
      </c>
    </row>
    <row r="43" spans="1:90">
      <c r="A43" s="2" t="s">
        <v>71</v>
      </c>
      <c r="B43" s="2" t="s">
        <v>72</v>
      </c>
      <c r="C43" s="2" t="s">
        <v>73</v>
      </c>
      <c r="E43" s="2" t="str">
        <f>"029907409261"</f>
        <v>029907409261</v>
      </c>
      <c r="F43" s="3">
        <v>42878</v>
      </c>
      <c r="G43" s="2">
        <v>201711</v>
      </c>
      <c r="H43" s="2" t="s">
        <v>74</v>
      </c>
      <c r="I43" s="2" t="s">
        <v>75</v>
      </c>
      <c r="J43" s="2" t="s">
        <v>76</v>
      </c>
      <c r="K43" s="2" t="s">
        <v>77</v>
      </c>
      <c r="L43" s="2" t="s">
        <v>101</v>
      </c>
      <c r="M43" s="2" t="s">
        <v>88</v>
      </c>
      <c r="N43" s="2" t="s">
        <v>97</v>
      </c>
      <c r="O43" s="2" t="s">
        <v>182</v>
      </c>
      <c r="P43" s="2" t="str">
        <f>"                              "</f>
        <v xml:space="preserve">                              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16.350000000000001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2</v>
      </c>
      <c r="BI43" s="2">
        <v>1.5</v>
      </c>
      <c r="BJ43" s="2">
        <v>6.2</v>
      </c>
      <c r="BK43" s="2">
        <v>7</v>
      </c>
      <c r="BL43" s="2">
        <v>147.80000000000001</v>
      </c>
      <c r="BM43" s="2">
        <v>20.69</v>
      </c>
      <c r="BN43" s="2">
        <v>168.49</v>
      </c>
      <c r="BO43" s="2">
        <v>168.49</v>
      </c>
      <c r="BQ43" s="2" t="s">
        <v>89</v>
      </c>
      <c r="BR43" s="2" t="s">
        <v>94</v>
      </c>
      <c r="BS43" s="3">
        <v>42879</v>
      </c>
      <c r="BT43" s="4">
        <v>0.36458333333333331</v>
      </c>
      <c r="BU43" s="2" t="s">
        <v>91</v>
      </c>
      <c r="BV43" s="2" t="s">
        <v>83</v>
      </c>
      <c r="BY43" s="2">
        <v>30880</v>
      </c>
      <c r="CC43" s="2" t="s">
        <v>88</v>
      </c>
      <c r="CD43" s="2">
        <v>7441</v>
      </c>
      <c r="CE43" s="2" t="s">
        <v>84</v>
      </c>
      <c r="CF43" s="3">
        <v>42880</v>
      </c>
      <c r="CI43" s="2">
        <v>1</v>
      </c>
      <c r="CJ43" s="2">
        <v>1</v>
      </c>
      <c r="CK43" s="2">
        <v>31</v>
      </c>
      <c r="CL43" s="2" t="s">
        <v>86</v>
      </c>
    </row>
    <row r="44" spans="1:90">
      <c r="A44" s="2" t="s">
        <v>71</v>
      </c>
      <c r="B44" s="2" t="s">
        <v>72</v>
      </c>
      <c r="C44" s="2" t="s">
        <v>73</v>
      </c>
      <c r="E44" s="2" t="str">
        <f>"009936060174"</f>
        <v>009936060174</v>
      </c>
      <c r="F44" s="3">
        <v>42860</v>
      </c>
      <c r="G44" s="2">
        <v>201711</v>
      </c>
      <c r="H44" s="2" t="s">
        <v>78</v>
      </c>
      <c r="I44" s="2" t="s">
        <v>79</v>
      </c>
      <c r="J44" s="2" t="s">
        <v>76</v>
      </c>
      <c r="K44" s="2" t="s">
        <v>77</v>
      </c>
      <c r="L44" s="2" t="s">
        <v>124</v>
      </c>
      <c r="M44" s="2" t="s">
        <v>125</v>
      </c>
      <c r="N44" s="2" t="s">
        <v>196</v>
      </c>
      <c r="O44" s="2" t="s">
        <v>102</v>
      </c>
      <c r="P44" s="2" t="str">
        <f>"NA                            "</f>
        <v xml:space="preserve">NA                            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3.89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1</v>
      </c>
      <c r="BI44" s="2">
        <v>0.7</v>
      </c>
      <c r="BJ44" s="2">
        <v>4.3</v>
      </c>
      <c r="BK44" s="2">
        <v>5</v>
      </c>
      <c r="BL44" s="2">
        <v>35.19</v>
      </c>
      <c r="BM44" s="2">
        <v>4.93</v>
      </c>
      <c r="BN44" s="2">
        <v>40.119999999999997</v>
      </c>
      <c r="BO44" s="2">
        <v>40.119999999999997</v>
      </c>
      <c r="BR44" s="2" t="s">
        <v>104</v>
      </c>
      <c r="BS44" s="3">
        <v>42863</v>
      </c>
      <c r="BT44" s="4">
        <v>0.45833333333333331</v>
      </c>
      <c r="BU44" s="2" t="s">
        <v>197</v>
      </c>
      <c r="BV44" s="2" t="s">
        <v>86</v>
      </c>
      <c r="BW44" s="2" t="s">
        <v>163</v>
      </c>
      <c r="BX44" s="2" t="s">
        <v>198</v>
      </c>
      <c r="BY44" s="2">
        <v>21328.52</v>
      </c>
      <c r="CC44" s="2" t="s">
        <v>125</v>
      </c>
      <c r="CD44" s="2">
        <v>2146</v>
      </c>
      <c r="CE44" s="2" t="s">
        <v>84</v>
      </c>
      <c r="CF44" s="3">
        <v>42864</v>
      </c>
      <c r="CI44" s="2">
        <v>1</v>
      </c>
      <c r="CJ44" s="2">
        <v>1</v>
      </c>
      <c r="CK44" s="2">
        <v>22</v>
      </c>
      <c r="CL44" s="2" t="s">
        <v>86</v>
      </c>
    </row>
    <row r="45" spans="1:90">
      <c r="A45" s="2" t="s">
        <v>71</v>
      </c>
      <c r="B45" s="2" t="s">
        <v>72</v>
      </c>
      <c r="C45" s="2" t="s">
        <v>73</v>
      </c>
      <c r="E45" s="2" t="str">
        <f>"009936060196"</f>
        <v>009936060196</v>
      </c>
      <c r="F45" s="3">
        <v>42878</v>
      </c>
      <c r="G45" s="2">
        <v>201711</v>
      </c>
      <c r="H45" s="2" t="s">
        <v>78</v>
      </c>
      <c r="I45" s="2" t="s">
        <v>79</v>
      </c>
      <c r="J45" s="2" t="s">
        <v>76</v>
      </c>
      <c r="K45" s="2" t="s">
        <v>77</v>
      </c>
      <c r="L45" s="2" t="s">
        <v>101</v>
      </c>
      <c r="M45" s="2" t="s">
        <v>88</v>
      </c>
      <c r="N45" s="2" t="s">
        <v>199</v>
      </c>
      <c r="O45" s="2" t="s">
        <v>102</v>
      </c>
      <c r="P45" s="2" t="str">
        <f>"NO REF                        "</f>
        <v xml:space="preserve">NO REF                        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4.9800000000000004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</v>
      </c>
      <c r="BI45" s="2">
        <v>1</v>
      </c>
      <c r="BJ45" s="2">
        <v>0.9</v>
      </c>
      <c r="BK45" s="2">
        <v>1</v>
      </c>
      <c r="BL45" s="2">
        <v>45.04</v>
      </c>
      <c r="BM45" s="2">
        <v>6.31</v>
      </c>
      <c r="BN45" s="2">
        <v>51.35</v>
      </c>
      <c r="BO45" s="2">
        <v>51.35</v>
      </c>
      <c r="BQ45" s="2" t="s">
        <v>200</v>
      </c>
      <c r="BR45" s="2" t="s">
        <v>104</v>
      </c>
      <c r="BS45" s="3">
        <v>42879</v>
      </c>
      <c r="BT45" s="4">
        <v>0.41666666666666669</v>
      </c>
      <c r="BU45" s="2" t="s">
        <v>201</v>
      </c>
      <c r="BV45" s="2" t="s">
        <v>83</v>
      </c>
      <c r="BY45" s="2">
        <v>4468.8</v>
      </c>
      <c r="CC45" s="2" t="s">
        <v>88</v>
      </c>
      <c r="CD45" s="2">
        <v>7700</v>
      </c>
      <c r="CE45" s="2" t="s">
        <v>84</v>
      </c>
      <c r="CF45" s="3">
        <v>42880</v>
      </c>
      <c r="CI45" s="2">
        <v>1</v>
      </c>
      <c r="CJ45" s="2">
        <v>1</v>
      </c>
      <c r="CK45" s="2">
        <v>21</v>
      </c>
      <c r="CL45" s="2" t="s">
        <v>86</v>
      </c>
    </row>
    <row r="46" spans="1:90">
      <c r="A46" s="2" t="s">
        <v>93</v>
      </c>
      <c r="B46" s="2" t="s">
        <v>72</v>
      </c>
      <c r="C46" s="2" t="s">
        <v>73</v>
      </c>
      <c r="E46" s="2" t="str">
        <f>"029907409268"</f>
        <v>029907409268</v>
      </c>
      <c r="F46" s="3">
        <v>42879</v>
      </c>
      <c r="G46" s="2">
        <v>201711</v>
      </c>
      <c r="H46" s="2" t="s">
        <v>74</v>
      </c>
      <c r="I46" s="2" t="s">
        <v>75</v>
      </c>
      <c r="J46" s="2" t="s">
        <v>76</v>
      </c>
      <c r="K46" s="2" t="s">
        <v>77</v>
      </c>
      <c r="L46" s="2" t="s">
        <v>101</v>
      </c>
      <c r="M46" s="2" t="s">
        <v>88</v>
      </c>
      <c r="N46" s="2" t="s">
        <v>76</v>
      </c>
      <c r="O46" s="2" t="s">
        <v>182</v>
      </c>
      <c r="P46" s="2" t="str">
        <f>"                              "</f>
        <v xml:space="preserve">                              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63.08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2</v>
      </c>
      <c r="BI46" s="2">
        <v>1</v>
      </c>
      <c r="BJ46" s="2">
        <v>26.2</v>
      </c>
      <c r="BK46" s="2">
        <v>27</v>
      </c>
      <c r="BL46" s="2">
        <v>570.13</v>
      </c>
      <c r="BM46" s="2">
        <v>79.819999999999993</v>
      </c>
      <c r="BN46" s="2">
        <v>649.95000000000005</v>
      </c>
      <c r="BO46" s="2">
        <v>649.95000000000005</v>
      </c>
      <c r="BR46" s="2" t="s">
        <v>94</v>
      </c>
      <c r="BS46" s="3">
        <v>42880</v>
      </c>
      <c r="BT46" s="4">
        <v>0.41666666666666669</v>
      </c>
      <c r="BU46" s="2" t="s">
        <v>96</v>
      </c>
      <c r="BV46" s="2" t="s">
        <v>83</v>
      </c>
      <c r="BY46" s="2">
        <v>130800</v>
      </c>
      <c r="CC46" s="2" t="s">
        <v>88</v>
      </c>
      <c r="CD46" s="2">
        <v>7441</v>
      </c>
      <c r="CE46" s="2" t="s">
        <v>84</v>
      </c>
      <c r="CF46" s="3">
        <v>42881</v>
      </c>
      <c r="CI46" s="2">
        <v>1</v>
      </c>
      <c r="CJ46" s="2">
        <v>1</v>
      </c>
      <c r="CK46" s="2">
        <v>31</v>
      </c>
      <c r="CL46" s="2" t="s">
        <v>86</v>
      </c>
    </row>
    <row r="47" spans="1:90">
      <c r="A47" s="2" t="s">
        <v>71</v>
      </c>
      <c r="B47" s="2" t="s">
        <v>72</v>
      </c>
      <c r="C47" s="2" t="s">
        <v>73</v>
      </c>
      <c r="E47" s="2" t="str">
        <f>"029907660094"</f>
        <v>029907660094</v>
      </c>
      <c r="F47" s="3">
        <v>42858</v>
      </c>
      <c r="G47" s="2">
        <v>201711</v>
      </c>
      <c r="H47" s="2" t="s">
        <v>74</v>
      </c>
      <c r="I47" s="2" t="s">
        <v>75</v>
      </c>
      <c r="J47" s="2" t="s">
        <v>76</v>
      </c>
      <c r="K47" s="2" t="s">
        <v>77</v>
      </c>
      <c r="L47" s="2" t="s">
        <v>78</v>
      </c>
      <c r="M47" s="2" t="s">
        <v>79</v>
      </c>
      <c r="N47" s="2" t="s">
        <v>76</v>
      </c>
      <c r="O47" s="2" t="s">
        <v>102</v>
      </c>
      <c r="P47" s="2" t="str">
        <f>"                              "</f>
        <v xml:space="preserve">                              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4.9800000000000004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1</v>
      </c>
      <c r="BI47" s="2">
        <v>0.5</v>
      </c>
      <c r="BJ47" s="2">
        <v>0.2</v>
      </c>
      <c r="BK47" s="2">
        <v>0.5</v>
      </c>
      <c r="BL47" s="2">
        <v>45.04</v>
      </c>
      <c r="BM47" s="2">
        <v>6.31</v>
      </c>
      <c r="BN47" s="2">
        <v>51.35</v>
      </c>
      <c r="BO47" s="2">
        <v>51.35</v>
      </c>
      <c r="BQ47" s="2" t="s">
        <v>202</v>
      </c>
      <c r="BR47" s="2" t="s">
        <v>203</v>
      </c>
      <c r="BS47" s="3">
        <v>42859</v>
      </c>
      <c r="BT47" s="4">
        <v>0.3527777777777778</v>
      </c>
      <c r="BU47" s="2" t="s">
        <v>81</v>
      </c>
      <c r="BV47" s="2" t="s">
        <v>83</v>
      </c>
      <c r="BY47" s="2">
        <v>1200</v>
      </c>
      <c r="CC47" s="2" t="s">
        <v>79</v>
      </c>
      <c r="CD47" s="2">
        <v>2013</v>
      </c>
      <c r="CE47" s="2" t="s">
        <v>84</v>
      </c>
      <c r="CF47" s="3">
        <v>42860</v>
      </c>
      <c r="CI47" s="2">
        <v>1</v>
      </c>
      <c r="CJ47" s="2">
        <v>1</v>
      </c>
      <c r="CK47" s="2">
        <v>21</v>
      </c>
      <c r="CL47" s="2" t="s">
        <v>86</v>
      </c>
    </row>
    <row r="48" spans="1:90">
      <c r="A48" s="2" t="s">
        <v>93</v>
      </c>
      <c r="B48" s="2" t="s">
        <v>72</v>
      </c>
      <c r="C48" s="2" t="s">
        <v>73</v>
      </c>
      <c r="E48" s="2" t="str">
        <f>"029907705357"</f>
        <v>029907705357</v>
      </c>
      <c r="F48" s="3">
        <v>42859</v>
      </c>
      <c r="G48" s="2">
        <v>201711</v>
      </c>
      <c r="H48" s="2" t="s">
        <v>74</v>
      </c>
      <c r="I48" s="2" t="s">
        <v>75</v>
      </c>
      <c r="J48" s="2" t="s">
        <v>204</v>
      </c>
      <c r="K48" s="2" t="s">
        <v>77</v>
      </c>
      <c r="L48" s="2" t="s">
        <v>74</v>
      </c>
      <c r="M48" s="2" t="s">
        <v>75</v>
      </c>
      <c r="N48" s="2" t="s">
        <v>204</v>
      </c>
      <c r="O48" s="2" t="s">
        <v>102</v>
      </c>
      <c r="P48" s="2" t="str">
        <f>"                              "</f>
        <v xml:space="preserve">                              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22.14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2</v>
      </c>
      <c r="BI48" s="2">
        <v>15</v>
      </c>
      <c r="BJ48" s="2">
        <v>46.6</v>
      </c>
      <c r="BK48" s="2">
        <v>47</v>
      </c>
      <c r="BL48" s="2">
        <v>200.08</v>
      </c>
      <c r="BM48" s="2">
        <v>28.01</v>
      </c>
      <c r="BN48" s="2">
        <v>228.09</v>
      </c>
      <c r="BO48" s="2">
        <v>228.09</v>
      </c>
      <c r="BR48" s="2" t="s">
        <v>205</v>
      </c>
      <c r="BS48" s="3">
        <v>42860</v>
      </c>
      <c r="BT48" s="4">
        <v>0.44791666666666669</v>
      </c>
      <c r="BU48" s="2" t="s">
        <v>206</v>
      </c>
      <c r="BV48" s="2" t="s">
        <v>83</v>
      </c>
      <c r="BY48" s="2">
        <v>233142</v>
      </c>
      <c r="CC48" s="2" t="s">
        <v>75</v>
      </c>
      <c r="CD48" s="2">
        <v>4000</v>
      </c>
      <c r="CE48" s="2" t="s">
        <v>84</v>
      </c>
      <c r="CF48" s="3">
        <v>42863</v>
      </c>
      <c r="CI48" s="2">
        <v>1</v>
      </c>
      <c r="CJ48" s="2">
        <v>1</v>
      </c>
      <c r="CK48" s="2">
        <v>22</v>
      </c>
      <c r="CL48" s="2" t="s">
        <v>86</v>
      </c>
    </row>
    <row r="49" spans="1:90">
      <c r="A49" s="2" t="s">
        <v>93</v>
      </c>
      <c r="B49" s="2" t="s">
        <v>72</v>
      </c>
      <c r="C49" s="2" t="s">
        <v>73</v>
      </c>
      <c r="E49" s="2" t="str">
        <f>"029907660096"</f>
        <v>029907660096</v>
      </c>
      <c r="F49" s="3">
        <v>42865</v>
      </c>
      <c r="G49" s="2">
        <v>201711</v>
      </c>
      <c r="H49" s="2" t="s">
        <v>74</v>
      </c>
      <c r="I49" s="2" t="s">
        <v>75</v>
      </c>
      <c r="J49" s="2" t="s">
        <v>76</v>
      </c>
      <c r="K49" s="2" t="s">
        <v>77</v>
      </c>
      <c r="L49" s="2" t="s">
        <v>124</v>
      </c>
      <c r="M49" s="2" t="s">
        <v>125</v>
      </c>
      <c r="N49" s="2" t="s">
        <v>76</v>
      </c>
      <c r="O49" s="2" t="s">
        <v>102</v>
      </c>
      <c r="P49" s="2" t="str">
        <f>"                              "</f>
        <v xml:space="preserve">                              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4.9800000000000004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1</v>
      </c>
      <c r="BI49" s="2">
        <v>0.5</v>
      </c>
      <c r="BJ49" s="2">
        <v>0.2</v>
      </c>
      <c r="BK49" s="2">
        <v>0.5</v>
      </c>
      <c r="BL49" s="2">
        <v>45.04</v>
      </c>
      <c r="BM49" s="2">
        <v>6.31</v>
      </c>
      <c r="BN49" s="2">
        <v>51.35</v>
      </c>
      <c r="BO49" s="2">
        <v>51.35</v>
      </c>
      <c r="BQ49" s="2" t="s">
        <v>81</v>
      </c>
      <c r="BR49" s="2" t="s">
        <v>82</v>
      </c>
      <c r="BS49" s="3">
        <v>42866</v>
      </c>
      <c r="BT49" s="4">
        <v>0.33680555555555558</v>
      </c>
      <c r="BU49" s="2" t="s">
        <v>81</v>
      </c>
      <c r="BV49" s="2" t="s">
        <v>83</v>
      </c>
      <c r="BY49" s="2">
        <v>1200</v>
      </c>
      <c r="CA49" s="2" t="s">
        <v>136</v>
      </c>
      <c r="CC49" s="2" t="s">
        <v>125</v>
      </c>
      <c r="CD49" s="2">
        <v>2146</v>
      </c>
      <c r="CE49" s="2" t="s">
        <v>84</v>
      </c>
      <c r="CF49" s="3">
        <v>42866</v>
      </c>
      <c r="CI49" s="2">
        <v>1</v>
      </c>
      <c r="CJ49" s="2">
        <v>1</v>
      </c>
      <c r="CK49" s="2">
        <v>21</v>
      </c>
      <c r="CL49" s="2" t="s">
        <v>86</v>
      </c>
    </row>
    <row r="50" spans="1:90">
      <c r="A50" s="2" t="s">
        <v>93</v>
      </c>
      <c r="B50" s="2" t="s">
        <v>72</v>
      </c>
      <c r="C50" s="2" t="s">
        <v>73</v>
      </c>
      <c r="E50" s="2" t="str">
        <f>"029907409298"</f>
        <v>029907409298</v>
      </c>
      <c r="F50" s="3">
        <v>42865</v>
      </c>
      <c r="G50" s="2">
        <v>201711</v>
      </c>
      <c r="H50" s="2" t="s">
        <v>74</v>
      </c>
      <c r="I50" s="2" t="s">
        <v>75</v>
      </c>
      <c r="J50" s="2" t="s">
        <v>76</v>
      </c>
      <c r="K50" s="2" t="s">
        <v>77</v>
      </c>
      <c r="L50" s="2" t="s">
        <v>101</v>
      </c>
      <c r="M50" s="2" t="s">
        <v>88</v>
      </c>
      <c r="N50" s="2" t="s">
        <v>76</v>
      </c>
      <c r="O50" s="2" t="s">
        <v>102</v>
      </c>
      <c r="P50" s="2" t="str">
        <f>"                              "</f>
        <v xml:space="preserve">                              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4.9800000000000004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1</v>
      </c>
      <c r="BI50" s="2">
        <v>1</v>
      </c>
      <c r="BJ50" s="2">
        <v>0.2</v>
      </c>
      <c r="BK50" s="2">
        <v>1</v>
      </c>
      <c r="BL50" s="2">
        <v>45.04</v>
      </c>
      <c r="BM50" s="2">
        <v>6.31</v>
      </c>
      <c r="BN50" s="2">
        <v>51.35</v>
      </c>
      <c r="BO50" s="2">
        <v>51.35</v>
      </c>
      <c r="BQ50" s="2" t="s">
        <v>207</v>
      </c>
      <c r="BR50" s="2" t="s">
        <v>82</v>
      </c>
      <c r="BS50" s="3">
        <v>42866</v>
      </c>
      <c r="BT50" s="4">
        <v>0.34861111111111115</v>
      </c>
      <c r="BU50" s="2" t="s">
        <v>91</v>
      </c>
      <c r="BV50" s="2" t="s">
        <v>83</v>
      </c>
      <c r="BY50" s="2">
        <v>1200</v>
      </c>
      <c r="CC50" s="2" t="s">
        <v>88</v>
      </c>
      <c r="CD50" s="2">
        <v>8000</v>
      </c>
      <c r="CE50" s="2" t="s">
        <v>84</v>
      </c>
      <c r="CF50" s="3">
        <v>42867</v>
      </c>
      <c r="CI50" s="2">
        <v>1</v>
      </c>
      <c r="CJ50" s="2">
        <v>1</v>
      </c>
      <c r="CK50" s="2">
        <v>21</v>
      </c>
      <c r="CL50" s="2" t="s">
        <v>86</v>
      </c>
    </row>
    <row r="51" spans="1:90">
      <c r="A51" s="2" t="s">
        <v>71</v>
      </c>
      <c r="B51" s="2" t="s">
        <v>72</v>
      </c>
      <c r="C51" s="2" t="s">
        <v>73</v>
      </c>
      <c r="E51" s="2" t="str">
        <f>"009935856215"</f>
        <v>009935856215</v>
      </c>
      <c r="F51" s="3">
        <v>42864</v>
      </c>
      <c r="G51" s="2">
        <v>201711</v>
      </c>
      <c r="H51" s="2" t="s">
        <v>78</v>
      </c>
      <c r="I51" s="2" t="s">
        <v>79</v>
      </c>
      <c r="J51" s="2" t="s">
        <v>76</v>
      </c>
      <c r="K51" s="2" t="s">
        <v>77</v>
      </c>
      <c r="L51" s="2" t="s">
        <v>74</v>
      </c>
      <c r="M51" s="2" t="s">
        <v>75</v>
      </c>
      <c r="N51" s="2" t="s">
        <v>76</v>
      </c>
      <c r="O51" s="2" t="s">
        <v>102</v>
      </c>
      <c r="P51" s="2" t="str">
        <f>"NA                            "</f>
        <v xml:space="preserve">NA                            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8.7200000000000006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1</v>
      </c>
      <c r="BI51" s="2">
        <v>2.8</v>
      </c>
      <c r="BJ51" s="2">
        <v>3.4</v>
      </c>
      <c r="BK51" s="2">
        <v>3.5</v>
      </c>
      <c r="BL51" s="2">
        <v>78.84</v>
      </c>
      <c r="BM51" s="2">
        <v>11.04</v>
      </c>
      <c r="BN51" s="2">
        <v>89.88</v>
      </c>
      <c r="BO51" s="2">
        <v>89.88</v>
      </c>
      <c r="BQ51" s="2" t="s">
        <v>82</v>
      </c>
      <c r="BR51" s="2" t="s">
        <v>104</v>
      </c>
      <c r="BS51" s="3">
        <v>42865</v>
      </c>
      <c r="BT51" s="4">
        <v>0.3923611111111111</v>
      </c>
      <c r="BU51" s="2" t="s">
        <v>114</v>
      </c>
      <c r="BV51" s="2" t="s">
        <v>83</v>
      </c>
      <c r="BY51" s="2">
        <v>16994.75</v>
      </c>
      <c r="CC51" s="2" t="s">
        <v>75</v>
      </c>
      <c r="CD51" s="2">
        <v>3629</v>
      </c>
      <c r="CE51" s="2" t="s">
        <v>84</v>
      </c>
      <c r="CF51" s="3">
        <v>42866</v>
      </c>
      <c r="CI51" s="2">
        <v>1</v>
      </c>
      <c r="CJ51" s="2">
        <v>1</v>
      </c>
      <c r="CK51" s="2">
        <v>21</v>
      </c>
      <c r="CL51" s="2" t="s">
        <v>86</v>
      </c>
    </row>
    <row r="52" spans="1:90">
      <c r="A52" s="2" t="s">
        <v>71</v>
      </c>
      <c r="B52" s="2" t="s">
        <v>72</v>
      </c>
      <c r="C52" s="2" t="s">
        <v>73</v>
      </c>
      <c r="E52" s="2" t="str">
        <f>"009935897664"</f>
        <v>009935897664</v>
      </c>
      <c r="F52" s="3">
        <v>42864</v>
      </c>
      <c r="G52" s="2">
        <v>201711</v>
      </c>
      <c r="H52" s="2" t="s">
        <v>78</v>
      </c>
      <c r="I52" s="2" t="s">
        <v>79</v>
      </c>
      <c r="J52" s="2" t="s">
        <v>76</v>
      </c>
      <c r="K52" s="2" t="s">
        <v>77</v>
      </c>
      <c r="L52" s="2" t="s">
        <v>101</v>
      </c>
      <c r="M52" s="2" t="s">
        <v>88</v>
      </c>
      <c r="N52" s="2" t="s">
        <v>76</v>
      </c>
      <c r="O52" s="2" t="s">
        <v>102</v>
      </c>
      <c r="P52" s="2" t="str">
        <f>"NA                            "</f>
        <v xml:space="preserve">NA                            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8.7200000000000006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1</v>
      </c>
      <c r="BI52" s="2">
        <v>3.2</v>
      </c>
      <c r="BJ52" s="2">
        <v>3.2</v>
      </c>
      <c r="BK52" s="2">
        <v>3.5</v>
      </c>
      <c r="BL52" s="2">
        <v>78.84</v>
      </c>
      <c r="BM52" s="2">
        <v>11.04</v>
      </c>
      <c r="BN52" s="2">
        <v>89.88</v>
      </c>
      <c r="BO52" s="2">
        <v>89.88</v>
      </c>
      <c r="BQ52" s="2" t="s">
        <v>91</v>
      </c>
      <c r="BR52" s="2" t="s">
        <v>104</v>
      </c>
      <c r="BS52" s="3">
        <v>42865</v>
      </c>
      <c r="BT52" s="4">
        <v>0.35972222222222222</v>
      </c>
      <c r="BU52" s="2" t="s">
        <v>91</v>
      </c>
      <c r="BV52" s="2" t="s">
        <v>83</v>
      </c>
      <c r="BY52" s="2">
        <v>15948.45</v>
      </c>
      <c r="CC52" s="2" t="s">
        <v>88</v>
      </c>
      <c r="CD52" s="2">
        <v>7441</v>
      </c>
      <c r="CE52" s="2" t="s">
        <v>84</v>
      </c>
      <c r="CF52" s="3">
        <v>42866</v>
      </c>
      <c r="CI52" s="2">
        <v>1</v>
      </c>
      <c r="CJ52" s="2">
        <v>1</v>
      </c>
      <c r="CK52" s="2">
        <v>21</v>
      </c>
      <c r="CL52" s="2" t="s">
        <v>86</v>
      </c>
    </row>
    <row r="53" spans="1:90">
      <c r="A53" s="2" t="s">
        <v>71</v>
      </c>
      <c r="B53" s="2" t="s">
        <v>72</v>
      </c>
      <c r="C53" s="2" t="s">
        <v>73</v>
      </c>
      <c r="E53" s="2" t="str">
        <f>"080001624791"</f>
        <v>080001624791</v>
      </c>
      <c r="F53" s="3">
        <v>42864</v>
      </c>
      <c r="G53" s="2">
        <v>201711</v>
      </c>
      <c r="H53" s="2" t="s">
        <v>208</v>
      </c>
      <c r="I53" s="2" t="s">
        <v>209</v>
      </c>
      <c r="J53" s="2" t="s">
        <v>210</v>
      </c>
      <c r="K53" s="2" t="s">
        <v>77</v>
      </c>
      <c r="L53" s="2" t="s">
        <v>211</v>
      </c>
      <c r="M53" s="2" t="s">
        <v>212</v>
      </c>
      <c r="N53" s="2" t="s">
        <v>213</v>
      </c>
      <c r="O53" s="2" t="s">
        <v>102</v>
      </c>
      <c r="P53" s="2" t="str">
        <f>"                              "</f>
        <v xml:space="preserve">                              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9.66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1</v>
      </c>
      <c r="BI53" s="2">
        <v>1</v>
      </c>
      <c r="BJ53" s="2">
        <v>0.2</v>
      </c>
      <c r="BK53" s="2">
        <v>1</v>
      </c>
      <c r="BL53" s="2">
        <v>87.28</v>
      </c>
      <c r="BM53" s="2">
        <v>12.22</v>
      </c>
      <c r="BN53" s="2">
        <v>99.5</v>
      </c>
      <c r="BO53" s="2">
        <v>99.5</v>
      </c>
      <c r="BP53" s="2" t="s">
        <v>214</v>
      </c>
      <c r="BQ53" s="2" t="s">
        <v>215</v>
      </c>
      <c r="BR53" s="2" t="s">
        <v>216</v>
      </c>
      <c r="BS53" s="3">
        <v>42865</v>
      </c>
      <c r="BT53" s="4">
        <v>0.46736111111111112</v>
      </c>
      <c r="BU53" s="2" t="s">
        <v>217</v>
      </c>
      <c r="BV53" s="2" t="s">
        <v>86</v>
      </c>
      <c r="BW53" s="2" t="s">
        <v>163</v>
      </c>
      <c r="BX53" s="2" t="s">
        <v>218</v>
      </c>
      <c r="BY53" s="2">
        <v>1200</v>
      </c>
      <c r="CC53" s="2" t="s">
        <v>212</v>
      </c>
      <c r="CD53" s="2">
        <v>63</v>
      </c>
      <c r="CE53" s="2" t="s">
        <v>84</v>
      </c>
      <c r="CF53" s="3">
        <v>42867</v>
      </c>
      <c r="CI53" s="2">
        <v>1</v>
      </c>
      <c r="CJ53" s="2">
        <v>1</v>
      </c>
      <c r="CK53" s="2">
        <v>23</v>
      </c>
      <c r="CL53" s="2" t="s">
        <v>86</v>
      </c>
    </row>
    <row r="54" spans="1:90">
      <c r="A54" s="2" t="s">
        <v>93</v>
      </c>
      <c r="B54" s="2" t="s">
        <v>72</v>
      </c>
      <c r="C54" s="2" t="s">
        <v>73</v>
      </c>
      <c r="E54" s="2" t="str">
        <f>"029907650852"</f>
        <v>029907650852</v>
      </c>
      <c r="F54" s="3">
        <v>42872</v>
      </c>
      <c r="G54" s="2">
        <v>201711</v>
      </c>
      <c r="H54" s="2" t="s">
        <v>74</v>
      </c>
      <c r="I54" s="2" t="s">
        <v>75</v>
      </c>
      <c r="J54" s="2" t="s">
        <v>76</v>
      </c>
      <c r="K54" s="2" t="s">
        <v>77</v>
      </c>
      <c r="L54" s="2" t="s">
        <v>105</v>
      </c>
      <c r="M54" s="2" t="s">
        <v>106</v>
      </c>
      <c r="N54" s="2" t="s">
        <v>76</v>
      </c>
      <c r="O54" s="2" t="s">
        <v>80</v>
      </c>
      <c r="P54" s="2" t="str">
        <f>"                              "</f>
        <v xml:space="preserve">                              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11.72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1</v>
      </c>
      <c r="BI54" s="2">
        <v>30</v>
      </c>
      <c r="BJ54" s="2">
        <v>27</v>
      </c>
      <c r="BK54" s="2">
        <v>30</v>
      </c>
      <c r="BL54" s="2">
        <v>110.92</v>
      </c>
      <c r="BM54" s="2">
        <v>15.53</v>
      </c>
      <c r="BN54" s="2">
        <v>126.45</v>
      </c>
      <c r="BO54" s="2">
        <v>126.45</v>
      </c>
      <c r="BQ54" s="2" t="s">
        <v>219</v>
      </c>
      <c r="BR54" s="2" t="s">
        <v>82</v>
      </c>
      <c r="BS54" s="3">
        <v>42873</v>
      </c>
      <c r="BT54" s="4">
        <v>0.48958333333333331</v>
      </c>
      <c r="BU54" s="2" t="s">
        <v>108</v>
      </c>
      <c r="BV54" s="2" t="s">
        <v>83</v>
      </c>
      <c r="BY54" s="2">
        <v>134977</v>
      </c>
      <c r="CC54" s="2" t="s">
        <v>106</v>
      </c>
      <c r="CD54" s="2">
        <v>3370</v>
      </c>
      <c r="CE54" s="2" t="s">
        <v>84</v>
      </c>
      <c r="CF54" s="3">
        <v>42877</v>
      </c>
      <c r="CI54" s="2">
        <v>2</v>
      </c>
      <c r="CJ54" s="2">
        <v>1</v>
      </c>
      <c r="CK54" s="2" t="s">
        <v>220</v>
      </c>
      <c r="CL54" s="2" t="s">
        <v>86</v>
      </c>
    </row>
    <row r="55" spans="1:90">
      <c r="A55" s="2" t="s">
        <v>71</v>
      </c>
      <c r="B55" s="2" t="s">
        <v>72</v>
      </c>
      <c r="C55" s="2" t="s">
        <v>73</v>
      </c>
      <c r="E55" s="2" t="str">
        <f>"009935897677"</f>
        <v>009935897677</v>
      </c>
      <c r="F55" s="3">
        <v>42884</v>
      </c>
      <c r="G55" s="2">
        <v>201711</v>
      </c>
      <c r="H55" s="2" t="s">
        <v>78</v>
      </c>
      <c r="I55" s="2" t="s">
        <v>79</v>
      </c>
      <c r="J55" s="2" t="s">
        <v>76</v>
      </c>
      <c r="K55" s="2" t="s">
        <v>77</v>
      </c>
      <c r="L55" s="2" t="s">
        <v>101</v>
      </c>
      <c r="M55" s="2" t="s">
        <v>88</v>
      </c>
      <c r="N55" s="2" t="s">
        <v>151</v>
      </c>
      <c r="O55" s="2" t="s">
        <v>102</v>
      </c>
      <c r="P55" s="2" t="str">
        <f>"NA                            "</f>
        <v xml:space="preserve">NA                            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4.9800000000000004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1</v>
      </c>
      <c r="BI55" s="2">
        <v>0.4</v>
      </c>
      <c r="BJ55" s="2">
        <v>0.5</v>
      </c>
      <c r="BK55" s="2">
        <v>0.5</v>
      </c>
      <c r="BL55" s="2">
        <v>45.04</v>
      </c>
      <c r="BM55" s="2">
        <v>6.31</v>
      </c>
      <c r="BN55" s="2">
        <v>51.35</v>
      </c>
      <c r="BO55" s="2">
        <v>51.35</v>
      </c>
      <c r="BQ55" s="2" t="s">
        <v>89</v>
      </c>
      <c r="BR55" s="2" t="s">
        <v>104</v>
      </c>
      <c r="BS55" s="3">
        <v>42885</v>
      </c>
      <c r="BT55" s="4">
        <v>0.3666666666666667</v>
      </c>
      <c r="BU55" s="2" t="s">
        <v>91</v>
      </c>
      <c r="BV55" s="2" t="s">
        <v>83</v>
      </c>
      <c r="BY55" s="2">
        <v>2517.9</v>
      </c>
      <c r="BZ55" s="2" t="s">
        <v>27</v>
      </c>
      <c r="CC55" s="2" t="s">
        <v>88</v>
      </c>
      <c r="CD55" s="2">
        <v>7441</v>
      </c>
      <c r="CE55" s="2" t="s">
        <v>84</v>
      </c>
      <c r="CF55" s="3">
        <v>42886</v>
      </c>
      <c r="CI55" s="2">
        <v>1</v>
      </c>
      <c r="CJ55" s="2">
        <v>1</v>
      </c>
      <c r="CK55" s="2">
        <v>21</v>
      </c>
      <c r="CL55" s="2" t="s">
        <v>86</v>
      </c>
    </row>
    <row r="56" spans="1:90">
      <c r="A56" s="2" t="s">
        <v>71</v>
      </c>
      <c r="B56" s="2" t="s">
        <v>72</v>
      </c>
      <c r="C56" s="2" t="s">
        <v>73</v>
      </c>
      <c r="E56" s="2" t="str">
        <f>"009935856217"</f>
        <v>009935856217</v>
      </c>
      <c r="F56" s="3">
        <v>42884</v>
      </c>
      <c r="G56" s="2">
        <v>201711</v>
      </c>
      <c r="H56" s="2" t="s">
        <v>78</v>
      </c>
      <c r="I56" s="2" t="s">
        <v>79</v>
      </c>
      <c r="J56" s="2" t="s">
        <v>76</v>
      </c>
      <c r="K56" s="2" t="s">
        <v>77</v>
      </c>
      <c r="L56" s="2" t="s">
        <v>74</v>
      </c>
      <c r="M56" s="2" t="s">
        <v>75</v>
      </c>
      <c r="N56" s="2" t="s">
        <v>151</v>
      </c>
      <c r="O56" s="2" t="s">
        <v>102</v>
      </c>
      <c r="P56" s="2" t="str">
        <f>"NA                            "</f>
        <v xml:space="preserve">NA                            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4.9800000000000004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1</v>
      </c>
      <c r="BI56" s="2">
        <v>0.4</v>
      </c>
      <c r="BJ56" s="2">
        <v>0.5</v>
      </c>
      <c r="BK56" s="2">
        <v>0.5</v>
      </c>
      <c r="BL56" s="2">
        <v>45.04</v>
      </c>
      <c r="BM56" s="2">
        <v>6.31</v>
      </c>
      <c r="BN56" s="2">
        <v>51.35</v>
      </c>
      <c r="BO56" s="2">
        <v>51.35</v>
      </c>
      <c r="BQ56" s="2" t="s">
        <v>129</v>
      </c>
      <c r="BR56" s="2" t="s">
        <v>104</v>
      </c>
      <c r="BS56" s="3">
        <v>42885</v>
      </c>
      <c r="BT56" s="4">
        <v>0.37777777777777777</v>
      </c>
      <c r="BU56" s="2" t="s">
        <v>82</v>
      </c>
      <c r="BV56" s="2" t="s">
        <v>83</v>
      </c>
      <c r="BY56" s="2">
        <v>2264.1799999999998</v>
      </c>
      <c r="BZ56" s="2" t="s">
        <v>27</v>
      </c>
      <c r="CC56" s="2" t="s">
        <v>75</v>
      </c>
      <c r="CD56" s="2">
        <v>3629</v>
      </c>
      <c r="CE56" s="2" t="s">
        <v>84</v>
      </c>
      <c r="CF56" s="3">
        <v>42887</v>
      </c>
      <c r="CI56" s="2">
        <v>1</v>
      </c>
      <c r="CJ56" s="2">
        <v>1</v>
      </c>
      <c r="CK56" s="2">
        <v>21</v>
      </c>
      <c r="CL56" s="2" t="s">
        <v>86</v>
      </c>
    </row>
    <row r="57" spans="1:90">
      <c r="A57" s="2" t="s">
        <v>71</v>
      </c>
      <c r="B57" s="2" t="s">
        <v>72</v>
      </c>
      <c r="C57" s="2" t="s">
        <v>73</v>
      </c>
      <c r="E57" s="2" t="str">
        <f>"009936060180"</f>
        <v>009936060180</v>
      </c>
      <c r="F57" s="3">
        <v>42884</v>
      </c>
      <c r="G57" s="2">
        <v>201711</v>
      </c>
      <c r="H57" s="2" t="s">
        <v>78</v>
      </c>
      <c r="I57" s="2" t="s">
        <v>79</v>
      </c>
      <c r="J57" s="2" t="s">
        <v>76</v>
      </c>
      <c r="K57" s="2" t="s">
        <v>77</v>
      </c>
      <c r="L57" s="2" t="s">
        <v>221</v>
      </c>
      <c r="M57" s="2" t="s">
        <v>222</v>
      </c>
      <c r="N57" s="2" t="s">
        <v>223</v>
      </c>
      <c r="O57" s="2" t="s">
        <v>102</v>
      </c>
      <c r="P57" s="2" t="str">
        <f>"NA                            "</f>
        <v xml:space="preserve">NA                            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3.89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1</v>
      </c>
      <c r="BI57" s="2">
        <v>1</v>
      </c>
      <c r="BJ57" s="2">
        <v>4.0999999999999996</v>
      </c>
      <c r="BK57" s="2">
        <v>5</v>
      </c>
      <c r="BL57" s="2">
        <v>35.19</v>
      </c>
      <c r="BM57" s="2">
        <v>4.93</v>
      </c>
      <c r="BN57" s="2">
        <v>40.119999999999997</v>
      </c>
      <c r="BO57" s="2">
        <v>40.119999999999997</v>
      </c>
      <c r="BQ57" s="2" t="s">
        <v>224</v>
      </c>
      <c r="BR57" s="2" t="s">
        <v>104</v>
      </c>
      <c r="BS57" s="3">
        <v>42885</v>
      </c>
      <c r="BT57" s="4">
        <v>0.35625000000000001</v>
      </c>
      <c r="BU57" s="2" t="s">
        <v>152</v>
      </c>
      <c r="BV57" s="2" t="s">
        <v>83</v>
      </c>
      <c r="BY57" s="2">
        <v>20697.3</v>
      </c>
      <c r="BZ57" s="2" t="s">
        <v>27</v>
      </c>
      <c r="CC57" s="2" t="s">
        <v>222</v>
      </c>
      <c r="CD57" s="2">
        <v>1609</v>
      </c>
      <c r="CE57" s="2" t="s">
        <v>84</v>
      </c>
      <c r="CF57" s="3">
        <v>42886</v>
      </c>
      <c r="CI57" s="2">
        <v>1</v>
      </c>
      <c r="CJ57" s="2">
        <v>1</v>
      </c>
      <c r="CK57" s="2">
        <v>22</v>
      </c>
      <c r="CL57" s="2" t="s">
        <v>86</v>
      </c>
    </row>
    <row r="58" spans="1:90">
      <c r="A58" s="2" t="s">
        <v>71</v>
      </c>
      <c r="B58" s="2" t="s">
        <v>72</v>
      </c>
      <c r="C58" s="2" t="s">
        <v>73</v>
      </c>
      <c r="E58" s="2" t="str">
        <f>"019909749545"</f>
        <v>019909749545</v>
      </c>
      <c r="F58" s="3">
        <v>42884</v>
      </c>
      <c r="G58" s="2">
        <v>201711</v>
      </c>
      <c r="H58" s="2" t="s">
        <v>101</v>
      </c>
      <c r="I58" s="2" t="s">
        <v>88</v>
      </c>
      <c r="J58" s="2" t="s">
        <v>76</v>
      </c>
      <c r="K58" s="2" t="s">
        <v>77</v>
      </c>
      <c r="L58" s="2" t="s">
        <v>78</v>
      </c>
      <c r="M58" s="2" t="s">
        <v>79</v>
      </c>
      <c r="N58" s="2" t="s">
        <v>76</v>
      </c>
      <c r="O58" s="2" t="s">
        <v>102</v>
      </c>
      <c r="P58" s="2" t="str">
        <f>"NA                            "</f>
        <v xml:space="preserve">NA                            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6.23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1</v>
      </c>
      <c r="BI58" s="2">
        <v>2.2999999999999998</v>
      </c>
      <c r="BJ58" s="2">
        <v>1.8</v>
      </c>
      <c r="BK58" s="2">
        <v>2.5</v>
      </c>
      <c r="BL58" s="2">
        <v>56.31</v>
      </c>
      <c r="BM58" s="2">
        <v>7.88</v>
      </c>
      <c r="BN58" s="2">
        <v>64.19</v>
      </c>
      <c r="BO58" s="2">
        <v>64.19</v>
      </c>
      <c r="BQ58" s="2" t="s">
        <v>225</v>
      </c>
      <c r="BR58" s="2" t="s">
        <v>89</v>
      </c>
      <c r="BS58" s="3">
        <v>42885</v>
      </c>
      <c r="BT58" s="4">
        <v>0.36805555555555558</v>
      </c>
      <c r="BU58" s="2" t="s">
        <v>81</v>
      </c>
      <c r="BV58" s="2" t="s">
        <v>83</v>
      </c>
      <c r="BY58" s="2">
        <v>9119.5</v>
      </c>
      <c r="BZ58" s="2" t="s">
        <v>27</v>
      </c>
      <c r="CA58" s="2" t="s">
        <v>136</v>
      </c>
      <c r="CC58" s="2" t="s">
        <v>79</v>
      </c>
      <c r="CD58" s="2">
        <v>2013</v>
      </c>
      <c r="CE58" s="2" t="s">
        <v>84</v>
      </c>
      <c r="CF58" s="3">
        <v>42885</v>
      </c>
      <c r="CI58" s="2">
        <v>1</v>
      </c>
      <c r="CJ58" s="2">
        <v>1</v>
      </c>
      <c r="CK58" s="2">
        <v>21</v>
      </c>
      <c r="CL58" s="2" t="s">
        <v>86</v>
      </c>
    </row>
    <row r="59" spans="1:90">
      <c r="A59" s="2" t="s">
        <v>71</v>
      </c>
      <c r="B59" s="2" t="s">
        <v>72</v>
      </c>
      <c r="C59" s="2" t="s">
        <v>73</v>
      </c>
      <c r="E59" s="2" t="str">
        <f>"029907617749"</f>
        <v>029907617749</v>
      </c>
      <c r="F59" s="3">
        <v>42884</v>
      </c>
      <c r="G59" s="2">
        <v>201711</v>
      </c>
      <c r="H59" s="2" t="s">
        <v>74</v>
      </c>
      <c r="I59" s="2" t="s">
        <v>75</v>
      </c>
      <c r="J59" s="2" t="s">
        <v>76</v>
      </c>
      <c r="K59" s="2" t="s">
        <v>77</v>
      </c>
      <c r="L59" s="2" t="s">
        <v>211</v>
      </c>
      <c r="M59" s="2" t="s">
        <v>212</v>
      </c>
      <c r="N59" s="2" t="s">
        <v>226</v>
      </c>
      <c r="O59" s="2" t="s">
        <v>102</v>
      </c>
      <c r="P59" s="2" t="str">
        <f>"                              "</f>
        <v xml:space="preserve">                              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4.9800000000000004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1</v>
      </c>
      <c r="BI59" s="2">
        <v>0.5</v>
      </c>
      <c r="BJ59" s="2">
        <v>0.2</v>
      </c>
      <c r="BK59" s="2">
        <v>0.5</v>
      </c>
      <c r="BL59" s="2">
        <v>45.04</v>
      </c>
      <c r="BM59" s="2">
        <v>6.31</v>
      </c>
      <c r="BN59" s="2">
        <v>51.35</v>
      </c>
      <c r="BO59" s="2">
        <v>51.35</v>
      </c>
      <c r="BQ59" s="2" t="s">
        <v>227</v>
      </c>
      <c r="BR59" s="2" t="s">
        <v>82</v>
      </c>
      <c r="BS59" s="3">
        <v>42885</v>
      </c>
      <c r="BT59" s="4">
        <v>0.42638888888888887</v>
      </c>
      <c r="BU59" s="2" t="s">
        <v>228</v>
      </c>
      <c r="BV59" s="2" t="s">
        <v>83</v>
      </c>
      <c r="BY59" s="2">
        <v>1200</v>
      </c>
      <c r="BZ59" s="2" t="s">
        <v>27</v>
      </c>
      <c r="CC59" s="2" t="s">
        <v>212</v>
      </c>
      <c r="CD59" s="2">
        <v>83</v>
      </c>
      <c r="CE59" s="2" t="s">
        <v>84</v>
      </c>
      <c r="CF59" s="3">
        <v>42886</v>
      </c>
      <c r="CI59" s="2">
        <v>1</v>
      </c>
      <c r="CJ59" s="2">
        <v>1</v>
      </c>
      <c r="CK59" s="2">
        <v>21</v>
      </c>
      <c r="CL59" s="2" t="s">
        <v>86</v>
      </c>
    </row>
    <row r="60" spans="1:90">
      <c r="A60" s="2" t="s">
        <v>71</v>
      </c>
      <c r="B60" s="2" t="s">
        <v>72</v>
      </c>
      <c r="C60" s="2" t="s">
        <v>73</v>
      </c>
      <c r="E60" s="2" t="str">
        <f>"029907617748"</f>
        <v>029907617748</v>
      </c>
      <c r="F60" s="3">
        <v>42884</v>
      </c>
      <c r="G60" s="2">
        <v>201711</v>
      </c>
      <c r="H60" s="2" t="s">
        <v>74</v>
      </c>
      <c r="I60" s="2" t="s">
        <v>75</v>
      </c>
      <c r="J60" s="2" t="s">
        <v>76</v>
      </c>
      <c r="K60" s="2" t="s">
        <v>77</v>
      </c>
      <c r="L60" s="2" t="s">
        <v>78</v>
      </c>
      <c r="M60" s="2" t="s">
        <v>79</v>
      </c>
      <c r="N60" s="2" t="s">
        <v>76</v>
      </c>
      <c r="O60" s="2" t="s">
        <v>102</v>
      </c>
      <c r="P60" s="2" t="str">
        <f>"                              "</f>
        <v xml:space="preserve">                              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4.9800000000000004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1</v>
      </c>
      <c r="BI60" s="2">
        <v>0.5</v>
      </c>
      <c r="BJ60" s="2">
        <v>0.2</v>
      </c>
      <c r="BK60" s="2">
        <v>0.5</v>
      </c>
      <c r="BL60" s="2">
        <v>45.04</v>
      </c>
      <c r="BM60" s="2">
        <v>6.31</v>
      </c>
      <c r="BN60" s="2">
        <v>51.35</v>
      </c>
      <c r="BO60" s="2">
        <v>51.35</v>
      </c>
      <c r="BQ60" s="2" t="s">
        <v>81</v>
      </c>
      <c r="BR60" s="2" t="s">
        <v>82</v>
      </c>
      <c r="BS60" s="3">
        <v>42885</v>
      </c>
      <c r="BT60" s="4">
        <v>0.36874999999999997</v>
      </c>
      <c r="BU60" s="2" t="s">
        <v>81</v>
      </c>
      <c r="BV60" s="2" t="s">
        <v>83</v>
      </c>
      <c r="BY60" s="2">
        <v>1200</v>
      </c>
      <c r="BZ60" s="2" t="s">
        <v>27</v>
      </c>
      <c r="CA60" s="2" t="s">
        <v>136</v>
      </c>
      <c r="CC60" s="2" t="s">
        <v>79</v>
      </c>
      <c r="CD60" s="2">
        <v>2013</v>
      </c>
      <c r="CE60" s="2" t="s">
        <v>84</v>
      </c>
      <c r="CF60" s="3">
        <v>42885</v>
      </c>
      <c r="CI60" s="2">
        <v>1</v>
      </c>
      <c r="CJ60" s="2">
        <v>1</v>
      </c>
      <c r="CK60" s="2">
        <v>21</v>
      </c>
      <c r="CL60" s="2" t="s">
        <v>86</v>
      </c>
    </row>
    <row r="61" spans="1:90">
      <c r="A61" s="2" t="s">
        <v>71</v>
      </c>
      <c r="B61" s="2" t="s">
        <v>72</v>
      </c>
      <c r="C61" s="2" t="s">
        <v>73</v>
      </c>
      <c r="E61" s="2" t="str">
        <f>"009936060179"</f>
        <v>009936060179</v>
      </c>
      <c r="F61" s="3">
        <v>42884</v>
      </c>
      <c r="G61" s="2">
        <v>201711</v>
      </c>
      <c r="H61" s="2" t="s">
        <v>78</v>
      </c>
      <c r="I61" s="2" t="s">
        <v>79</v>
      </c>
      <c r="J61" s="2" t="s">
        <v>76</v>
      </c>
      <c r="K61" s="2" t="s">
        <v>77</v>
      </c>
      <c r="L61" s="2" t="s">
        <v>101</v>
      </c>
      <c r="M61" s="2" t="s">
        <v>88</v>
      </c>
      <c r="N61" s="2" t="s">
        <v>229</v>
      </c>
      <c r="O61" s="2" t="s">
        <v>102</v>
      </c>
      <c r="P61" s="2" t="str">
        <f>"NA                            "</f>
        <v xml:space="preserve">NA                            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4.9800000000000004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1</v>
      </c>
      <c r="BI61" s="2">
        <v>0.6</v>
      </c>
      <c r="BJ61" s="2">
        <v>0.5</v>
      </c>
      <c r="BK61" s="2">
        <v>1</v>
      </c>
      <c r="BL61" s="2">
        <v>45.04</v>
      </c>
      <c r="BM61" s="2">
        <v>6.31</v>
      </c>
      <c r="BN61" s="2">
        <v>51.35</v>
      </c>
      <c r="BO61" s="2">
        <v>51.35</v>
      </c>
      <c r="BQ61" s="2" t="s">
        <v>230</v>
      </c>
      <c r="BR61" s="2" t="s">
        <v>104</v>
      </c>
      <c r="BS61" s="3">
        <v>42885</v>
      </c>
      <c r="BT61" s="4">
        <v>0.39305555555555555</v>
      </c>
      <c r="BU61" s="2" t="s">
        <v>231</v>
      </c>
      <c r="BV61" s="2" t="s">
        <v>83</v>
      </c>
      <c r="BY61" s="2">
        <v>2408.25</v>
      </c>
      <c r="CC61" s="2" t="s">
        <v>88</v>
      </c>
      <c r="CD61" s="2">
        <v>7441</v>
      </c>
      <c r="CE61" s="2" t="s">
        <v>84</v>
      </c>
      <c r="CF61" s="3">
        <v>42886</v>
      </c>
      <c r="CI61" s="2">
        <v>1</v>
      </c>
      <c r="CJ61" s="2">
        <v>1</v>
      </c>
      <c r="CK61" s="2">
        <v>21</v>
      </c>
      <c r="CL61" s="2" t="s">
        <v>86</v>
      </c>
    </row>
    <row r="62" spans="1:90">
      <c r="A62" s="2" t="s">
        <v>71</v>
      </c>
      <c r="B62" s="2" t="s">
        <v>72</v>
      </c>
      <c r="C62" s="2" t="s">
        <v>73</v>
      </c>
      <c r="E62" s="2" t="str">
        <f>"009936060202"</f>
        <v>009936060202</v>
      </c>
      <c r="F62" s="3">
        <v>42884</v>
      </c>
      <c r="G62" s="2">
        <v>201711</v>
      </c>
      <c r="H62" s="2" t="s">
        <v>78</v>
      </c>
      <c r="I62" s="2" t="s">
        <v>79</v>
      </c>
      <c r="J62" s="2" t="s">
        <v>76</v>
      </c>
      <c r="K62" s="2" t="s">
        <v>77</v>
      </c>
      <c r="L62" s="2" t="s">
        <v>101</v>
      </c>
      <c r="M62" s="2" t="s">
        <v>88</v>
      </c>
      <c r="N62" s="2" t="s">
        <v>110</v>
      </c>
      <c r="O62" s="2" t="s">
        <v>102</v>
      </c>
      <c r="P62" s="2" t="str">
        <f>"NA                            "</f>
        <v xml:space="preserve">NA                            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4.9800000000000004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1</v>
      </c>
      <c r="BI62" s="2">
        <v>1</v>
      </c>
      <c r="BJ62" s="2">
        <v>0.2</v>
      </c>
      <c r="BK62" s="2">
        <v>1</v>
      </c>
      <c r="BL62" s="2">
        <v>45.04</v>
      </c>
      <c r="BM62" s="2">
        <v>6.31</v>
      </c>
      <c r="BN62" s="2">
        <v>51.35</v>
      </c>
      <c r="BO62" s="2">
        <v>51.35</v>
      </c>
      <c r="BQ62" s="2" t="s">
        <v>232</v>
      </c>
      <c r="BR62" s="2" t="s">
        <v>104</v>
      </c>
      <c r="BS62" s="3">
        <v>42885</v>
      </c>
      <c r="BT62" s="4">
        <v>0.41666666666666669</v>
      </c>
      <c r="BU62" s="2" t="s">
        <v>233</v>
      </c>
      <c r="BV62" s="2" t="s">
        <v>83</v>
      </c>
      <c r="BY62" s="2">
        <v>1200</v>
      </c>
      <c r="CC62" s="2" t="s">
        <v>88</v>
      </c>
      <c r="CD62" s="2">
        <v>7700</v>
      </c>
      <c r="CE62" s="2" t="s">
        <v>84</v>
      </c>
      <c r="CF62" s="3">
        <v>42886</v>
      </c>
      <c r="CI62" s="2">
        <v>1</v>
      </c>
      <c r="CJ62" s="2">
        <v>1</v>
      </c>
      <c r="CK62" s="2">
        <v>21</v>
      </c>
      <c r="CL62" s="2" t="s">
        <v>86</v>
      </c>
    </row>
    <row r="63" spans="1:90">
      <c r="A63" s="2" t="s">
        <v>71</v>
      </c>
      <c r="B63" s="2" t="s">
        <v>72</v>
      </c>
      <c r="C63" s="2" t="s">
        <v>73</v>
      </c>
      <c r="E63" s="2" t="str">
        <f>"029907409321"</f>
        <v>029907409321</v>
      </c>
      <c r="F63" s="3">
        <v>42884</v>
      </c>
      <c r="G63" s="2">
        <v>201711</v>
      </c>
      <c r="H63" s="2" t="s">
        <v>74</v>
      </c>
      <c r="I63" s="2" t="s">
        <v>75</v>
      </c>
      <c r="J63" s="2" t="s">
        <v>76</v>
      </c>
      <c r="K63" s="2" t="s">
        <v>77</v>
      </c>
      <c r="L63" s="2" t="s">
        <v>101</v>
      </c>
      <c r="M63" s="2" t="s">
        <v>88</v>
      </c>
      <c r="N63" s="2" t="s">
        <v>76</v>
      </c>
      <c r="O63" s="2" t="s">
        <v>182</v>
      </c>
      <c r="P63" s="2" t="str">
        <f>"                              "</f>
        <v xml:space="preserve">                              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49.06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</v>
      </c>
      <c r="BI63" s="2">
        <v>1</v>
      </c>
      <c r="BJ63" s="2">
        <v>20.8</v>
      </c>
      <c r="BK63" s="2">
        <v>21</v>
      </c>
      <c r="BL63" s="2">
        <v>443.43</v>
      </c>
      <c r="BM63" s="2">
        <v>62.08</v>
      </c>
      <c r="BN63" s="2">
        <v>505.51</v>
      </c>
      <c r="BO63" s="2">
        <v>505.51</v>
      </c>
      <c r="BQ63" s="2" t="s">
        <v>91</v>
      </c>
      <c r="BR63" s="2" t="s">
        <v>82</v>
      </c>
      <c r="BS63" s="3">
        <v>42885</v>
      </c>
      <c r="BT63" s="4">
        <v>0.36458333333333331</v>
      </c>
      <c r="BU63" s="2" t="s">
        <v>91</v>
      </c>
      <c r="BV63" s="2" t="s">
        <v>83</v>
      </c>
      <c r="BY63" s="2">
        <v>104160</v>
      </c>
      <c r="BZ63" s="2" t="s">
        <v>27</v>
      </c>
      <c r="CC63" s="2" t="s">
        <v>88</v>
      </c>
      <c r="CD63" s="2">
        <v>7441</v>
      </c>
      <c r="CE63" s="2" t="s">
        <v>84</v>
      </c>
      <c r="CF63" s="3">
        <v>42886</v>
      </c>
      <c r="CI63" s="2">
        <v>1</v>
      </c>
      <c r="CJ63" s="2">
        <v>1</v>
      </c>
      <c r="CK63" s="2">
        <v>31</v>
      </c>
      <c r="CL63" s="2" t="s">
        <v>86</v>
      </c>
    </row>
    <row r="64" spans="1:90">
      <c r="A64" s="2" t="s">
        <v>71</v>
      </c>
      <c r="B64" s="2" t="s">
        <v>72</v>
      </c>
      <c r="C64" s="2" t="s">
        <v>73</v>
      </c>
      <c r="E64" s="2" t="str">
        <f>"009936060183"</f>
        <v>009936060183</v>
      </c>
      <c r="F64" s="3">
        <v>42885</v>
      </c>
      <c r="G64" s="2">
        <v>201711</v>
      </c>
      <c r="H64" s="2" t="s">
        <v>78</v>
      </c>
      <c r="I64" s="2" t="s">
        <v>79</v>
      </c>
      <c r="J64" s="2" t="s">
        <v>76</v>
      </c>
      <c r="K64" s="2" t="s">
        <v>77</v>
      </c>
      <c r="L64" s="2" t="s">
        <v>234</v>
      </c>
      <c r="M64" s="2" t="s">
        <v>235</v>
      </c>
      <c r="N64" s="2" t="s">
        <v>236</v>
      </c>
      <c r="O64" s="2" t="s">
        <v>102</v>
      </c>
      <c r="P64" s="2" t="str">
        <f>"NA                            "</f>
        <v xml:space="preserve">NA                            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7.01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1</v>
      </c>
      <c r="BI64" s="2">
        <v>1</v>
      </c>
      <c r="BJ64" s="2">
        <v>0.2</v>
      </c>
      <c r="BK64" s="2">
        <v>1</v>
      </c>
      <c r="BL64" s="2">
        <v>63.35</v>
      </c>
      <c r="BM64" s="2">
        <v>8.8699999999999992</v>
      </c>
      <c r="BN64" s="2">
        <v>72.22</v>
      </c>
      <c r="BO64" s="2">
        <v>72.22</v>
      </c>
      <c r="BQ64" s="2" t="s">
        <v>237</v>
      </c>
      <c r="BR64" s="2" t="s">
        <v>104</v>
      </c>
      <c r="BS64" s="3">
        <v>42886</v>
      </c>
      <c r="BT64" s="4">
        <v>0.43402777777777773</v>
      </c>
      <c r="BU64" s="2" t="s">
        <v>238</v>
      </c>
      <c r="BV64" s="2" t="s">
        <v>83</v>
      </c>
      <c r="BY64" s="2">
        <v>1200</v>
      </c>
      <c r="BZ64" s="2" t="s">
        <v>27</v>
      </c>
      <c r="CC64" s="2" t="s">
        <v>235</v>
      </c>
      <c r="CD64" s="2">
        <v>1034</v>
      </c>
      <c r="CE64" s="2" t="s">
        <v>84</v>
      </c>
      <c r="CI64" s="2">
        <v>1</v>
      </c>
      <c r="CJ64" s="2">
        <v>1</v>
      </c>
      <c r="CK64" s="2">
        <v>24</v>
      </c>
      <c r="CL64" s="2" t="s">
        <v>86</v>
      </c>
    </row>
    <row r="65" spans="1:90">
      <c r="A65" s="2" t="s">
        <v>71</v>
      </c>
      <c r="B65" s="2" t="s">
        <v>72</v>
      </c>
      <c r="C65" s="2" t="s">
        <v>73</v>
      </c>
      <c r="E65" s="2" t="str">
        <f>"019909749546"</f>
        <v>019909749546</v>
      </c>
      <c r="F65" s="3">
        <v>42885</v>
      </c>
      <c r="G65" s="2">
        <v>201711</v>
      </c>
      <c r="H65" s="2" t="s">
        <v>101</v>
      </c>
      <c r="I65" s="2" t="s">
        <v>88</v>
      </c>
      <c r="J65" s="2" t="s">
        <v>76</v>
      </c>
      <c r="K65" s="2" t="s">
        <v>77</v>
      </c>
      <c r="L65" s="2" t="s">
        <v>78</v>
      </c>
      <c r="M65" s="2" t="s">
        <v>79</v>
      </c>
      <c r="N65" s="2" t="s">
        <v>76</v>
      </c>
      <c r="O65" s="2" t="s">
        <v>102</v>
      </c>
      <c r="P65" s="2" t="str">
        <f>"NA                            "</f>
        <v xml:space="preserve">NA                            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4.9800000000000004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1</v>
      </c>
      <c r="BI65" s="2">
        <v>1</v>
      </c>
      <c r="BJ65" s="2">
        <v>0.2</v>
      </c>
      <c r="BK65" s="2">
        <v>1</v>
      </c>
      <c r="BL65" s="2">
        <v>45.04</v>
      </c>
      <c r="BM65" s="2">
        <v>6.31</v>
      </c>
      <c r="BN65" s="2">
        <v>51.35</v>
      </c>
      <c r="BO65" s="2">
        <v>51.35</v>
      </c>
      <c r="BR65" s="2" t="s">
        <v>89</v>
      </c>
      <c r="BS65" s="3">
        <v>42886</v>
      </c>
      <c r="BT65" s="4">
        <v>0.33194444444444443</v>
      </c>
      <c r="BU65" s="2" t="s">
        <v>81</v>
      </c>
      <c r="BV65" s="2" t="s">
        <v>83</v>
      </c>
      <c r="BY65" s="2">
        <v>1200</v>
      </c>
      <c r="BZ65" s="2" t="s">
        <v>27</v>
      </c>
      <c r="CA65" s="2" t="s">
        <v>136</v>
      </c>
      <c r="CC65" s="2" t="s">
        <v>79</v>
      </c>
      <c r="CD65" s="2">
        <v>2013</v>
      </c>
      <c r="CE65" s="2" t="s">
        <v>155</v>
      </c>
      <c r="CF65" s="3">
        <v>42886</v>
      </c>
      <c r="CI65" s="2">
        <v>1</v>
      </c>
      <c r="CJ65" s="2">
        <v>1</v>
      </c>
      <c r="CK65" s="2">
        <v>21</v>
      </c>
      <c r="CL65" s="2" t="s">
        <v>86</v>
      </c>
    </row>
    <row r="66" spans="1:90">
      <c r="A66" s="2" t="s">
        <v>93</v>
      </c>
      <c r="B66" s="2" t="s">
        <v>72</v>
      </c>
      <c r="C66" s="2" t="s">
        <v>73</v>
      </c>
      <c r="E66" s="2" t="str">
        <f>"029907617746"</f>
        <v>029907617746</v>
      </c>
      <c r="F66" s="3">
        <v>42885</v>
      </c>
      <c r="G66" s="2">
        <v>201711</v>
      </c>
      <c r="H66" s="2" t="s">
        <v>74</v>
      </c>
      <c r="I66" s="2" t="s">
        <v>75</v>
      </c>
      <c r="J66" s="2" t="s">
        <v>76</v>
      </c>
      <c r="K66" s="2" t="s">
        <v>77</v>
      </c>
      <c r="L66" s="2" t="s">
        <v>78</v>
      </c>
      <c r="M66" s="2" t="s">
        <v>79</v>
      </c>
      <c r="N66" s="2" t="s">
        <v>76</v>
      </c>
      <c r="O66" s="2" t="s">
        <v>102</v>
      </c>
      <c r="P66" s="2" t="str">
        <f t="shared" ref="P66:P72" si="1">"                              "</f>
        <v xml:space="preserve">                              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4.9800000000000004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1</v>
      </c>
      <c r="BI66" s="2">
        <v>0.1</v>
      </c>
      <c r="BJ66" s="2">
        <v>0.2</v>
      </c>
      <c r="BK66" s="2">
        <v>0.5</v>
      </c>
      <c r="BL66" s="2">
        <v>45.04</v>
      </c>
      <c r="BM66" s="2">
        <v>6.31</v>
      </c>
      <c r="BN66" s="2">
        <v>51.35</v>
      </c>
      <c r="BO66" s="2">
        <v>51.35</v>
      </c>
      <c r="BQ66" s="2" t="s">
        <v>81</v>
      </c>
      <c r="BR66" s="2" t="s">
        <v>82</v>
      </c>
      <c r="BS66" s="3">
        <v>42886</v>
      </c>
      <c r="BT66" s="4">
        <v>0.33263888888888887</v>
      </c>
      <c r="BU66" s="2" t="s">
        <v>81</v>
      </c>
      <c r="BV66" s="2" t="s">
        <v>83</v>
      </c>
      <c r="BY66" s="2">
        <v>1200</v>
      </c>
      <c r="BZ66" s="2" t="s">
        <v>27</v>
      </c>
      <c r="CA66" s="2" t="s">
        <v>136</v>
      </c>
      <c r="CC66" s="2" t="s">
        <v>79</v>
      </c>
      <c r="CD66" s="2">
        <v>2001</v>
      </c>
      <c r="CE66" s="2" t="s">
        <v>84</v>
      </c>
      <c r="CF66" s="3">
        <v>42886</v>
      </c>
      <c r="CI66" s="2">
        <v>1</v>
      </c>
      <c r="CJ66" s="2">
        <v>1</v>
      </c>
      <c r="CK66" s="2">
        <v>21</v>
      </c>
      <c r="CL66" s="2" t="s">
        <v>86</v>
      </c>
    </row>
    <row r="67" spans="1:90">
      <c r="A67" s="2" t="s">
        <v>71</v>
      </c>
      <c r="B67" s="2" t="s">
        <v>72</v>
      </c>
      <c r="C67" s="2" t="s">
        <v>73</v>
      </c>
      <c r="E67" s="2" t="str">
        <f>"029907617747"</f>
        <v>029907617747</v>
      </c>
      <c r="F67" s="3">
        <v>42884</v>
      </c>
      <c r="G67" s="2">
        <v>201711</v>
      </c>
      <c r="H67" s="2" t="s">
        <v>74</v>
      </c>
      <c r="I67" s="2" t="s">
        <v>75</v>
      </c>
      <c r="J67" s="2" t="s">
        <v>76</v>
      </c>
      <c r="K67" s="2" t="s">
        <v>77</v>
      </c>
      <c r="L67" s="2" t="s">
        <v>78</v>
      </c>
      <c r="M67" s="2" t="s">
        <v>79</v>
      </c>
      <c r="N67" s="2" t="s">
        <v>190</v>
      </c>
      <c r="O67" s="2" t="s">
        <v>80</v>
      </c>
      <c r="P67" s="2" t="str">
        <f t="shared" si="1"/>
        <v xml:space="preserve">                              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8.73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1</v>
      </c>
      <c r="BI67" s="2">
        <v>0.5</v>
      </c>
      <c r="BJ67" s="2">
        <v>9.3000000000000007</v>
      </c>
      <c r="BK67" s="2">
        <v>10</v>
      </c>
      <c r="BL67" s="2">
        <v>83.93</v>
      </c>
      <c r="BM67" s="2">
        <v>11.75</v>
      </c>
      <c r="BN67" s="2">
        <v>95.68</v>
      </c>
      <c r="BO67" s="2">
        <v>95.68</v>
      </c>
      <c r="BQ67" s="2" t="s">
        <v>239</v>
      </c>
      <c r="BR67" s="2" t="s">
        <v>82</v>
      </c>
      <c r="BS67" s="3">
        <v>42885</v>
      </c>
      <c r="BT67" s="4">
        <v>0.47569444444444442</v>
      </c>
      <c r="BU67" s="2" t="s">
        <v>81</v>
      </c>
      <c r="BV67" s="2" t="s">
        <v>83</v>
      </c>
      <c r="BY67" s="2">
        <v>46620</v>
      </c>
      <c r="CC67" s="2" t="s">
        <v>79</v>
      </c>
      <c r="CD67" s="2">
        <v>2013</v>
      </c>
      <c r="CE67" s="2" t="s">
        <v>84</v>
      </c>
      <c r="CF67" s="3">
        <v>42886</v>
      </c>
      <c r="CI67" s="2">
        <v>1</v>
      </c>
      <c r="CJ67" s="2">
        <v>1</v>
      </c>
      <c r="CK67" s="2" t="s">
        <v>85</v>
      </c>
      <c r="CL67" s="2" t="s">
        <v>86</v>
      </c>
    </row>
    <row r="68" spans="1:90">
      <c r="A68" s="2" t="s">
        <v>93</v>
      </c>
      <c r="B68" s="2" t="s">
        <v>72</v>
      </c>
      <c r="C68" s="2" t="s">
        <v>73</v>
      </c>
      <c r="E68" s="2" t="str">
        <f>"029907650853"</f>
        <v>029907650853</v>
      </c>
      <c r="F68" s="3">
        <v>42886</v>
      </c>
      <c r="G68" s="2">
        <v>201711</v>
      </c>
      <c r="H68" s="2" t="s">
        <v>74</v>
      </c>
      <c r="I68" s="2" t="s">
        <v>75</v>
      </c>
      <c r="J68" s="2" t="s">
        <v>76</v>
      </c>
      <c r="K68" s="2" t="s">
        <v>77</v>
      </c>
      <c r="L68" s="2" t="s">
        <v>177</v>
      </c>
      <c r="M68" s="2" t="s">
        <v>178</v>
      </c>
      <c r="N68" s="2" t="s">
        <v>240</v>
      </c>
      <c r="O68" s="2" t="s">
        <v>182</v>
      </c>
      <c r="P68" s="2" t="str">
        <f t="shared" si="1"/>
        <v xml:space="preserve">                              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18.690000000000001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1</v>
      </c>
      <c r="BI68" s="2">
        <v>1</v>
      </c>
      <c r="BJ68" s="2">
        <v>7.6</v>
      </c>
      <c r="BK68" s="2">
        <v>8</v>
      </c>
      <c r="BL68" s="2">
        <v>168.92</v>
      </c>
      <c r="BM68" s="2">
        <v>23.65</v>
      </c>
      <c r="BN68" s="2">
        <v>192.57</v>
      </c>
      <c r="BO68" s="2">
        <v>192.57</v>
      </c>
      <c r="BR68" s="2" t="s">
        <v>94</v>
      </c>
      <c r="BS68" s="2" t="s">
        <v>241</v>
      </c>
      <c r="BY68" s="2">
        <v>38080</v>
      </c>
      <c r="BZ68" s="2" t="s">
        <v>27</v>
      </c>
      <c r="CC68" s="2" t="s">
        <v>178</v>
      </c>
      <c r="CD68" s="2">
        <v>5200</v>
      </c>
      <c r="CE68" s="2" t="s">
        <v>84</v>
      </c>
      <c r="CI68" s="2">
        <v>1</v>
      </c>
      <c r="CJ68" s="2" t="s">
        <v>241</v>
      </c>
      <c r="CK68" s="2">
        <v>31</v>
      </c>
      <c r="CL68" s="2" t="s">
        <v>86</v>
      </c>
    </row>
    <row r="69" spans="1:90">
      <c r="A69" s="2" t="s">
        <v>93</v>
      </c>
      <c r="B69" s="2" t="s">
        <v>72</v>
      </c>
      <c r="C69" s="2" t="s">
        <v>73</v>
      </c>
      <c r="E69" s="2" t="str">
        <f>"029907650855"</f>
        <v>029907650855</v>
      </c>
      <c r="F69" s="3">
        <v>42886</v>
      </c>
      <c r="G69" s="2">
        <v>201711</v>
      </c>
      <c r="H69" s="2" t="s">
        <v>74</v>
      </c>
      <c r="I69" s="2" t="s">
        <v>75</v>
      </c>
      <c r="J69" s="2" t="s">
        <v>76</v>
      </c>
      <c r="K69" s="2" t="s">
        <v>77</v>
      </c>
      <c r="L69" s="2" t="s">
        <v>166</v>
      </c>
      <c r="M69" s="2" t="s">
        <v>167</v>
      </c>
      <c r="N69" s="2" t="s">
        <v>242</v>
      </c>
      <c r="O69" s="2" t="s">
        <v>182</v>
      </c>
      <c r="P69" s="2" t="str">
        <f t="shared" si="1"/>
        <v xml:space="preserve">                              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18.690000000000001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1</v>
      </c>
      <c r="BI69" s="2">
        <v>1</v>
      </c>
      <c r="BJ69" s="2">
        <v>7.6</v>
      </c>
      <c r="BK69" s="2">
        <v>8</v>
      </c>
      <c r="BL69" s="2">
        <v>168.92</v>
      </c>
      <c r="BM69" s="2">
        <v>23.65</v>
      </c>
      <c r="BN69" s="2">
        <v>192.57</v>
      </c>
      <c r="BO69" s="2">
        <v>192.57</v>
      </c>
      <c r="BQ69" s="2" t="s">
        <v>173</v>
      </c>
      <c r="BR69" s="2" t="s">
        <v>94</v>
      </c>
      <c r="BS69" s="2" t="s">
        <v>241</v>
      </c>
      <c r="BY69" s="2">
        <v>38080</v>
      </c>
      <c r="BZ69" s="2" t="s">
        <v>27</v>
      </c>
      <c r="CC69" s="2" t="s">
        <v>167</v>
      </c>
      <c r="CD69" s="2">
        <v>6000</v>
      </c>
      <c r="CE69" s="2" t="s">
        <v>84</v>
      </c>
      <c r="CI69" s="2">
        <v>1</v>
      </c>
      <c r="CJ69" s="2" t="s">
        <v>241</v>
      </c>
      <c r="CK69" s="2">
        <v>31</v>
      </c>
      <c r="CL69" s="2" t="s">
        <v>86</v>
      </c>
    </row>
    <row r="70" spans="1:90">
      <c r="A70" s="2" t="s">
        <v>93</v>
      </c>
      <c r="B70" s="2" t="s">
        <v>72</v>
      </c>
      <c r="C70" s="2" t="s">
        <v>73</v>
      </c>
      <c r="E70" s="2" t="str">
        <f>"029907409300"</f>
        <v>029907409300</v>
      </c>
      <c r="F70" s="3">
        <v>42886</v>
      </c>
      <c r="G70" s="2">
        <v>201711</v>
      </c>
      <c r="H70" s="2" t="s">
        <v>74</v>
      </c>
      <c r="I70" s="2" t="s">
        <v>75</v>
      </c>
      <c r="J70" s="2" t="s">
        <v>76</v>
      </c>
      <c r="K70" s="2" t="s">
        <v>77</v>
      </c>
      <c r="L70" s="2" t="s">
        <v>87</v>
      </c>
      <c r="M70" s="2" t="s">
        <v>88</v>
      </c>
      <c r="N70" s="2" t="s">
        <v>76</v>
      </c>
      <c r="O70" s="2" t="s">
        <v>80</v>
      </c>
      <c r="P70" s="2" t="str">
        <f t="shared" si="1"/>
        <v xml:space="preserve">                              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9.5299999999999994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2</v>
      </c>
      <c r="BI70" s="2">
        <v>4</v>
      </c>
      <c r="BJ70" s="2">
        <v>5.6</v>
      </c>
      <c r="BK70" s="2">
        <v>6</v>
      </c>
      <c r="BL70" s="2">
        <v>91.17</v>
      </c>
      <c r="BM70" s="2">
        <v>12.76</v>
      </c>
      <c r="BN70" s="2">
        <v>103.93</v>
      </c>
      <c r="BO70" s="2">
        <v>103.93</v>
      </c>
      <c r="BQ70" s="2" t="s">
        <v>89</v>
      </c>
      <c r="BR70" s="2" t="s">
        <v>243</v>
      </c>
      <c r="BS70" s="2" t="s">
        <v>241</v>
      </c>
      <c r="BY70" s="2">
        <v>27864</v>
      </c>
      <c r="CC70" s="2" t="s">
        <v>88</v>
      </c>
      <c r="CD70" s="2">
        <v>8000</v>
      </c>
      <c r="CE70" s="2" t="s">
        <v>84</v>
      </c>
      <c r="CI70" s="2">
        <v>2</v>
      </c>
      <c r="CJ70" s="2" t="s">
        <v>241</v>
      </c>
      <c r="CK70" s="2" t="s">
        <v>92</v>
      </c>
      <c r="CL70" s="2" t="s">
        <v>86</v>
      </c>
    </row>
    <row r="71" spans="1:90">
      <c r="A71" s="2" t="s">
        <v>93</v>
      </c>
      <c r="B71" s="2" t="s">
        <v>72</v>
      </c>
      <c r="C71" s="2" t="s">
        <v>73</v>
      </c>
      <c r="E71" s="2" t="str">
        <f>"029907660102"</f>
        <v>029907660102</v>
      </c>
      <c r="F71" s="3">
        <v>42886</v>
      </c>
      <c r="G71" s="2">
        <v>201711</v>
      </c>
      <c r="H71" s="2" t="s">
        <v>74</v>
      </c>
      <c r="I71" s="2" t="s">
        <v>75</v>
      </c>
      <c r="J71" s="2" t="s">
        <v>76</v>
      </c>
      <c r="K71" s="2" t="s">
        <v>77</v>
      </c>
      <c r="L71" s="2" t="s">
        <v>78</v>
      </c>
      <c r="M71" s="2" t="s">
        <v>79</v>
      </c>
      <c r="N71" s="2" t="s">
        <v>97</v>
      </c>
      <c r="O71" s="2" t="s">
        <v>80</v>
      </c>
      <c r="P71" s="2" t="str">
        <f t="shared" si="1"/>
        <v xml:space="preserve">                              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9.0500000000000007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2</v>
      </c>
      <c r="BI71" s="2">
        <v>6</v>
      </c>
      <c r="BJ71" s="2">
        <v>15.2</v>
      </c>
      <c r="BK71" s="2">
        <v>16</v>
      </c>
      <c r="BL71" s="2">
        <v>86.82</v>
      </c>
      <c r="BM71" s="2">
        <v>12.15</v>
      </c>
      <c r="BN71" s="2">
        <v>98.97</v>
      </c>
      <c r="BO71" s="2">
        <v>98.97</v>
      </c>
      <c r="BQ71" s="2" t="s">
        <v>244</v>
      </c>
      <c r="BR71" s="2" t="s">
        <v>94</v>
      </c>
      <c r="BS71" s="2" t="s">
        <v>241</v>
      </c>
      <c r="BY71" s="2">
        <v>76160</v>
      </c>
      <c r="CC71" s="2" t="s">
        <v>79</v>
      </c>
      <c r="CD71" s="2">
        <v>2013</v>
      </c>
      <c r="CE71" s="2" t="s">
        <v>84</v>
      </c>
      <c r="CI71" s="2">
        <v>1</v>
      </c>
      <c r="CJ71" s="2" t="s">
        <v>241</v>
      </c>
      <c r="CK71" s="2" t="s">
        <v>85</v>
      </c>
      <c r="CL71" s="2" t="s">
        <v>86</v>
      </c>
    </row>
    <row r="72" spans="1:90">
      <c r="A72" s="2" t="s">
        <v>93</v>
      </c>
      <c r="B72" s="2" t="s">
        <v>72</v>
      </c>
      <c r="C72" s="2" t="s">
        <v>73</v>
      </c>
      <c r="E72" s="2" t="str">
        <f>"029907409287"</f>
        <v>029907409287</v>
      </c>
      <c r="F72" s="3">
        <v>42886</v>
      </c>
      <c r="G72" s="2">
        <v>201711</v>
      </c>
      <c r="H72" s="2" t="s">
        <v>74</v>
      </c>
      <c r="I72" s="2" t="s">
        <v>75</v>
      </c>
      <c r="J72" s="2" t="s">
        <v>76</v>
      </c>
      <c r="K72" s="2" t="s">
        <v>77</v>
      </c>
      <c r="L72" s="2" t="s">
        <v>87</v>
      </c>
      <c r="M72" s="2" t="s">
        <v>88</v>
      </c>
      <c r="N72" s="2" t="s">
        <v>245</v>
      </c>
      <c r="O72" s="2" t="s">
        <v>80</v>
      </c>
      <c r="P72" s="2" t="str">
        <f t="shared" si="1"/>
        <v xml:space="preserve">                              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9.94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2</v>
      </c>
      <c r="BI72" s="2">
        <v>5</v>
      </c>
      <c r="BJ72" s="2">
        <v>15.2</v>
      </c>
      <c r="BK72" s="2">
        <v>16</v>
      </c>
      <c r="BL72" s="2">
        <v>94.86</v>
      </c>
      <c r="BM72" s="2">
        <v>13.28</v>
      </c>
      <c r="BN72" s="2">
        <v>108.14</v>
      </c>
      <c r="BO72" s="2">
        <v>108.14</v>
      </c>
      <c r="BQ72" s="2" t="s">
        <v>89</v>
      </c>
      <c r="BR72" s="2" t="s">
        <v>94</v>
      </c>
      <c r="BS72" s="2" t="s">
        <v>241</v>
      </c>
      <c r="BY72" s="2">
        <v>76160</v>
      </c>
      <c r="CC72" s="2" t="s">
        <v>88</v>
      </c>
      <c r="CD72" s="2">
        <v>8000</v>
      </c>
      <c r="CE72" s="2" t="s">
        <v>84</v>
      </c>
      <c r="CI72" s="2">
        <v>2</v>
      </c>
      <c r="CJ72" s="2" t="s">
        <v>241</v>
      </c>
      <c r="CK72" s="2" t="s">
        <v>92</v>
      </c>
      <c r="CL72" s="2" t="s">
        <v>86</v>
      </c>
    </row>
    <row r="74" spans="1:90">
      <c r="E74" s="2" t="s">
        <v>246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678.75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I74" s="2">
        <v>122.3</v>
      </c>
      <c r="BJ74" s="2">
        <v>329.5</v>
      </c>
      <c r="BK74" s="2">
        <v>364.5</v>
      </c>
      <c r="BL74" s="2">
        <v>6214.5</v>
      </c>
      <c r="BM74" s="2">
        <v>870.16</v>
      </c>
      <c r="BN74" s="2">
        <v>7084.66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C18281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2017-06-01T13:30:07Z</dcterms:created>
  <dcterms:modified xsi:type="dcterms:W3CDTF">2017-06-01T13:30:22Z</dcterms:modified>
</cp:coreProperties>
</file>