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6559497C-B495-49BF-A2FB-5D7B6F5B1135}" xr6:coauthVersionLast="47" xr6:coauthVersionMax="47" xr10:uidLastSave="{00000000-0000-0000-0000-000000000000}"/>
  <bookViews>
    <workbookView xWindow="28680" yWindow="-120" windowWidth="20730" windowHeight="11040" xr2:uid="{83715102-AEC8-45AB-BD24-7C7BC76B9FAC}"/>
  </bookViews>
  <sheets>
    <sheet name="sdrascd7-IENOMKE13063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5" i="1" l="1"/>
  <c r="E35" i="1"/>
  <c r="P34" i="1"/>
  <c r="E34" i="1"/>
  <c r="P33" i="1"/>
  <c r="E33" i="1"/>
  <c r="P32" i="1"/>
  <c r="E32" i="1"/>
  <c r="P31" i="1"/>
  <c r="E31" i="1"/>
  <c r="P30" i="1"/>
  <c r="E30" i="1"/>
  <c r="P29" i="1"/>
  <c r="E29" i="1"/>
  <c r="P28" i="1"/>
  <c r="E28" i="1"/>
  <c r="P27" i="1"/>
  <c r="E27" i="1"/>
  <c r="P26" i="1"/>
  <c r="E26" i="1"/>
  <c r="P25" i="1"/>
  <c r="E25" i="1"/>
  <c r="P24" i="1"/>
  <c r="E24" i="1"/>
  <c r="P23" i="1"/>
  <c r="E23" i="1"/>
  <c r="P22" i="1"/>
  <c r="E22" i="1"/>
  <c r="P21" i="1"/>
  <c r="E21" i="1"/>
  <c r="P20" i="1"/>
  <c r="E20" i="1"/>
  <c r="P19" i="1"/>
  <c r="E19" i="1"/>
  <c r="P18" i="1"/>
  <c r="E18" i="1"/>
  <c r="P17" i="1"/>
  <c r="E17" i="1"/>
  <c r="P16" i="1"/>
  <c r="E16" i="1"/>
  <c r="P15" i="1"/>
  <c r="E15" i="1"/>
  <c r="P14" i="1"/>
  <c r="E14" i="1"/>
  <c r="P13" i="1"/>
  <c r="E13" i="1"/>
  <c r="P12" i="1"/>
  <c r="E12" i="1"/>
  <c r="P11" i="1"/>
  <c r="E11" i="1"/>
  <c r="P10" i="1"/>
  <c r="E10" i="1"/>
  <c r="P9" i="1"/>
  <c r="E9" i="1"/>
  <c r="P8" i="1"/>
  <c r="E8" i="1"/>
  <c r="P7" i="1"/>
  <c r="E7" i="1"/>
  <c r="P6" i="1"/>
  <c r="E6" i="1"/>
  <c r="P5" i="1"/>
  <c r="E5" i="1"/>
  <c r="P4" i="1"/>
  <c r="E4" i="1"/>
  <c r="P3" i="1"/>
  <c r="E3" i="1"/>
  <c r="P2" i="1"/>
  <c r="E2" i="1"/>
</calcChain>
</file>

<file path=xl/sharedStrings.xml><?xml version="1.0" encoding="utf-8"?>
<sst xmlns="http://schemas.openxmlformats.org/spreadsheetml/2006/main" count="770" uniqueCount="193">
  <si>
    <t>Acc No</t>
  </si>
  <si>
    <t>Client</t>
  </si>
  <si>
    <t>Type</t>
  </si>
  <si>
    <t>Invoice no</t>
  </si>
  <si>
    <t>Wb No</t>
  </si>
  <si>
    <t>Date</t>
  </si>
  <si>
    <t>Period</t>
  </si>
  <si>
    <t>Start</t>
  </si>
  <si>
    <t>Start Town</t>
  </si>
  <si>
    <t>Sender</t>
  </si>
  <si>
    <t>Carrier</t>
  </si>
  <si>
    <t>Dest</t>
  </si>
  <si>
    <t>Destination Town</t>
  </si>
  <si>
    <t>Receiver</t>
  </si>
  <si>
    <t>Srv</t>
  </si>
  <si>
    <t>Client Ref</t>
  </si>
  <si>
    <t>AFT</t>
  </si>
  <si>
    <t>Disc</t>
  </si>
  <si>
    <t>AMB</t>
  </si>
  <si>
    <t>BDR</t>
  </si>
  <si>
    <t>BPS</t>
  </si>
  <si>
    <t>CSH</t>
  </si>
  <si>
    <t>CTL</t>
  </si>
  <si>
    <t>DS1</t>
  </si>
  <si>
    <t>DSD</t>
  </si>
  <si>
    <t>EAR</t>
  </si>
  <si>
    <t>EMB</t>
  </si>
  <si>
    <t>FUE</t>
  </si>
  <si>
    <t>FUX</t>
  </si>
  <si>
    <t>HAZ</t>
  </si>
  <si>
    <t>HND</t>
  </si>
  <si>
    <t>IFL</t>
  </si>
  <si>
    <t>INH</t>
  </si>
  <si>
    <t>INS</t>
  </si>
  <si>
    <t>LTE</t>
  </si>
  <si>
    <t>NDC</t>
  </si>
  <si>
    <t>OUT</t>
  </si>
  <si>
    <t>RTL</t>
  </si>
  <si>
    <t>Other Charges</t>
  </si>
  <si>
    <t>Prcls</t>
  </si>
  <si>
    <t>Tot KG</t>
  </si>
  <si>
    <t>Tot Vol</t>
  </si>
  <si>
    <t>Mass</t>
  </si>
  <si>
    <t>Amount</t>
  </si>
  <si>
    <t>Vat</t>
  </si>
  <si>
    <t>Total</t>
  </si>
  <si>
    <t>Outstand</t>
  </si>
  <si>
    <t>Special Instructions</t>
  </si>
  <si>
    <t>Consignee Contact</t>
  </si>
  <si>
    <t>Sender Contact</t>
  </si>
  <si>
    <t>POD Date</t>
  </si>
  <si>
    <t>POD Time</t>
  </si>
  <si>
    <t>POD Name</t>
  </si>
  <si>
    <t>STD POD</t>
  </si>
  <si>
    <t>Reason</t>
  </si>
  <si>
    <t>Reason Captured</t>
  </si>
  <si>
    <t>Total Vol Mass</t>
  </si>
  <si>
    <t>Options</t>
  </si>
  <si>
    <t>POD Comments</t>
  </si>
  <si>
    <t>X-Option</t>
  </si>
  <si>
    <t>Dest Town</t>
  </si>
  <si>
    <t>Dest Postal Code</t>
  </si>
  <si>
    <t>Description of Contents</t>
  </si>
  <si>
    <t>POD Scan Date</t>
  </si>
  <si>
    <t>Status</t>
  </si>
  <si>
    <t>MF Comments</t>
  </si>
  <si>
    <t>Actual Days</t>
  </si>
  <si>
    <t>Agreed Days</t>
  </si>
  <si>
    <t>Rate</t>
  </si>
  <si>
    <t>Early Delivery</t>
  </si>
  <si>
    <t>Early Delivery Time</t>
  </si>
  <si>
    <t>MA Info</t>
  </si>
  <si>
    <t>C18281</t>
  </si>
  <si>
    <t>MOVE ANALYTICS SA CC (SA GREETINGS)</t>
  </si>
  <si>
    <t>WAY</t>
  </si>
  <si>
    <t>JOHAN</t>
  </si>
  <si>
    <t>JOHANNESBURG</t>
  </si>
  <si>
    <t xml:space="preserve">CARDIES ONLINE SA GREETINGS        </t>
  </si>
  <si>
    <t xml:space="preserve">                                   </t>
  </si>
  <si>
    <t>CAPET</t>
  </si>
  <si>
    <t>CAPE TOWN</t>
  </si>
  <si>
    <t xml:space="preserve">REVOLUTION GIDD   LICENSING        </t>
  </si>
  <si>
    <t>DBC</t>
  </si>
  <si>
    <t>ONLY DELIVER ON MONDAY TUESDAY OR WEDNESDAY</t>
  </si>
  <si>
    <t>EMMA CLARK</t>
  </si>
  <si>
    <t>JACKI(MARKETING)</t>
  </si>
  <si>
    <t>emma</t>
  </si>
  <si>
    <t>yes</t>
  </si>
  <si>
    <t>doc</t>
  </si>
  <si>
    <t>POD received from cell 0662478807 M</t>
  </si>
  <si>
    <t>PARCEL</t>
  </si>
  <si>
    <t>no</t>
  </si>
  <si>
    <t>TONGA</t>
  </si>
  <si>
    <t>TONGAAT</t>
  </si>
  <si>
    <t xml:space="preserve">CARDIES BALLITO JUNCTION           </t>
  </si>
  <si>
    <t xml:space="preserve">SA GREETINGS                       </t>
  </si>
  <si>
    <t>ON1</t>
  </si>
  <si>
    <t>ADELIA</t>
  </si>
  <si>
    <t>MANAGER</t>
  </si>
  <si>
    <t xml:space="preserve">Silence                       </t>
  </si>
  <si>
    <t>DOC</t>
  </si>
  <si>
    <t xml:space="preserve">POD received from cell 0834177790 M     </t>
  </si>
  <si>
    <t>DURBA</t>
  </si>
  <si>
    <t>DURBAN</t>
  </si>
  <si>
    <t xml:space="preserve">CARDIES MUSGRAVE                   </t>
  </si>
  <si>
    <t>Silence</t>
  </si>
  <si>
    <t>POD received from cell 0834177790 M</t>
  </si>
  <si>
    <t xml:space="preserve">CARDIES PAVILION                   </t>
  </si>
  <si>
    <t>PIET2</t>
  </si>
  <si>
    <t>PIETERSBURG</t>
  </si>
  <si>
    <t xml:space="preserve">CARDIES MALL OF THE NORTH          </t>
  </si>
  <si>
    <t>VANDE</t>
  </si>
  <si>
    <t>VANDERBIJLPARK</t>
  </si>
  <si>
    <t xml:space="preserve">CARDIES VAAL MALL                  </t>
  </si>
  <si>
    <t xml:space="preserve">CARDIES TYGERVALLEY                </t>
  </si>
  <si>
    <t>ON2</t>
  </si>
  <si>
    <t>NA</t>
  </si>
  <si>
    <t>PATTY</t>
  </si>
  <si>
    <t>Gugu</t>
  </si>
  <si>
    <t>POD received from cell 0761265903 M</t>
  </si>
  <si>
    <t>UMHLA</t>
  </si>
  <si>
    <t>UMHLANGA ROCKS</t>
  </si>
  <si>
    <t xml:space="preserve">CARDIES GATEWAY                    </t>
  </si>
  <si>
    <t>Sindi</t>
  </si>
  <si>
    <t>POD received from cell 0834941426 M</t>
  </si>
  <si>
    <t>ROODE</t>
  </si>
  <si>
    <t>ROODEPOORT</t>
  </si>
  <si>
    <t xml:space="preserve">CARDIES CLEARWATER                 </t>
  </si>
  <si>
    <t>FUE / DOC</t>
  </si>
  <si>
    <t xml:space="preserve">CARDIES MALL OF THE SOUTH          </t>
  </si>
  <si>
    <t>ADELA</t>
  </si>
  <si>
    <t>PEARL</t>
  </si>
  <si>
    <t>RANDB</t>
  </si>
  <si>
    <t>RANDBURG</t>
  </si>
  <si>
    <t xml:space="preserve">CARDIES CRESTA                     </t>
  </si>
  <si>
    <t>CHANTEL</t>
  </si>
  <si>
    <t>FUE / doc</t>
  </si>
  <si>
    <t xml:space="preserve">CARDIES                            </t>
  </si>
  <si>
    <t>.</t>
  </si>
  <si>
    <t>BONGIE PATISWA</t>
  </si>
  <si>
    <t>Consignee not available)</t>
  </si>
  <si>
    <t>mmd</t>
  </si>
  <si>
    <t>MIDRA</t>
  </si>
  <si>
    <t>MIDRAND</t>
  </si>
  <si>
    <t xml:space="preserve">CARDIES MALL OF AFRICA             </t>
  </si>
  <si>
    <t xml:space="preserve">S.A.GREETINGS                      </t>
  </si>
  <si>
    <t>ADELIA COOKE</t>
  </si>
  <si>
    <t>SYLVIA</t>
  </si>
  <si>
    <t>BOKSB</t>
  </si>
  <si>
    <t>BOKSBURG</t>
  </si>
  <si>
    <t xml:space="preserve">CARDIES EAST RAND MALL             </t>
  </si>
  <si>
    <t>Silence p</t>
  </si>
  <si>
    <t xml:space="preserve">CARDIES ROSEBANK                   </t>
  </si>
  <si>
    <t>VERWO</t>
  </si>
  <si>
    <t>CENTURION</t>
  </si>
  <si>
    <t xml:space="preserve">CARDIES THE REDS                   </t>
  </si>
  <si>
    <t>silence</t>
  </si>
  <si>
    <t xml:space="preserve">CARDIES BLUE ROUTE                 </t>
  </si>
  <si>
    <t xml:space="preserve">CARDIES CANAL WALK                 </t>
  </si>
  <si>
    <t xml:space="preserve">CARDIES CAVENDISH                  </t>
  </si>
  <si>
    <t xml:space="preserve">CARDIES CONSTANTIA                 </t>
  </si>
  <si>
    <t xml:space="preserve">S A greetings                      </t>
  </si>
  <si>
    <t xml:space="preserve">S.A. GREETINGS                     </t>
  </si>
  <si>
    <t>AYAKA</t>
  </si>
  <si>
    <t>PATIENCE</t>
  </si>
  <si>
    <t>?</t>
  </si>
  <si>
    <t xml:space="preserve">CARDIES NICOLWAY                   </t>
  </si>
  <si>
    <t>ORATILE MOKONTI</t>
  </si>
  <si>
    <t>PRETO</t>
  </si>
  <si>
    <t>PRETORIA</t>
  </si>
  <si>
    <t xml:space="preserve">CARDIES MENLYN MAINE               </t>
  </si>
  <si>
    <t>ESTHER JIYA</t>
  </si>
  <si>
    <t xml:space="preserve">CARDIES MENLYN PARK                </t>
  </si>
  <si>
    <t>TRYPHINA</t>
  </si>
  <si>
    <t xml:space="preserve">CARDIES BEDFORD CENTRE             </t>
  </si>
  <si>
    <t>CARMEN</t>
  </si>
  <si>
    <t xml:space="preserve">Various                            </t>
  </si>
  <si>
    <t>Samantha</t>
  </si>
  <si>
    <t xml:space="preserve">CARDIES SANDTON CITY               </t>
  </si>
  <si>
    <t>PRISCILLA</t>
  </si>
  <si>
    <t>LADYS</t>
  </si>
  <si>
    <t>LADYSMITH (NTL)</t>
  </si>
  <si>
    <t>ANDRIES MDLALOSE</t>
  </si>
  <si>
    <t>MERVIN QUINN</t>
  </si>
  <si>
    <t>PATSY MOORAGS</t>
  </si>
  <si>
    <t>LEBO</t>
  </si>
  <si>
    <t xml:space="preserve">THEMBI NDLOVU                      </t>
  </si>
  <si>
    <t>CASEY HOBSON</t>
  </si>
  <si>
    <t>HND / FUE / DOC / NDC</t>
  </si>
  <si>
    <t>0826</t>
  </si>
  <si>
    <t xml:space="preserve">GAVIC EXPRESS                      </t>
  </si>
  <si>
    <t>TEBOGO MATLOGA</t>
  </si>
  <si>
    <t>0699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</si>
</sst>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5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14" fontId="0" fillId="0" borderId="0" xfId="0" applyNumberFormat="1"/>
    <xf numFmtId="20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E9FA6-E269-4649-84D2-6BE418755CD1}">
  <dimension ref="A1:CN35"/>
  <sheetViews>
    <sheetView tabSelected="1" topLeftCell="A25" workbookViewId="0">
      <selection activeCell="A36" sqref="A36:XFD314"/>
    </sheetView>
  </sheetViews>
  <sheetFormatPr defaultRowHeight="14.4" x14ac:dyDescent="0.3"/>
  <sheetData>
    <row r="1" spans="1:92" ht="15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17</v>
      </c>
      <c r="U1" s="1" t="s">
        <v>19</v>
      </c>
      <c r="V1" s="1" t="s">
        <v>17</v>
      </c>
      <c r="W1" s="1" t="s">
        <v>20</v>
      </c>
      <c r="X1" s="1" t="s">
        <v>17</v>
      </c>
      <c r="Y1" s="1" t="s">
        <v>21</v>
      </c>
      <c r="Z1" s="1" t="s">
        <v>17</v>
      </c>
      <c r="AA1" s="1" t="s">
        <v>22</v>
      </c>
      <c r="AB1" s="1" t="s">
        <v>17</v>
      </c>
      <c r="AC1" s="1" t="s">
        <v>23</v>
      </c>
      <c r="AD1" s="1" t="s">
        <v>17</v>
      </c>
      <c r="AE1" s="1" t="s">
        <v>24</v>
      </c>
      <c r="AF1" s="1" t="s">
        <v>17</v>
      </c>
      <c r="AG1" s="1" t="s">
        <v>25</v>
      </c>
      <c r="AH1" s="1" t="s">
        <v>17</v>
      </c>
      <c r="AI1" s="1" t="s">
        <v>26</v>
      </c>
      <c r="AJ1" s="1" t="s">
        <v>17</v>
      </c>
      <c r="AK1" s="1" t="s">
        <v>27</v>
      </c>
      <c r="AL1" s="1" t="s">
        <v>17</v>
      </c>
      <c r="AM1" s="1" t="s">
        <v>28</v>
      </c>
      <c r="AN1" s="1" t="s">
        <v>17</v>
      </c>
      <c r="AO1" s="1" t="s">
        <v>29</v>
      </c>
      <c r="AP1" s="1" t="s">
        <v>17</v>
      </c>
      <c r="AQ1" s="1" t="s">
        <v>30</v>
      </c>
      <c r="AR1" s="1" t="s">
        <v>17</v>
      </c>
      <c r="AS1" s="1" t="s">
        <v>31</v>
      </c>
      <c r="AT1" s="1" t="s">
        <v>17</v>
      </c>
      <c r="AU1" s="1" t="s">
        <v>32</v>
      </c>
      <c r="AV1" s="1" t="s">
        <v>17</v>
      </c>
      <c r="AW1" s="1" t="s">
        <v>33</v>
      </c>
      <c r="AX1" s="1" t="s">
        <v>17</v>
      </c>
      <c r="AY1" s="1" t="s">
        <v>34</v>
      </c>
      <c r="AZ1" s="1" t="s">
        <v>17</v>
      </c>
      <c r="BA1" s="1" t="s">
        <v>35</v>
      </c>
      <c r="BB1" s="1" t="s">
        <v>17</v>
      </c>
      <c r="BC1" s="1" t="s">
        <v>36</v>
      </c>
      <c r="BD1" s="1" t="s">
        <v>17</v>
      </c>
      <c r="BE1" s="1" t="s">
        <v>37</v>
      </c>
      <c r="BF1" s="1" t="s">
        <v>17</v>
      </c>
      <c r="BG1" s="1" t="s">
        <v>38</v>
      </c>
      <c r="BH1" s="1" t="s">
        <v>39</v>
      </c>
      <c r="BI1" s="1" t="s">
        <v>40</v>
      </c>
      <c r="BJ1" s="1" t="s">
        <v>41</v>
      </c>
      <c r="BK1" s="1" t="s">
        <v>42</v>
      </c>
      <c r="BL1" s="1" t="s">
        <v>43</v>
      </c>
      <c r="BM1" s="1" t="s">
        <v>44</v>
      </c>
      <c r="BN1" s="1" t="s">
        <v>45</v>
      </c>
      <c r="BO1" s="1" t="s">
        <v>46</v>
      </c>
      <c r="BP1" s="1" t="s">
        <v>47</v>
      </c>
      <c r="BQ1" s="1" t="s">
        <v>48</v>
      </c>
      <c r="BR1" s="1" t="s">
        <v>49</v>
      </c>
      <c r="BS1" s="1" t="s">
        <v>50</v>
      </c>
      <c r="BT1" s="1" t="s">
        <v>51</v>
      </c>
      <c r="BU1" s="1" t="s">
        <v>52</v>
      </c>
      <c r="BV1" s="1" t="s">
        <v>53</v>
      </c>
      <c r="BW1" s="1" t="s">
        <v>54</v>
      </c>
      <c r="BX1" s="1" t="s">
        <v>55</v>
      </c>
      <c r="BY1" s="1" t="s">
        <v>56</v>
      </c>
      <c r="BZ1" s="1" t="s">
        <v>57</v>
      </c>
      <c r="CA1" s="1" t="s">
        <v>58</v>
      </c>
      <c r="CB1" s="1" t="s">
        <v>59</v>
      </c>
      <c r="CC1" s="1" t="s">
        <v>60</v>
      </c>
      <c r="CD1" s="1" t="s">
        <v>61</v>
      </c>
      <c r="CE1" s="1" t="s">
        <v>62</v>
      </c>
      <c r="CF1" s="1" t="s">
        <v>63</v>
      </c>
      <c r="CG1" s="1" t="s">
        <v>64</v>
      </c>
      <c r="CH1" s="1" t="s">
        <v>65</v>
      </c>
      <c r="CI1" s="1" t="s">
        <v>66</v>
      </c>
      <c r="CJ1" s="1" t="s">
        <v>67</v>
      </c>
      <c r="CK1" s="1" t="s">
        <v>68</v>
      </c>
      <c r="CL1" s="1" t="s">
        <v>69</v>
      </c>
      <c r="CM1" s="1" t="s">
        <v>70</v>
      </c>
      <c r="CN1" s="2" t="s">
        <v>71</v>
      </c>
    </row>
    <row r="2" spans="1:92" x14ac:dyDescent="0.3">
      <c r="A2" t="s">
        <v>72</v>
      </c>
      <c r="B2" t="s">
        <v>73</v>
      </c>
      <c r="C2" t="s">
        <v>74</v>
      </c>
      <c r="E2" t="str">
        <f>"009944888171"</f>
        <v>009944888171</v>
      </c>
      <c r="F2" s="3">
        <v>45992</v>
      </c>
      <c r="G2">
        <v>202609</v>
      </c>
      <c r="H2" t="s">
        <v>75</v>
      </c>
      <c r="I2" t="s">
        <v>76</v>
      </c>
      <c r="J2" t="s">
        <v>77</v>
      </c>
      <c r="K2" t="s">
        <v>78</v>
      </c>
      <c r="L2" t="s">
        <v>79</v>
      </c>
      <c r="M2" t="s">
        <v>80</v>
      </c>
      <c r="N2" t="s">
        <v>81</v>
      </c>
      <c r="O2" t="s">
        <v>82</v>
      </c>
      <c r="P2" t="str">
        <f>"N A                           "</f>
        <v xml:space="preserve">N A                           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6.1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43.01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1</v>
      </c>
      <c r="BI2">
        <v>0.2</v>
      </c>
      <c r="BJ2">
        <v>2.5</v>
      </c>
      <c r="BK2">
        <v>3</v>
      </c>
      <c r="BL2">
        <v>146.85</v>
      </c>
      <c r="BM2">
        <v>22.03</v>
      </c>
      <c r="BN2">
        <v>168.88</v>
      </c>
      <c r="BO2">
        <v>168.88</v>
      </c>
      <c r="BP2" t="s">
        <v>83</v>
      </c>
      <c r="BQ2" t="s">
        <v>84</v>
      </c>
      <c r="BR2" t="s">
        <v>85</v>
      </c>
      <c r="BS2" s="3">
        <v>45994</v>
      </c>
      <c r="BT2" s="4">
        <v>0.7729166666666667</v>
      </c>
      <c r="BU2" t="s">
        <v>86</v>
      </c>
      <c r="BV2" t="s">
        <v>87</v>
      </c>
      <c r="BY2">
        <v>12394.08</v>
      </c>
      <c r="BZ2" t="s">
        <v>88</v>
      </c>
      <c r="CA2" t="s">
        <v>89</v>
      </c>
      <c r="CC2" t="s">
        <v>80</v>
      </c>
      <c r="CD2">
        <v>7441</v>
      </c>
      <c r="CE2" t="s">
        <v>90</v>
      </c>
      <c r="CF2" s="3">
        <v>45995</v>
      </c>
      <c r="CI2">
        <v>3</v>
      </c>
      <c r="CJ2">
        <v>2</v>
      </c>
      <c r="CK2">
        <v>41</v>
      </c>
      <c r="CL2" t="s">
        <v>91</v>
      </c>
    </row>
    <row r="3" spans="1:92" x14ac:dyDescent="0.3">
      <c r="A3" t="s">
        <v>72</v>
      </c>
      <c r="B3" t="s">
        <v>73</v>
      </c>
      <c r="C3" t="s">
        <v>74</v>
      </c>
      <c r="E3" t="str">
        <f>"080011695495"</f>
        <v>080011695495</v>
      </c>
      <c r="F3" s="3">
        <v>45993</v>
      </c>
      <c r="G3">
        <v>202609</v>
      </c>
      <c r="H3" t="s">
        <v>92</v>
      </c>
      <c r="I3" t="s">
        <v>93</v>
      </c>
      <c r="J3" t="s">
        <v>94</v>
      </c>
      <c r="K3" t="s">
        <v>78</v>
      </c>
      <c r="L3" t="s">
        <v>75</v>
      </c>
      <c r="M3" t="s">
        <v>76</v>
      </c>
      <c r="N3" t="s">
        <v>95</v>
      </c>
      <c r="O3" t="s">
        <v>96</v>
      </c>
      <c r="P3" t="str">
        <f>"-                             "</f>
        <v xml:space="preserve">-                             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22.24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1</v>
      </c>
      <c r="BI3">
        <v>1</v>
      </c>
      <c r="BJ3">
        <v>1.2</v>
      </c>
      <c r="BK3">
        <v>1.5</v>
      </c>
      <c r="BL3">
        <v>72.78</v>
      </c>
      <c r="BM3">
        <v>10.92</v>
      </c>
      <c r="BN3">
        <v>83.7</v>
      </c>
      <c r="BO3">
        <v>83.7</v>
      </c>
      <c r="BQ3" t="s">
        <v>97</v>
      </c>
      <c r="BR3" t="s">
        <v>98</v>
      </c>
      <c r="BS3" s="3">
        <v>45994</v>
      </c>
      <c r="BT3" s="4">
        <v>0.43055555555555558</v>
      </c>
      <c r="BU3" t="s">
        <v>99</v>
      </c>
      <c r="BV3" t="s">
        <v>87</v>
      </c>
      <c r="BY3">
        <v>6000</v>
      </c>
      <c r="BZ3" t="s">
        <v>100</v>
      </c>
      <c r="CA3" t="s">
        <v>101</v>
      </c>
      <c r="CC3" t="s">
        <v>76</v>
      </c>
      <c r="CD3">
        <v>2013</v>
      </c>
      <c r="CE3" t="s">
        <v>90</v>
      </c>
      <c r="CF3" s="3">
        <v>45995</v>
      </c>
      <c r="CI3">
        <v>1</v>
      </c>
      <c r="CJ3">
        <v>1</v>
      </c>
      <c r="CK3">
        <v>21</v>
      </c>
      <c r="CL3" t="s">
        <v>91</v>
      </c>
    </row>
    <row r="4" spans="1:92" x14ac:dyDescent="0.3">
      <c r="A4" t="s">
        <v>72</v>
      </c>
      <c r="B4" t="s">
        <v>73</v>
      </c>
      <c r="C4" t="s">
        <v>74</v>
      </c>
      <c r="E4" t="str">
        <f>"080011695498"</f>
        <v>080011695498</v>
      </c>
      <c r="F4" s="3">
        <v>45993</v>
      </c>
      <c r="G4">
        <v>202609</v>
      </c>
      <c r="H4" t="s">
        <v>102</v>
      </c>
      <c r="I4" t="s">
        <v>103</v>
      </c>
      <c r="J4" t="s">
        <v>104</v>
      </c>
      <c r="K4" t="s">
        <v>78</v>
      </c>
      <c r="L4" t="s">
        <v>75</v>
      </c>
      <c r="M4" t="s">
        <v>76</v>
      </c>
      <c r="N4" t="s">
        <v>95</v>
      </c>
      <c r="O4" t="s">
        <v>96</v>
      </c>
      <c r="P4" t="str">
        <f>"-                             "</f>
        <v xml:space="preserve">-                             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22.24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1</v>
      </c>
      <c r="BI4">
        <v>1</v>
      </c>
      <c r="BJ4">
        <v>1.2</v>
      </c>
      <c r="BK4">
        <v>1.5</v>
      </c>
      <c r="BL4">
        <v>72.78</v>
      </c>
      <c r="BM4">
        <v>10.92</v>
      </c>
      <c r="BN4">
        <v>83.7</v>
      </c>
      <c r="BO4">
        <v>83.7</v>
      </c>
      <c r="BQ4" t="s">
        <v>97</v>
      </c>
      <c r="BR4" t="s">
        <v>98</v>
      </c>
      <c r="BS4" s="3">
        <v>45994</v>
      </c>
      <c r="BT4" s="4">
        <v>0.43055555555555558</v>
      </c>
      <c r="BU4" t="s">
        <v>105</v>
      </c>
      <c r="BV4" t="s">
        <v>87</v>
      </c>
      <c r="BY4">
        <v>6000</v>
      </c>
      <c r="BZ4" t="s">
        <v>100</v>
      </c>
      <c r="CA4" t="s">
        <v>106</v>
      </c>
      <c r="CC4" t="s">
        <v>76</v>
      </c>
      <c r="CD4">
        <v>2013</v>
      </c>
      <c r="CE4" t="s">
        <v>90</v>
      </c>
      <c r="CF4" s="3">
        <v>45995</v>
      </c>
      <c r="CI4">
        <v>1</v>
      </c>
      <c r="CJ4">
        <v>1</v>
      </c>
      <c r="CK4">
        <v>21</v>
      </c>
      <c r="CL4" t="s">
        <v>91</v>
      </c>
    </row>
    <row r="5" spans="1:92" x14ac:dyDescent="0.3">
      <c r="A5" t="s">
        <v>72</v>
      </c>
      <c r="B5" t="s">
        <v>73</v>
      </c>
      <c r="C5" t="s">
        <v>74</v>
      </c>
      <c r="E5" t="str">
        <f>"080011695504"</f>
        <v>080011695504</v>
      </c>
      <c r="F5" s="3">
        <v>45993</v>
      </c>
      <c r="G5">
        <v>202609</v>
      </c>
      <c r="H5" t="s">
        <v>102</v>
      </c>
      <c r="I5" t="s">
        <v>103</v>
      </c>
      <c r="J5" t="s">
        <v>107</v>
      </c>
      <c r="K5" t="s">
        <v>78</v>
      </c>
      <c r="L5" t="s">
        <v>75</v>
      </c>
      <c r="M5" t="s">
        <v>76</v>
      </c>
      <c r="N5" t="s">
        <v>95</v>
      </c>
      <c r="O5" t="s">
        <v>96</v>
      </c>
      <c r="P5" t="str">
        <f>"-                             "</f>
        <v xml:space="preserve">-                             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22.24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1</v>
      </c>
      <c r="BI5">
        <v>1</v>
      </c>
      <c r="BJ5">
        <v>1.2</v>
      </c>
      <c r="BK5">
        <v>1.5</v>
      </c>
      <c r="BL5">
        <v>72.78</v>
      </c>
      <c r="BM5">
        <v>10.92</v>
      </c>
      <c r="BN5">
        <v>83.7</v>
      </c>
      <c r="BO5">
        <v>83.7</v>
      </c>
      <c r="BQ5" t="s">
        <v>97</v>
      </c>
      <c r="BR5" t="s">
        <v>98</v>
      </c>
      <c r="BS5" s="3">
        <v>45994</v>
      </c>
      <c r="BT5" s="4">
        <v>0.43055555555555558</v>
      </c>
      <c r="BU5" t="s">
        <v>105</v>
      </c>
      <c r="BV5" t="s">
        <v>87</v>
      </c>
      <c r="BY5">
        <v>6000</v>
      </c>
      <c r="BZ5" t="s">
        <v>100</v>
      </c>
      <c r="CA5" t="s">
        <v>106</v>
      </c>
      <c r="CC5" t="s">
        <v>76</v>
      </c>
      <c r="CD5">
        <v>2013</v>
      </c>
      <c r="CE5" t="s">
        <v>90</v>
      </c>
      <c r="CF5" s="3">
        <v>45995</v>
      </c>
      <c r="CI5">
        <v>1</v>
      </c>
      <c r="CJ5">
        <v>1</v>
      </c>
      <c r="CK5">
        <v>21</v>
      </c>
      <c r="CL5" t="s">
        <v>91</v>
      </c>
    </row>
    <row r="6" spans="1:92" x14ac:dyDescent="0.3">
      <c r="A6" t="s">
        <v>72</v>
      </c>
      <c r="B6" t="s">
        <v>73</v>
      </c>
      <c r="C6" t="s">
        <v>74</v>
      </c>
      <c r="E6" t="str">
        <f>"080011695538"</f>
        <v>080011695538</v>
      </c>
      <c r="F6" s="3">
        <v>45993</v>
      </c>
      <c r="G6">
        <v>202609</v>
      </c>
      <c r="H6" t="s">
        <v>108</v>
      </c>
      <c r="I6" t="s">
        <v>109</v>
      </c>
      <c r="J6" t="s">
        <v>110</v>
      </c>
      <c r="K6" t="s">
        <v>78</v>
      </c>
      <c r="L6" t="s">
        <v>75</v>
      </c>
      <c r="M6" t="s">
        <v>76</v>
      </c>
      <c r="N6" t="s">
        <v>95</v>
      </c>
      <c r="O6" t="s">
        <v>96</v>
      </c>
      <c r="P6" t="str">
        <f>"-                             "</f>
        <v xml:space="preserve">-                             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22.24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1</v>
      </c>
      <c r="BI6">
        <v>1</v>
      </c>
      <c r="BJ6">
        <v>0.2</v>
      </c>
      <c r="BK6">
        <v>1</v>
      </c>
      <c r="BL6">
        <v>72.78</v>
      </c>
      <c r="BM6">
        <v>10.92</v>
      </c>
      <c r="BN6">
        <v>83.7</v>
      </c>
      <c r="BO6">
        <v>83.7</v>
      </c>
      <c r="BQ6" t="s">
        <v>97</v>
      </c>
      <c r="BR6" t="s">
        <v>98</v>
      </c>
      <c r="BS6" s="3">
        <v>45994</v>
      </c>
      <c r="BT6" s="4">
        <v>0.43055555555555558</v>
      </c>
      <c r="BU6" t="s">
        <v>99</v>
      </c>
      <c r="BV6" t="s">
        <v>87</v>
      </c>
      <c r="BY6">
        <v>1200</v>
      </c>
      <c r="BZ6" t="s">
        <v>100</v>
      </c>
      <c r="CA6" t="s">
        <v>101</v>
      </c>
      <c r="CC6" t="s">
        <v>76</v>
      </c>
      <c r="CD6">
        <v>2013</v>
      </c>
      <c r="CE6" t="s">
        <v>90</v>
      </c>
      <c r="CF6" s="3">
        <v>45995</v>
      </c>
      <c r="CI6">
        <v>1</v>
      </c>
      <c r="CJ6">
        <v>1</v>
      </c>
      <c r="CK6">
        <v>21</v>
      </c>
      <c r="CL6" t="s">
        <v>91</v>
      </c>
    </row>
    <row r="7" spans="1:92" x14ac:dyDescent="0.3">
      <c r="A7" t="s">
        <v>72</v>
      </c>
      <c r="B7" t="s">
        <v>73</v>
      </c>
      <c r="C7" t="s">
        <v>74</v>
      </c>
      <c r="E7" t="str">
        <f>"080011695552"</f>
        <v>080011695552</v>
      </c>
      <c r="F7" s="3">
        <v>45993</v>
      </c>
      <c r="G7">
        <v>202609</v>
      </c>
      <c r="H7" t="s">
        <v>111</v>
      </c>
      <c r="I7" t="s">
        <v>112</v>
      </c>
      <c r="J7" t="s">
        <v>113</v>
      </c>
      <c r="K7" t="s">
        <v>78</v>
      </c>
      <c r="L7" t="s">
        <v>75</v>
      </c>
      <c r="M7" t="s">
        <v>76</v>
      </c>
      <c r="N7" t="s">
        <v>95</v>
      </c>
      <c r="O7" t="s">
        <v>96</v>
      </c>
      <c r="P7" t="str">
        <f>"-                             "</f>
        <v xml:space="preserve">-                             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43.09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1</v>
      </c>
      <c r="BI7">
        <v>1</v>
      </c>
      <c r="BJ7">
        <v>0.2</v>
      </c>
      <c r="BK7">
        <v>1</v>
      </c>
      <c r="BL7">
        <v>141.02000000000001</v>
      </c>
      <c r="BM7">
        <v>21.15</v>
      </c>
      <c r="BN7">
        <v>162.16999999999999</v>
      </c>
      <c r="BO7">
        <v>162.16999999999999</v>
      </c>
      <c r="BQ7" t="s">
        <v>97</v>
      </c>
      <c r="BR7" t="s">
        <v>98</v>
      </c>
      <c r="BS7" s="3">
        <v>45994</v>
      </c>
      <c r="BT7" s="4">
        <v>0.43055555555555558</v>
      </c>
      <c r="BU7" t="s">
        <v>99</v>
      </c>
      <c r="BV7" t="s">
        <v>87</v>
      </c>
      <c r="BY7">
        <v>1200</v>
      </c>
      <c r="BZ7" t="s">
        <v>100</v>
      </c>
      <c r="CA7" t="s">
        <v>101</v>
      </c>
      <c r="CC7" t="s">
        <v>76</v>
      </c>
      <c r="CD7">
        <v>2013</v>
      </c>
      <c r="CE7" t="s">
        <v>90</v>
      </c>
      <c r="CF7" s="3">
        <v>45995</v>
      </c>
      <c r="CI7">
        <v>1</v>
      </c>
      <c r="CJ7">
        <v>1</v>
      </c>
      <c r="CK7">
        <v>23</v>
      </c>
      <c r="CL7" t="s">
        <v>91</v>
      </c>
    </row>
    <row r="8" spans="1:92" x14ac:dyDescent="0.3">
      <c r="A8" t="s">
        <v>72</v>
      </c>
      <c r="B8" t="s">
        <v>73</v>
      </c>
      <c r="C8" t="s">
        <v>74</v>
      </c>
      <c r="E8" t="str">
        <f>"009944881847"</f>
        <v>009944881847</v>
      </c>
      <c r="F8" s="3">
        <v>45993</v>
      </c>
      <c r="G8">
        <v>202609</v>
      </c>
      <c r="H8" t="s">
        <v>75</v>
      </c>
      <c r="I8" t="s">
        <v>76</v>
      </c>
      <c r="J8" t="s">
        <v>95</v>
      </c>
      <c r="K8" t="s">
        <v>78</v>
      </c>
      <c r="L8" t="s">
        <v>79</v>
      </c>
      <c r="M8" t="s">
        <v>80</v>
      </c>
      <c r="N8" t="s">
        <v>114</v>
      </c>
      <c r="O8" t="s">
        <v>115</v>
      </c>
      <c r="P8" t="str">
        <f>"N A                           "</f>
        <v xml:space="preserve">N A                           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385.68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2</v>
      </c>
      <c r="BI8">
        <v>18.100000000000001</v>
      </c>
      <c r="BJ8">
        <v>10</v>
      </c>
      <c r="BK8">
        <v>18.5</v>
      </c>
      <c r="BL8">
        <v>1262.23</v>
      </c>
      <c r="BM8">
        <v>189.33</v>
      </c>
      <c r="BN8">
        <v>1451.56</v>
      </c>
      <c r="BO8">
        <v>1451.56</v>
      </c>
      <c r="BQ8" t="s">
        <v>116</v>
      </c>
      <c r="BR8" t="s">
        <v>117</v>
      </c>
      <c r="BS8" s="3">
        <v>45994</v>
      </c>
      <c r="BT8" s="4">
        <v>0.65347222222222223</v>
      </c>
      <c r="BU8" t="s">
        <v>118</v>
      </c>
      <c r="BV8" t="s">
        <v>87</v>
      </c>
      <c r="BY8">
        <v>49790.400000000001</v>
      </c>
      <c r="BZ8" t="s">
        <v>88</v>
      </c>
      <c r="CA8" t="s">
        <v>119</v>
      </c>
      <c r="CC8" t="s">
        <v>80</v>
      </c>
      <c r="CD8">
        <v>7530</v>
      </c>
      <c r="CE8" t="s">
        <v>90</v>
      </c>
      <c r="CF8" s="3">
        <v>45995</v>
      </c>
      <c r="CI8">
        <v>1</v>
      </c>
      <c r="CJ8">
        <v>1</v>
      </c>
      <c r="CK8">
        <v>31</v>
      </c>
      <c r="CL8" t="s">
        <v>91</v>
      </c>
    </row>
    <row r="9" spans="1:92" x14ac:dyDescent="0.3">
      <c r="A9" t="s">
        <v>72</v>
      </c>
      <c r="B9" t="s">
        <v>73</v>
      </c>
      <c r="C9" t="s">
        <v>74</v>
      </c>
      <c r="E9" t="str">
        <f>"009944881846"</f>
        <v>009944881846</v>
      </c>
      <c r="F9" s="3">
        <v>45993</v>
      </c>
      <c r="G9">
        <v>202609</v>
      </c>
      <c r="H9" t="s">
        <v>75</v>
      </c>
      <c r="I9" t="s">
        <v>76</v>
      </c>
      <c r="J9" t="s">
        <v>95</v>
      </c>
      <c r="K9" t="s">
        <v>78</v>
      </c>
      <c r="L9" t="s">
        <v>120</v>
      </c>
      <c r="M9" t="s">
        <v>121</v>
      </c>
      <c r="N9" t="s">
        <v>122</v>
      </c>
      <c r="O9" t="s">
        <v>115</v>
      </c>
      <c r="P9" t="str">
        <f>"N A                           "</f>
        <v xml:space="preserve">N A                           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302.29000000000002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1</v>
      </c>
      <c r="BI9">
        <v>14.3</v>
      </c>
      <c r="BJ9">
        <v>8.8000000000000007</v>
      </c>
      <c r="BK9">
        <v>14.5</v>
      </c>
      <c r="BL9">
        <v>989.32</v>
      </c>
      <c r="BM9">
        <v>148.4</v>
      </c>
      <c r="BN9">
        <v>1137.72</v>
      </c>
      <c r="BO9">
        <v>1137.72</v>
      </c>
      <c r="BQ9" t="s">
        <v>116</v>
      </c>
      <c r="BR9" t="s">
        <v>117</v>
      </c>
      <c r="BS9" s="3">
        <v>45994</v>
      </c>
      <c r="BT9" s="4">
        <v>0.59583333333333333</v>
      </c>
      <c r="BU9" t="s">
        <v>123</v>
      </c>
      <c r="BV9" t="s">
        <v>87</v>
      </c>
      <c r="BY9">
        <v>44015.4</v>
      </c>
      <c r="BZ9" t="s">
        <v>88</v>
      </c>
      <c r="CA9" t="s">
        <v>124</v>
      </c>
      <c r="CC9" t="s">
        <v>121</v>
      </c>
      <c r="CD9">
        <v>4320</v>
      </c>
      <c r="CE9" t="s">
        <v>90</v>
      </c>
      <c r="CF9" s="3">
        <v>45994</v>
      </c>
      <c r="CI9">
        <v>1</v>
      </c>
      <c r="CJ9">
        <v>1</v>
      </c>
      <c r="CK9">
        <v>31</v>
      </c>
      <c r="CL9" t="s">
        <v>91</v>
      </c>
    </row>
    <row r="10" spans="1:92" x14ac:dyDescent="0.3">
      <c r="A10" t="s">
        <v>72</v>
      </c>
      <c r="B10" t="s">
        <v>73</v>
      </c>
      <c r="C10" t="s">
        <v>74</v>
      </c>
      <c r="E10" t="str">
        <f>"009945241045"</f>
        <v>009945241045</v>
      </c>
      <c r="F10" s="3">
        <v>45993</v>
      </c>
      <c r="G10">
        <v>202609</v>
      </c>
      <c r="H10" t="s">
        <v>125</v>
      </c>
      <c r="I10" t="s">
        <v>126</v>
      </c>
      <c r="J10" t="s">
        <v>127</v>
      </c>
      <c r="K10" t="s">
        <v>78</v>
      </c>
      <c r="L10" t="s">
        <v>75</v>
      </c>
      <c r="M10" t="s">
        <v>76</v>
      </c>
      <c r="N10" t="s">
        <v>95</v>
      </c>
      <c r="O10" t="s">
        <v>96</v>
      </c>
      <c r="P10" t="str">
        <f>"N A                           "</f>
        <v xml:space="preserve">N A                           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17.37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1</v>
      </c>
      <c r="BI10">
        <v>1</v>
      </c>
      <c r="BJ10">
        <v>0.2</v>
      </c>
      <c r="BK10">
        <v>1</v>
      </c>
      <c r="BL10">
        <v>56.85</v>
      </c>
      <c r="BM10">
        <v>8.5299999999999994</v>
      </c>
      <c r="BN10">
        <v>65.38</v>
      </c>
      <c r="BO10">
        <v>65.38</v>
      </c>
      <c r="BQ10" t="s">
        <v>97</v>
      </c>
      <c r="BR10" t="s">
        <v>116</v>
      </c>
      <c r="BS10" s="3">
        <v>45994</v>
      </c>
      <c r="BT10" s="4">
        <v>0.43055555555555558</v>
      </c>
      <c r="BU10" t="s">
        <v>105</v>
      </c>
      <c r="BV10" t="s">
        <v>87</v>
      </c>
      <c r="BY10">
        <v>1200</v>
      </c>
      <c r="BZ10" t="s">
        <v>128</v>
      </c>
      <c r="CA10" t="s">
        <v>106</v>
      </c>
      <c r="CC10" t="s">
        <v>76</v>
      </c>
      <c r="CD10">
        <v>2013</v>
      </c>
      <c r="CE10" t="s">
        <v>90</v>
      </c>
      <c r="CF10" s="3">
        <v>45995</v>
      </c>
      <c r="CI10">
        <v>1</v>
      </c>
      <c r="CJ10">
        <v>1</v>
      </c>
      <c r="CK10">
        <v>22</v>
      </c>
      <c r="CL10" t="s">
        <v>91</v>
      </c>
    </row>
    <row r="11" spans="1:92" x14ac:dyDescent="0.3">
      <c r="A11" t="s">
        <v>72</v>
      </c>
      <c r="B11" t="s">
        <v>73</v>
      </c>
      <c r="C11" t="s">
        <v>74</v>
      </c>
      <c r="E11" t="str">
        <f>"009945241044"</f>
        <v>009945241044</v>
      </c>
      <c r="F11" s="3">
        <v>45993</v>
      </c>
      <c r="G11">
        <v>202609</v>
      </c>
      <c r="H11" t="s">
        <v>125</v>
      </c>
      <c r="I11" t="s">
        <v>126</v>
      </c>
      <c r="J11" t="s">
        <v>127</v>
      </c>
      <c r="K11" t="s">
        <v>78</v>
      </c>
      <c r="L11" t="s">
        <v>75</v>
      </c>
      <c r="M11" t="s">
        <v>76</v>
      </c>
      <c r="N11" t="s">
        <v>95</v>
      </c>
      <c r="O11" t="s">
        <v>96</v>
      </c>
      <c r="P11" t="str">
        <f>"N A                           "</f>
        <v xml:space="preserve">N A                           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17.37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1</v>
      </c>
      <c r="BI11">
        <v>1</v>
      </c>
      <c r="BJ11">
        <v>0.2</v>
      </c>
      <c r="BK11">
        <v>1</v>
      </c>
      <c r="BL11">
        <v>56.85</v>
      </c>
      <c r="BM11">
        <v>8.5299999999999994</v>
      </c>
      <c r="BN11">
        <v>65.38</v>
      </c>
      <c r="BO11">
        <v>65.38</v>
      </c>
      <c r="BQ11" t="s">
        <v>97</v>
      </c>
      <c r="BR11" t="s">
        <v>116</v>
      </c>
      <c r="BS11" s="3">
        <v>45994</v>
      </c>
      <c r="BT11" s="4">
        <v>0.43055555555555558</v>
      </c>
      <c r="BU11" t="s">
        <v>105</v>
      </c>
      <c r="BV11" t="s">
        <v>87</v>
      </c>
      <c r="BY11">
        <v>1200</v>
      </c>
      <c r="BZ11" t="s">
        <v>128</v>
      </c>
      <c r="CA11" t="s">
        <v>106</v>
      </c>
      <c r="CC11" t="s">
        <v>76</v>
      </c>
      <c r="CD11">
        <v>2013</v>
      </c>
      <c r="CE11" t="s">
        <v>90</v>
      </c>
      <c r="CF11" s="3">
        <v>45995</v>
      </c>
      <c r="CI11">
        <v>1</v>
      </c>
      <c r="CJ11">
        <v>1</v>
      </c>
      <c r="CK11">
        <v>22</v>
      </c>
      <c r="CL11" t="s">
        <v>91</v>
      </c>
    </row>
    <row r="12" spans="1:92" x14ac:dyDescent="0.3">
      <c r="A12" t="s">
        <v>72</v>
      </c>
      <c r="B12" t="s">
        <v>73</v>
      </c>
      <c r="C12" t="s">
        <v>74</v>
      </c>
      <c r="E12" t="str">
        <f>"009944862359"</f>
        <v>009944862359</v>
      </c>
      <c r="F12" s="3">
        <v>45993</v>
      </c>
      <c r="G12">
        <v>202609</v>
      </c>
      <c r="H12" t="s">
        <v>75</v>
      </c>
      <c r="I12" t="s">
        <v>76</v>
      </c>
      <c r="J12" t="s">
        <v>129</v>
      </c>
      <c r="K12" t="s">
        <v>78</v>
      </c>
      <c r="L12" t="s">
        <v>75</v>
      </c>
      <c r="M12" t="s">
        <v>76</v>
      </c>
      <c r="N12" t="s">
        <v>95</v>
      </c>
      <c r="O12" t="s">
        <v>96</v>
      </c>
      <c r="P12" t="str">
        <f>"NA                            "</f>
        <v xml:space="preserve">NA                            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17.37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1</v>
      </c>
      <c r="BI12">
        <v>0.2</v>
      </c>
      <c r="BJ12">
        <v>1</v>
      </c>
      <c r="BK12">
        <v>1</v>
      </c>
      <c r="BL12">
        <v>56.85</v>
      </c>
      <c r="BM12">
        <v>8.5299999999999994</v>
      </c>
      <c r="BN12">
        <v>65.38</v>
      </c>
      <c r="BO12">
        <v>65.38</v>
      </c>
      <c r="BQ12" t="s">
        <v>130</v>
      </c>
      <c r="BR12" t="s">
        <v>131</v>
      </c>
      <c r="BS12" s="3">
        <v>45994</v>
      </c>
      <c r="BT12" s="4">
        <v>0.43055555555555558</v>
      </c>
      <c r="BU12" t="s">
        <v>105</v>
      </c>
      <c r="BV12" t="s">
        <v>87</v>
      </c>
      <c r="BY12">
        <v>5081.13</v>
      </c>
      <c r="BZ12" t="s">
        <v>100</v>
      </c>
      <c r="CA12" t="s">
        <v>106</v>
      </c>
      <c r="CC12" t="s">
        <v>76</v>
      </c>
      <c r="CD12">
        <v>2013</v>
      </c>
      <c r="CE12" t="s">
        <v>90</v>
      </c>
      <c r="CF12" s="3">
        <v>45995</v>
      </c>
      <c r="CI12">
        <v>1</v>
      </c>
      <c r="CJ12">
        <v>1</v>
      </c>
      <c r="CK12">
        <v>22</v>
      </c>
      <c r="CL12" t="s">
        <v>91</v>
      </c>
    </row>
    <row r="13" spans="1:92" x14ac:dyDescent="0.3">
      <c r="A13" t="s">
        <v>72</v>
      </c>
      <c r="B13" t="s">
        <v>73</v>
      </c>
      <c r="C13" t="s">
        <v>74</v>
      </c>
      <c r="E13" t="str">
        <f>"009942856796"</f>
        <v>009942856796</v>
      </c>
      <c r="F13" s="3">
        <v>45993</v>
      </c>
      <c r="G13">
        <v>202609</v>
      </c>
      <c r="H13" t="s">
        <v>132</v>
      </c>
      <c r="I13" t="s">
        <v>133</v>
      </c>
      <c r="J13" t="s">
        <v>134</v>
      </c>
      <c r="K13" t="s">
        <v>78</v>
      </c>
      <c r="L13" t="s">
        <v>75</v>
      </c>
      <c r="M13" t="s">
        <v>76</v>
      </c>
      <c r="N13" t="s">
        <v>95</v>
      </c>
      <c r="O13" t="s">
        <v>115</v>
      </c>
      <c r="P13" t="str">
        <f>"NA                            "</f>
        <v xml:space="preserve">NA                            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17.38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1</v>
      </c>
      <c r="BI13">
        <v>1</v>
      </c>
      <c r="BJ13">
        <v>0.7</v>
      </c>
      <c r="BK13">
        <v>1</v>
      </c>
      <c r="BL13">
        <v>56.87</v>
      </c>
      <c r="BM13">
        <v>8.5299999999999994</v>
      </c>
      <c r="BN13">
        <v>65.400000000000006</v>
      </c>
      <c r="BO13">
        <v>65.400000000000006</v>
      </c>
      <c r="BQ13" t="s">
        <v>135</v>
      </c>
      <c r="BR13" t="s">
        <v>116</v>
      </c>
      <c r="BS13" s="3">
        <v>45994</v>
      </c>
      <c r="BT13" s="4">
        <v>0.43055555555555558</v>
      </c>
      <c r="BU13" t="s">
        <v>105</v>
      </c>
      <c r="BV13" t="s">
        <v>87</v>
      </c>
      <c r="BY13">
        <v>3600</v>
      </c>
      <c r="BZ13" t="s">
        <v>136</v>
      </c>
      <c r="CA13" t="s">
        <v>106</v>
      </c>
      <c r="CC13" t="s">
        <v>76</v>
      </c>
      <c r="CD13">
        <v>2013</v>
      </c>
      <c r="CE13" t="s">
        <v>90</v>
      </c>
      <c r="CF13" s="3">
        <v>45995</v>
      </c>
      <c r="CI13">
        <v>1</v>
      </c>
      <c r="CJ13">
        <v>1</v>
      </c>
      <c r="CK13">
        <v>32</v>
      </c>
      <c r="CL13" t="s">
        <v>91</v>
      </c>
    </row>
    <row r="14" spans="1:92" x14ac:dyDescent="0.3">
      <c r="A14" t="s">
        <v>72</v>
      </c>
      <c r="B14" t="s">
        <v>73</v>
      </c>
      <c r="C14" t="s">
        <v>74</v>
      </c>
      <c r="E14" t="str">
        <f>"009944778763"</f>
        <v>009944778763</v>
      </c>
      <c r="F14" s="3">
        <v>45993</v>
      </c>
      <c r="G14">
        <v>202609</v>
      </c>
      <c r="H14" t="s">
        <v>79</v>
      </c>
      <c r="I14" t="s">
        <v>80</v>
      </c>
      <c r="J14" t="s">
        <v>137</v>
      </c>
      <c r="K14" t="s">
        <v>78</v>
      </c>
      <c r="L14" t="s">
        <v>75</v>
      </c>
      <c r="M14" t="s">
        <v>76</v>
      </c>
      <c r="N14" t="s">
        <v>95</v>
      </c>
      <c r="O14" t="s">
        <v>96</v>
      </c>
      <c r="P14" t="str">
        <f>"NA                            "</f>
        <v xml:space="preserve">NA                            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22.24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1</v>
      </c>
      <c r="BI14">
        <v>0.5</v>
      </c>
      <c r="BJ14">
        <v>0.5</v>
      </c>
      <c r="BK14">
        <v>0.5</v>
      </c>
      <c r="BL14">
        <v>72.78</v>
      </c>
      <c r="BM14">
        <v>10.92</v>
      </c>
      <c r="BN14">
        <v>83.7</v>
      </c>
      <c r="BO14">
        <v>83.7</v>
      </c>
      <c r="BQ14" t="s">
        <v>138</v>
      </c>
      <c r="BR14" t="s">
        <v>139</v>
      </c>
      <c r="BS14" s="3">
        <v>45995</v>
      </c>
      <c r="BT14" s="4">
        <v>0.3125</v>
      </c>
      <c r="BU14" t="s">
        <v>105</v>
      </c>
      <c r="BV14" t="s">
        <v>91</v>
      </c>
      <c r="BW14" t="s">
        <v>140</v>
      </c>
      <c r="BX14" t="s">
        <v>141</v>
      </c>
      <c r="BY14">
        <v>2400</v>
      </c>
      <c r="BZ14" t="s">
        <v>100</v>
      </c>
      <c r="CA14" t="s">
        <v>106</v>
      </c>
      <c r="CC14" t="s">
        <v>76</v>
      </c>
      <c r="CD14">
        <v>2013</v>
      </c>
      <c r="CE14" t="s">
        <v>90</v>
      </c>
      <c r="CF14" s="3">
        <v>45996</v>
      </c>
      <c r="CI14">
        <v>1</v>
      </c>
      <c r="CJ14">
        <v>2</v>
      </c>
      <c r="CK14">
        <v>21</v>
      </c>
      <c r="CL14" t="s">
        <v>91</v>
      </c>
    </row>
    <row r="15" spans="1:92" x14ac:dyDescent="0.3">
      <c r="A15" t="s">
        <v>72</v>
      </c>
      <c r="B15" t="s">
        <v>73</v>
      </c>
      <c r="C15" t="s">
        <v>74</v>
      </c>
      <c r="E15" t="str">
        <f>"009945144592"</f>
        <v>009945144592</v>
      </c>
      <c r="F15" s="3">
        <v>45993</v>
      </c>
      <c r="G15">
        <v>202609</v>
      </c>
      <c r="H15" t="s">
        <v>142</v>
      </c>
      <c r="I15" t="s">
        <v>143</v>
      </c>
      <c r="J15" t="s">
        <v>144</v>
      </c>
      <c r="K15" t="s">
        <v>78</v>
      </c>
      <c r="L15" t="s">
        <v>75</v>
      </c>
      <c r="M15" t="s">
        <v>76</v>
      </c>
      <c r="N15" t="s">
        <v>145</v>
      </c>
      <c r="O15" t="s">
        <v>96</v>
      </c>
      <c r="P15" t="str">
        <f>"N A                           "</f>
        <v xml:space="preserve">N A                           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17.37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1</v>
      </c>
      <c r="BI15">
        <v>1</v>
      </c>
      <c r="BJ15">
        <v>0.7</v>
      </c>
      <c r="BK15">
        <v>1</v>
      </c>
      <c r="BL15">
        <v>56.85</v>
      </c>
      <c r="BM15">
        <v>8.5299999999999994</v>
      </c>
      <c r="BN15">
        <v>65.38</v>
      </c>
      <c r="BO15">
        <v>65.38</v>
      </c>
      <c r="BQ15" t="s">
        <v>146</v>
      </c>
      <c r="BR15" t="s">
        <v>147</v>
      </c>
      <c r="BS15" s="3">
        <v>45994</v>
      </c>
      <c r="BT15" s="4">
        <v>0.43055555555555558</v>
      </c>
      <c r="BU15" t="s">
        <v>105</v>
      </c>
      <c r="BV15" t="s">
        <v>87</v>
      </c>
      <c r="BY15">
        <v>3600</v>
      </c>
      <c r="BZ15" t="s">
        <v>128</v>
      </c>
      <c r="CA15" t="s">
        <v>106</v>
      </c>
      <c r="CC15" t="s">
        <v>76</v>
      </c>
      <c r="CD15">
        <v>2013</v>
      </c>
      <c r="CE15" t="s">
        <v>90</v>
      </c>
      <c r="CF15" s="3">
        <v>45995</v>
      </c>
      <c r="CI15">
        <v>1</v>
      </c>
      <c r="CJ15">
        <v>1</v>
      </c>
      <c r="CK15">
        <v>22</v>
      </c>
      <c r="CL15" t="s">
        <v>91</v>
      </c>
    </row>
    <row r="16" spans="1:92" x14ac:dyDescent="0.3">
      <c r="A16" t="s">
        <v>72</v>
      </c>
      <c r="B16" t="s">
        <v>73</v>
      </c>
      <c r="C16" t="s">
        <v>74</v>
      </c>
      <c r="E16" t="str">
        <f>"080011695528"</f>
        <v>080011695528</v>
      </c>
      <c r="F16" s="3">
        <v>45994</v>
      </c>
      <c r="G16">
        <v>202609</v>
      </c>
      <c r="H16" t="s">
        <v>148</v>
      </c>
      <c r="I16" t="s">
        <v>149</v>
      </c>
      <c r="J16" t="s">
        <v>150</v>
      </c>
      <c r="K16" t="s">
        <v>78</v>
      </c>
      <c r="L16" t="s">
        <v>75</v>
      </c>
      <c r="M16" t="s">
        <v>76</v>
      </c>
      <c r="N16" t="s">
        <v>95</v>
      </c>
      <c r="O16" t="s">
        <v>96</v>
      </c>
      <c r="P16" t="str">
        <f t="shared" ref="P16:P23" si="0">"-                             "</f>
        <v xml:space="preserve">-                             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19.940000000000001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1</v>
      </c>
      <c r="BI16">
        <v>1</v>
      </c>
      <c r="BJ16">
        <v>0.3</v>
      </c>
      <c r="BK16">
        <v>1</v>
      </c>
      <c r="BL16">
        <v>59.42</v>
      </c>
      <c r="BM16">
        <v>8.91</v>
      </c>
      <c r="BN16">
        <v>68.33</v>
      </c>
      <c r="BO16">
        <v>68.33</v>
      </c>
      <c r="BQ16" t="s">
        <v>97</v>
      </c>
      <c r="BR16" t="s">
        <v>98</v>
      </c>
      <c r="BS16" s="3">
        <v>45995</v>
      </c>
      <c r="BT16" s="4">
        <v>0.3125</v>
      </c>
      <c r="BU16" t="s">
        <v>151</v>
      </c>
      <c r="BV16" t="s">
        <v>87</v>
      </c>
      <c r="BY16">
        <v>1656</v>
      </c>
      <c r="BZ16" t="s">
        <v>128</v>
      </c>
      <c r="CA16" t="s">
        <v>106</v>
      </c>
      <c r="CC16" t="s">
        <v>76</v>
      </c>
      <c r="CD16">
        <v>2013</v>
      </c>
      <c r="CE16" t="s">
        <v>90</v>
      </c>
      <c r="CF16" s="3">
        <v>45996</v>
      </c>
      <c r="CI16">
        <v>1</v>
      </c>
      <c r="CJ16">
        <v>1</v>
      </c>
      <c r="CK16">
        <v>22</v>
      </c>
      <c r="CL16" t="s">
        <v>91</v>
      </c>
    </row>
    <row r="17" spans="1:90" x14ac:dyDescent="0.3">
      <c r="A17" t="s">
        <v>72</v>
      </c>
      <c r="B17" t="s">
        <v>73</v>
      </c>
      <c r="C17" t="s">
        <v>74</v>
      </c>
      <c r="E17" t="str">
        <f>"080011695546"</f>
        <v>080011695546</v>
      </c>
      <c r="F17" s="3">
        <v>45994</v>
      </c>
      <c r="G17">
        <v>202609</v>
      </c>
      <c r="H17" t="s">
        <v>75</v>
      </c>
      <c r="I17" t="s">
        <v>76</v>
      </c>
      <c r="J17" t="s">
        <v>152</v>
      </c>
      <c r="K17" t="s">
        <v>78</v>
      </c>
      <c r="L17" t="s">
        <v>75</v>
      </c>
      <c r="M17" t="s">
        <v>76</v>
      </c>
      <c r="N17" t="s">
        <v>95</v>
      </c>
      <c r="O17" t="s">
        <v>96</v>
      </c>
      <c r="P17" t="str">
        <f t="shared" si="0"/>
        <v xml:space="preserve">-                             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19.940000000000001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1</v>
      </c>
      <c r="BI17">
        <v>1</v>
      </c>
      <c r="BJ17">
        <v>0.2</v>
      </c>
      <c r="BK17">
        <v>1</v>
      </c>
      <c r="BL17">
        <v>59.42</v>
      </c>
      <c r="BM17">
        <v>8.91</v>
      </c>
      <c r="BN17">
        <v>68.33</v>
      </c>
      <c r="BO17">
        <v>68.33</v>
      </c>
      <c r="BQ17" t="s">
        <v>97</v>
      </c>
      <c r="BR17" t="s">
        <v>98</v>
      </c>
      <c r="BS17" s="3">
        <v>45995</v>
      </c>
      <c r="BT17" s="4">
        <v>0.3125</v>
      </c>
      <c r="BU17" t="s">
        <v>105</v>
      </c>
      <c r="BV17" t="s">
        <v>87</v>
      </c>
      <c r="BY17">
        <v>1200</v>
      </c>
      <c r="BZ17" t="s">
        <v>128</v>
      </c>
      <c r="CA17" t="s">
        <v>106</v>
      </c>
      <c r="CC17" t="s">
        <v>76</v>
      </c>
      <c r="CD17">
        <v>2013</v>
      </c>
      <c r="CE17" t="s">
        <v>90</v>
      </c>
      <c r="CF17" s="3">
        <v>45996</v>
      </c>
      <c r="CI17">
        <v>1</v>
      </c>
      <c r="CJ17">
        <v>1</v>
      </c>
      <c r="CK17">
        <v>22</v>
      </c>
      <c r="CL17" t="s">
        <v>91</v>
      </c>
    </row>
    <row r="18" spans="1:90" x14ac:dyDescent="0.3">
      <c r="A18" t="s">
        <v>72</v>
      </c>
      <c r="B18" t="s">
        <v>73</v>
      </c>
      <c r="C18" t="s">
        <v>74</v>
      </c>
      <c r="E18" t="str">
        <f>"080011695570"</f>
        <v>080011695570</v>
      </c>
      <c r="F18" s="3">
        <v>45994</v>
      </c>
      <c r="G18">
        <v>202609</v>
      </c>
      <c r="H18" t="s">
        <v>153</v>
      </c>
      <c r="I18" t="s">
        <v>154</v>
      </c>
      <c r="J18" t="s">
        <v>155</v>
      </c>
      <c r="K18" t="s">
        <v>78</v>
      </c>
      <c r="L18" t="s">
        <v>75</v>
      </c>
      <c r="M18" t="s">
        <v>76</v>
      </c>
      <c r="N18" t="s">
        <v>95</v>
      </c>
      <c r="O18" t="s">
        <v>96</v>
      </c>
      <c r="P18" t="str">
        <f t="shared" si="0"/>
        <v xml:space="preserve">-                             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25.52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1</v>
      </c>
      <c r="BI18">
        <v>1</v>
      </c>
      <c r="BJ18">
        <v>1.2</v>
      </c>
      <c r="BK18">
        <v>1.5</v>
      </c>
      <c r="BL18">
        <v>76.06</v>
      </c>
      <c r="BM18">
        <v>11.41</v>
      </c>
      <c r="BN18">
        <v>87.47</v>
      </c>
      <c r="BO18">
        <v>87.47</v>
      </c>
      <c r="BQ18" t="s">
        <v>97</v>
      </c>
      <c r="BR18" t="s">
        <v>98</v>
      </c>
      <c r="BS18" s="3">
        <v>45995</v>
      </c>
      <c r="BT18" s="4">
        <v>0.3125</v>
      </c>
      <c r="BU18" t="s">
        <v>105</v>
      </c>
      <c r="BV18" t="s">
        <v>87</v>
      </c>
      <c r="BY18">
        <v>6000</v>
      </c>
      <c r="BZ18" t="s">
        <v>128</v>
      </c>
      <c r="CA18" t="s">
        <v>106</v>
      </c>
      <c r="CC18" t="s">
        <v>76</v>
      </c>
      <c r="CD18">
        <v>2013</v>
      </c>
      <c r="CE18" t="s">
        <v>90</v>
      </c>
      <c r="CF18" s="3">
        <v>45996</v>
      </c>
      <c r="CI18">
        <v>1</v>
      </c>
      <c r="CJ18">
        <v>1</v>
      </c>
      <c r="CK18">
        <v>21</v>
      </c>
      <c r="CL18" t="s">
        <v>91</v>
      </c>
    </row>
    <row r="19" spans="1:90" x14ac:dyDescent="0.3">
      <c r="A19" t="s">
        <v>72</v>
      </c>
      <c r="B19" t="s">
        <v>73</v>
      </c>
      <c r="C19" t="s">
        <v>74</v>
      </c>
      <c r="E19" t="str">
        <f>"080011695573"</f>
        <v>080011695573</v>
      </c>
      <c r="F19" s="3">
        <v>45994</v>
      </c>
      <c r="G19">
        <v>202609</v>
      </c>
      <c r="H19" t="s">
        <v>120</v>
      </c>
      <c r="I19" t="s">
        <v>121</v>
      </c>
      <c r="J19" t="s">
        <v>122</v>
      </c>
      <c r="K19" t="s">
        <v>78</v>
      </c>
      <c r="L19" t="s">
        <v>75</v>
      </c>
      <c r="M19" t="s">
        <v>76</v>
      </c>
      <c r="N19" t="s">
        <v>95</v>
      </c>
      <c r="O19" t="s">
        <v>96</v>
      </c>
      <c r="P19" t="str">
        <f t="shared" si="0"/>
        <v xml:space="preserve">-                             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25.52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1</v>
      </c>
      <c r="BI19">
        <v>1</v>
      </c>
      <c r="BJ19">
        <v>1.2</v>
      </c>
      <c r="BK19">
        <v>1.5</v>
      </c>
      <c r="BL19">
        <v>76.06</v>
      </c>
      <c r="BM19">
        <v>11.41</v>
      </c>
      <c r="BN19">
        <v>87.47</v>
      </c>
      <c r="BO19">
        <v>87.47</v>
      </c>
      <c r="BQ19" t="s">
        <v>97</v>
      </c>
      <c r="BR19" t="s">
        <v>98</v>
      </c>
      <c r="BS19" s="3">
        <v>45996</v>
      </c>
      <c r="BT19" s="4">
        <v>0.3888888888888889</v>
      </c>
      <c r="BU19" t="s">
        <v>156</v>
      </c>
      <c r="BV19" t="s">
        <v>91</v>
      </c>
      <c r="BW19" t="s">
        <v>140</v>
      </c>
      <c r="BX19" t="s">
        <v>141</v>
      </c>
      <c r="BY19">
        <v>6000</v>
      </c>
      <c r="BZ19" t="s">
        <v>128</v>
      </c>
      <c r="CC19" t="s">
        <v>76</v>
      </c>
      <c r="CD19">
        <v>2013</v>
      </c>
      <c r="CE19" t="s">
        <v>90</v>
      </c>
      <c r="CF19" s="3">
        <v>45997</v>
      </c>
      <c r="CI19">
        <v>1</v>
      </c>
      <c r="CJ19">
        <v>2</v>
      </c>
      <c r="CK19">
        <v>21</v>
      </c>
      <c r="CL19" t="s">
        <v>91</v>
      </c>
    </row>
    <row r="20" spans="1:90" x14ac:dyDescent="0.3">
      <c r="A20" t="s">
        <v>72</v>
      </c>
      <c r="B20" t="s">
        <v>73</v>
      </c>
      <c r="C20" t="s">
        <v>74</v>
      </c>
      <c r="E20" t="str">
        <f>"080011695574"</f>
        <v>080011695574</v>
      </c>
      <c r="F20" s="3">
        <v>45994</v>
      </c>
      <c r="G20">
        <v>202609</v>
      </c>
      <c r="H20" t="s">
        <v>79</v>
      </c>
      <c r="I20" t="s">
        <v>80</v>
      </c>
      <c r="J20" t="s">
        <v>157</v>
      </c>
      <c r="K20" t="s">
        <v>78</v>
      </c>
      <c r="L20" t="s">
        <v>75</v>
      </c>
      <c r="M20" t="s">
        <v>76</v>
      </c>
      <c r="N20" t="s">
        <v>95</v>
      </c>
      <c r="O20" t="s">
        <v>96</v>
      </c>
      <c r="P20" t="str">
        <f t="shared" si="0"/>
        <v xml:space="preserve">-                             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25.52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1</v>
      </c>
      <c r="BI20">
        <v>1</v>
      </c>
      <c r="BJ20">
        <v>0.2</v>
      </c>
      <c r="BK20">
        <v>1</v>
      </c>
      <c r="BL20">
        <v>76.06</v>
      </c>
      <c r="BM20">
        <v>11.41</v>
      </c>
      <c r="BN20">
        <v>87.47</v>
      </c>
      <c r="BO20">
        <v>87.47</v>
      </c>
      <c r="BQ20" t="s">
        <v>97</v>
      </c>
      <c r="BR20" t="s">
        <v>98</v>
      </c>
      <c r="BS20" s="3">
        <v>45995</v>
      </c>
      <c r="BT20" s="4">
        <v>0.3125</v>
      </c>
      <c r="BU20" t="s">
        <v>156</v>
      </c>
      <c r="BV20" t="s">
        <v>87</v>
      </c>
      <c r="BY20">
        <v>1200</v>
      </c>
      <c r="BZ20" t="s">
        <v>128</v>
      </c>
      <c r="CA20" t="s">
        <v>106</v>
      </c>
      <c r="CC20" t="s">
        <v>76</v>
      </c>
      <c r="CD20">
        <v>2013</v>
      </c>
      <c r="CE20" t="s">
        <v>90</v>
      </c>
      <c r="CF20" s="3">
        <v>45996</v>
      </c>
      <c r="CI20">
        <v>1</v>
      </c>
      <c r="CJ20">
        <v>1</v>
      </c>
      <c r="CK20">
        <v>21</v>
      </c>
      <c r="CL20" t="s">
        <v>91</v>
      </c>
    </row>
    <row r="21" spans="1:90" x14ac:dyDescent="0.3">
      <c r="A21" t="s">
        <v>72</v>
      </c>
      <c r="B21" t="s">
        <v>73</v>
      </c>
      <c r="C21" t="s">
        <v>74</v>
      </c>
      <c r="E21" t="str">
        <f>"080011695575"</f>
        <v>080011695575</v>
      </c>
      <c r="F21" s="3">
        <v>45994</v>
      </c>
      <c r="G21">
        <v>202609</v>
      </c>
      <c r="H21" t="s">
        <v>79</v>
      </c>
      <c r="I21" t="s">
        <v>80</v>
      </c>
      <c r="J21" t="s">
        <v>158</v>
      </c>
      <c r="K21" t="s">
        <v>78</v>
      </c>
      <c r="L21" t="s">
        <v>75</v>
      </c>
      <c r="M21" t="s">
        <v>76</v>
      </c>
      <c r="N21" t="s">
        <v>95</v>
      </c>
      <c r="O21" t="s">
        <v>96</v>
      </c>
      <c r="P21" t="str">
        <f t="shared" si="0"/>
        <v xml:space="preserve">-                             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25.52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1</v>
      </c>
      <c r="BI21">
        <v>0.2</v>
      </c>
      <c r="BJ21">
        <v>0.7</v>
      </c>
      <c r="BK21">
        <v>1</v>
      </c>
      <c r="BL21">
        <v>76.06</v>
      </c>
      <c r="BM21">
        <v>11.41</v>
      </c>
      <c r="BN21">
        <v>87.47</v>
      </c>
      <c r="BO21">
        <v>87.47</v>
      </c>
      <c r="BQ21" t="s">
        <v>97</v>
      </c>
      <c r="BR21" t="s">
        <v>98</v>
      </c>
      <c r="BS21" s="3">
        <v>45996</v>
      </c>
      <c r="BT21" s="4">
        <v>0.39583333333333331</v>
      </c>
      <c r="BU21" t="s">
        <v>156</v>
      </c>
      <c r="BV21" t="s">
        <v>91</v>
      </c>
      <c r="BW21" t="s">
        <v>140</v>
      </c>
      <c r="BX21" t="s">
        <v>141</v>
      </c>
      <c r="BY21">
        <v>3693.58</v>
      </c>
      <c r="BZ21" t="s">
        <v>128</v>
      </c>
      <c r="CC21" t="s">
        <v>76</v>
      </c>
      <c r="CD21">
        <v>2013</v>
      </c>
      <c r="CE21" t="s">
        <v>90</v>
      </c>
      <c r="CF21" s="3">
        <v>45997</v>
      </c>
      <c r="CI21">
        <v>1</v>
      </c>
      <c r="CJ21">
        <v>2</v>
      </c>
      <c r="CK21">
        <v>21</v>
      </c>
      <c r="CL21" t="s">
        <v>91</v>
      </c>
    </row>
    <row r="22" spans="1:90" x14ac:dyDescent="0.3">
      <c r="A22" t="s">
        <v>72</v>
      </c>
      <c r="B22" t="s">
        <v>73</v>
      </c>
      <c r="C22" t="s">
        <v>74</v>
      </c>
      <c r="E22" t="str">
        <f>"080011695576"</f>
        <v>080011695576</v>
      </c>
      <c r="F22" s="3">
        <v>45994</v>
      </c>
      <c r="G22">
        <v>202609</v>
      </c>
      <c r="H22" t="s">
        <v>79</v>
      </c>
      <c r="I22" t="s">
        <v>80</v>
      </c>
      <c r="J22" t="s">
        <v>159</v>
      </c>
      <c r="K22" t="s">
        <v>78</v>
      </c>
      <c r="L22" t="s">
        <v>75</v>
      </c>
      <c r="M22" t="s">
        <v>76</v>
      </c>
      <c r="N22" t="s">
        <v>95</v>
      </c>
      <c r="O22" t="s">
        <v>96</v>
      </c>
      <c r="P22" t="str">
        <f t="shared" si="0"/>
        <v xml:space="preserve">-                             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25.52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1</v>
      </c>
      <c r="BI22">
        <v>1</v>
      </c>
      <c r="BJ22">
        <v>0.2</v>
      </c>
      <c r="BK22">
        <v>1</v>
      </c>
      <c r="BL22">
        <v>76.06</v>
      </c>
      <c r="BM22">
        <v>11.41</v>
      </c>
      <c r="BN22">
        <v>87.47</v>
      </c>
      <c r="BO22">
        <v>87.47</v>
      </c>
      <c r="BQ22" t="s">
        <v>97</v>
      </c>
      <c r="BR22" t="s">
        <v>98</v>
      </c>
      <c r="BS22" s="3">
        <v>45995</v>
      </c>
      <c r="BT22" s="4">
        <v>0.3125</v>
      </c>
      <c r="BU22" t="s">
        <v>105</v>
      </c>
      <c r="BV22" t="s">
        <v>87</v>
      </c>
      <c r="BY22">
        <v>1200</v>
      </c>
      <c r="BZ22" t="s">
        <v>128</v>
      </c>
      <c r="CA22" t="s">
        <v>106</v>
      </c>
      <c r="CC22" t="s">
        <v>76</v>
      </c>
      <c r="CD22">
        <v>2013</v>
      </c>
      <c r="CE22" t="s">
        <v>90</v>
      </c>
      <c r="CF22" s="3">
        <v>45996</v>
      </c>
      <c r="CI22">
        <v>1</v>
      </c>
      <c r="CJ22">
        <v>1</v>
      </c>
      <c r="CK22">
        <v>21</v>
      </c>
      <c r="CL22" t="s">
        <v>91</v>
      </c>
    </row>
    <row r="23" spans="1:90" x14ac:dyDescent="0.3">
      <c r="A23" t="s">
        <v>72</v>
      </c>
      <c r="B23" t="s">
        <v>73</v>
      </c>
      <c r="C23" t="s">
        <v>74</v>
      </c>
      <c r="E23" t="str">
        <f>"080011695583"</f>
        <v>080011695583</v>
      </c>
      <c r="F23" s="3">
        <v>45994</v>
      </c>
      <c r="G23">
        <v>202609</v>
      </c>
      <c r="H23" t="s">
        <v>79</v>
      </c>
      <c r="I23" t="s">
        <v>80</v>
      </c>
      <c r="J23" t="s">
        <v>160</v>
      </c>
      <c r="K23" t="s">
        <v>78</v>
      </c>
      <c r="L23" t="s">
        <v>75</v>
      </c>
      <c r="M23" t="s">
        <v>76</v>
      </c>
      <c r="N23" t="s">
        <v>95</v>
      </c>
      <c r="O23" t="s">
        <v>96</v>
      </c>
      <c r="P23" t="str">
        <f t="shared" si="0"/>
        <v xml:space="preserve">-                             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25.52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1</v>
      </c>
      <c r="BI23">
        <v>1</v>
      </c>
      <c r="BJ23">
        <v>0.2</v>
      </c>
      <c r="BK23">
        <v>1</v>
      </c>
      <c r="BL23">
        <v>76.06</v>
      </c>
      <c r="BM23">
        <v>11.41</v>
      </c>
      <c r="BN23">
        <v>87.47</v>
      </c>
      <c r="BO23">
        <v>87.47</v>
      </c>
      <c r="BQ23" t="s">
        <v>97</v>
      </c>
      <c r="BR23" t="s">
        <v>98</v>
      </c>
      <c r="BS23" s="3">
        <v>45996</v>
      </c>
      <c r="BT23" s="4">
        <v>0.39583333333333331</v>
      </c>
      <c r="BU23" t="s">
        <v>156</v>
      </c>
      <c r="BV23" t="s">
        <v>87</v>
      </c>
      <c r="BY23">
        <v>1200</v>
      </c>
      <c r="BZ23" t="s">
        <v>128</v>
      </c>
      <c r="CC23" t="s">
        <v>76</v>
      </c>
      <c r="CD23">
        <v>2013</v>
      </c>
      <c r="CE23" t="s">
        <v>90</v>
      </c>
      <c r="CF23" s="3">
        <v>45997</v>
      </c>
      <c r="CI23">
        <v>1</v>
      </c>
      <c r="CJ23">
        <v>1</v>
      </c>
      <c r="CK23">
        <v>21</v>
      </c>
      <c r="CL23" t="s">
        <v>91</v>
      </c>
    </row>
    <row r="24" spans="1:90" x14ac:dyDescent="0.3">
      <c r="A24" t="s">
        <v>72</v>
      </c>
      <c r="B24" t="s">
        <v>73</v>
      </c>
      <c r="C24" t="s">
        <v>74</v>
      </c>
      <c r="E24" t="str">
        <f>"029908395219"</f>
        <v>029908395219</v>
      </c>
      <c r="F24" s="3">
        <v>45994</v>
      </c>
      <c r="G24">
        <v>202609</v>
      </c>
      <c r="H24" t="s">
        <v>102</v>
      </c>
      <c r="I24" t="s">
        <v>103</v>
      </c>
      <c r="J24" t="s">
        <v>161</v>
      </c>
      <c r="K24" t="s">
        <v>78</v>
      </c>
      <c r="L24" t="s">
        <v>79</v>
      </c>
      <c r="M24" t="s">
        <v>80</v>
      </c>
      <c r="N24" t="s">
        <v>162</v>
      </c>
      <c r="O24" t="s">
        <v>82</v>
      </c>
      <c r="P24" t="str">
        <f>"PATIENCE                      "</f>
        <v xml:space="preserve">PATIENCE                      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6.1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59.56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2</v>
      </c>
      <c r="BI24">
        <v>12.3</v>
      </c>
      <c r="BJ24">
        <v>20</v>
      </c>
      <c r="BK24">
        <v>20</v>
      </c>
      <c r="BL24">
        <v>183.6</v>
      </c>
      <c r="BM24">
        <v>27.54</v>
      </c>
      <c r="BN24">
        <v>211.14</v>
      </c>
      <c r="BO24">
        <v>211.14</v>
      </c>
      <c r="BQ24" t="s">
        <v>163</v>
      </c>
      <c r="BR24" t="s">
        <v>164</v>
      </c>
      <c r="BS24" t="s">
        <v>165</v>
      </c>
      <c r="BY24">
        <v>100000</v>
      </c>
      <c r="BZ24" t="s">
        <v>136</v>
      </c>
      <c r="CC24" t="s">
        <v>80</v>
      </c>
      <c r="CD24">
        <v>7441</v>
      </c>
      <c r="CE24" t="s">
        <v>90</v>
      </c>
      <c r="CI24">
        <v>3</v>
      </c>
      <c r="CJ24" t="s">
        <v>165</v>
      </c>
      <c r="CK24">
        <v>41</v>
      </c>
      <c r="CL24" t="s">
        <v>91</v>
      </c>
    </row>
    <row r="25" spans="1:90" x14ac:dyDescent="0.3">
      <c r="A25" t="s">
        <v>72</v>
      </c>
      <c r="B25" t="s">
        <v>73</v>
      </c>
      <c r="C25" t="s">
        <v>74</v>
      </c>
      <c r="E25" t="str">
        <f>"009945070988"</f>
        <v>009945070988</v>
      </c>
      <c r="F25" s="3">
        <v>45994</v>
      </c>
      <c r="G25">
        <v>202609</v>
      </c>
      <c r="H25" t="s">
        <v>75</v>
      </c>
      <c r="I25" t="s">
        <v>76</v>
      </c>
      <c r="J25" t="s">
        <v>166</v>
      </c>
      <c r="K25" t="s">
        <v>78</v>
      </c>
      <c r="L25" t="s">
        <v>75</v>
      </c>
      <c r="M25" t="s">
        <v>76</v>
      </c>
      <c r="N25" t="s">
        <v>95</v>
      </c>
      <c r="O25" t="s">
        <v>96</v>
      </c>
      <c r="P25" t="str">
        <f>"N A                           "</f>
        <v xml:space="preserve">N A                           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19.940000000000001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1</v>
      </c>
      <c r="BI25">
        <v>0.2</v>
      </c>
      <c r="BJ25">
        <v>1.3</v>
      </c>
      <c r="BK25">
        <v>2</v>
      </c>
      <c r="BL25">
        <v>59.42</v>
      </c>
      <c r="BM25">
        <v>8.91</v>
      </c>
      <c r="BN25">
        <v>68.33</v>
      </c>
      <c r="BO25">
        <v>68.33</v>
      </c>
      <c r="BQ25" t="s">
        <v>97</v>
      </c>
      <c r="BR25" t="s">
        <v>167</v>
      </c>
      <c r="BS25" s="3">
        <v>45995</v>
      </c>
      <c r="BT25" s="4">
        <v>0.3125</v>
      </c>
      <c r="BU25" t="s">
        <v>105</v>
      </c>
      <c r="BV25" t="s">
        <v>87</v>
      </c>
      <c r="BY25">
        <v>6664.68</v>
      </c>
      <c r="BZ25" t="s">
        <v>128</v>
      </c>
      <c r="CA25" t="s">
        <v>106</v>
      </c>
      <c r="CC25" t="s">
        <v>76</v>
      </c>
      <c r="CD25">
        <v>2013</v>
      </c>
      <c r="CE25" t="s">
        <v>90</v>
      </c>
      <c r="CF25" s="3">
        <v>45996</v>
      </c>
      <c r="CI25">
        <v>1</v>
      </c>
      <c r="CJ25">
        <v>1</v>
      </c>
      <c r="CK25">
        <v>22</v>
      </c>
      <c r="CL25" t="s">
        <v>91</v>
      </c>
    </row>
    <row r="26" spans="1:90" x14ac:dyDescent="0.3">
      <c r="A26" t="s">
        <v>72</v>
      </c>
      <c r="B26" t="s">
        <v>73</v>
      </c>
      <c r="C26" t="s">
        <v>74</v>
      </c>
      <c r="E26" t="str">
        <f>"009945141990"</f>
        <v>009945141990</v>
      </c>
      <c r="F26" s="3">
        <v>45994</v>
      </c>
      <c r="G26">
        <v>202609</v>
      </c>
      <c r="H26" t="s">
        <v>168</v>
      </c>
      <c r="I26" t="s">
        <v>169</v>
      </c>
      <c r="J26" t="s">
        <v>170</v>
      </c>
      <c r="K26" t="s">
        <v>78</v>
      </c>
      <c r="L26" t="s">
        <v>75</v>
      </c>
      <c r="M26" t="s">
        <v>76</v>
      </c>
      <c r="N26" t="s">
        <v>95</v>
      </c>
      <c r="O26" t="s">
        <v>96</v>
      </c>
      <c r="P26" t="str">
        <f>"NOREF                         "</f>
        <v xml:space="preserve">NOREF                         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25.52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1</v>
      </c>
      <c r="BI26">
        <v>1</v>
      </c>
      <c r="BJ26">
        <v>0.2</v>
      </c>
      <c r="BK26">
        <v>1</v>
      </c>
      <c r="BL26">
        <v>76.06</v>
      </c>
      <c r="BM26">
        <v>11.41</v>
      </c>
      <c r="BN26">
        <v>87.47</v>
      </c>
      <c r="BO26">
        <v>87.47</v>
      </c>
      <c r="BQ26" t="s">
        <v>97</v>
      </c>
      <c r="BR26" t="s">
        <v>171</v>
      </c>
      <c r="BS26" s="3">
        <v>45995</v>
      </c>
      <c r="BT26" s="4">
        <v>0.3125</v>
      </c>
      <c r="BU26" t="s">
        <v>105</v>
      </c>
      <c r="BV26" t="s">
        <v>87</v>
      </c>
      <c r="BY26">
        <v>1200</v>
      </c>
      <c r="BZ26" t="s">
        <v>128</v>
      </c>
      <c r="CA26" t="s">
        <v>106</v>
      </c>
      <c r="CC26" t="s">
        <v>76</v>
      </c>
      <c r="CD26">
        <v>2016</v>
      </c>
      <c r="CE26" t="s">
        <v>90</v>
      </c>
      <c r="CF26" s="3">
        <v>45996</v>
      </c>
      <c r="CI26">
        <v>1</v>
      </c>
      <c r="CJ26">
        <v>1</v>
      </c>
      <c r="CK26">
        <v>21</v>
      </c>
      <c r="CL26" t="s">
        <v>91</v>
      </c>
    </row>
    <row r="27" spans="1:90" x14ac:dyDescent="0.3">
      <c r="A27" t="s">
        <v>72</v>
      </c>
      <c r="B27" t="s">
        <v>73</v>
      </c>
      <c r="C27" t="s">
        <v>74</v>
      </c>
      <c r="E27" t="str">
        <f>"009945173963"</f>
        <v>009945173963</v>
      </c>
      <c r="F27" s="3">
        <v>45994</v>
      </c>
      <c r="G27">
        <v>202609</v>
      </c>
      <c r="H27" t="s">
        <v>168</v>
      </c>
      <c r="I27" t="s">
        <v>169</v>
      </c>
      <c r="J27" t="s">
        <v>172</v>
      </c>
      <c r="K27" t="s">
        <v>78</v>
      </c>
      <c r="L27" t="s">
        <v>75</v>
      </c>
      <c r="M27" t="s">
        <v>76</v>
      </c>
      <c r="N27" t="s">
        <v>95</v>
      </c>
      <c r="O27" t="s">
        <v>96</v>
      </c>
      <c r="P27" t="str">
        <f>"NOREF                         "</f>
        <v xml:space="preserve">NOREF                         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25.52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1</v>
      </c>
      <c r="BI27">
        <v>1</v>
      </c>
      <c r="BJ27">
        <v>0.2</v>
      </c>
      <c r="BK27">
        <v>1</v>
      </c>
      <c r="BL27">
        <v>76.06</v>
      </c>
      <c r="BM27">
        <v>11.41</v>
      </c>
      <c r="BN27">
        <v>87.47</v>
      </c>
      <c r="BO27">
        <v>87.47</v>
      </c>
      <c r="BQ27" t="s">
        <v>146</v>
      </c>
      <c r="BR27" t="s">
        <v>173</v>
      </c>
      <c r="BS27" s="3">
        <v>45995</v>
      </c>
      <c r="BT27" s="4">
        <v>0.3125</v>
      </c>
      <c r="BU27" t="s">
        <v>156</v>
      </c>
      <c r="BV27" t="s">
        <v>87</v>
      </c>
      <c r="BY27">
        <v>1200</v>
      </c>
      <c r="BZ27" t="s">
        <v>128</v>
      </c>
      <c r="CA27" t="s">
        <v>106</v>
      </c>
      <c r="CC27" t="s">
        <v>76</v>
      </c>
      <c r="CD27">
        <v>2091</v>
      </c>
      <c r="CE27" t="s">
        <v>90</v>
      </c>
      <c r="CF27" s="3">
        <v>45996</v>
      </c>
      <c r="CI27">
        <v>1</v>
      </c>
      <c r="CJ27">
        <v>1</v>
      </c>
      <c r="CK27">
        <v>21</v>
      </c>
      <c r="CL27" t="s">
        <v>91</v>
      </c>
    </row>
    <row r="28" spans="1:90" x14ac:dyDescent="0.3">
      <c r="A28" t="s">
        <v>72</v>
      </c>
      <c r="B28" t="s">
        <v>73</v>
      </c>
      <c r="C28" t="s">
        <v>74</v>
      </c>
      <c r="E28" t="str">
        <f>"009945107278"</f>
        <v>009945107278</v>
      </c>
      <c r="F28" s="3">
        <v>45994</v>
      </c>
      <c r="G28">
        <v>202609</v>
      </c>
      <c r="H28" t="s">
        <v>75</v>
      </c>
      <c r="I28" t="s">
        <v>76</v>
      </c>
      <c r="J28" t="s">
        <v>174</v>
      </c>
      <c r="K28" t="s">
        <v>78</v>
      </c>
      <c r="L28" t="s">
        <v>75</v>
      </c>
      <c r="M28" t="s">
        <v>76</v>
      </c>
      <c r="N28" t="s">
        <v>95</v>
      </c>
      <c r="O28" t="s">
        <v>96</v>
      </c>
      <c r="P28" t="str">
        <f>"NA                            "</f>
        <v xml:space="preserve">NA                            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19.940000000000001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1</v>
      </c>
      <c r="BI28">
        <v>0.2</v>
      </c>
      <c r="BJ28">
        <v>1.4</v>
      </c>
      <c r="BK28">
        <v>2</v>
      </c>
      <c r="BL28">
        <v>59.42</v>
      </c>
      <c r="BM28">
        <v>8.91</v>
      </c>
      <c r="BN28">
        <v>68.33</v>
      </c>
      <c r="BO28">
        <v>68.33</v>
      </c>
      <c r="BQ28" t="s">
        <v>97</v>
      </c>
      <c r="BR28" t="s">
        <v>116</v>
      </c>
      <c r="BS28" s="3">
        <v>45995</v>
      </c>
      <c r="BT28" s="4">
        <v>0.3125</v>
      </c>
      <c r="BU28" t="s">
        <v>105</v>
      </c>
      <c r="BV28" t="s">
        <v>87</v>
      </c>
      <c r="BY28">
        <v>6779.58</v>
      </c>
      <c r="BZ28" t="s">
        <v>128</v>
      </c>
      <c r="CA28" t="s">
        <v>106</v>
      </c>
      <c r="CC28" t="s">
        <v>76</v>
      </c>
      <c r="CD28">
        <v>2013</v>
      </c>
      <c r="CE28" t="s">
        <v>90</v>
      </c>
      <c r="CF28" s="3">
        <v>45996</v>
      </c>
      <c r="CI28">
        <v>1</v>
      </c>
      <c r="CJ28">
        <v>1</v>
      </c>
      <c r="CK28">
        <v>22</v>
      </c>
      <c r="CL28" t="s">
        <v>91</v>
      </c>
    </row>
    <row r="29" spans="1:90" x14ac:dyDescent="0.3">
      <c r="A29" t="s">
        <v>72</v>
      </c>
      <c r="B29" t="s">
        <v>73</v>
      </c>
      <c r="C29" t="s">
        <v>74</v>
      </c>
      <c r="E29" t="str">
        <f>"009945262380"</f>
        <v>009945262380</v>
      </c>
      <c r="F29" s="3">
        <v>45994</v>
      </c>
      <c r="G29">
        <v>202609</v>
      </c>
      <c r="H29" t="s">
        <v>79</v>
      </c>
      <c r="I29" t="s">
        <v>80</v>
      </c>
      <c r="J29" t="s">
        <v>137</v>
      </c>
      <c r="K29" t="s">
        <v>78</v>
      </c>
      <c r="L29" t="s">
        <v>75</v>
      </c>
      <c r="M29" t="s">
        <v>76</v>
      </c>
      <c r="N29" t="s">
        <v>95</v>
      </c>
      <c r="O29" t="s">
        <v>82</v>
      </c>
      <c r="P29" t="str">
        <f>"NA                            "</f>
        <v xml:space="preserve">NA                            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6.1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49.36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1</v>
      </c>
      <c r="BI29">
        <v>2</v>
      </c>
      <c r="BJ29">
        <v>0.5</v>
      </c>
      <c r="BK29">
        <v>2</v>
      </c>
      <c r="BL29">
        <v>153.19999999999999</v>
      </c>
      <c r="BM29">
        <v>22.98</v>
      </c>
      <c r="BN29">
        <v>176.18</v>
      </c>
      <c r="BO29">
        <v>176.18</v>
      </c>
      <c r="BQ29" t="s">
        <v>146</v>
      </c>
      <c r="BR29" t="s">
        <v>175</v>
      </c>
      <c r="BS29" s="3">
        <v>45996</v>
      </c>
      <c r="BT29" s="4">
        <v>0.39583333333333331</v>
      </c>
      <c r="BU29" t="s">
        <v>156</v>
      </c>
      <c r="BV29" t="s">
        <v>87</v>
      </c>
      <c r="BY29">
        <v>2400</v>
      </c>
      <c r="BZ29" t="s">
        <v>136</v>
      </c>
      <c r="CC29" t="s">
        <v>76</v>
      </c>
      <c r="CD29">
        <v>2016</v>
      </c>
      <c r="CE29" t="s">
        <v>90</v>
      </c>
      <c r="CF29" s="3">
        <v>45997</v>
      </c>
      <c r="CI29">
        <v>3</v>
      </c>
      <c r="CJ29">
        <v>2</v>
      </c>
      <c r="CK29">
        <v>41</v>
      </c>
      <c r="CL29" t="s">
        <v>91</v>
      </c>
    </row>
    <row r="30" spans="1:90" x14ac:dyDescent="0.3">
      <c r="A30" t="s">
        <v>72</v>
      </c>
      <c r="B30" t="s">
        <v>73</v>
      </c>
      <c r="C30" t="s">
        <v>74</v>
      </c>
      <c r="E30" t="str">
        <f>"009944655610"</f>
        <v>009944655610</v>
      </c>
      <c r="F30" s="3">
        <v>45995</v>
      </c>
      <c r="G30">
        <v>202609</v>
      </c>
      <c r="H30" t="s">
        <v>102</v>
      </c>
      <c r="I30" t="s">
        <v>103</v>
      </c>
      <c r="J30" t="s">
        <v>161</v>
      </c>
      <c r="K30" t="s">
        <v>78</v>
      </c>
      <c r="L30" t="s">
        <v>75</v>
      </c>
      <c r="M30" t="s">
        <v>76</v>
      </c>
      <c r="N30" t="s">
        <v>176</v>
      </c>
      <c r="O30" t="s">
        <v>82</v>
      </c>
      <c r="P30" t="str">
        <f>"                              "</f>
        <v xml:space="preserve">                              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6.1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49.36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2</v>
      </c>
      <c r="BI30">
        <v>5</v>
      </c>
      <c r="BJ30">
        <v>1.1000000000000001</v>
      </c>
      <c r="BK30">
        <v>5</v>
      </c>
      <c r="BL30">
        <v>153.19999999999999</v>
      </c>
      <c r="BM30">
        <v>22.98</v>
      </c>
      <c r="BN30">
        <v>176.18</v>
      </c>
      <c r="BO30">
        <v>176.18</v>
      </c>
      <c r="BR30" t="s">
        <v>177</v>
      </c>
      <c r="BS30" s="3">
        <v>45996</v>
      </c>
      <c r="BT30" s="4">
        <v>0.39583333333333331</v>
      </c>
      <c r="BU30" t="s">
        <v>156</v>
      </c>
      <c r="BV30" t="s">
        <v>87</v>
      </c>
      <c r="BY30">
        <v>5280</v>
      </c>
      <c r="BZ30" t="s">
        <v>136</v>
      </c>
      <c r="CC30" t="s">
        <v>76</v>
      </c>
      <c r="CD30">
        <v>2013</v>
      </c>
      <c r="CE30" t="s">
        <v>90</v>
      </c>
      <c r="CF30" s="3">
        <v>45997</v>
      </c>
      <c r="CI30">
        <v>1</v>
      </c>
      <c r="CJ30">
        <v>1</v>
      </c>
      <c r="CK30">
        <v>41</v>
      </c>
      <c r="CL30" t="s">
        <v>91</v>
      </c>
    </row>
    <row r="31" spans="1:90" x14ac:dyDescent="0.3">
      <c r="A31" t="s">
        <v>72</v>
      </c>
      <c r="B31" t="s">
        <v>73</v>
      </c>
      <c r="C31" t="s">
        <v>74</v>
      </c>
      <c r="E31" t="str">
        <f>"009942839953"</f>
        <v>009942839953</v>
      </c>
      <c r="F31" s="3">
        <v>45994</v>
      </c>
      <c r="G31">
        <v>202609</v>
      </c>
      <c r="H31" t="s">
        <v>75</v>
      </c>
      <c r="I31" t="s">
        <v>76</v>
      </c>
      <c r="J31" t="s">
        <v>178</v>
      </c>
      <c r="K31" t="s">
        <v>78</v>
      </c>
      <c r="L31" t="s">
        <v>75</v>
      </c>
      <c r="M31" t="s">
        <v>76</v>
      </c>
      <c r="N31" t="s">
        <v>95</v>
      </c>
      <c r="O31" t="s">
        <v>96</v>
      </c>
      <c r="P31" t="str">
        <f>"N A                           "</f>
        <v xml:space="preserve">N A                           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19.940000000000001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1</v>
      </c>
      <c r="BI31">
        <v>0.7</v>
      </c>
      <c r="BJ31">
        <v>0.9</v>
      </c>
      <c r="BK31">
        <v>1</v>
      </c>
      <c r="BL31">
        <v>59.42</v>
      </c>
      <c r="BM31">
        <v>8.91</v>
      </c>
      <c r="BN31">
        <v>68.33</v>
      </c>
      <c r="BO31">
        <v>68.33</v>
      </c>
      <c r="BQ31" t="s">
        <v>146</v>
      </c>
      <c r="BR31" t="s">
        <v>179</v>
      </c>
      <c r="BS31" s="3">
        <v>45995</v>
      </c>
      <c r="BT31" s="4">
        <v>0.3125</v>
      </c>
      <c r="BU31" t="s">
        <v>105</v>
      </c>
      <c r="BV31" t="s">
        <v>87</v>
      </c>
      <c r="BY31">
        <v>4501.8599999999997</v>
      </c>
      <c r="BZ31" t="s">
        <v>128</v>
      </c>
      <c r="CA31" t="s">
        <v>106</v>
      </c>
      <c r="CC31" t="s">
        <v>76</v>
      </c>
      <c r="CD31">
        <v>2013</v>
      </c>
      <c r="CE31" t="s">
        <v>90</v>
      </c>
      <c r="CF31" s="3">
        <v>45996</v>
      </c>
      <c r="CI31">
        <v>1</v>
      </c>
      <c r="CJ31">
        <v>1</v>
      </c>
      <c r="CK31">
        <v>22</v>
      </c>
      <c r="CL31" t="s">
        <v>91</v>
      </c>
    </row>
    <row r="32" spans="1:90" x14ac:dyDescent="0.3">
      <c r="A32" t="s">
        <v>72</v>
      </c>
      <c r="B32" t="s">
        <v>73</v>
      </c>
      <c r="C32" t="s">
        <v>74</v>
      </c>
      <c r="E32" t="str">
        <f>"009944888129"</f>
        <v>009944888129</v>
      </c>
      <c r="F32" s="3">
        <v>45996</v>
      </c>
      <c r="G32">
        <v>202609</v>
      </c>
      <c r="H32" t="s">
        <v>75</v>
      </c>
      <c r="I32" t="s">
        <v>76</v>
      </c>
      <c r="J32" t="s">
        <v>77</v>
      </c>
      <c r="K32" t="s">
        <v>78</v>
      </c>
      <c r="L32" t="s">
        <v>180</v>
      </c>
      <c r="M32" t="s">
        <v>181</v>
      </c>
      <c r="N32" t="s">
        <v>95</v>
      </c>
      <c r="O32" t="s">
        <v>82</v>
      </c>
      <c r="P32" t="str">
        <f>"N A                           "</f>
        <v xml:space="preserve">N A                           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6.1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69.61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1</v>
      </c>
      <c r="BI32">
        <v>0.7</v>
      </c>
      <c r="BJ32">
        <v>1.2</v>
      </c>
      <c r="BK32">
        <v>2</v>
      </c>
      <c r="BL32">
        <v>213.56</v>
      </c>
      <c r="BM32">
        <v>32.03</v>
      </c>
      <c r="BN32">
        <v>245.59</v>
      </c>
      <c r="BO32">
        <v>245.59</v>
      </c>
      <c r="BQ32" t="s">
        <v>182</v>
      </c>
      <c r="BR32" t="s">
        <v>183</v>
      </c>
      <c r="BS32" t="s">
        <v>165</v>
      </c>
      <c r="BY32">
        <v>6057.9</v>
      </c>
      <c r="BZ32" t="s">
        <v>136</v>
      </c>
      <c r="CC32" t="s">
        <v>181</v>
      </c>
      <c r="CD32">
        <v>3370</v>
      </c>
      <c r="CE32" t="s">
        <v>90</v>
      </c>
      <c r="CI32">
        <v>2</v>
      </c>
      <c r="CJ32" t="s">
        <v>165</v>
      </c>
      <c r="CK32">
        <v>43</v>
      </c>
      <c r="CL32" t="s">
        <v>91</v>
      </c>
    </row>
    <row r="33" spans="1:90" x14ac:dyDescent="0.3">
      <c r="A33" t="s">
        <v>72</v>
      </c>
      <c r="B33" t="s">
        <v>73</v>
      </c>
      <c r="C33" t="s">
        <v>74</v>
      </c>
      <c r="E33" t="str">
        <f>"009944888207"</f>
        <v>009944888207</v>
      </c>
      <c r="F33" s="3">
        <v>45996</v>
      </c>
      <c r="G33">
        <v>202609</v>
      </c>
      <c r="H33" t="s">
        <v>75</v>
      </c>
      <c r="I33" t="s">
        <v>76</v>
      </c>
      <c r="J33" t="s">
        <v>95</v>
      </c>
      <c r="K33" t="s">
        <v>78</v>
      </c>
      <c r="L33" t="s">
        <v>102</v>
      </c>
      <c r="M33" t="s">
        <v>103</v>
      </c>
      <c r="N33" t="s">
        <v>95</v>
      </c>
      <c r="O33" t="s">
        <v>115</v>
      </c>
      <c r="P33" t="str">
        <f>"N A                           "</f>
        <v xml:space="preserve">N A                           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131.61000000000001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1</v>
      </c>
      <c r="BI33">
        <v>2</v>
      </c>
      <c r="BJ33">
        <v>5.5</v>
      </c>
      <c r="BK33">
        <v>5.5</v>
      </c>
      <c r="BL33">
        <v>392.22</v>
      </c>
      <c r="BM33">
        <v>58.83</v>
      </c>
      <c r="BN33">
        <v>451.05</v>
      </c>
      <c r="BO33">
        <v>451.05</v>
      </c>
      <c r="BQ33" t="s">
        <v>184</v>
      </c>
      <c r="BR33" t="s">
        <v>185</v>
      </c>
      <c r="BS33" t="s">
        <v>165</v>
      </c>
      <c r="BY33">
        <v>27600</v>
      </c>
      <c r="BZ33" t="s">
        <v>136</v>
      </c>
      <c r="CC33" t="s">
        <v>103</v>
      </c>
      <c r="CD33">
        <v>3630</v>
      </c>
      <c r="CE33" t="s">
        <v>90</v>
      </c>
      <c r="CI33">
        <v>1</v>
      </c>
      <c r="CJ33" t="s">
        <v>165</v>
      </c>
      <c r="CK33">
        <v>31</v>
      </c>
      <c r="CL33" t="s">
        <v>91</v>
      </c>
    </row>
    <row r="34" spans="1:90" x14ac:dyDescent="0.3">
      <c r="A34" t="s">
        <v>72</v>
      </c>
      <c r="B34" t="s">
        <v>73</v>
      </c>
      <c r="C34" t="s">
        <v>74</v>
      </c>
      <c r="E34" t="str">
        <f>"009944881974"</f>
        <v>009944881974</v>
      </c>
      <c r="F34" s="3">
        <v>45996</v>
      </c>
      <c r="G34">
        <v>202609</v>
      </c>
      <c r="H34" t="s">
        <v>75</v>
      </c>
      <c r="I34" t="s">
        <v>76</v>
      </c>
      <c r="J34" t="s">
        <v>95</v>
      </c>
      <c r="K34" t="s">
        <v>78</v>
      </c>
      <c r="L34" t="s">
        <v>108</v>
      </c>
      <c r="M34" t="s">
        <v>109</v>
      </c>
      <c r="N34" t="s">
        <v>186</v>
      </c>
      <c r="O34" t="s">
        <v>96</v>
      </c>
      <c r="P34" t="str">
        <f>"N A                           "</f>
        <v xml:space="preserve">N A                           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25.52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17.41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1</v>
      </c>
      <c r="BI34">
        <v>1.8</v>
      </c>
      <c r="BJ34">
        <v>1.3</v>
      </c>
      <c r="BK34">
        <v>2</v>
      </c>
      <c r="BL34">
        <v>93.47</v>
      </c>
      <c r="BM34">
        <v>14.02</v>
      </c>
      <c r="BN34">
        <v>107.49</v>
      </c>
      <c r="BO34">
        <v>107.49</v>
      </c>
      <c r="BQ34" t="s">
        <v>116</v>
      </c>
      <c r="BR34" t="s">
        <v>187</v>
      </c>
      <c r="BS34" t="s">
        <v>165</v>
      </c>
      <c r="BY34">
        <v>6669.85</v>
      </c>
      <c r="BZ34" t="s">
        <v>188</v>
      </c>
      <c r="CC34" t="s">
        <v>109</v>
      </c>
      <c r="CD34" s="5" t="s">
        <v>189</v>
      </c>
      <c r="CE34" t="s">
        <v>90</v>
      </c>
      <c r="CI34">
        <v>2</v>
      </c>
      <c r="CJ34" t="s">
        <v>165</v>
      </c>
      <c r="CK34">
        <v>21</v>
      </c>
      <c r="CL34" t="s">
        <v>91</v>
      </c>
    </row>
    <row r="35" spans="1:90" x14ac:dyDescent="0.3">
      <c r="A35" t="s">
        <v>72</v>
      </c>
      <c r="B35" t="s">
        <v>73</v>
      </c>
      <c r="C35" t="s">
        <v>74</v>
      </c>
      <c r="E35" t="str">
        <f>"009944881973"</f>
        <v>009944881973</v>
      </c>
      <c r="F35" s="3">
        <v>45996</v>
      </c>
      <c r="G35">
        <v>202609</v>
      </c>
      <c r="H35" t="s">
        <v>75</v>
      </c>
      <c r="I35" t="s">
        <v>76</v>
      </c>
      <c r="J35" t="s">
        <v>95</v>
      </c>
      <c r="K35" t="s">
        <v>78</v>
      </c>
      <c r="L35" t="s">
        <v>108</v>
      </c>
      <c r="M35" t="s">
        <v>109</v>
      </c>
      <c r="N35" t="s">
        <v>190</v>
      </c>
      <c r="O35" t="s">
        <v>96</v>
      </c>
      <c r="P35" t="str">
        <f>"N A                           "</f>
        <v xml:space="preserve">N A                           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25.52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1</v>
      </c>
      <c r="BI35">
        <v>1</v>
      </c>
      <c r="BJ35">
        <v>0</v>
      </c>
      <c r="BK35">
        <v>1</v>
      </c>
      <c r="BL35">
        <v>76.06</v>
      </c>
      <c r="BM35">
        <v>11.41</v>
      </c>
      <c r="BN35">
        <v>87.47</v>
      </c>
      <c r="BO35">
        <v>87.47</v>
      </c>
      <c r="BQ35" t="s">
        <v>191</v>
      </c>
      <c r="BR35" t="s">
        <v>187</v>
      </c>
      <c r="BS35" t="s">
        <v>165</v>
      </c>
      <c r="BY35">
        <v>40</v>
      </c>
      <c r="BZ35" t="s">
        <v>128</v>
      </c>
      <c r="CC35" t="s">
        <v>109</v>
      </c>
      <c r="CD35" s="5" t="s">
        <v>192</v>
      </c>
      <c r="CE35" t="s">
        <v>90</v>
      </c>
      <c r="CI35">
        <v>1</v>
      </c>
      <c r="CJ35" t="s">
        <v>165</v>
      </c>
      <c r="CK35">
        <v>21</v>
      </c>
      <c r="CL35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sdrascd7-IENOMKE130634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2025-12-08T08:14:12Z</dcterms:created>
  <dcterms:modified xsi:type="dcterms:W3CDTF">2025-12-08T08:14:27Z</dcterms:modified>
</cp:coreProperties>
</file>